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Override PartName="/xl/comments9.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23475" yWindow="285" windowWidth="20610" windowHeight="10200" tabRatio="844"/>
  </bookViews>
  <sheets>
    <sheet name="GLOBAL" sheetId="11" r:id="rId1"/>
    <sheet name="MOB-COMP" sheetId="30" state="hidden" r:id="rId2"/>
    <sheet name="INS-COMP" sheetId="40" state="hidden" r:id="rId3"/>
    <sheet name="EQP-COMP" sheetId="28" state="hidden" r:id="rId4"/>
    <sheet name="EST-COMP" sheetId="25" state="hidden" r:id="rId5"/>
    <sheet name="IMPER-COMP" sheetId="26" state="hidden" r:id="rId6"/>
    <sheet name="INC-COMP" sheetId="27" state="hidden" r:id="rId7"/>
    <sheet name="SDAI-COMP" sheetId="29" state="hidden" r:id="rId8"/>
    <sheet name="CAB-COMP" sheetId="20" state="hidden" r:id="rId9"/>
    <sheet name="SEG-COMP" sheetId="22" state="hidden" r:id="rId10"/>
    <sheet name="SPDA-COMP" sheetId="23" state="hidden" r:id="rId11"/>
    <sheet name="LABOR-SERVIÇOS" sheetId="3" state="hidden" r:id="rId12"/>
    <sheet name="CLI-COMP" sheetId="32" state="hidden" r:id="rId13"/>
    <sheet name="LABOR-INSUMOS" sheetId="2" state="hidden" r:id="rId14"/>
    <sheet name="SINAPI-INSUMOS" sheetId="4" state="hidden" r:id="rId15"/>
    <sheet name="SINAPI-SERVIÇOS" sheetId="5" state="hidden" r:id="rId16"/>
  </sheets>
  <externalReferences>
    <externalReference r:id="rId17"/>
    <externalReference r:id="rId18"/>
    <externalReference r:id="rId19"/>
    <externalReference r:id="rId20"/>
    <externalReference r:id="rId21"/>
  </externalReferences>
  <definedNames>
    <definedName name="\s" localSheetId="8">#REF!</definedName>
    <definedName name="\s" localSheetId="12">#REF!</definedName>
    <definedName name="\s" localSheetId="3">#REF!</definedName>
    <definedName name="\s" localSheetId="4">#REF!</definedName>
    <definedName name="\s" localSheetId="5">#REF!</definedName>
    <definedName name="\s" localSheetId="6">#REF!</definedName>
    <definedName name="\s" localSheetId="2">#REF!</definedName>
    <definedName name="\s" localSheetId="1">#REF!</definedName>
    <definedName name="\s" localSheetId="7">#REF!</definedName>
    <definedName name="\s" localSheetId="9">#REF!</definedName>
    <definedName name="\s" localSheetId="10">#REF!</definedName>
    <definedName name="\s">#REF!</definedName>
    <definedName name="\t" localSheetId="8">#REF!</definedName>
    <definedName name="\t" localSheetId="12">#REF!</definedName>
    <definedName name="\t" localSheetId="3">#REF!</definedName>
    <definedName name="\t" localSheetId="4">#REF!</definedName>
    <definedName name="\t" localSheetId="5">#REF!</definedName>
    <definedName name="\t" localSheetId="6">#REF!</definedName>
    <definedName name="\t" localSheetId="2">#REF!</definedName>
    <definedName name="\t" localSheetId="1">#REF!</definedName>
    <definedName name="\t" localSheetId="7">#REF!</definedName>
    <definedName name="\t" localSheetId="9">#REF!</definedName>
    <definedName name="\t" localSheetId="10">#REF!</definedName>
    <definedName name="\t">#REF!</definedName>
    <definedName name="__6Excel_BuiltIn_Print_Area_3_1_1_1_1_1" localSheetId="8">#REF!</definedName>
    <definedName name="__6Excel_BuiltIn_Print_Area_3_1_1_1_1_1" localSheetId="12">#REF!</definedName>
    <definedName name="__6Excel_BuiltIn_Print_Area_3_1_1_1_1_1" localSheetId="3">#REF!</definedName>
    <definedName name="__6Excel_BuiltIn_Print_Area_3_1_1_1_1_1" localSheetId="4">#REF!</definedName>
    <definedName name="__6Excel_BuiltIn_Print_Area_3_1_1_1_1_1" localSheetId="5">#REF!</definedName>
    <definedName name="__6Excel_BuiltIn_Print_Area_3_1_1_1_1_1" localSheetId="6">#REF!</definedName>
    <definedName name="__6Excel_BuiltIn_Print_Area_3_1_1_1_1_1" localSheetId="2">#REF!</definedName>
    <definedName name="__6Excel_BuiltIn_Print_Area_3_1_1_1_1_1" localSheetId="1">#REF!</definedName>
    <definedName name="__6Excel_BuiltIn_Print_Area_3_1_1_1_1_1" localSheetId="7">#REF!</definedName>
    <definedName name="__6Excel_BuiltIn_Print_Area_3_1_1_1_1_1" localSheetId="9">#REF!</definedName>
    <definedName name="__6Excel_BuiltIn_Print_Area_3_1_1_1_1_1" localSheetId="10">#REF!</definedName>
    <definedName name="__6Excel_BuiltIn_Print_Area_3_1_1_1_1_1">#REF!</definedName>
    <definedName name="_10Excel_BuiltIn_Print_Area_5_1" localSheetId="8">#REF!</definedName>
    <definedName name="_10Excel_BuiltIn_Print_Area_5_1" localSheetId="12">#REF!</definedName>
    <definedName name="_10Excel_BuiltIn_Print_Area_5_1" localSheetId="3">#REF!</definedName>
    <definedName name="_10Excel_BuiltIn_Print_Area_5_1" localSheetId="4">#REF!</definedName>
    <definedName name="_10Excel_BuiltIn_Print_Area_5_1" localSheetId="5">#REF!</definedName>
    <definedName name="_10Excel_BuiltIn_Print_Area_5_1" localSheetId="6">#REF!</definedName>
    <definedName name="_10Excel_BuiltIn_Print_Area_5_1" localSheetId="2">#REF!</definedName>
    <definedName name="_10Excel_BuiltIn_Print_Area_5_1" localSheetId="1">#REF!</definedName>
    <definedName name="_10Excel_BuiltIn_Print_Area_5_1" localSheetId="7">#REF!</definedName>
    <definedName name="_10Excel_BuiltIn_Print_Area_5_1" localSheetId="9">#REF!</definedName>
    <definedName name="_10Excel_BuiltIn_Print_Area_5_1" localSheetId="10">#REF!</definedName>
    <definedName name="_10Excel_BuiltIn_Print_Area_5_1">#REF!</definedName>
    <definedName name="_10Excel_BuiltIn_Print_Area_7_1" localSheetId="8">#REF!</definedName>
    <definedName name="_10Excel_BuiltIn_Print_Area_7_1" localSheetId="12">#REF!</definedName>
    <definedName name="_10Excel_BuiltIn_Print_Area_7_1" localSheetId="3">#REF!</definedName>
    <definedName name="_10Excel_BuiltIn_Print_Area_7_1" localSheetId="4">#REF!</definedName>
    <definedName name="_10Excel_BuiltIn_Print_Area_7_1" localSheetId="5">#REF!</definedName>
    <definedName name="_10Excel_BuiltIn_Print_Area_7_1" localSheetId="6">#REF!</definedName>
    <definedName name="_10Excel_BuiltIn_Print_Area_7_1" localSheetId="2">#REF!</definedName>
    <definedName name="_10Excel_BuiltIn_Print_Area_7_1" localSheetId="1">#REF!</definedName>
    <definedName name="_10Excel_BuiltIn_Print_Area_7_1" localSheetId="7">#REF!</definedName>
    <definedName name="_10Excel_BuiltIn_Print_Area_7_1" localSheetId="9">#REF!</definedName>
    <definedName name="_10Excel_BuiltIn_Print_Area_7_1" localSheetId="10">#REF!</definedName>
    <definedName name="_10Excel_BuiltIn_Print_Area_7_1">#REF!</definedName>
    <definedName name="_11Excel_BuiltIn_Print_Area_8_1">([1]EMERGÊNCIA!$A$1:$N$213,[1]EMERGÊNCIA!$A$214:$N$290)</definedName>
    <definedName name="_12Excel_BuiltIn_Print_Area_6_1" localSheetId="8">#REF!</definedName>
    <definedName name="_12Excel_BuiltIn_Print_Area_6_1" localSheetId="12">#REF!</definedName>
    <definedName name="_12Excel_BuiltIn_Print_Area_6_1" localSheetId="3">#REF!</definedName>
    <definedName name="_12Excel_BuiltIn_Print_Area_6_1" localSheetId="4">#REF!</definedName>
    <definedName name="_12Excel_BuiltIn_Print_Area_6_1" localSheetId="5">#REF!</definedName>
    <definedName name="_12Excel_BuiltIn_Print_Area_6_1" localSheetId="6">#REF!</definedName>
    <definedName name="_12Excel_BuiltIn_Print_Area_6_1" localSheetId="2">#REF!</definedName>
    <definedName name="_12Excel_BuiltIn_Print_Area_6_1" localSheetId="1">#REF!</definedName>
    <definedName name="_12Excel_BuiltIn_Print_Area_6_1" localSheetId="7">#REF!</definedName>
    <definedName name="_12Excel_BuiltIn_Print_Area_6_1" localSheetId="9">#REF!</definedName>
    <definedName name="_12Excel_BuiltIn_Print_Area_6_1" localSheetId="10">#REF!</definedName>
    <definedName name="_12Excel_BuiltIn_Print_Area_6_1">#REF!</definedName>
    <definedName name="_12Excel_BuiltIn_Print_Area_9_1" localSheetId="8">#REF!</definedName>
    <definedName name="_12Excel_BuiltIn_Print_Area_9_1" localSheetId="12">#REF!</definedName>
    <definedName name="_12Excel_BuiltIn_Print_Area_9_1" localSheetId="3">#REF!</definedName>
    <definedName name="_12Excel_BuiltIn_Print_Area_9_1" localSheetId="4">#REF!</definedName>
    <definedName name="_12Excel_BuiltIn_Print_Area_9_1" localSheetId="5">#REF!</definedName>
    <definedName name="_12Excel_BuiltIn_Print_Area_9_1" localSheetId="6">#REF!</definedName>
    <definedName name="_12Excel_BuiltIn_Print_Area_9_1" localSheetId="2">#REF!</definedName>
    <definedName name="_12Excel_BuiltIn_Print_Area_9_1" localSheetId="1">#REF!</definedName>
    <definedName name="_12Excel_BuiltIn_Print_Area_9_1" localSheetId="7">#REF!</definedName>
    <definedName name="_12Excel_BuiltIn_Print_Area_9_1" localSheetId="9">#REF!</definedName>
    <definedName name="_12Excel_BuiltIn_Print_Area_9_1" localSheetId="10">#REF!</definedName>
    <definedName name="_12Excel_BuiltIn_Print_Area_9_1">#REF!</definedName>
    <definedName name="_13Excel_BuiltIn_Print_Titles_3_1" localSheetId="8">#REF!</definedName>
    <definedName name="_13Excel_BuiltIn_Print_Titles_3_1" localSheetId="12">#REF!</definedName>
    <definedName name="_13Excel_BuiltIn_Print_Titles_3_1" localSheetId="3">#REF!</definedName>
    <definedName name="_13Excel_BuiltIn_Print_Titles_3_1" localSheetId="4">#REF!</definedName>
    <definedName name="_13Excel_BuiltIn_Print_Titles_3_1" localSheetId="5">#REF!</definedName>
    <definedName name="_13Excel_BuiltIn_Print_Titles_3_1" localSheetId="6">#REF!</definedName>
    <definedName name="_13Excel_BuiltIn_Print_Titles_3_1" localSheetId="2">#REF!</definedName>
    <definedName name="_13Excel_BuiltIn_Print_Titles_3_1" localSheetId="1">#REF!</definedName>
    <definedName name="_13Excel_BuiltIn_Print_Titles_3_1" localSheetId="7">#REF!</definedName>
    <definedName name="_13Excel_BuiltIn_Print_Titles_3_1" localSheetId="9">#REF!</definedName>
    <definedName name="_13Excel_BuiltIn_Print_Titles_3_1" localSheetId="10">#REF!</definedName>
    <definedName name="_13Excel_BuiltIn_Print_Titles_3_1">#REF!</definedName>
    <definedName name="_14Excel_BuiltIn_Print_Area_7_1" localSheetId="8">#REF!</definedName>
    <definedName name="_14Excel_BuiltIn_Print_Area_7_1" localSheetId="12">#REF!</definedName>
    <definedName name="_14Excel_BuiltIn_Print_Area_7_1" localSheetId="3">#REF!</definedName>
    <definedName name="_14Excel_BuiltIn_Print_Area_7_1" localSheetId="4">#REF!</definedName>
    <definedName name="_14Excel_BuiltIn_Print_Area_7_1" localSheetId="5">#REF!</definedName>
    <definedName name="_14Excel_BuiltIn_Print_Area_7_1" localSheetId="6">#REF!</definedName>
    <definedName name="_14Excel_BuiltIn_Print_Area_7_1" localSheetId="2">#REF!</definedName>
    <definedName name="_14Excel_BuiltIn_Print_Area_7_1" localSheetId="1">#REF!</definedName>
    <definedName name="_14Excel_BuiltIn_Print_Area_7_1" localSheetId="7">#REF!</definedName>
    <definedName name="_14Excel_BuiltIn_Print_Area_7_1" localSheetId="9">#REF!</definedName>
    <definedName name="_14Excel_BuiltIn_Print_Area_7_1" localSheetId="10">#REF!</definedName>
    <definedName name="_14Excel_BuiltIn_Print_Area_7_1">#REF!</definedName>
    <definedName name="_14Excel_BuiltIn_Print_Titles_4_1" localSheetId="8">#REF!</definedName>
    <definedName name="_14Excel_BuiltIn_Print_Titles_4_1" localSheetId="12">#REF!</definedName>
    <definedName name="_14Excel_BuiltIn_Print_Titles_4_1" localSheetId="3">#REF!</definedName>
    <definedName name="_14Excel_BuiltIn_Print_Titles_4_1" localSheetId="4">#REF!</definedName>
    <definedName name="_14Excel_BuiltIn_Print_Titles_4_1" localSheetId="5">#REF!</definedName>
    <definedName name="_14Excel_BuiltIn_Print_Titles_4_1" localSheetId="6">#REF!</definedName>
    <definedName name="_14Excel_BuiltIn_Print_Titles_4_1" localSheetId="2">#REF!</definedName>
    <definedName name="_14Excel_BuiltIn_Print_Titles_4_1" localSheetId="1">#REF!</definedName>
    <definedName name="_14Excel_BuiltIn_Print_Titles_4_1" localSheetId="7">#REF!</definedName>
    <definedName name="_14Excel_BuiltIn_Print_Titles_4_1" localSheetId="9">#REF!</definedName>
    <definedName name="_14Excel_BuiltIn_Print_Titles_4_1" localSheetId="10">#REF!</definedName>
    <definedName name="_14Excel_BuiltIn_Print_Titles_4_1">#REF!</definedName>
    <definedName name="_15Excel_BuiltIn_Print_Area_8_1">([1]EMERGÊNCIA!$A$1:$N$213,[1]EMERGÊNCIA!$A$214:$N$290)</definedName>
    <definedName name="_15Excel_BuiltIn_Print_Titles_5_1" localSheetId="8">#REF!</definedName>
    <definedName name="_15Excel_BuiltIn_Print_Titles_5_1" localSheetId="12">#REF!</definedName>
    <definedName name="_15Excel_BuiltIn_Print_Titles_5_1" localSheetId="3">#REF!</definedName>
    <definedName name="_15Excel_BuiltIn_Print_Titles_5_1" localSheetId="4">#REF!</definedName>
    <definedName name="_15Excel_BuiltIn_Print_Titles_5_1" localSheetId="5">#REF!</definedName>
    <definedName name="_15Excel_BuiltIn_Print_Titles_5_1" localSheetId="6">#REF!</definedName>
    <definedName name="_15Excel_BuiltIn_Print_Titles_5_1" localSheetId="2">#REF!</definedName>
    <definedName name="_15Excel_BuiltIn_Print_Titles_5_1" localSheetId="1">#REF!</definedName>
    <definedName name="_15Excel_BuiltIn_Print_Titles_5_1" localSheetId="7">#REF!</definedName>
    <definedName name="_15Excel_BuiltIn_Print_Titles_5_1" localSheetId="9">#REF!</definedName>
    <definedName name="_15Excel_BuiltIn_Print_Titles_5_1" localSheetId="10">#REF!</definedName>
    <definedName name="_15Excel_BuiltIn_Print_Titles_5_1">#REF!</definedName>
    <definedName name="_16Excel_BuiltIn_Print_Titles_6_1" localSheetId="8">#REF!</definedName>
    <definedName name="_16Excel_BuiltIn_Print_Titles_6_1" localSheetId="12">#REF!</definedName>
    <definedName name="_16Excel_BuiltIn_Print_Titles_6_1" localSheetId="3">#REF!</definedName>
    <definedName name="_16Excel_BuiltIn_Print_Titles_6_1" localSheetId="4">#REF!</definedName>
    <definedName name="_16Excel_BuiltIn_Print_Titles_6_1" localSheetId="5">#REF!</definedName>
    <definedName name="_16Excel_BuiltIn_Print_Titles_6_1" localSheetId="6">#REF!</definedName>
    <definedName name="_16Excel_BuiltIn_Print_Titles_6_1" localSheetId="2">#REF!</definedName>
    <definedName name="_16Excel_BuiltIn_Print_Titles_6_1" localSheetId="1">#REF!</definedName>
    <definedName name="_16Excel_BuiltIn_Print_Titles_6_1" localSheetId="7">#REF!</definedName>
    <definedName name="_16Excel_BuiltIn_Print_Titles_6_1" localSheetId="9">#REF!</definedName>
    <definedName name="_16Excel_BuiltIn_Print_Titles_6_1" localSheetId="10">#REF!</definedName>
    <definedName name="_16Excel_BuiltIn_Print_Titles_6_1">#REF!</definedName>
    <definedName name="_17Excel_BuiltIn_Print_Area_9_1" localSheetId="8">#REF!</definedName>
    <definedName name="_17Excel_BuiltIn_Print_Area_9_1" localSheetId="12">#REF!</definedName>
    <definedName name="_17Excel_BuiltIn_Print_Area_9_1" localSheetId="3">#REF!</definedName>
    <definedName name="_17Excel_BuiltIn_Print_Area_9_1" localSheetId="4">#REF!</definedName>
    <definedName name="_17Excel_BuiltIn_Print_Area_9_1" localSheetId="5">#REF!</definedName>
    <definedName name="_17Excel_BuiltIn_Print_Area_9_1" localSheetId="6">#REF!</definedName>
    <definedName name="_17Excel_BuiltIn_Print_Area_9_1" localSheetId="2">#REF!</definedName>
    <definedName name="_17Excel_BuiltIn_Print_Area_9_1" localSheetId="1">#REF!</definedName>
    <definedName name="_17Excel_BuiltIn_Print_Area_9_1" localSheetId="7">#REF!</definedName>
    <definedName name="_17Excel_BuiltIn_Print_Area_9_1" localSheetId="9">#REF!</definedName>
    <definedName name="_17Excel_BuiltIn_Print_Area_9_1" localSheetId="10">#REF!</definedName>
    <definedName name="_17Excel_BuiltIn_Print_Area_9_1">#REF!</definedName>
    <definedName name="_17Excel_BuiltIn_Print_Titles_7_1" localSheetId="8">#REF!</definedName>
    <definedName name="_17Excel_BuiltIn_Print_Titles_7_1" localSheetId="12">#REF!</definedName>
    <definedName name="_17Excel_BuiltIn_Print_Titles_7_1" localSheetId="3">#REF!</definedName>
    <definedName name="_17Excel_BuiltIn_Print_Titles_7_1" localSheetId="4">#REF!</definedName>
    <definedName name="_17Excel_BuiltIn_Print_Titles_7_1" localSheetId="5">#REF!</definedName>
    <definedName name="_17Excel_BuiltIn_Print_Titles_7_1" localSheetId="6">#REF!</definedName>
    <definedName name="_17Excel_BuiltIn_Print_Titles_7_1" localSheetId="2">#REF!</definedName>
    <definedName name="_17Excel_BuiltIn_Print_Titles_7_1" localSheetId="1">#REF!</definedName>
    <definedName name="_17Excel_BuiltIn_Print_Titles_7_1" localSheetId="7">#REF!</definedName>
    <definedName name="_17Excel_BuiltIn_Print_Titles_7_1" localSheetId="9">#REF!</definedName>
    <definedName name="_17Excel_BuiltIn_Print_Titles_7_1" localSheetId="10">#REF!</definedName>
    <definedName name="_17Excel_BuiltIn_Print_Titles_7_1">#REF!</definedName>
    <definedName name="_18Excel_BuiltIn_Print_Titles_9_1" localSheetId="8">#REF!</definedName>
    <definedName name="_18Excel_BuiltIn_Print_Titles_9_1" localSheetId="12">#REF!</definedName>
    <definedName name="_18Excel_BuiltIn_Print_Titles_9_1" localSheetId="3">#REF!</definedName>
    <definedName name="_18Excel_BuiltIn_Print_Titles_9_1" localSheetId="4">#REF!</definedName>
    <definedName name="_18Excel_BuiltIn_Print_Titles_9_1" localSheetId="5">#REF!</definedName>
    <definedName name="_18Excel_BuiltIn_Print_Titles_9_1" localSheetId="6">#REF!</definedName>
    <definedName name="_18Excel_BuiltIn_Print_Titles_9_1" localSheetId="2">#REF!</definedName>
    <definedName name="_18Excel_BuiltIn_Print_Titles_9_1" localSheetId="1">#REF!</definedName>
    <definedName name="_18Excel_BuiltIn_Print_Titles_9_1" localSheetId="7">#REF!</definedName>
    <definedName name="_18Excel_BuiltIn_Print_Titles_9_1" localSheetId="9">#REF!</definedName>
    <definedName name="_18Excel_BuiltIn_Print_Titles_9_1" localSheetId="10">#REF!</definedName>
    <definedName name="_18Excel_BuiltIn_Print_Titles_9_1">#REF!</definedName>
    <definedName name="_1Excel_BuiltIn__FilterDatabase_12_1" localSheetId="8">#REF!</definedName>
    <definedName name="_1Excel_BuiltIn__FilterDatabase_12_1" localSheetId="12">#REF!</definedName>
    <definedName name="_1Excel_BuiltIn__FilterDatabase_12_1" localSheetId="3">#REF!</definedName>
    <definedName name="_1Excel_BuiltIn__FilterDatabase_12_1" localSheetId="4">#REF!</definedName>
    <definedName name="_1Excel_BuiltIn__FilterDatabase_12_1" localSheetId="5">#REF!</definedName>
    <definedName name="_1Excel_BuiltIn__FilterDatabase_12_1" localSheetId="6">#REF!</definedName>
    <definedName name="_1Excel_BuiltIn__FilterDatabase_12_1" localSheetId="2">#REF!</definedName>
    <definedName name="_1Excel_BuiltIn__FilterDatabase_12_1" localSheetId="1">#REF!</definedName>
    <definedName name="_1Excel_BuiltIn__FilterDatabase_12_1" localSheetId="7">#REF!</definedName>
    <definedName name="_1Excel_BuiltIn__FilterDatabase_12_1" localSheetId="9">#REF!</definedName>
    <definedName name="_1Excel_BuiltIn__FilterDatabase_12_1" localSheetId="10">#REF!</definedName>
    <definedName name="_1Excel_BuiltIn__FilterDatabase_12_1">#REF!</definedName>
    <definedName name="_1Excel_BuiltIn_Print_Area_2_1" localSheetId="8">#REF!</definedName>
    <definedName name="_1Excel_BuiltIn_Print_Area_2_1" localSheetId="12">#REF!</definedName>
    <definedName name="_1Excel_BuiltIn_Print_Area_2_1" localSheetId="3">#REF!</definedName>
    <definedName name="_1Excel_BuiltIn_Print_Area_2_1" localSheetId="4">#REF!</definedName>
    <definedName name="_1Excel_BuiltIn_Print_Area_2_1" localSheetId="5">#REF!</definedName>
    <definedName name="_1Excel_BuiltIn_Print_Area_2_1" localSheetId="6">#REF!</definedName>
    <definedName name="_1Excel_BuiltIn_Print_Area_2_1" localSheetId="2">#REF!</definedName>
    <definedName name="_1Excel_BuiltIn_Print_Area_2_1" localSheetId="1">#REF!</definedName>
    <definedName name="_1Excel_BuiltIn_Print_Area_2_1" localSheetId="7">#REF!</definedName>
    <definedName name="_1Excel_BuiltIn_Print_Area_2_1" localSheetId="9">#REF!</definedName>
    <definedName name="_1Excel_BuiltIn_Print_Area_2_1" localSheetId="10">#REF!</definedName>
    <definedName name="_1Excel_BuiltIn_Print_Area_2_1">#REF!</definedName>
    <definedName name="_28Excel_BuiltIn_Print_Titles_3_1" localSheetId="8">#REF!</definedName>
    <definedName name="_28Excel_BuiltIn_Print_Titles_3_1" localSheetId="12">#REF!</definedName>
    <definedName name="_28Excel_BuiltIn_Print_Titles_3_1" localSheetId="3">#REF!</definedName>
    <definedName name="_28Excel_BuiltIn_Print_Titles_3_1" localSheetId="4">#REF!</definedName>
    <definedName name="_28Excel_BuiltIn_Print_Titles_3_1" localSheetId="5">#REF!</definedName>
    <definedName name="_28Excel_BuiltIn_Print_Titles_3_1" localSheetId="6">#REF!</definedName>
    <definedName name="_28Excel_BuiltIn_Print_Titles_3_1" localSheetId="2">#REF!</definedName>
    <definedName name="_28Excel_BuiltIn_Print_Titles_3_1" localSheetId="1">#REF!</definedName>
    <definedName name="_28Excel_BuiltIn_Print_Titles_3_1" localSheetId="7">#REF!</definedName>
    <definedName name="_28Excel_BuiltIn_Print_Titles_3_1" localSheetId="9">#REF!</definedName>
    <definedName name="_28Excel_BuiltIn_Print_Titles_3_1" localSheetId="10">#REF!</definedName>
    <definedName name="_28Excel_BuiltIn_Print_Titles_3_1">#REF!</definedName>
    <definedName name="_2Excel_BuiltIn__FilterDatabase_12_1" localSheetId="8">#REF!</definedName>
    <definedName name="_2Excel_BuiltIn__FilterDatabase_12_1" localSheetId="12">#REF!</definedName>
    <definedName name="_2Excel_BuiltIn__FilterDatabase_12_1" localSheetId="3">#REF!</definedName>
    <definedName name="_2Excel_BuiltIn__FilterDatabase_12_1" localSheetId="4">#REF!</definedName>
    <definedName name="_2Excel_BuiltIn__FilterDatabase_12_1" localSheetId="5">#REF!</definedName>
    <definedName name="_2Excel_BuiltIn__FilterDatabase_12_1" localSheetId="6">#REF!</definedName>
    <definedName name="_2Excel_BuiltIn__FilterDatabase_12_1" localSheetId="2">#REF!</definedName>
    <definedName name="_2Excel_BuiltIn__FilterDatabase_12_1" localSheetId="1">#REF!</definedName>
    <definedName name="_2Excel_BuiltIn__FilterDatabase_12_1" localSheetId="7">#REF!</definedName>
    <definedName name="_2Excel_BuiltIn__FilterDatabase_12_1" localSheetId="9">#REF!</definedName>
    <definedName name="_2Excel_BuiltIn__FilterDatabase_12_1" localSheetId="10">#REF!</definedName>
    <definedName name="_2Excel_BuiltIn__FilterDatabase_12_1">#REF!</definedName>
    <definedName name="_2Excel_BuiltIn_Print_Area_1_1_1_1_1_1_1" localSheetId="8">#REF!</definedName>
    <definedName name="_2Excel_BuiltIn_Print_Area_1_1_1_1_1_1_1" localSheetId="12">#REF!</definedName>
    <definedName name="_2Excel_BuiltIn_Print_Area_1_1_1_1_1_1_1" localSheetId="3">#REF!</definedName>
    <definedName name="_2Excel_BuiltIn_Print_Area_1_1_1_1_1_1_1" localSheetId="4">#REF!</definedName>
    <definedName name="_2Excel_BuiltIn_Print_Area_1_1_1_1_1_1_1" localSheetId="5">#REF!</definedName>
    <definedName name="_2Excel_BuiltIn_Print_Area_1_1_1_1_1_1_1" localSheetId="6">#REF!</definedName>
    <definedName name="_2Excel_BuiltIn_Print_Area_1_1_1_1_1_1_1" localSheetId="2">#REF!</definedName>
    <definedName name="_2Excel_BuiltIn_Print_Area_1_1_1_1_1_1_1" localSheetId="1">#REF!</definedName>
    <definedName name="_2Excel_BuiltIn_Print_Area_1_1_1_1_1_1_1" localSheetId="7">#REF!</definedName>
    <definedName name="_2Excel_BuiltIn_Print_Area_1_1_1_1_1_1_1" localSheetId="9">#REF!</definedName>
    <definedName name="_2Excel_BuiltIn_Print_Area_1_1_1_1_1_1_1" localSheetId="10">#REF!</definedName>
    <definedName name="_2Excel_BuiltIn_Print_Area_1_1_1_1_1_1_1">#REF!</definedName>
    <definedName name="_2Excel_BuiltIn_Print_Area_3_1_1" localSheetId="8">#REF!</definedName>
    <definedName name="_2Excel_BuiltIn_Print_Area_3_1_1" localSheetId="12">#REF!</definedName>
    <definedName name="_2Excel_BuiltIn_Print_Area_3_1_1" localSheetId="3">#REF!</definedName>
    <definedName name="_2Excel_BuiltIn_Print_Area_3_1_1" localSheetId="4">#REF!</definedName>
    <definedName name="_2Excel_BuiltIn_Print_Area_3_1_1" localSheetId="5">#REF!</definedName>
    <definedName name="_2Excel_BuiltIn_Print_Area_3_1_1" localSheetId="6">#REF!</definedName>
    <definedName name="_2Excel_BuiltIn_Print_Area_3_1_1" localSheetId="2">#REF!</definedName>
    <definedName name="_2Excel_BuiltIn_Print_Area_3_1_1" localSheetId="1">#REF!</definedName>
    <definedName name="_2Excel_BuiltIn_Print_Area_3_1_1" localSheetId="7">#REF!</definedName>
    <definedName name="_2Excel_BuiltIn_Print_Area_3_1_1" localSheetId="9">#REF!</definedName>
    <definedName name="_2Excel_BuiltIn_Print_Area_3_1_1" localSheetId="10">#REF!</definedName>
    <definedName name="_2Excel_BuiltIn_Print_Area_3_1_1">#REF!</definedName>
    <definedName name="_39Excel_BuiltIn_Print_Titles_4_1" localSheetId="8">#REF!</definedName>
    <definedName name="_39Excel_BuiltIn_Print_Titles_4_1" localSheetId="12">#REF!</definedName>
    <definedName name="_39Excel_BuiltIn_Print_Titles_4_1" localSheetId="3">#REF!</definedName>
    <definedName name="_39Excel_BuiltIn_Print_Titles_4_1" localSheetId="4">#REF!</definedName>
    <definedName name="_39Excel_BuiltIn_Print_Titles_4_1" localSheetId="5">#REF!</definedName>
    <definedName name="_39Excel_BuiltIn_Print_Titles_4_1" localSheetId="6">#REF!</definedName>
    <definedName name="_39Excel_BuiltIn_Print_Titles_4_1" localSheetId="2">#REF!</definedName>
    <definedName name="_39Excel_BuiltIn_Print_Titles_4_1" localSheetId="1">#REF!</definedName>
    <definedName name="_39Excel_BuiltIn_Print_Titles_4_1" localSheetId="7">#REF!</definedName>
    <definedName name="_39Excel_BuiltIn_Print_Titles_4_1" localSheetId="9">#REF!</definedName>
    <definedName name="_39Excel_BuiltIn_Print_Titles_4_1" localSheetId="10">#REF!</definedName>
    <definedName name="_39Excel_BuiltIn_Print_Titles_4_1">#REF!</definedName>
    <definedName name="_3Excel_BuiltIn_Print_Area_2_1" localSheetId="8">#REF!</definedName>
    <definedName name="_3Excel_BuiltIn_Print_Area_2_1" localSheetId="12">#REF!</definedName>
    <definedName name="_3Excel_BuiltIn_Print_Area_2_1" localSheetId="3">#REF!</definedName>
    <definedName name="_3Excel_BuiltIn_Print_Area_2_1" localSheetId="4">#REF!</definedName>
    <definedName name="_3Excel_BuiltIn_Print_Area_2_1" localSheetId="5">#REF!</definedName>
    <definedName name="_3Excel_BuiltIn_Print_Area_2_1" localSheetId="6">#REF!</definedName>
    <definedName name="_3Excel_BuiltIn_Print_Area_2_1" localSheetId="2">#REF!</definedName>
    <definedName name="_3Excel_BuiltIn_Print_Area_2_1" localSheetId="1">#REF!</definedName>
    <definedName name="_3Excel_BuiltIn_Print_Area_2_1" localSheetId="7">#REF!</definedName>
    <definedName name="_3Excel_BuiltIn_Print_Area_2_1" localSheetId="9">#REF!</definedName>
    <definedName name="_3Excel_BuiltIn_Print_Area_2_1" localSheetId="10">#REF!</definedName>
    <definedName name="_3Excel_BuiltIn_Print_Area_2_1">#REF!</definedName>
    <definedName name="_3Excel_BuiltIn_Print_Area_3_1_1_1_1_1" localSheetId="8">#REF!</definedName>
    <definedName name="_3Excel_BuiltIn_Print_Area_3_1_1_1_1_1" localSheetId="12">#REF!</definedName>
    <definedName name="_3Excel_BuiltIn_Print_Area_3_1_1_1_1_1" localSheetId="3">#REF!</definedName>
    <definedName name="_3Excel_BuiltIn_Print_Area_3_1_1_1_1_1" localSheetId="4">#REF!</definedName>
    <definedName name="_3Excel_BuiltIn_Print_Area_3_1_1_1_1_1" localSheetId="5">#REF!</definedName>
    <definedName name="_3Excel_BuiltIn_Print_Area_3_1_1_1_1_1" localSheetId="6">#REF!</definedName>
    <definedName name="_3Excel_BuiltIn_Print_Area_3_1_1_1_1_1" localSheetId="2">#REF!</definedName>
    <definedName name="_3Excel_BuiltIn_Print_Area_3_1_1_1_1_1" localSheetId="1">#REF!</definedName>
    <definedName name="_3Excel_BuiltIn_Print_Area_3_1_1_1_1_1" localSheetId="7">#REF!</definedName>
    <definedName name="_3Excel_BuiltIn_Print_Area_3_1_1_1_1_1" localSheetId="9">#REF!</definedName>
    <definedName name="_3Excel_BuiltIn_Print_Area_3_1_1_1_1_1" localSheetId="10">#REF!</definedName>
    <definedName name="_3Excel_BuiltIn_Print_Area_3_1_1_1_1_1">#REF!</definedName>
    <definedName name="_4Excel_BuiltIn_Print_Area_3_1" localSheetId="8">#REF!</definedName>
    <definedName name="_4Excel_BuiltIn_Print_Area_3_1" localSheetId="12">#REF!</definedName>
    <definedName name="_4Excel_BuiltIn_Print_Area_3_1" localSheetId="3">#REF!</definedName>
    <definedName name="_4Excel_BuiltIn_Print_Area_3_1" localSheetId="4">#REF!</definedName>
    <definedName name="_4Excel_BuiltIn_Print_Area_3_1" localSheetId="5">#REF!</definedName>
    <definedName name="_4Excel_BuiltIn_Print_Area_3_1" localSheetId="6">#REF!</definedName>
    <definedName name="_4Excel_BuiltIn_Print_Area_3_1" localSheetId="2">#REF!</definedName>
    <definedName name="_4Excel_BuiltIn_Print_Area_3_1" localSheetId="1">#REF!</definedName>
    <definedName name="_4Excel_BuiltIn_Print_Area_3_1" localSheetId="7">#REF!</definedName>
    <definedName name="_4Excel_BuiltIn_Print_Area_3_1" localSheetId="9">#REF!</definedName>
    <definedName name="_4Excel_BuiltIn_Print_Area_3_1" localSheetId="10">#REF!</definedName>
    <definedName name="_4Excel_BuiltIn_Print_Area_3_1">#REF!</definedName>
    <definedName name="_4Excel_BuiltIn_Print_Area_3_1_1_1_1_1" localSheetId="8">#REF!</definedName>
    <definedName name="_4Excel_BuiltIn_Print_Area_3_1_1_1_1_1" localSheetId="12">#REF!</definedName>
    <definedName name="_4Excel_BuiltIn_Print_Area_3_1_1_1_1_1" localSheetId="3">#REF!</definedName>
    <definedName name="_4Excel_BuiltIn_Print_Area_3_1_1_1_1_1" localSheetId="4">#REF!</definedName>
    <definedName name="_4Excel_BuiltIn_Print_Area_3_1_1_1_1_1" localSheetId="5">#REF!</definedName>
    <definedName name="_4Excel_BuiltIn_Print_Area_3_1_1_1_1_1" localSheetId="6">#REF!</definedName>
    <definedName name="_4Excel_BuiltIn_Print_Area_3_1_1_1_1_1" localSheetId="2">#REF!</definedName>
    <definedName name="_4Excel_BuiltIn_Print_Area_3_1_1_1_1_1" localSheetId="1">#REF!</definedName>
    <definedName name="_4Excel_BuiltIn_Print_Area_3_1_1_1_1_1" localSheetId="7">#REF!</definedName>
    <definedName name="_4Excel_BuiltIn_Print_Area_3_1_1_1_1_1" localSheetId="9">#REF!</definedName>
    <definedName name="_4Excel_BuiltIn_Print_Area_3_1_1_1_1_1" localSheetId="10">#REF!</definedName>
    <definedName name="_4Excel_BuiltIn_Print_Area_3_1_1_1_1_1">#REF!</definedName>
    <definedName name="_50Excel_BuiltIn_Print_Titles_5_1" localSheetId="8">#REF!</definedName>
    <definedName name="_50Excel_BuiltIn_Print_Titles_5_1" localSheetId="12">#REF!</definedName>
    <definedName name="_50Excel_BuiltIn_Print_Titles_5_1" localSheetId="3">#REF!</definedName>
    <definedName name="_50Excel_BuiltIn_Print_Titles_5_1" localSheetId="4">#REF!</definedName>
    <definedName name="_50Excel_BuiltIn_Print_Titles_5_1" localSheetId="5">#REF!</definedName>
    <definedName name="_50Excel_BuiltIn_Print_Titles_5_1" localSheetId="6">#REF!</definedName>
    <definedName name="_50Excel_BuiltIn_Print_Titles_5_1" localSheetId="2">#REF!</definedName>
    <definedName name="_50Excel_BuiltIn_Print_Titles_5_1" localSheetId="1">#REF!</definedName>
    <definedName name="_50Excel_BuiltIn_Print_Titles_5_1" localSheetId="7">#REF!</definedName>
    <definedName name="_50Excel_BuiltIn_Print_Titles_5_1" localSheetId="9">#REF!</definedName>
    <definedName name="_50Excel_BuiltIn_Print_Titles_5_1" localSheetId="10">#REF!</definedName>
    <definedName name="_50Excel_BuiltIn_Print_Titles_5_1">#REF!</definedName>
    <definedName name="_5Excel_BuiltIn_Print_Area_3_1" localSheetId="8">#REF!</definedName>
    <definedName name="_5Excel_BuiltIn_Print_Area_3_1" localSheetId="12">#REF!</definedName>
    <definedName name="_5Excel_BuiltIn_Print_Area_3_1" localSheetId="3">#REF!</definedName>
    <definedName name="_5Excel_BuiltIn_Print_Area_3_1" localSheetId="4">#REF!</definedName>
    <definedName name="_5Excel_BuiltIn_Print_Area_3_1" localSheetId="5">#REF!</definedName>
    <definedName name="_5Excel_BuiltIn_Print_Area_3_1" localSheetId="6">#REF!</definedName>
    <definedName name="_5Excel_BuiltIn_Print_Area_3_1" localSheetId="2">#REF!</definedName>
    <definedName name="_5Excel_BuiltIn_Print_Area_3_1" localSheetId="1">#REF!</definedName>
    <definedName name="_5Excel_BuiltIn_Print_Area_3_1" localSheetId="7">#REF!</definedName>
    <definedName name="_5Excel_BuiltIn_Print_Area_3_1" localSheetId="9">#REF!</definedName>
    <definedName name="_5Excel_BuiltIn_Print_Area_3_1" localSheetId="10">#REF!</definedName>
    <definedName name="_5Excel_BuiltIn_Print_Area_3_1">#REF!</definedName>
    <definedName name="_61Excel_BuiltIn_Print_Titles_6_1" localSheetId="8">#REF!</definedName>
    <definedName name="_61Excel_BuiltIn_Print_Titles_6_1" localSheetId="12">#REF!</definedName>
    <definedName name="_61Excel_BuiltIn_Print_Titles_6_1" localSheetId="3">#REF!</definedName>
    <definedName name="_61Excel_BuiltIn_Print_Titles_6_1" localSheetId="4">#REF!</definedName>
    <definedName name="_61Excel_BuiltIn_Print_Titles_6_1" localSheetId="5">#REF!</definedName>
    <definedName name="_61Excel_BuiltIn_Print_Titles_6_1" localSheetId="6">#REF!</definedName>
    <definedName name="_61Excel_BuiltIn_Print_Titles_6_1" localSheetId="2">#REF!</definedName>
    <definedName name="_61Excel_BuiltIn_Print_Titles_6_1" localSheetId="1">#REF!</definedName>
    <definedName name="_61Excel_BuiltIn_Print_Titles_6_1" localSheetId="7">#REF!</definedName>
    <definedName name="_61Excel_BuiltIn_Print_Titles_6_1" localSheetId="9">#REF!</definedName>
    <definedName name="_61Excel_BuiltIn_Print_Titles_6_1" localSheetId="10">#REF!</definedName>
    <definedName name="_61Excel_BuiltIn_Print_Titles_6_1">#REF!</definedName>
    <definedName name="_6Excel_BuiltIn_Print_Area_3_1_1_1_1_1" localSheetId="8">#REF!</definedName>
    <definedName name="_6Excel_BuiltIn_Print_Area_3_1_1_1_1_1" localSheetId="12">#REF!</definedName>
    <definedName name="_6Excel_BuiltIn_Print_Area_3_1_1_1_1_1" localSheetId="3">#REF!</definedName>
    <definedName name="_6Excel_BuiltIn_Print_Area_3_1_1_1_1_1" localSheetId="4">#REF!</definedName>
    <definedName name="_6Excel_BuiltIn_Print_Area_3_1_1_1_1_1" localSheetId="5">#REF!</definedName>
    <definedName name="_6Excel_BuiltIn_Print_Area_3_1_1_1_1_1" localSheetId="6">#REF!</definedName>
    <definedName name="_6Excel_BuiltIn_Print_Area_3_1_1_1_1_1" localSheetId="2">#REF!</definedName>
    <definedName name="_6Excel_BuiltIn_Print_Area_3_1_1_1_1_1" localSheetId="1">#REF!</definedName>
    <definedName name="_6Excel_BuiltIn_Print_Area_3_1_1_1_1_1" localSheetId="7">#REF!</definedName>
    <definedName name="_6Excel_BuiltIn_Print_Area_3_1_1_1_1_1" localSheetId="9">#REF!</definedName>
    <definedName name="_6Excel_BuiltIn_Print_Area_3_1_1_1_1_1" localSheetId="10">#REF!</definedName>
    <definedName name="_6Excel_BuiltIn_Print_Area_3_1_1_1_1_1">#REF!</definedName>
    <definedName name="_72Excel_BuiltIn_Print_Titles_7_1" localSheetId="8">#REF!</definedName>
    <definedName name="_72Excel_BuiltIn_Print_Titles_7_1" localSheetId="12">#REF!</definedName>
    <definedName name="_72Excel_BuiltIn_Print_Titles_7_1" localSheetId="3">#REF!</definedName>
    <definedName name="_72Excel_BuiltIn_Print_Titles_7_1" localSheetId="4">#REF!</definedName>
    <definedName name="_72Excel_BuiltIn_Print_Titles_7_1" localSheetId="5">#REF!</definedName>
    <definedName name="_72Excel_BuiltIn_Print_Titles_7_1" localSheetId="6">#REF!</definedName>
    <definedName name="_72Excel_BuiltIn_Print_Titles_7_1" localSheetId="2">#REF!</definedName>
    <definedName name="_72Excel_BuiltIn_Print_Titles_7_1" localSheetId="1">#REF!</definedName>
    <definedName name="_72Excel_BuiltIn_Print_Titles_7_1" localSheetId="7">#REF!</definedName>
    <definedName name="_72Excel_BuiltIn_Print_Titles_7_1" localSheetId="9">#REF!</definedName>
    <definedName name="_72Excel_BuiltIn_Print_Titles_7_1" localSheetId="10">#REF!</definedName>
    <definedName name="_72Excel_BuiltIn_Print_Titles_7_1">#REF!</definedName>
    <definedName name="_7Excel_BuiltIn_Print_Area_4_1" localSheetId="8">#REF!</definedName>
    <definedName name="_7Excel_BuiltIn_Print_Area_4_1" localSheetId="12">#REF!</definedName>
    <definedName name="_7Excel_BuiltIn_Print_Area_4_1" localSheetId="3">#REF!</definedName>
    <definedName name="_7Excel_BuiltIn_Print_Area_4_1" localSheetId="4">#REF!</definedName>
    <definedName name="_7Excel_BuiltIn_Print_Area_4_1" localSheetId="5">#REF!</definedName>
    <definedName name="_7Excel_BuiltIn_Print_Area_4_1" localSheetId="6">#REF!</definedName>
    <definedName name="_7Excel_BuiltIn_Print_Area_4_1" localSheetId="2">#REF!</definedName>
    <definedName name="_7Excel_BuiltIn_Print_Area_4_1" localSheetId="1">#REF!</definedName>
    <definedName name="_7Excel_BuiltIn_Print_Area_4_1" localSheetId="7">#REF!</definedName>
    <definedName name="_7Excel_BuiltIn_Print_Area_4_1" localSheetId="9">#REF!</definedName>
    <definedName name="_7Excel_BuiltIn_Print_Area_4_1" localSheetId="10">#REF!</definedName>
    <definedName name="_7Excel_BuiltIn_Print_Area_4_1">#REF!</definedName>
    <definedName name="_83Excel_BuiltIn_Print_Titles_9_1" localSheetId="8">#REF!</definedName>
    <definedName name="_83Excel_BuiltIn_Print_Titles_9_1" localSheetId="12">#REF!</definedName>
    <definedName name="_83Excel_BuiltIn_Print_Titles_9_1" localSheetId="3">#REF!</definedName>
    <definedName name="_83Excel_BuiltIn_Print_Titles_9_1" localSheetId="4">#REF!</definedName>
    <definedName name="_83Excel_BuiltIn_Print_Titles_9_1" localSheetId="5">#REF!</definedName>
    <definedName name="_83Excel_BuiltIn_Print_Titles_9_1" localSheetId="6">#REF!</definedName>
    <definedName name="_83Excel_BuiltIn_Print_Titles_9_1" localSheetId="2">#REF!</definedName>
    <definedName name="_83Excel_BuiltIn_Print_Titles_9_1" localSheetId="1">#REF!</definedName>
    <definedName name="_83Excel_BuiltIn_Print_Titles_9_1" localSheetId="7">#REF!</definedName>
    <definedName name="_83Excel_BuiltIn_Print_Titles_9_1" localSheetId="9">#REF!</definedName>
    <definedName name="_83Excel_BuiltIn_Print_Titles_9_1" localSheetId="10">#REF!</definedName>
    <definedName name="_83Excel_BuiltIn_Print_Titles_9_1">#REF!</definedName>
    <definedName name="_8Excel_BuiltIn_Print_Area_4_1" localSheetId="8">#REF!</definedName>
    <definedName name="_8Excel_BuiltIn_Print_Area_4_1" localSheetId="12">#REF!</definedName>
    <definedName name="_8Excel_BuiltIn_Print_Area_4_1" localSheetId="3">#REF!</definedName>
    <definedName name="_8Excel_BuiltIn_Print_Area_4_1" localSheetId="4">#REF!</definedName>
    <definedName name="_8Excel_BuiltIn_Print_Area_4_1" localSheetId="5">#REF!</definedName>
    <definedName name="_8Excel_BuiltIn_Print_Area_4_1" localSheetId="6">#REF!</definedName>
    <definedName name="_8Excel_BuiltIn_Print_Area_4_1" localSheetId="2">#REF!</definedName>
    <definedName name="_8Excel_BuiltIn_Print_Area_4_1" localSheetId="1">#REF!</definedName>
    <definedName name="_8Excel_BuiltIn_Print_Area_4_1" localSheetId="7">#REF!</definedName>
    <definedName name="_8Excel_BuiltIn_Print_Area_4_1" localSheetId="9">#REF!</definedName>
    <definedName name="_8Excel_BuiltIn_Print_Area_4_1" localSheetId="10">#REF!</definedName>
    <definedName name="_8Excel_BuiltIn_Print_Area_4_1">#REF!</definedName>
    <definedName name="_8Excel_BuiltIn_Print_Area_5_1" localSheetId="8">#REF!</definedName>
    <definedName name="_8Excel_BuiltIn_Print_Area_5_1" localSheetId="12">#REF!</definedName>
    <definedName name="_8Excel_BuiltIn_Print_Area_5_1" localSheetId="3">#REF!</definedName>
    <definedName name="_8Excel_BuiltIn_Print_Area_5_1" localSheetId="4">#REF!</definedName>
    <definedName name="_8Excel_BuiltIn_Print_Area_5_1" localSheetId="5">#REF!</definedName>
    <definedName name="_8Excel_BuiltIn_Print_Area_5_1" localSheetId="6">#REF!</definedName>
    <definedName name="_8Excel_BuiltIn_Print_Area_5_1" localSheetId="2">#REF!</definedName>
    <definedName name="_8Excel_BuiltIn_Print_Area_5_1" localSheetId="1">#REF!</definedName>
    <definedName name="_8Excel_BuiltIn_Print_Area_5_1" localSheetId="7">#REF!</definedName>
    <definedName name="_8Excel_BuiltIn_Print_Area_5_1" localSheetId="9">#REF!</definedName>
    <definedName name="_8Excel_BuiltIn_Print_Area_5_1" localSheetId="10">#REF!</definedName>
    <definedName name="_8Excel_BuiltIn_Print_Area_5_1">#REF!</definedName>
    <definedName name="_9Excel_BuiltIn_Print_Area_6_1" localSheetId="8">#REF!</definedName>
    <definedName name="_9Excel_BuiltIn_Print_Area_6_1" localSheetId="12">#REF!</definedName>
    <definedName name="_9Excel_BuiltIn_Print_Area_6_1" localSheetId="3">#REF!</definedName>
    <definedName name="_9Excel_BuiltIn_Print_Area_6_1" localSheetId="4">#REF!</definedName>
    <definedName name="_9Excel_BuiltIn_Print_Area_6_1" localSheetId="5">#REF!</definedName>
    <definedName name="_9Excel_BuiltIn_Print_Area_6_1" localSheetId="6">#REF!</definedName>
    <definedName name="_9Excel_BuiltIn_Print_Area_6_1" localSheetId="2">#REF!</definedName>
    <definedName name="_9Excel_BuiltIn_Print_Area_6_1" localSheetId="1">#REF!</definedName>
    <definedName name="_9Excel_BuiltIn_Print_Area_6_1" localSheetId="7">#REF!</definedName>
    <definedName name="_9Excel_BuiltIn_Print_Area_6_1" localSheetId="9">#REF!</definedName>
    <definedName name="_9Excel_BuiltIn_Print_Area_6_1" localSheetId="10">#REF!</definedName>
    <definedName name="_9Excel_BuiltIn_Print_Area_6_1">#REF!</definedName>
    <definedName name="_aaa1" localSheetId="8">#REF!</definedName>
    <definedName name="_aaa1" localSheetId="12">#REF!</definedName>
    <definedName name="_aaa1" localSheetId="3">#REF!</definedName>
    <definedName name="_aaa1" localSheetId="4">#REF!</definedName>
    <definedName name="_aaa1" localSheetId="5">#REF!</definedName>
    <definedName name="_aaa1" localSheetId="6">#REF!</definedName>
    <definedName name="_aaa1" localSheetId="2">#REF!</definedName>
    <definedName name="_aaa1" localSheetId="1">#REF!</definedName>
    <definedName name="_aaa1" localSheetId="7">#REF!</definedName>
    <definedName name="_aaa1" localSheetId="9">#REF!</definedName>
    <definedName name="_aaa1" localSheetId="10">#REF!</definedName>
    <definedName name="_aaa1">#REF!</definedName>
    <definedName name="_aaa2" localSheetId="8">#REF!</definedName>
    <definedName name="_aaa2" localSheetId="12">#REF!</definedName>
    <definedName name="_aaa2" localSheetId="3">#REF!</definedName>
    <definedName name="_aaa2" localSheetId="4">#REF!</definedName>
    <definedName name="_aaa2" localSheetId="5">#REF!</definedName>
    <definedName name="_aaa2" localSheetId="6">#REF!</definedName>
    <definedName name="_aaa2" localSheetId="2">#REF!</definedName>
    <definedName name="_aaa2" localSheetId="1">#REF!</definedName>
    <definedName name="_aaa2" localSheetId="7">#REF!</definedName>
    <definedName name="_aaa2" localSheetId="9">#REF!</definedName>
    <definedName name="_aaa2" localSheetId="10">#REF!</definedName>
    <definedName name="_aaa2">#REF!</definedName>
    <definedName name="_For01" localSheetId="8">#REF!</definedName>
    <definedName name="_For01" localSheetId="12">#REF!</definedName>
    <definedName name="_For01" localSheetId="3">#REF!</definedName>
    <definedName name="_For01" localSheetId="4">#REF!</definedName>
    <definedName name="_For01" localSheetId="5">#REF!</definedName>
    <definedName name="_For01" localSheetId="6">#REF!</definedName>
    <definedName name="_For01" localSheetId="2">#REF!</definedName>
    <definedName name="_For01" localSheetId="1">#REF!</definedName>
    <definedName name="_For01" localSheetId="7">#REF!</definedName>
    <definedName name="_For01" localSheetId="9">#REF!</definedName>
    <definedName name="_For01" localSheetId="10">#REF!</definedName>
    <definedName name="_For01">#REF!</definedName>
    <definedName name="_int01" localSheetId="8">#REF!</definedName>
    <definedName name="_int01" localSheetId="12">#REF!</definedName>
    <definedName name="_int01" localSheetId="3">#REF!</definedName>
    <definedName name="_int01" localSheetId="4">#REF!</definedName>
    <definedName name="_int01" localSheetId="5">#REF!</definedName>
    <definedName name="_int01" localSheetId="6">#REF!</definedName>
    <definedName name="_int01" localSheetId="2">#REF!</definedName>
    <definedName name="_int01" localSheetId="1">#REF!</definedName>
    <definedName name="_int01" localSheetId="7">#REF!</definedName>
    <definedName name="_int01" localSheetId="9">#REF!</definedName>
    <definedName name="_int01" localSheetId="10">#REF!</definedName>
    <definedName name="_int01">#REF!</definedName>
    <definedName name="_int02" localSheetId="8">#REF!</definedName>
    <definedName name="_int02" localSheetId="12">#REF!</definedName>
    <definedName name="_int02" localSheetId="3">#REF!</definedName>
    <definedName name="_int02" localSheetId="4">#REF!</definedName>
    <definedName name="_int02" localSheetId="5">#REF!</definedName>
    <definedName name="_int02" localSheetId="6">#REF!</definedName>
    <definedName name="_int02" localSheetId="2">#REF!</definedName>
    <definedName name="_int02" localSheetId="1">#REF!</definedName>
    <definedName name="_int02" localSheetId="7">#REF!</definedName>
    <definedName name="_int02" localSheetId="9">#REF!</definedName>
    <definedName name="_int02" localSheetId="10">#REF!</definedName>
    <definedName name="_int02">#REF!</definedName>
    <definedName name="_int03" localSheetId="8">#REF!</definedName>
    <definedName name="_int03" localSheetId="12">#REF!</definedName>
    <definedName name="_int03" localSheetId="3">#REF!</definedName>
    <definedName name="_int03" localSheetId="4">#REF!</definedName>
    <definedName name="_int03" localSheetId="5">#REF!</definedName>
    <definedName name="_int03" localSheetId="6">#REF!</definedName>
    <definedName name="_int03" localSheetId="2">#REF!</definedName>
    <definedName name="_int03" localSheetId="1">#REF!</definedName>
    <definedName name="_int03" localSheetId="7">#REF!</definedName>
    <definedName name="_int03" localSheetId="9">#REF!</definedName>
    <definedName name="_int03" localSheetId="10">#REF!</definedName>
    <definedName name="_int03">#REF!</definedName>
    <definedName name="_int04" localSheetId="8">#REF!</definedName>
    <definedName name="_int04" localSheetId="12">#REF!</definedName>
    <definedName name="_int04" localSheetId="3">#REF!</definedName>
    <definedName name="_int04" localSheetId="4">#REF!</definedName>
    <definedName name="_int04" localSheetId="5">#REF!</definedName>
    <definedName name="_int04" localSheetId="6">#REF!</definedName>
    <definedName name="_int04" localSheetId="2">#REF!</definedName>
    <definedName name="_int04" localSheetId="1">#REF!</definedName>
    <definedName name="_int04" localSheetId="7">#REF!</definedName>
    <definedName name="_int04" localSheetId="9">#REF!</definedName>
    <definedName name="_int04" localSheetId="10">#REF!</definedName>
    <definedName name="_int04">#REF!</definedName>
    <definedName name="_int05" localSheetId="8">#REF!</definedName>
    <definedName name="_int05" localSheetId="12">#REF!</definedName>
    <definedName name="_int05" localSheetId="3">#REF!</definedName>
    <definedName name="_int05" localSheetId="4">#REF!</definedName>
    <definedName name="_int05" localSheetId="5">#REF!</definedName>
    <definedName name="_int05" localSheetId="6">#REF!</definedName>
    <definedName name="_int05" localSheetId="2">#REF!</definedName>
    <definedName name="_int05" localSheetId="1">#REF!</definedName>
    <definedName name="_int05" localSheetId="7">#REF!</definedName>
    <definedName name="_int05" localSheetId="9">#REF!</definedName>
    <definedName name="_int05" localSheetId="10">#REF!</definedName>
    <definedName name="_int05">#REF!</definedName>
    <definedName name="_lim01" localSheetId="8">#REF!</definedName>
    <definedName name="_lim01" localSheetId="12">#REF!</definedName>
    <definedName name="_lim01" localSheetId="3">#REF!</definedName>
    <definedName name="_lim01" localSheetId="4">#REF!</definedName>
    <definedName name="_lim01" localSheetId="5">#REF!</definedName>
    <definedName name="_lim01" localSheetId="6">#REF!</definedName>
    <definedName name="_lim01" localSheetId="2">#REF!</definedName>
    <definedName name="_lim01" localSheetId="1">#REF!</definedName>
    <definedName name="_lim01" localSheetId="7">#REF!</definedName>
    <definedName name="_lim01" localSheetId="9">#REF!</definedName>
    <definedName name="_lim01" localSheetId="10">#REF!</definedName>
    <definedName name="_lim01">#REF!</definedName>
    <definedName name="_POS21" localSheetId="8">#REF!</definedName>
    <definedName name="_POS21" localSheetId="12">#REF!</definedName>
    <definedName name="_POS21" localSheetId="3">#REF!</definedName>
    <definedName name="_POS21" localSheetId="4">#REF!</definedName>
    <definedName name="_POS21" localSheetId="5">#REF!</definedName>
    <definedName name="_POS21" localSheetId="6">#REF!</definedName>
    <definedName name="_POS21" localSheetId="2">#REF!</definedName>
    <definedName name="_POS21" localSheetId="1">#REF!</definedName>
    <definedName name="_POS21" localSheetId="7">#REF!</definedName>
    <definedName name="_POS21" localSheetId="9">#REF!</definedName>
    <definedName name="_POS21" localSheetId="10">#REF!</definedName>
    <definedName name="_POS21">#REF!</definedName>
    <definedName name="_s" localSheetId="8">#REF!</definedName>
    <definedName name="_s" localSheetId="12">#REF!</definedName>
    <definedName name="_s" localSheetId="3">#REF!</definedName>
    <definedName name="_s" localSheetId="4">#REF!</definedName>
    <definedName name="_s" localSheetId="5">#REF!</definedName>
    <definedName name="_s" localSheetId="6">#REF!</definedName>
    <definedName name="_s" localSheetId="2">#REF!</definedName>
    <definedName name="_s" localSheetId="1">#REF!</definedName>
    <definedName name="_s" localSheetId="7">#REF!</definedName>
    <definedName name="_s" localSheetId="9">#REF!</definedName>
    <definedName name="_s" localSheetId="10">#REF!</definedName>
    <definedName name="_s">#REF!</definedName>
    <definedName name="_z" localSheetId="8">#REF!</definedName>
    <definedName name="_z" localSheetId="12">#REF!</definedName>
    <definedName name="_z" localSheetId="3">#REF!</definedName>
    <definedName name="_z" localSheetId="4">#REF!</definedName>
    <definedName name="_z" localSheetId="5">#REF!</definedName>
    <definedName name="_z" localSheetId="6">#REF!</definedName>
    <definedName name="_z" localSheetId="2">#REF!</definedName>
    <definedName name="_z" localSheetId="1">#REF!</definedName>
    <definedName name="_z" localSheetId="7">#REF!</definedName>
    <definedName name="_z" localSheetId="9">#REF!</definedName>
    <definedName name="_z" localSheetId="10">#REF!</definedName>
    <definedName name="_z">#REF!</definedName>
    <definedName name="AA" localSheetId="8">#REF!</definedName>
    <definedName name="AA" localSheetId="12">#REF!</definedName>
    <definedName name="AA" localSheetId="3">#REF!</definedName>
    <definedName name="AA" localSheetId="4">#REF!</definedName>
    <definedName name="AA" localSheetId="5">#REF!</definedName>
    <definedName name="AA" localSheetId="6">#REF!</definedName>
    <definedName name="AA" localSheetId="2">#REF!</definedName>
    <definedName name="AA" localSheetId="1">#REF!</definedName>
    <definedName name="AA" localSheetId="7">#REF!</definedName>
    <definedName name="AA" localSheetId="9">#REF!</definedName>
    <definedName name="AA" localSheetId="10">#REF!</definedName>
    <definedName name="AA">#REF!</definedName>
    <definedName name="AAA" localSheetId="8">#REF!</definedName>
    <definedName name="AAA" localSheetId="12">#REF!</definedName>
    <definedName name="AAA" localSheetId="3">#REF!</definedName>
    <definedName name="AAA" localSheetId="4">#REF!</definedName>
    <definedName name="AAA" localSheetId="5">#REF!</definedName>
    <definedName name="AAA" localSheetId="6">#REF!</definedName>
    <definedName name="AAA" localSheetId="2">#REF!</definedName>
    <definedName name="AAA" localSheetId="1">#REF!</definedName>
    <definedName name="AAA" localSheetId="7">#REF!</definedName>
    <definedName name="AAA" localSheetId="9">#REF!</definedName>
    <definedName name="AAA" localSheetId="10">#REF!</definedName>
    <definedName name="AAA">#REF!</definedName>
    <definedName name="aaaa" localSheetId="8">#REF!</definedName>
    <definedName name="aaaa" localSheetId="12">#REF!</definedName>
    <definedName name="aaaa" localSheetId="3">#REF!</definedName>
    <definedName name="aaaa" localSheetId="4">#REF!</definedName>
    <definedName name="aaaa" localSheetId="5">#REF!</definedName>
    <definedName name="aaaa" localSheetId="6">#REF!</definedName>
    <definedName name="aaaa" localSheetId="2">#REF!</definedName>
    <definedName name="aaaa" localSheetId="1">#REF!</definedName>
    <definedName name="aaaa" localSheetId="7">#REF!</definedName>
    <definedName name="aaaa" localSheetId="9">#REF!</definedName>
    <definedName name="aaaa" localSheetId="10">#REF!</definedName>
    <definedName name="aaaa">#REF!</definedName>
    <definedName name="ancora2" localSheetId="8">#REF!</definedName>
    <definedName name="ancora2" localSheetId="12">#REF!</definedName>
    <definedName name="ancora2" localSheetId="3">#REF!</definedName>
    <definedName name="ancora2" localSheetId="4">#REF!</definedName>
    <definedName name="ancora2" localSheetId="5">#REF!</definedName>
    <definedName name="ancora2" localSheetId="6">#REF!</definedName>
    <definedName name="ancora2" localSheetId="2">#REF!</definedName>
    <definedName name="ancora2" localSheetId="1">#REF!</definedName>
    <definedName name="ancora2" localSheetId="7">#REF!</definedName>
    <definedName name="ancora2" localSheetId="9">#REF!</definedName>
    <definedName name="ancora2" localSheetId="10">#REF!</definedName>
    <definedName name="ancora2">#REF!</definedName>
    <definedName name="_xlnm.Extract" localSheetId="8">[2]Anexos!#REF!</definedName>
    <definedName name="_xlnm.Extract" localSheetId="12">[2]Anexos!#REF!</definedName>
    <definedName name="_xlnm.Extract" localSheetId="3">[2]Anexos!#REF!</definedName>
    <definedName name="_xlnm.Extract" localSheetId="4">[2]Anexos!#REF!</definedName>
    <definedName name="_xlnm.Extract" localSheetId="5">[2]Anexos!#REF!</definedName>
    <definedName name="_xlnm.Extract" localSheetId="6">[2]Anexos!#REF!</definedName>
    <definedName name="_xlnm.Extract" localSheetId="2">[2]Anexos!#REF!</definedName>
    <definedName name="_xlnm.Extract" localSheetId="1">[2]Anexos!#REF!</definedName>
    <definedName name="_xlnm.Extract" localSheetId="7">[2]Anexos!#REF!</definedName>
    <definedName name="_xlnm.Extract" localSheetId="9">[2]Anexos!#REF!</definedName>
    <definedName name="_xlnm.Extract" localSheetId="10">[2]Anexos!#REF!</definedName>
    <definedName name="_xlnm.Extract">[2]Anexos!#REF!</definedName>
    <definedName name="_xlnm.Print_Area" localSheetId="8">'CAB-COMP'!$A:$J</definedName>
    <definedName name="_xlnm.Print_Area" localSheetId="12">'CLI-COMP'!$A:$J</definedName>
    <definedName name="_xlnm.Print_Area" localSheetId="3">'EQP-COMP'!$A:$J</definedName>
    <definedName name="_xlnm.Print_Area" localSheetId="4">'EST-COMP'!$A:$J</definedName>
    <definedName name="_xlnm.Print_Area" localSheetId="0">GLOBAL!$A$1:$G$370</definedName>
    <definedName name="_xlnm.Print_Area" localSheetId="5">'IMPER-COMP'!$A$1:$J$10</definedName>
    <definedName name="_xlnm.Print_Area" localSheetId="6">'INC-COMP'!$A:$J</definedName>
    <definedName name="_xlnm.Print_Area" localSheetId="2">'INS-COMP'!$A:$J</definedName>
    <definedName name="_xlnm.Print_Area" localSheetId="1">'MOB-COMP'!$A:$J</definedName>
    <definedName name="_xlnm.Print_Area" localSheetId="7">'SDAI-COMP'!$A:$J</definedName>
    <definedName name="_xlnm.Print_Area" localSheetId="9">'SEG-COMP'!$A:$J</definedName>
    <definedName name="_xlnm.Print_Area" localSheetId="10">'SPDA-COMP'!$A:$J</definedName>
    <definedName name="Área_de_impressão1" localSheetId="8">#REF!</definedName>
    <definedName name="Área_de_impressão1" localSheetId="12">#REF!</definedName>
    <definedName name="Área_de_impressão1" localSheetId="3">#REF!</definedName>
    <definedName name="Área_de_impressão1" localSheetId="4">#REF!</definedName>
    <definedName name="Área_de_impressão1" localSheetId="5">#REF!</definedName>
    <definedName name="Área_de_impressão1" localSheetId="6">#REF!</definedName>
    <definedName name="Área_de_impressão1" localSheetId="2">#REF!</definedName>
    <definedName name="Área_de_impressão1" localSheetId="1">#REF!</definedName>
    <definedName name="Área_de_impressão1" localSheetId="7">#REF!</definedName>
    <definedName name="Área_de_impressão1" localSheetId="9">#REF!</definedName>
    <definedName name="Área_de_impressão1" localSheetId="10">#REF!</definedName>
    <definedName name="Área_de_impressão1">#REF!</definedName>
    <definedName name="Área_de_impressão2" localSheetId="8">#REF!</definedName>
    <definedName name="Área_de_impressão2" localSheetId="12">#REF!</definedName>
    <definedName name="Área_de_impressão2" localSheetId="3">#REF!</definedName>
    <definedName name="Área_de_impressão2" localSheetId="4">#REF!</definedName>
    <definedName name="Área_de_impressão2" localSheetId="5">#REF!</definedName>
    <definedName name="Área_de_impressão2" localSheetId="6">#REF!</definedName>
    <definedName name="Área_de_impressão2" localSheetId="2">#REF!</definedName>
    <definedName name="Área_de_impressão2" localSheetId="1">#REF!</definedName>
    <definedName name="Área_de_impressão2" localSheetId="7">#REF!</definedName>
    <definedName name="Área_de_impressão2" localSheetId="9">#REF!</definedName>
    <definedName name="Área_de_impressão2" localSheetId="10">#REF!</definedName>
    <definedName name="Área_de_impressão2">#REF!</definedName>
    <definedName name="ASD" localSheetId="12">#REF!</definedName>
    <definedName name="ASD" localSheetId="3">#REF!</definedName>
    <definedName name="ASD" localSheetId="4">#REF!</definedName>
    <definedName name="ASD" localSheetId="5">#REF!</definedName>
    <definedName name="ASD" localSheetId="6">#REF!</definedName>
    <definedName name="ASD" localSheetId="2">#REF!</definedName>
    <definedName name="ASD" localSheetId="1">#REF!</definedName>
    <definedName name="ASD" localSheetId="7">#REF!</definedName>
    <definedName name="ASD" localSheetId="9">#REF!</definedName>
    <definedName name="ASD" localSheetId="10">#REF!</definedName>
    <definedName name="ASD">#REF!</definedName>
    <definedName name="asSDas" localSheetId="8">#REF!</definedName>
    <definedName name="asSDas" localSheetId="12">#REF!</definedName>
    <definedName name="asSDas" localSheetId="3">#REF!</definedName>
    <definedName name="asSDas" localSheetId="4">#REF!</definedName>
    <definedName name="asSDas" localSheetId="5">#REF!</definedName>
    <definedName name="asSDas" localSheetId="6">#REF!</definedName>
    <definedName name="asSDas" localSheetId="2">#REF!</definedName>
    <definedName name="asSDas" localSheetId="1">#REF!</definedName>
    <definedName name="asSDas" localSheetId="7">#REF!</definedName>
    <definedName name="asSDas" localSheetId="9">#REF!</definedName>
    <definedName name="asSDas" localSheetId="10">#REF!</definedName>
    <definedName name="asSDas">#REF!</definedName>
    <definedName name="ATUAL" localSheetId="8">#REF!</definedName>
    <definedName name="ATUAL" localSheetId="12">#REF!</definedName>
    <definedName name="ATUAL" localSheetId="3">#REF!</definedName>
    <definedName name="ATUAL" localSheetId="4">#REF!</definedName>
    <definedName name="ATUAL" localSheetId="5">#REF!</definedName>
    <definedName name="ATUAL" localSheetId="6">#REF!</definedName>
    <definedName name="ATUAL" localSheetId="2">#REF!</definedName>
    <definedName name="ATUAL" localSheetId="1">#REF!</definedName>
    <definedName name="ATUAL" localSheetId="7">#REF!</definedName>
    <definedName name="ATUAL" localSheetId="9">#REF!</definedName>
    <definedName name="ATUAL" localSheetId="10">#REF!</definedName>
    <definedName name="ATUAL">#REF!</definedName>
    <definedName name="_xlnm.Database" localSheetId="8">#REF!</definedName>
    <definedName name="_xlnm.Database" localSheetId="1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2">#REF!</definedName>
    <definedName name="_xlnm.Database" localSheetId="1">#REF!</definedName>
    <definedName name="_xlnm.Database" localSheetId="7">#REF!</definedName>
    <definedName name="_xlnm.Database" localSheetId="9">#REF!</definedName>
    <definedName name="_xlnm.Database" localSheetId="10">#REF!</definedName>
    <definedName name="_xlnm.Database">#REF!</definedName>
    <definedName name="BDI" localSheetId="8">#REF!</definedName>
    <definedName name="BDI" localSheetId="12">#REF!</definedName>
    <definedName name="BDI" localSheetId="3">#REF!</definedName>
    <definedName name="BDI" localSheetId="4">#REF!</definedName>
    <definedName name="BDI" localSheetId="5">#REF!</definedName>
    <definedName name="BDI" localSheetId="6">#REF!</definedName>
    <definedName name="BDI" localSheetId="2">#REF!</definedName>
    <definedName name="BDI" localSheetId="1">#REF!</definedName>
    <definedName name="BDI" localSheetId="7">#REF!</definedName>
    <definedName name="BDI" localSheetId="9">#REF!</definedName>
    <definedName name="BDI" localSheetId="10">#REF!</definedName>
    <definedName name="BDI">#REF!</definedName>
    <definedName name="bitmin" localSheetId="8">#REF!</definedName>
    <definedName name="bitmin" localSheetId="12">#REF!</definedName>
    <definedName name="bitmin" localSheetId="3">#REF!</definedName>
    <definedName name="bitmin" localSheetId="4">#REF!</definedName>
    <definedName name="bitmin" localSheetId="5">#REF!</definedName>
    <definedName name="bitmin" localSheetId="6">#REF!</definedName>
    <definedName name="bitmin" localSheetId="2">#REF!</definedName>
    <definedName name="bitmin" localSheetId="1">#REF!</definedName>
    <definedName name="bitmin" localSheetId="7">#REF!</definedName>
    <definedName name="bitmin" localSheetId="9">#REF!</definedName>
    <definedName name="bitmin" localSheetId="10">#REF!</definedName>
    <definedName name="bitmin">#REF!</definedName>
    <definedName name="BLO" localSheetId="8">#REF!</definedName>
    <definedName name="BLO" localSheetId="12">#REF!</definedName>
    <definedName name="BLO" localSheetId="3">#REF!</definedName>
    <definedName name="BLO" localSheetId="4">#REF!</definedName>
    <definedName name="BLO" localSheetId="5">#REF!</definedName>
    <definedName name="BLO" localSheetId="6">#REF!</definedName>
    <definedName name="BLO" localSheetId="2">#REF!</definedName>
    <definedName name="BLO" localSheetId="1">#REF!</definedName>
    <definedName name="BLO" localSheetId="7">#REF!</definedName>
    <definedName name="BLO" localSheetId="9">#REF!</definedName>
    <definedName name="BLO" localSheetId="10">#REF!</definedName>
    <definedName name="BLO">#REF!</definedName>
    <definedName name="BLOCO_B" localSheetId="8">'[3]CAPA -1'!#REF!</definedName>
    <definedName name="BLOCO_B" localSheetId="12">'[3]CAPA -1'!#REF!</definedName>
    <definedName name="BLOCO_B" localSheetId="3">'[3]CAPA -1'!#REF!</definedName>
    <definedName name="BLOCO_B" localSheetId="4">'[3]CAPA -1'!#REF!</definedName>
    <definedName name="BLOCO_B" localSheetId="5">'[3]CAPA -1'!#REF!</definedName>
    <definedName name="BLOCO_B" localSheetId="6">'[3]CAPA -1'!#REF!</definedName>
    <definedName name="BLOCO_B" localSheetId="2">'[3]CAPA -1'!#REF!</definedName>
    <definedName name="BLOCO_B" localSheetId="1">'[3]CAPA -1'!#REF!</definedName>
    <definedName name="BLOCO_B" localSheetId="7">'[3]CAPA -1'!#REF!</definedName>
    <definedName name="BLOCO_B" localSheetId="9">'[3]CAPA -1'!#REF!</definedName>
    <definedName name="BLOCO_B" localSheetId="10">'[3]CAPA -1'!#REF!</definedName>
    <definedName name="BLOCO_B">'[3]CAPA -1'!#REF!</definedName>
    <definedName name="BLOCO_BB" localSheetId="8">#REF!</definedName>
    <definedName name="BLOCO_BB" localSheetId="12">#REF!</definedName>
    <definedName name="BLOCO_BB" localSheetId="3">#REF!</definedName>
    <definedName name="BLOCO_BB" localSheetId="4">#REF!</definedName>
    <definedName name="BLOCO_BB" localSheetId="5">#REF!</definedName>
    <definedName name="BLOCO_BB" localSheetId="6">#REF!</definedName>
    <definedName name="BLOCO_BB" localSheetId="2">#REF!</definedName>
    <definedName name="BLOCO_BB" localSheetId="1">#REF!</definedName>
    <definedName name="BLOCO_BB" localSheetId="7">#REF!</definedName>
    <definedName name="BLOCO_BB" localSheetId="9">#REF!</definedName>
    <definedName name="BLOCO_BB" localSheetId="10">#REF!</definedName>
    <definedName name="BLOCO_BB">#REF!</definedName>
    <definedName name="BLOCO_BBB" localSheetId="8">#REF!</definedName>
    <definedName name="BLOCO_BBB" localSheetId="12">#REF!</definedName>
    <definedName name="BLOCO_BBB" localSheetId="3">#REF!</definedName>
    <definedName name="BLOCO_BBB" localSheetId="4">#REF!</definedName>
    <definedName name="BLOCO_BBB" localSheetId="5">#REF!</definedName>
    <definedName name="BLOCO_BBB" localSheetId="6">#REF!</definedName>
    <definedName name="BLOCO_BBB" localSheetId="2">#REF!</definedName>
    <definedName name="BLOCO_BBB" localSheetId="1">#REF!</definedName>
    <definedName name="BLOCO_BBB" localSheetId="7">#REF!</definedName>
    <definedName name="BLOCO_BBB" localSheetId="9">#REF!</definedName>
    <definedName name="BLOCO_BBB" localSheetId="10">#REF!</definedName>
    <definedName name="BLOCO_BBB">#REF!</definedName>
    <definedName name="BLOCO_C" localSheetId="8">#REF!</definedName>
    <definedName name="BLOCO_C" localSheetId="12">#REF!</definedName>
    <definedName name="BLOCO_C" localSheetId="3">#REF!</definedName>
    <definedName name="BLOCO_C" localSheetId="4">#REF!</definedName>
    <definedName name="BLOCO_C" localSheetId="5">#REF!</definedName>
    <definedName name="BLOCO_C" localSheetId="6">#REF!</definedName>
    <definedName name="BLOCO_C" localSheetId="2">#REF!</definedName>
    <definedName name="BLOCO_C" localSheetId="1">#REF!</definedName>
    <definedName name="BLOCO_C" localSheetId="7">#REF!</definedName>
    <definedName name="BLOCO_C" localSheetId="9">#REF!</definedName>
    <definedName name="BLOCO_C" localSheetId="10">#REF!</definedName>
    <definedName name="BLOCO_C">#REF!</definedName>
    <definedName name="BLOCO_CC" localSheetId="8">#REF!</definedName>
    <definedName name="BLOCO_CC" localSheetId="12">#REF!</definedName>
    <definedName name="BLOCO_CC" localSheetId="3">#REF!</definedName>
    <definedName name="BLOCO_CC" localSheetId="4">#REF!</definedName>
    <definedName name="BLOCO_CC" localSheetId="5">#REF!</definedName>
    <definedName name="BLOCO_CC" localSheetId="6">#REF!</definedName>
    <definedName name="BLOCO_CC" localSheetId="2">#REF!</definedName>
    <definedName name="BLOCO_CC" localSheetId="1">#REF!</definedName>
    <definedName name="BLOCO_CC" localSheetId="7">#REF!</definedName>
    <definedName name="BLOCO_CC" localSheetId="9">#REF!</definedName>
    <definedName name="BLOCO_CC" localSheetId="10">#REF!</definedName>
    <definedName name="BLOCO_CC">#REF!</definedName>
    <definedName name="BLOCO_CCC" localSheetId="8">#REF!</definedName>
    <definedName name="BLOCO_CCC" localSheetId="12">#REF!</definedName>
    <definedName name="BLOCO_CCC" localSheetId="3">#REF!</definedName>
    <definedName name="BLOCO_CCC" localSheetId="4">#REF!</definedName>
    <definedName name="BLOCO_CCC" localSheetId="5">#REF!</definedName>
    <definedName name="BLOCO_CCC" localSheetId="6">#REF!</definedName>
    <definedName name="BLOCO_CCC" localSheetId="2">#REF!</definedName>
    <definedName name="BLOCO_CCC" localSheetId="1">#REF!</definedName>
    <definedName name="BLOCO_CCC" localSheetId="7">#REF!</definedName>
    <definedName name="BLOCO_CCC" localSheetId="9">#REF!</definedName>
    <definedName name="BLOCO_CCC" localSheetId="10">#REF!</definedName>
    <definedName name="BLOCO_CCC">#REF!</definedName>
    <definedName name="BLOCO_CCCC" localSheetId="8">#REF!</definedName>
    <definedName name="BLOCO_CCCC" localSheetId="12">#REF!</definedName>
    <definedName name="BLOCO_CCCC" localSheetId="3">#REF!</definedName>
    <definedName name="BLOCO_CCCC" localSheetId="4">#REF!</definedName>
    <definedName name="BLOCO_CCCC" localSheetId="5">#REF!</definedName>
    <definedName name="BLOCO_CCCC" localSheetId="6">#REF!</definedName>
    <definedName name="BLOCO_CCCC" localSheetId="2">#REF!</definedName>
    <definedName name="BLOCO_CCCC" localSheetId="1">#REF!</definedName>
    <definedName name="BLOCO_CCCC" localSheetId="7">#REF!</definedName>
    <definedName name="BLOCO_CCCC" localSheetId="9">#REF!</definedName>
    <definedName name="BLOCO_CCCC" localSheetId="10">#REF!</definedName>
    <definedName name="BLOCO_CCCC">#REF!</definedName>
    <definedName name="BuiltIn_AutoFilter___7" localSheetId="8">#REF!</definedName>
    <definedName name="BuiltIn_AutoFilter___7" localSheetId="12">#REF!</definedName>
    <definedName name="BuiltIn_AutoFilter___7" localSheetId="3">#REF!</definedName>
    <definedName name="BuiltIn_AutoFilter___7" localSheetId="4">#REF!</definedName>
    <definedName name="BuiltIn_AutoFilter___7" localSheetId="5">#REF!</definedName>
    <definedName name="BuiltIn_AutoFilter___7" localSheetId="6">#REF!</definedName>
    <definedName name="BuiltIn_AutoFilter___7" localSheetId="2">#REF!</definedName>
    <definedName name="BuiltIn_AutoFilter___7" localSheetId="1">#REF!</definedName>
    <definedName name="BuiltIn_AutoFilter___7" localSheetId="7">#REF!</definedName>
    <definedName name="BuiltIn_AutoFilter___7" localSheetId="9">#REF!</definedName>
    <definedName name="BuiltIn_AutoFilter___7" localSheetId="10">#REF!</definedName>
    <definedName name="BuiltIn_AutoFilter___7">#REF!</definedName>
    <definedName name="BuiltIn_AutoFilter___7_1" localSheetId="8">#REF!</definedName>
    <definedName name="BuiltIn_AutoFilter___7_1" localSheetId="12">#REF!</definedName>
    <definedName name="BuiltIn_AutoFilter___7_1" localSheetId="3">#REF!</definedName>
    <definedName name="BuiltIn_AutoFilter___7_1" localSheetId="4">#REF!</definedName>
    <definedName name="BuiltIn_AutoFilter___7_1" localSheetId="5">#REF!</definedName>
    <definedName name="BuiltIn_AutoFilter___7_1" localSheetId="6">#REF!</definedName>
    <definedName name="BuiltIn_AutoFilter___7_1" localSheetId="2">#REF!</definedName>
    <definedName name="BuiltIn_AutoFilter___7_1" localSheetId="1">#REF!</definedName>
    <definedName name="BuiltIn_AutoFilter___7_1" localSheetId="7">#REF!</definedName>
    <definedName name="BuiltIn_AutoFilter___7_1" localSheetId="9">#REF!</definedName>
    <definedName name="BuiltIn_AutoFilter___7_1" localSheetId="10">#REF!</definedName>
    <definedName name="BuiltIn_AutoFilter___7_1">#REF!</definedName>
    <definedName name="BuiltIn_AutoFilter___7_10" localSheetId="8">#REF!</definedName>
    <definedName name="BuiltIn_AutoFilter___7_10" localSheetId="12">#REF!</definedName>
    <definedName name="BuiltIn_AutoFilter___7_10" localSheetId="3">#REF!</definedName>
    <definedName name="BuiltIn_AutoFilter___7_10" localSheetId="4">#REF!</definedName>
    <definedName name="BuiltIn_AutoFilter___7_10" localSheetId="5">#REF!</definedName>
    <definedName name="BuiltIn_AutoFilter___7_10" localSheetId="6">#REF!</definedName>
    <definedName name="BuiltIn_AutoFilter___7_10" localSheetId="2">#REF!</definedName>
    <definedName name="BuiltIn_AutoFilter___7_10" localSheetId="1">#REF!</definedName>
    <definedName name="BuiltIn_AutoFilter___7_10" localSheetId="7">#REF!</definedName>
    <definedName name="BuiltIn_AutoFilter___7_10" localSheetId="9">#REF!</definedName>
    <definedName name="BuiltIn_AutoFilter___7_10" localSheetId="10">#REF!</definedName>
    <definedName name="BuiltIn_AutoFilter___7_10">#REF!</definedName>
    <definedName name="BuiltIn_AutoFilter___7_11" localSheetId="8">#REF!</definedName>
    <definedName name="BuiltIn_AutoFilter___7_11" localSheetId="12">#REF!</definedName>
    <definedName name="BuiltIn_AutoFilter___7_11" localSheetId="3">#REF!</definedName>
    <definedName name="BuiltIn_AutoFilter___7_11" localSheetId="4">#REF!</definedName>
    <definedName name="BuiltIn_AutoFilter___7_11" localSheetId="5">#REF!</definedName>
    <definedName name="BuiltIn_AutoFilter___7_11" localSheetId="6">#REF!</definedName>
    <definedName name="BuiltIn_AutoFilter___7_11" localSheetId="2">#REF!</definedName>
    <definedName name="BuiltIn_AutoFilter___7_11" localSheetId="1">#REF!</definedName>
    <definedName name="BuiltIn_AutoFilter___7_11" localSheetId="7">#REF!</definedName>
    <definedName name="BuiltIn_AutoFilter___7_11" localSheetId="9">#REF!</definedName>
    <definedName name="BuiltIn_AutoFilter___7_11" localSheetId="10">#REF!</definedName>
    <definedName name="BuiltIn_AutoFilter___7_11">#REF!</definedName>
    <definedName name="BuiltIn_AutoFilter___7_12" localSheetId="8">#REF!</definedName>
    <definedName name="BuiltIn_AutoFilter___7_12" localSheetId="12">#REF!</definedName>
    <definedName name="BuiltIn_AutoFilter___7_12" localSheetId="3">#REF!</definedName>
    <definedName name="BuiltIn_AutoFilter___7_12" localSheetId="4">#REF!</definedName>
    <definedName name="BuiltIn_AutoFilter___7_12" localSheetId="5">#REF!</definedName>
    <definedName name="BuiltIn_AutoFilter___7_12" localSheetId="6">#REF!</definedName>
    <definedName name="BuiltIn_AutoFilter___7_12" localSheetId="2">#REF!</definedName>
    <definedName name="BuiltIn_AutoFilter___7_12" localSheetId="1">#REF!</definedName>
    <definedName name="BuiltIn_AutoFilter___7_12" localSheetId="7">#REF!</definedName>
    <definedName name="BuiltIn_AutoFilter___7_12" localSheetId="9">#REF!</definedName>
    <definedName name="BuiltIn_AutoFilter___7_12" localSheetId="10">#REF!</definedName>
    <definedName name="BuiltIn_AutoFilter___7_12">#REF!</definedName>
    <definedName name="BuiltIn_AutoFilter___7_2" localSheetId="8">#REF!</definedName>
    <definedName name="BuiltIn_AutoFilter___7_2" localSheetId="12">#REF!</definedName>
    <definedName name="BuiltIn_AutoFilter___7_2" localSheetId="3">#REF!</definedName>
    <definedName name="BuiltIn_AutoFilter___7_2" localSheetId="4">#REF!</definedName>
    <definedName name="BuiltIn_AutoFilter___7_2" localSheetId="5">#REF!</definedName>
    <definedName name="BuiltIn_AutoFilter___7_2" localSheetId="6">#REF!</definedName>
    <definedName name="BuiltIn_AutoFilter___7_2" localSheetId="2">#REF!</definedName>
    <definedName name="BuiltIn_AutoFilter___7_2" localSheetId="1">#REF!</definedName>
    <definedName name="BuiltIn_AutoFilter___7_2" localSheetId="7">#REF!</definedName>
    <definedName name="BuiltIn_AutoFilter___7_2" localSheetId="9">#REF!</definedName>
    <definedName name="BuiltIn_AutoFilter___7_2" localSheetId="10">#REF!</definedName>
    <definedName name="BuiltIn_AutoFilter___7_2">#REF!</definedName>
    <definedName name="BuiltIn_AutoFilter___7_3" localSheetId="8">#REF!</definedName>
    <definedName name="BuiltIn_AutoFilter___7_3" localSheetId="12">#REF!</definedName>
    <definedName name="BuiltIn_AutoFilter___7_3" localSheetId="3">#REF!</definedName>
    <definedName name="BuiltIn_AutoFilter___7_3" localSheetId="4">#REF!</definedName>
    <definedName name="BuiltIn_AutoFilter___7_3" localSheetId="5">#REF!</definedName>
    <definedName name="BuiltIn_AutoFilter___7_3" localSheetId="6">#REF!</definedName>
    <definedName name="BuiltIn_AutoFilter___7_3" localSheetId="2">#REF!</definedName>
    <definedName name="BuiltIn_AutoFilter___7_3" localSheetId="1">#REF!</definedName>
    <definedName name="BuiltIn_AutoFilter___7_3" localSheetId="7">#REF!</definedName>
    <definedName name="BuiltIn_AutoFilter___7_3" localSheetId="9">#REF!</definedName>
    <definedName name="BuiltIn_AutoFilter___7_3" localSheetId="10">#REF!</definedName>
    <definedName name="BuiltIn_AutoFilter___7_3">#REF!</definedName>
    <definedName name="BuiltIn_AutoFilter___7_4" localSheetId="8">#REF!</definedName>
    <definedName name="BuiltIn_AutoFilter___7_4" localSheetId="12">#REF!</definedName>
    <definedName name="BuiltIn_AutoFilter___7_4" localSheetId="3">#REF!</definedName>
    <definedName name="BuiltIn_AutoFilter___7_4" localSheetId="4">#REF!</definedName>
    <definedName name="BuiltIn_AutoFilter___7_4" localSheetId="5">#REF!</definedName>
    <definedName name="BuiltIn_AutoFilter___7_4" localSheetId="6">#REF!</definedName>
    <definedName name="BuiltIn_AutoFilter___7_4" localSheetId="2">#REF!</definedName>
    <definedName name="BuiltIn_AutoFilter___7_4" localSheetId="1">#REF!</definedName>
    <definedName name="BuiltIn_AutoFilter___7_4" localSheetId="7">#REF!</definedName>
    <definedName name="BuiltIn_AutoFilter___7_4" localSheetId="9">#REF!</definedName>
    <definedName name="BuiltIn_AutoFilter___7_4" localSheetId="10">#REF!</definedName>
    <definedName name="BuiltIn_AutoFilter___7_4">#REF!</definedName>
    <definedName name="BuiltIn_AutoFilter___7_5" localSheetId="8">#REF!</definedName>
    <definedName name="BuiltIn_AutoFilter___7_5" localSheetId="12">#REF!</definedName>
    <definedName name="BuiltIn_AutoFilter___7_5" localSheetId="3">#REF!</definedName>
    <definedName name="BuiltIn_AutoFilter___7_5" localSheetId="4">#REF!</definedName>
    <definedName name="BuiltIn_AutoFilter___7_5" localSheetId="5">#REF!</definedName>
    <definedName name="BuiltIn_AutoFilter___7_5" localSheetId="6">#REF!</definedName>
    <definedName name="BuiltIn_AutoFilter___7_5" localSheetId="2">#REF!</definedName>
    <definedName name="BuiltIn_AutoFilter___7_5" localSheetId="1">#REF!</definedName>
    <definedName name="BuiltIn_AutoFilter___7_5" localSheetId="7">#REF!</definedName>
    <definedName name="BuiltIn_AutoFilter___7_5" localSheetId="9">#REF!</definedName>
    <definedName name="BuiltIn_AutoFilter___7_5" localSheetId="10">#REF!</definedName>
    <definedName name="BuiltIn_AutoFilter___7_5">#REF!</definedName>
    <definedName name="BuiltIn_AutoFilter___7_6" localSheetId="8">#REF!</definedName>
    <definedName name="BuiltIn_AutoFilter___7_6" localSheetId="12">#REF!</definedName>
    <definedName name="BuiltIn_AutoFilter___7_6" localSheetId="3">#REF!</definedName>
    <definedName name="BuiltIn_AutoFilter___7_6" localSheetId="4">#REF!</definedName>
    <definedName name="BuiltIn_AutoFilter___7_6" localSheetId="5">#REF!</definedName>
    <definedName name="BuiltIn_AutoFilter___7_6" localSheetId="6">#REF!</definedName>
    <definedName name="BuiltIn_AutoFilter___7_6" localSheetId="2">#REF!</definedName>
    <definedName name="BuiltIn_AutoFilter___7_6" localSheetId="1">#REF!</definedName>
    <definedName name="BuiltIn_AutoFilter___7_6" localSheetId="7">#REF!</definedName>
    <definedName name="BuiltIn_AutoFilter___7_6" localSheetId="9">#REF!</definedName>
    <definedName name="BuiltIn_AutoFilter___7_6" localSheetId="10">#REF!</definedName>
    <definedName name="BuiltIn_AutoFilter___7_6">#REF!</definedName>
    <definedName name="BuiltIn_AutoFilter___7_7" localSheetId="8">#REF!</definedName>
    <definedName name="BuiltIn_AutoFilter___7_7" localSheetId="12">#REF!</definedName>
    <definedName name="BuiltIn_AutoFilter___7_7" localSheetId="3">#REF!</definedName>
    <definedName name="BuiltIn_AutoFilter___7_7" localSheetId="4">#REF!</definedName>
    <definedName name="BuiltIn_AutoFilter___7_7" localSheetId="5">#REF!</definedName>
    <definedName name="BuiltIn_AutoFilter___7_7" localSheetId="6">#REF!</definedName>
    <definedName name="BuiltIn_AutoFilter___7_7" localSheetId="2">#REF!</definedName>
    <definedName name="BuiltIn_AutoFilter___7_7" localSheetId="1">#REF!</definedName>
    <definedName name="BuiltIn_AutoFilter___7_7" localSheetId="7">#REF!</definedName>
    <definedName name="BuiltIn_AutoFilter___7_7" localSheetId="9">#REF!</definedName>
    <definedName name="BuiltIn_AutoFilter___7_7" localSheetId="10">#REF!</definedName>
    <definedName name="BuiltIn_AutoFilter___7_7">#REF!</definedName>
    <definedName name="BuiltIn_AutoFilter___7_8" localSheetId="8">#REF!</definedName>
    <definedName name="BuiltIn_AutoFilter___7_8" localSheetId="12">#REF!</definedName>
    <definedName name="BuiltIn_AutoFilter___7_8" localSheetId="3">#REF!</definedName>
    <definedName name="BuiltIn_AutoFilter___7_8" localSheetId="4">#REF!</definedName>
    <definedName name="BuiltIn_AutoFilter___7_8" localSheetId="5">#REF!</definedName>
    <definedName name="BuiltIn_AutoFilter___7_8" localSheetId="6">#REF!</definedName>
    <definedName name="BuiltIn_AutoFilter___7_8" localSheetId="2">#REF!</definedName>
    <definedName name="BuiltIn_AutoFilter___7_8" localSheetId="1">#REF!</definedName>
    <definedName name="BuiltIn_AutoFilter___7_8" localSheetId="7">#REF!</definedName>
    <definedName name="BuiltIn_AutoFilter___7_8" localSheetId="9">#REF!</definedName>
    <definedName name="BuiltIn_AutoFilter___7_8" localSheetId="10">#REF!</definedName>
    <definedName name="BuiltIn_AutoFilter___7_8">#REF!</definedName>
    <definedName name="BuiltIn_AutoFilter___7_9" localSheetId="8">#REF!</definedName>
    <definedName name="BuiltIn_AutoFilter___7_9" localSheetId="12">#REF!</definedName>
    <definedName name="BuiltIn_AutoFilter___7_9" localSheetId="3">#REF!</definedName>
    <definedName name="BuiltIn_AutoFilter___7_9" localSheetId="4">#REF!</definedName>
    <definedName name="BuiltIn_AutoFilter___7_9" localSheetId="5">#REF!</definedName>
    <definedName name="BuiltIn_AutoFilter___7_9" localSheetId="6">#REF!</definedName>
    <definedName name="BuiltIn_AutoFilter___7_9" localSheetId="2">#REF!</definedName>
    <definedName name="BuiltIn_AutoFilter___7_9" localSheetId="1">#REF!</definedName>
    <definedName name="BuiltIn_AutoFilter___7_9" localSheetId="7">#REF!</definedName>
    <definedName name="BuiltIn_AutoFilter___7_9" localSheetId="9">#REF!</definedName>
    <definedName name="BuiltIn_AutoFilter___7_9" localSheetId="10">#REF!</definedName>
    <definedName name="BuiltIn_AutoFilter___7_9">#REF!</definedName>
    <definedName name="BuiltIn_AutoFilter___8" localSheetId="8">#REF!</definedName>
    <definedName name="BuiltIn_AutoFilter___8" localSheetId="12">#REF!</definedName>
    <definedName name="BuiltIn_AutoFilter___8" localSheetId="3">#REF!</definedName>
    <definedName name="BuiltIn_AutoFilter___8" localSheetId="4">#REF!</definedName>
    <definedName name="BuiltIn_AutoFilter___8" localSheetId="5">#REF!</definedName>
    <definedName name="BuiltIn_AutoFilter___8" localSheetId="6">#REF!</definedName>
    <definedName name="BuiltIn_AutoFilter___8" localSheetId="2">#REF!</definedName>
    <definedName name="BuiltIn_AutoFilter___8" localSheetId="1">#REF!</definedName>
    <definedName name="BuiltIn_AutoFilter___8" localSheetId="7">#REF!</definedName>
    <definedName name="BuiltIn_AutoFilter___8" localSheetId="9">#REF!</definedName>
    <definedName name="BuiltIn_AutoFilter___8" localSheetId="10">#REF!</definedName>
    <definedName name="BuiltIn_AutoFilter___8">#REF!</definedName>
    <definedName name="BuiltIn_AutoFilter___8_1" localSheetId="8">#REF!</definedName>
    <definedName name="BuiltIn_AutoFilter___8_1" localSheetId="12">#REF!</definedName>
    <definedName name="BuiltIn_AutoFilter___8_1" localSheetId="3">#REF!</definedName>
    <definedName name="BuiltIn_AutoFilter___8_1" localSheetId="4">#REF!</definedName>
    <definedName name="BuiltIn_AutoFilter___8_1" localSheetId="5">#REF!</definedName>
    <definedName name="BuiltIn_AutoFilter___8_1" localSheetId="6">#REF!</definedName>
    <definedName name="BuiltIn_AutoFilter___8_1" localSheetId="2">#REF!</definedName>
    <definedName name="BuiltIn_AutoFilter___8_1" localSheetId="1">#REF!</definedName>
    <definedName name="BuiltIn_AutoFilter___8_1" localSheetId="7">#REF!</definedName>
    <definedName name="BuiltIn_AutoFilter___8_1" localSheetId="9">#REF!</definedName>
    <definedName name="BuiltIn_AutoFilter___8_1" localSheetId="10">#REF!</definedName>
    <definedName name="BuiltIn_AutoFilter___8_1">#REF!</definedName>
    <definedName name="BuiltIn_AutoFilter___8_10" localSheetId="8">#REF!</definedName>
    <definedName name="BuiltIn_AutoFilter___8_10" localSheetId="12">#REF!</definedName>
    <definedName name="BuiltIn_AutoFilter___8_10" localSheetId="3">#REF!</definedName>
    <definedName name="BuiltIn_AutoFilter___8_10" localSheetId="4">#REF!</definedName>
    <definedName name="BuiltIn_AutoFilter___8_10" localSheetId="5">#REF!</definedName>
    <definedName name="BuiltIn_AutoFilter___8_10" localSheetId="6">#REF!</definedName>
    <definedName name="BuiltIn_AutoFilter___8_10" localSheetId="2">#REF!</definedName>
    <definedName name="BuiltIn_AutoFilter___8_10" localSheetId="1">#REF!</definedName>
    <definedName name="BuiltIn_AutoFilter___8_10" localSheetId="7">#REF!</definedName>
    <definedName name="BuiltIn_AutoFilter___8_10" localSheetId="9">#REF!</definedName>
    <definedName name="BuiltIn_AutoFilter___8_10" localSheetId="10">#REF!</definedName>
    <definedName name="BuiltIn_AutoFilter___8_10">#REF!</definedName>
    <definedName name="BuiltIn_AutoFilter___8_11" localSheetId="8">#REF!</definedName>
    <definedName name="BuiltIn_AutoFilter___8_11" localSheetId="12">#REF!</definedName>
    <definedName name="BuiltIn_AutoFilter___8_11" localSheetId="3">#REF!</definedName>
    <definedName name="BuiltIn_AutoFilter___8_11" localSheetId="4">#REF!</definedName>
    <definedName name="BuiltIn_AutoFilter___8_11" localSheetId="5">#REF!</definedName>
    <definedName name="BuiltIn_AutoFilter___8_11" localSheetId="6">#REF!</definedName>
    <definedName name="BuiltIn_AutoFilter___8_11" localSheetId="2">#REF!</definedName>
    <definedName name="BuiltIn_AutoFilter___8_11" localSheetId="1">#REF!</definedName>
    <definedName name="BuiltIn_AutoFilter___8_11" localSheetId="7">#REF!</definedName>
    <definedName name="BuiltIn_AutoFilter___8_11" localSheetId="9">#REF!</definedName>
    <definedName name="BuiltIn_AutoFilter___8_11" localSheetId="10">#REF!</definedName>
    <definedName name="BuiltIn_AutoFilter___8_11">#REF!</definedName>
    <definedName name="BuiltIn_AutoFilter___8_12" localSheetId="8">#REF!</definedName>
    <definedName name="BuiltIn_AutoFilter___8_12" localSheetId="12">#REF!</definedName>
    <definedName name="BuiltIn_AutoFilter___8_12" localSheetId="3">#REF!</definedName>
    <definedName name="BuiltIn_AutoFilter___8_12" localSheetId="4">#REF!</definedName>
    <definedName name="BuiltIn_AutoFilter___8_12" localSheetId="5">#REF!</definedName>
    <definedName name="BuiltIn_AutoFilter___8_12" localSheetId="6">#REF!</definedName>
    <definedName name="BuiltIn_AutoFilter___8_12" localSheetId="2">#REF!</definedName>
    <definedName name="BuiltIn_AutoFilter___8_12" localSheetId="1">#REF!</definedName>
    <definedName name="BuiltIn_AutoFilter___8_12" localSheetId="7">#REF!</definedName>
    <definedName name="BuiltIn_AutoFilter___8_12" localSheetId="9">#REF!</definedName>
    <definedName name="BuiltIn_AutoFilter___8_12" localSheetId="10">#REF!</definedName>
    <definedName name="BuiltIn_AutoFilter___8_12">#REF!</definedName>
    <definedName name="BuiltIn_AutoFilter___8_13" localSheetId="8">#REF!</definedName>
    <definedName name="BuiltIn_AutoFilter___8_13" localSheetId="12">#REF!</definedName>
    <definedName name="BuiltIn_AutoFilter___8_13" localSheetId="3">#REF!</definedName>
    <definedName name="BuiltIn_AutoFilter___8_13" localSheetId="4">#REF!</definedName>
    <definedName name="BuiltIn_AutoFilter___8_13" localSheetId="5">#REF!</definedName>
    <definedName name="BuiltIn_AutoFilter___8_13" localSheetId="6">#REF!</definedName>
    <definedName name="BuiltIn_AutoFilter___8_13" localSheetId="2">#REF!</definedName>
    <definedName name="BuiltIn_AutoFilter___8_13" localSheetId="1">#REF!</definedName>
    <definedName name="BuiltIn_AutoFilter___8_13" localSheetId="7">#REF!</definedName>
    <definedName name="BuiltIn_AutoFilter___8_13" localSheetId="9">#REF!</definedName>
    <definedName name="BuiltIn_AutoFilter___8_13" localSheetId="10">#REF!</definedName>
    <definedName name="BuiltIn_AutoFilter___8_13">#REF!</definedName>
    <definedName name="BuiltIn_AutoFilter___8_14" localSheetId="8">#REF!</definedName>
    <definedName name="BuiltIn_AutoFilter___8_14" localSheetId="12">#REF!</definedName>
    <definedName name="BuiltIn_AutoFilter___8_14" localSheetId="3">#REF!</definedName>
    <definedName name="BuiltIn_AutoFilter___8_14" localSheetId="4">#REF!</definedName>
    <definedName name="BuiltIn_AutoFilter___8_14" localSheetId="5">#REF!</definedName>
    <definedName name="BuiltIn_AutoFilter___8_14" localSheetId="6">#REF!</definedName>
    <definedName name="BuiltIn_AutoFilter___8_14" localSheetId="2">#REF!</definedName>
    <definedName name="BuiltIn_AutoFilter___8_14" localSheetId="1">#REF!</definedName>
    <definedName name="BuiltIn_AutoFilter___8_14" localSheetId="7">#REF!</definedName>
    <definedName name="BuiltIn_AutoFilter___8_14" localSheetId="9">#REF!</definedName>
    <definedName name="BuiltIn_AutoFilter___8_14" localSheetId="10">#REF!</definedName>
    <definedName name="BuiltIn_AutoFilter___8_14">#REF!</definedName>
    <definedName name="BuiltIn_AutoFilter___8_15" localSheetId="8">#REF!</definedName>
    <definedName name="BuiltIn_AutoFilter___8_15" localSheetId="12">#REF!</definedName>
    <definedName name="BuiltIn_AutoFilter___8_15" localSheetId="3">#REF!</definedName>
    <definedName name="BuiltIn_AutoFilter___8_15" localSheetId="4">#REF!</definedName>
    <definedName name="BuiltIn_AutoFilter___8_15" localSheetId="5">#REF!</definedName>
    <definedName name="BuiltIn_AutoFilter___8_15" localSheetId="6">#REF!</definedName>
    <definedName name="BuiltIn_AutoFilter___8_15" localSheetId="2">#REF!</definedName>
    <definedName name="BuiltIn_AutoFilter___8_15" localSheetId="1">#REF!</definedName>
    <definedName name="BuiltIn_AutoFilter___8_15" localSheetId="7">#REF!</definedName>
    <definedName name="BuiltIn_AutoFilter___8_15" localSheetId="9">#REF!</definedName>
    <definedName name="BuiltIn_AutoFilter___8_15" localSheetId="10">#REF!</definedName>
    <definedName name="BuiltIn_AutoFilter___8_15">#REF!</definedName>
    <definedName name="BuiltIn_AutoFilter___8_16" localSheetId="8">#REF!</definedName>
    <definedName name="BuiltIn_AutoFilter___8_16" localSheetId="12">#REF!</definedName>
    <definedName name="BuiltIn_AutoFilter___8_16" localSheetId="3">#REF!</definedName>
    <definedName name="BuiltIn_AutoFilter___8_16" localSheetId="4">#REF!</definedName>
    <definedName name="BuiltIn_AutoFilter___8_16" localSheetId="5">#REF!</definedName>
    <definedName name="BuiltIn_AutoFilter___8_16" localSheetId="6">#REF!</definedName>
    <definedName name="BuiltIn_AutoFilter___8_16" localSheetId="2">#REF!</definedName>
    <definedName name="BuiltIn_AutoFilter___8_16" localSheetId="1">#REF!</definedName>
    <definedName name="BuiltIn_AutoFilter___8_16" localSheetId="7">#REF!</definedName>
    <definedName name="BuiltIn_AutoFilter___8_16" localSheetId="9">#REF!</definedName>
    <definedName name="BuiltIn_AutoFilter___8_16" localSheetId="10">#REF!</definedName>
    <definedName name="BuiltIn_AutoFilter___8_16">#REF!</definedName>
    <definedName name="BuiltIn_AutoFilter___8_17" localSheetId="8">#REF!</definedName>
    <definedName name="BuiltIn_AutoFilter___8_17" localSheetId="12">#REF!</definedName>
    <definedName name="BuiltIn_AutoFilter___8_17" localSheetId="3">#REF!</definedName>
    <definedName name="BuiltIn_AutoFilter___8_17" localSheetId="4">#REF!</definedName>
    <definedName name="BuiltIn_AutoFilter___8_17" localSheetId="5">#REF!</definedName>
    <definedName name="BuiltIn_AutoFilter___8_17" localSheetId="6">#REF!</definedName>
    <definedName name="BuiltIn_AutoFilter___8_17" localSheetId="2">#REF!</definedName>
    <definedName name="BuiltIn_AutoFilter___8_17" localSheetId="1">#REF!</definedName>
    <definedName name="BuiltIn_AutoFilter___8_17" localSheetId="7">#REF!</definedName>
    <definedName name="BuiltIn_AutoFilter___8_17" localSheetId="9">#REF!</definedName>
    <definedName name="BuiltIn_AutoFilter___8_17" localSheetId="10">#REF!</definedName>
    <definedName name="BuiltIn_AutoFilter___8_17">#REF!</definedName>
    <definedName name="BuiltIn_AutoFilter___8_18" localSheetId="8">#REF!</definedName>
    <definedName name="BuiltIn_AutoFilter___8_18" localSheetId="12">#REF!</definedName>
    <definedName name="BuiltIn_AutoFilter___8_18" localSheetId="3">#REF!</definedName>
    <definedName name="BuiltIn_AutoFilter___8_18" localSheetId="4">#REF!</definedName>
    <definedName name="BuiltIn_AutoFilter___8_18" localSheetId="5">#REF!</definedName>
    <definedName name="BuiltIn_AutoFilter___8_18" localSheetId="6">#REF!</definedName>
    <definedName name="BuiltIn_AutoFilter___8_18" localSheetId="2">#REF!</definedName>
    <definedName name="BuiltIn_AutoFilter___8_18" localSheetId="1">#REF!</definedName>
    <definedName name="BuiltIn_AutoFilter___8_18" localSheetId="7">#REF!</definedName>
    <definedName name="BuiltIn_AutoFilter___8_18" localSheetId="9">#REF!</definedName>
    <definedName name="BuiltIn_AutoFilter___8_18" localSheetId="10">#REF!</definedName>
    <definedName name="BuiltIn_AutoFilter___8_18">#REF!</definedName>
    <definedName name="BuiltIn_AutoFilter___8_19" localSheetId="8">#REF!</definedName>
    <definedName name="BuiltIn_AutoFilter___8_19" localSheetId="12">#REF!</definedName>
    <definedName name="BuiltIn_AutoFilter___8_19" localSheetId="3">#REF!</definedName>
    <definedName name="BuiltIn_AutoFilter___8_19" localSheetId="4">#REF!</definedName>
    <definedName name="BuiltIn_AutoFilter___8_19" localSheetId="5">#REF!</definedName>
    <definedName name="BuiltIn_AutoFilter___8_19" localSheetId="6">#REF!</definedName>
    <definedName name="BuiltIn_AutoFilter___8_19" localSheetId="2">#REF!</definedName>
    <definedName name="BuiltIn_AutoFilter___8_19" localSheetId="1">#REF!</definedName>
    <definedName name="BuiltIn_AutoFilter___8_19" localSheetId="7">#REF!</definedName>
    <definedName name="BuiltIn_AutoFilter___8_19" localSheetId="9">#REF!</definedName>
    <definedName name="BuiltIn_AutoFilter___8_19" localSheetId="10">#REF!</definedName>
    <definedName name="BuiltIn_AutoFilter___8_19">#REF!</definedName>
    <definedName name="BuiltIn_AutoFilter___8_2" localSheetId="8">#REF!</definedName>
    <definedName name="BuiltIn_AutoFilter___8_2" localSheetId="12">#REF!</definedName>
    <definedName name="BuiltIn_AutoFilter___8_2" localSheetId="3">#REF!</definedName>
    <definedName name="BuiltIn_AutoFilter___8_2" localSheetId="4">#REF!</definedName>
    <definedName name="BuiltIn_AutoFilter___8_2" localSheetId="5">#REF!</definedName>
    <definedName name="BuiltIn_AutoFilter___8_2" localSheetId="6">#REF!</definedName>
    <definedName name="BuiltIn_AutoFilter___8_2" localSheetId="2">#REF!</definedName>
    <definedName name="BuiltIn_AutoFilter___8_2" localSheetId="1">#REF!</definedName>
    <definedName name="BuiltIn_AutoFilter___8_2" localSheetId="7">#REF!</definedName>
    <definedName name="BuiltIn_AutoFilter___8_2" localSheetId="9">#REF!</definedName>
    <definedName name="BuiltIn_AutoFilter___8_2" localSheetId="10">#REF!</definedName>
    <definedName name="BuiltIn_AutoFilter___8_2">#REF!</definedName>
    <definedName name="BuiltIn_AutoFilter___8_20" localSheetId="8">#REF!</definedName>
    <definedName name="BuiltIn_AutoFilter___8_20" localSheetId="12">#REF!</definedName>
    <definedName name="BuiltIn_AutoFilter___8_20" localSheetId="3">#REF!</definedName>
    <definedName name="BuiltIn_AutoFilter___8_20" localSheetId="4">#REF!</definedName>
    <definedName name="BuiltIn_AutoFilter___8_20" localSheetId="5">#REF!</definedName>
    <definedName name="BuiltIn_AutoFilter___8_20" localSheetId="6">#REF!</definedName>
    <definedName name="BuiltIn_AutoFilter___8_20" localSheetId="2">#REF!</definedName>
    <definedName name="BuiltIn_AutoFilter___8_20" localSheetId="1">#REF!</definedName>
    <definedName name="BuiltIn_AutoFilter___8_20" localSheetId="7">#REF!</definedName>
    <definedName name="BuiltIn_AutoFilter___8_20" localSheetId="9">#REF!</definedName>
    <definedName name="BuiltIn_AutoFilter___8_20" localSheetId="10">#REF!</definedName>
    <definedName name="BuiltIn_AutoFilter___8_20">#REF!</definedName>
    <definedName name="BuiltIn_AutoFilter___8_21" localSheetId="8">#REF!</definedName>
    <definedName name="BuiltIn_AutoFilter___8_21" localSheetId="12">#REF!</definedName>
    <definedName name="BuiltIn_AutoFilter___8_21" localSheetId="3">#REF!</definedName>
    <definedName name="BuiltIn_AutoFilter___8_21" localSheetId="4">#REF!</definedName>
    <definedName name="BuiltIn_AutoFilter___8_21" localSheetId="5">#REF!</definedName>
    <definedName name="BuiltIn_AutoFilter___8_21" localSheetId="6">#REF!</definedName>
    <definedName name="BuiltIn_AutoFilter___8_21" localSheetId="2">#REF!</definedName>
    <definedName name="BuiltIn_AutoFilter___8_21" localSheetId="1">#REF!</definedName>
    <definedName name="BuiltIn_AutoFilter___8_21" localSheetId="7">#REF!</definedName>
    <definedName name="BuiltIn_AutoFilter___8_21" localSheetId="9">#REF!</definedName>
    <definedName name="BuiltIn_AutoFilter___8_21" localSheetId="10">#REF!</definedName>
    <definedName name="BuiltIn_AutoFilter___8_21">#REF!</definedName>
    <definedName name="BuiltIn_AutoFilter___8_22" localSheetId="8">#REF!</definedName>
    <definedName name="BuiltIn_AutoFilter___8_22" localSheetId="12">#REF!</definedName>
    <definedName name="BuiltIn_AutoFilter___8_22" localSheetId="3">#REF!</definedName>
    <definedName name="BuiltIn_AutoFilter___8_22" localSheetId="4">#REF!</definedName>
    <definedName name="BuiltIn_AutoFilter___8_22" localSheetId="5">#REF!</definedName>
    <definedName name="BuiltIn_AutoFilter___8_22" localSheetId="6">#REF!</definedName>
    <definedName name="BuiltIn_AutoFilter___8_22" localSheetId="2">#REF!</definedName>
    <definedName name="BuiltIn_AutoFilter___8_22" localSheetId="1">#REF!</definedName>
    <definedName name="BuiltIn_AutoFilter___8_22" localSheetId="7">#REF!</definedName>
    <definedName name="BuiltIn_AutoFilter___8_22" localSheetId="9">#REF!</definedName>
    <definedName name="BuiltIn_AutoFilter___8_22" localSheetId="10">#REF!</definedName>
    <definedName name="BuiltIn_AutoFilter___8_22">#REF!</definedName>
    <definedName name="BuiltIn_AutoFilter___8_23" localSheetId="8">#REF!</definedName>
    <definedName name="BuiltIn_AutoFilter___8_23" localSheetId="12">#REF!</definedName>
    <definedName name="BuiltIn_AutoFilter___8_23" localSheetId="3">#REF!</definedName>
    <definedName name="BuiltIn_AutoFilter___8_23" localSheetId="4">#REF!</definedName>
    <definedName name="BuiltIn_AutoFilter___8_23" localSheetId="5">#REF!</definedName>
    <definedName name="BuiltIn_AutoFilter___8_23" localSheetId="6">#REF!</definedName>
    <definedName name="BuiltIn_AutoFilter___8_23" localSheetId="2">#REF!</definedName>
    <definedName name="BuiltIn_AutoFilter___8_23" localSheetId="1">#REF!</definedName>
    <definedName name="BuiltIn_AutoFilter___8_23" localSheetId="7">#REF!</definedName>
    <definedName name="BuiltIn_AutoFilter___8_23" localSheetId="9">#REF!</definedName>
    <definedName name="BuiltIn_AutoFilter___8_23" localSheetId="10">#REF!</definedName>
    <definedName name="BuiltIn_AutoFilter___8_23">#REF!</definedName>
    <definedName name="BuiltIn_AutoFilter___8_24" localSheetId="8">#REF!</definedName>
    <definedName name="BuiltIn_AutoFilter___8_24" localSheetId="12">#REF!</definedName>
    <definedName name="BuiltIn_AutoFilter___8_24" localSheetId="3">#REF!</definedName>
    <definedName name="BuiltIn_AutoFilter___8_24" localSheetId="4">#REF!</definedName>
    <definedName name="BuiltIn_AutoFilter___8_24" localSheetId="5">#REF!</definedName>
    <definedName name="BuiltIn_AutoFilter___8_24" localSheetId="6">#REF!</definedName>
    <definedName name="BuiltIn_AutoFilter___8_24" localSheetId="2">#REF!</definedName>
    <definedName name="BuiltIn_AutoFilter___8_24" localSheetId="1">#REF!</definedName>
    <definedName name="BuiltIn_AutoFilter___8_24" localSheetId="7">#REF!</definedName>
    <definedName name="BuiltIn_AutoFilter___8_24" localSheetId="9">#REF!</definedName>
    <definedName name="BuiltIn_AutoFilter___8_24" localSheetId="10">#REF!</definedName>
    <definedName name="BuiltIn_AutoFilter___8_24">#REF!</definedName>
    <definedName name="BuiltIn_AutoFilter___8_25" localSheetId="8">#REF!</definedName>
    <definedName name="BuiltIn_AutoFilter___8_25" localSheetId="12">#REF!</definedName>
    <definedName name="BuiltIn_AutoFilter___8_25" localSheetId="3">#REF!</definedName>
    <definedName name="BuiltIn_AutoFilter___8_25" localSheetId="4">#REF!</definedName>
    <definedName name="BuiltIn_AutoFilter___8_25" localSheetId="5">#REF!</definedName>
    <definedName name="BuiltIn_AutoFilter___8_25" localSheetId="6">#REF!</definedName>
    <definedName name="BuiltIn_AutoFilter___8_25" localSheetId="2">#REF!</definedName>
    <definedName name="BuiltIn_AutoFilter___8_25" localSheetId="1">#REF!</definedName>
    <definedName name="BuiltIn_AutoFilter___8_25" localSheetId="7">#REF!</definedName>
    <definedName name="BuiltIn_AutoFilter___8_25" localSheetId="9">#REF!</definedName>
    <definedName name="BuiltIn_AutoFilter___8_25" localSheetId="10">#REF!</definedName>
    <definedName name="BuiltIn_AutoFilter___8_25">#REF!</definedName>
    <definedName name="BuiltIn_AutoFilter___8_26" localSheetId="8">#REF!</definedName>
    <definedName name="BuiltIn_AutoFilter___8_26" localSheetId="12">#REF!</definedName>
    <definedName name="BuiltIn_AutoFilter___8_26" localSheetId="3">#REF!</definedName>
    <definedName name="BuiltIn_AutoFilter___8_26" localSheetId="4">#REF!</definedName>
    <definedName name="BuiltIn_AutoFilter___8_26" localSheetId="5">#REF!</definedName>
    <definedName name="BuiltIn_AutoFilter___8_26" localSheetId="6">#REF!</definedName>
    <definedName name="BuiltIn_AutoFilter___8_26" localSheetId="2">#REF!</definedName>
    <definedName name="BuiltIn_AutoFilter___8_26" localSheetId="1">#REF!</definedName>
    <definedName name="BuiltIn_AutoFilter___8_26" localSheetId="7">#REF!</definedName>
    <definedName name="BuiltIn_AutoFilter___8_26" localSheetId="9">#REF!</definedName>
    <definedName name="BuiltIn_AutoFilter___8_26" localSheetId="10">#REF!</definedName>
    <definedName name="BuiltIn_AutoFilter___8_26">#REF!</definedName>
    <definedName name="BuiltIn_AutoFilter___8_27" localSheetId="8">#REF!</definedName>
    <definedName name="BuiltIn_AutoFilter___8_27" localSheetId="12">#REF!</definedName>
    <definedName name="BuiltIn_AutoFilter___8_27" localSheetId="3">#REF!</definedName>
    <definedName name="BuiltIn_AutoFilter___8_27" localSheetId="4">#REF!</definedName>
    <definedName name="BuiltIn_AutoFilter___8_27" localSheetId="5">#REF!</definedName>
    <definedName name="BuiltIn_AutoFilter___8_27" localSheetId="6">#REF!</definedName>
    <definedName name="BuiltIn_AutoFilter___8_27" localSheetId="2">#REF!</definedName>
    <definedName name="BuiltIn_AutoFilter___8_27" localSheetId="1">#REF!</definedName>
    <definedName name="BuiltIn_AutoFilter___8_27" localSheetId="7">#REF!</definedName>
    <definedName name="BuiltIn_AutoFilter___8_27" localSheetId="9">#REF!</definedName>
    <definedName name="BuiltIn_AutoFilter___8_27" localSheetId="10">#REF!</definedName>
    <definedName name="BuiltIn_AutoFilter___8_27">#REF!</definedName>
    <definedName name="BuiltIn_AutoFilter___8_28" localSheetId="8">#REF!</definedName>
    <definedName name="BuiltIn_AutoFilter___8_28" localSheetId="12">#REF!</definedName>
    <definedName name="BuiltIn_AutoFilter___8_28" localSheetId="3">#REF!</definedName>
    <definedName name="BuiltIn_AutoFilter___8_28" localSheetId="4">#REF!</definedName>
    <definedName name="BuiltIn_AutoFilter___8_28" localSheetId="5">#REF!</definedName>
    <definedName name="BuiltIn_AutoFilter___8_28" localSheetId="6">#REF!</definedName>
    <definedName name="BuiltIn_AutoFilter___8_28" localSheetId="2">#REF!</definedName>
    <definedName name="BuiltIn_AutoFilter___8_28" localSheetId="1">#REF!</definedName>
    <definedName name="BuiltIn_AutoFilter___8_28" localSheetId="7">#REF!</definedName>
    <definedName name="BuiltIn_AutoFilter___8_28" localSheetId="9">#REF!</definedName>
    <definedName name="BuiltIn_AutoFilter___8_28" localSheetId="10">#REF!</definedName>
    <definedName name="BuiltIn_AutoFilter___8_28">#REF!</definedName>
    <definedName name="BuiltIn_AutoFilter___8_29" localSheetId="8">#REF!</definedName>
    <definedName name="BuiltIn_AutoFilter___8_29" localSheetId="12">#REF!</definedName>
    <definedName name="BuiltIn_AutoFilter___8_29" localSheetId="3">#REF!</definedName>
    <definedName name="BuiltIn_AutoFilter___8_29" localSheetId="4">#REF!</definedName>
    <definedName name="BuiltIn_AutoFilter___8_29" localSheetId="5">#REF!</definedName>
    <definedName name="BuiltIn_AutoFilter___8_29" localSheetId="6">#REF!</definedName>
    <definedName name="BuiltIn_AutoFilter___8_29" localSheetId="2">#REF!</definedName>
    <definedName name="BuiltIn_AutoFilter___8_29" localSheetId="1">#REF!</definedName>
    <definedName name="BuiltIn_AutoFilter___8_29" localSheetId="7">#REF!</definedName>
    <definedName name="BuiltIn_AutoFilter___8_29" localSheetId="9">#REF!</definedName>
    <definedName name="BuiltIn_AutoFilter___8_29" localSheetId="10">#REF!</definedName>
    <definedName name="BuiltIn_AutoFilter___8_29">#REF!</definedName>
    <definedName name="BuiltIn_AutoFilter___8_3" localSheetId="8">#REF!</definedName>
    <definedName name="BuiltIn_AutoFilter___8_3" localSheetId="12">#REF!</definedName>
    <definedName name="BuiltIn_AutoFilter___8_3" localSheetId="3">#REF!</definedName>
    <definedName name="BuiltIn_AutoFilter___8_3" localSheetId="4">#REF!</definedName>
    <definedName name="BuiltIn_AutoFilter___8_3" localSheetId="5">#REF!</definedName>
    <definedName name="BuiltIn_AutoFilter___8_3" localSheetId="6">#REF!</definedName>
    <definedName name="BuiltIn_AutoFilter___8_3" localSheetId="2">#REF!</definedName>
    <definedName name="BuiltIn_AutoFilter___8_3" localSheetId="1">#REF!</definedName>
    <definedName name="BuiltIn_AutoFilter___8_3" localSheetId="7">#REF!</definedName>
    <definedName name="BuiltIn_AutoFilter___8_3" localSheetId="9">#REF!</definedName>
    <definedName name="BuiltIn_AutoFilter___8_3" localSheetId="10">#REF!</definedName>
    <definedName name="BuiltIn_AutoFilter___8_3">#REF!</definedName>
    <definedName name="BuiltIn_AutoFilter___8_30" localSheetId="8">#REF!</definedName>
    <definedName name="BuiltIn_AutoFilter___8_30" localSheetId="12">#REF!</definedName>
    <definedName name="BuiltIn_AutoFilter___8_30" localSheetId="3">#REF!</definedName>
    <definedName name="BuiltIn_AutoFilter___8_30" localSheetId="4">#REF!</definedName>
    <definedName name="BuiltIn_AutoFilter___8_30" localSheetId="5">#REF!</definedName>
    <definedName name="BuiltIn_AutoFilter___8_30" localSheetId="6">#REF!</definedName>
    <definedName name="BuiltIn_AutoFilter___8_30" localSheetId="2">#REF!</definedName>
    <definedName name="BuiltIn_AutoFilter___8_30" localSheetId="1">#REF!</definedName>
    <definedName name="BuiltIn_AutoFilter___8_30" localSheetId="7">#REF!</definedName>
    <definedName name="BuiltIn_AutoFilter___8_30" localSheetId="9">#REF!</definedName>
    <definedName name="BuiltIn_AutoFilter___8_30" localSheetId="10">#REF!</definedName>
    <definedName name="BuiltIn_AutoFilter___8_30">#REF!</definedName>
    <definedName name="BuiltIn_AutoFilter___8_31" localSheetId="8">#REF!</definedName>
    <definedName name="BuiltIn_AutoFilter___8_31" localSheetId="12">#REF!</definedName>
    <definedName name="BuiltIn_AutoFilter___8_31" localSheetId="3">#REF!</definedName>
    <definedName name="BuiltIn_AutoFilter___8_31" localSheetId="4">#REF!</definedName>
    <definedName name="BuiltIn_AutoFilter___8_31" localSheetId="5">#REF!</definedName>
    <definedName name="BuiltIn_AutoFilter___8_31" localSheetId="6">#REF!</definedName>
    <definedName name="BuiltIn_AutoFilter___8_31" localSheetId="2">#REF!</definedName>
    <definedName name="BuiltIn_AutoFilter___8_31" localSheetId="1">#REF!</definedName>
    <definedName name="BuiltIn_AutoFilter___8_31" localSheetId="7">#REF!</definedName>
    <definedName name="BuiltIn_AutoFilter___8_31" localSheetId="9">#REF!</definedName>
    <definedName name="BuiltIn_AutoFilter___8_31" localSheetId="10">#REF!</definedName>
    <definedName name="BuiltIn_AutoFilter___8_31">#REF!</definedName>
    <definedName name="BuiltIn_AutoFilter___8_32" localSheetId="8">#REF!</definedName>
    <definedName name="BuiltIn_AutoFilter___8_32" localSheetId="12">#REF!</definedName>
    <definedName name="BuiltIn_AutoFilter___8_32" localSheetId="3">#REF!</definedName>
    <definedName name="BuiltIn_AutoFilter___8_32" localSheetId="4">#REF!</definedName>
    <definedName name="BuiltIn_AutoFilter___8_32" localSheetId="5">#REF!</definedName>
    <definedName name="BuiltIn_AutoFilter___8_32" localSheetId="6">#REF!</definedName>
    <definedName name="BuiltIn_AutoFilter___8_32" localSheetId="2">#REF!</definedName>
    <definedName name="BuiltIn_AutoFilter___8_32" localSheetId="1">#REF!</definedName>
    <definedName name="BuiltIn_AutoFilter___8_32" localSheetId="7">#REF!</definedName>
    <definedName name="BuiltIn_AutoFilter___8_32" localSheetId="9">#REF!</definedName>
    <definedName name="BuiltIn_AutoFilter___8_32" localSheetId="10">#REF!</definedName>
    <definedName name="BuiltIn_AutoFilter___8_32">#REF!</definedName>
    <definedName name="BuiltIn_AutoFilter___8_4" localSheetId="8">#REF!</definedName>
    <definedName name="BuiltIn_AutoFilter___8_4" localSheetId="12">#REF!</definedName>
    <definedName name="BuiltIn_AutoFilter___8_4" localSheetId="3">#REF!</definedName>
    <definedName name="BuiltIn_AutoFilter___8_4" localSheetId="4">#REF!</definedName>
    <definedName name="BuiltIn_AutoFilter___8_4" localSheetId="5">#REF!</definedName>
    <definedName name="BuiltIn_AutoFilter___8_4" localSheetId="6">#REF!</definedName>
    <definedName name="BuiltIn_AutoFilter___8_4" localSheetId="2">#REF!</definedName>
    <definedName name="BuiltIn_AutoFilter___8_4" localSheetId="1">#REF!</definedName>
    <definedName name="BuiltIn_AutoFilter___8_4" localSheetId="7">#REF!</definedName>
    <definedName name="BuiltIn_AutoFilter___8_4" localSheetId="9">#REF!</definedName>
    <definedName name="BuiltIn_AutoFilter___8_4" localSheetId="10">#REF!</definedName>
    <definedName name="BuiltIn_AutoFilter___8_4">#REF!</definedName>
    <definedName name="BuiltIn_AutoFilter___8_5" localSheetId="8">#REF!</definedName>
    <definedName name="BuiltIn_AutoFilter___8_5" localSheetId="12">#REF!</definedName>
    <definedName name="BuiltIn_AutoFilter___8_5" localSheetId="3">#REF!</definedName>
    <definedName name="BuiltIn_AutoFilter___8_5" localSheetId="4">#REF!</definedName>
    <definedName name="BuiltIn_AutoFilter___8_5" localSheetId="5">#REF!</definedName>
    <definedName name="BuiltIn_AutoFilter___8_5" localSheetId="6">#REF!</definedName>
    <definedName name="BuiltIn_AutoFilter___8_5" localSheetId="2">#REF!</definedName>
    <definedName name="BuiltIn_AutoFilter___8_5" localSheetId="1">#REF!</definedName>
    <definedName name="BuiltIn_AutoFilter___8_5" localSheetId="7">#REF!</definedName>
    <definedName name="BuiltIn_AutoFilter___8_5" localSheetId="9">#REF!</definedName>
    <definedName name="BuiltIn_AutoFilter___8_5" localSheetId="10">#REF!</definedName>
    <definedName name="BuiltIn_AutoFilter___8_5">#REF!</definedName>
    <definedName name="BuiltIn_AutoFilter___8_6" localSheetId="8">#REF!</definedName>
    <definedName name="BuiltIn_AutoFilter___8_6" localSheetId="12">#REF!</definedName>
    <definedName name="BuiltIn_AutoFilter___8_6" localSheetId="3">#REF!</definedName>
    <definedName name="BuiltIn_AutoFilter___8_6" localSheetId="4">#REF!</definedName>
    <definedName name="BuiltIn_AutoFilter___8_6" localSheetId="5">#REF!</definedName>
    <definedName name="BuiltIn_AutoFilter___8_6" localSheetId="6">#REF!</definedName>
    <definedName name="BuiltIn_AutoFilter___8_6" localSheetId="2">#REF!</definedName>
    <definedName name="BuiltIn_AutoFilter___8_6" localSheetId="1">#REF!</definedName>
    <definedName name="BuiltIn_AutoFilter___8_6" localSheetId="7">#REF!</definedName>
    <definedName name="BuiltIn_AutoFilter___8_6" localSheetId="9">#REF!</definedName>
    <definedName name="BuiltIn_AutoFilter___8_6" localSheetId="10">#REF!</definedName>
    <definedName name="BuiltIn_AutoFilter___8_6">#REF!</definedName>
    <definedName name="BuiltIn_AutoFilter___8_7" localSheetId="8">#REF!</definedName>
    <definedName name="BuiltIn_AutoFilter___8_7" localSheetId="12">#REF!</definedName>
    <definedName name="BuiltIn_AutoFilter___8_7" localSheetId="3">#REF!</definedName>
    <definedName name="BuiltIn_AutoFilter___8_7" localSheetId="4">#REF!</definedName>
    <definedName name="BuiltIn_AutoFilter___8_7" localSheetId="5">#REF!</definedName>
    <definedName name="BuiltIn_AutoFilter___8_7" localSheetId="6">#REF!</definedName>
    <definedName name="BuiltIn_AutoFilter___8_7" localSheetId="2">#REF!</definedName>
    <definedName name="BuiltIn_AutoFilter___8_7" localSheetId="1">#REF!</definedName>
    <definedName name="BuiltIn_AutoFilter___8_7" localSheetId="7">#REF!</definedName>
    <definedName name="BuiltIn_AutoFilter___8_7" localSheetId="9">#REF!</definedName>
    <definedName name="BuiltIn_AutoFilter___8_7" localSheetId="10">#REF!</definedName>
    <definedName name="BuiltIn_AutoFilter___8_7">#REF!</definedName>
    <definedName name="BuiltIn_AutoFilter___8_8" localSheetId="8">#REF!</definedName>
    <definedName name="BuiltIn_AutoFilter___8_8" localSheetId="12">#REF!</definedName>
    <definedName name="BuiltIn_AutoFilter___8_8" localSheetId="3">#REF!</definedName>
    <definedName name="BuiltIn_AutoFilter___8_8" localSheetId="4">#REF!</definedName>
    <definedName name="BuiltIn_AutoFilter___8_8" localSheetId="5">#REF!</definedName>
    <definedName name="BuiltIn_AutoFilter___8_8" localSheetId="6">#REF!</definedName>
    <definedName name="BuiltIn_AutoFilter___8_8" localSheetId="2">#REF!</definedName>
    <definedName name="BuiltIn_AutoFilter___8_8" localSheetId="1">#REF!</definedName>
    <definedName name="BuiltIn_AutoFilter___8_8" localSheetId="7">#REF!</definedName>
    <definedName name="BuiltIn_AutoFilter___8_8" localSheetId="9">#REF!</definedName>
    <definedName name="BuiltIn_AutoFilter___8_8" localSheetId="10">#REF!</definedName>
    <definedName name="BuiltIn_AutoFilter___8_8">#REF!</definedName>
    <definedName name="BuiltIn_AutoFilter___8_9" localSheetId="8">#REF!</definedName>
    <definedName name="BuiltIn_AutoFilter___8_9" localSheetId="12">#REF!</definedName>
    <definedName name="BuiltIn_AutoFilter___8_9" localSheetId="3">#REF!</definedName>
    <definedName name="BuiltIn_AutoFilter___8_9" localSheetId="4">#REF!</definedName>
    <definedName name="BuiltIn_AutoFilter___8_9" localSheetId="5">#REF!</definedName>
    <definedName name="BuiltIn_AutoFilter___8_9" localSheetId="6">#REF!</definedName>
    <definedName name="BuiltIn_AutoFilter___8_9" localSheetId="2">#REF!</definedName>
    <definedName name="BuiltIn_AutoFilter___8_9" localSheetId="1">#REF!</definedName>
    <definedName name="BuiltIn_AutoFilter___8_9" localSheetId="7">#REF!</definedName>
    <definedName name="BuiltIn_AutoFilter___8_9" localSheetId="9">#REF!</definedName>
    <definedName name="BuiltIn_AutoFilter___8_9" localSheetId="10">#REF!</definedName>
    <definedName name="BuiltIn_AutoFilter___8_9">#REF!</definedName>
    <definedName name="BuiltIn_Print_Area" localSheetId="8">#REF!</definedName>
    <definedName name="BuiltIn_Print_Area" localSheetId="12">#REF!</definedName>
    <definedName name="BuiltIn_Print_Area" localSheetId="3">#REF!</definedName>
    <definedName name="BuiltIn_Print_Area" localSheetId="4">#REF!</definedName>
    <definedName name="BuiltIn_Print_Area" localSheetId="5">#REF!</definedName>
    <definedName name="BuiltIn_Print_Area" localSheetId="6">#REF!</definedName>
    <definedName name="BuiltIn_Print_Area" localSheetId="2">#REF!</definedName>
    <definedName name="BuiltIn_Print_Area" localSheetId="1">#REF!</definedName>
    <definedName name="BuiltIn_Print_Area" localSheetId="7">#REF!</definedName>
    <definedName name="BuiltIn_Print_Area" localSheetId="9">#REF!</definedName>
    <definedName name="BuiltIn_Print_Area" localSheetId="10">#REF!</definedName>
    <definedName name="BuiltIn_Print_Area">#REF!</definedName>
    <definedName name="BuiltIn_Print_Area___0" localSheetId="8">#REF!</definedName>
    <definedName name="BuiltIn_Print_Area___0" localSheetId="12">#REF!</definedName>
    <definedName name="BuiltIn_Print_Area___0" localSheetId="3">#REF!</definedName>
    <definedName name="BuiltIn_Print_Area___0" localSheetId="4">#REF!</definedName>
    <definedName name="BuiltIn_Print_Area___0" localSheetId="5">#REF!</definedName>
    <definedName name="BuiltIn_Print_Area___0" localSheetId="6">#REF!</definedName>
    <definedName name="BuiltIn_Print_Area___0" localSheetId="2">#REF!</definedName>
    <definedName name="BuiltIn_Print_Area___0" localSheetId="1">#REF!</definedName>
    <definedName name="BuiltIn_Print_Area___0" localSheetId="7">#REF!</definedName>
    <definedName name="BuiltIn_Print_Area___0" localSheetId="9">#REF!</definedName>
    <definedName name="BuiltIn_Print_Area___0" localSheetId="10">#REF!</definedName>
    <definedName name="BuiltIn_Print_Area___0">#REF!</definedName>
    <definedName name="BuiltIn_Print_Area___0___0" localSheetId="8">#REF!</definedName>
    <definedName name="BuiltIn_Print_Area___0___0" localSheetId="12">#REF!</definedName>
    <definedName name="BuiltIn_Print_Area___0___0" localSheetId="3">#REF!</definedName>
    <definedName name="BuiltIn_Print_Area___0___0" localSheetId="4">#REF!</definedName>
    <definedName name="BuiltIn_Print_Area___0___0" localSheetId="5">#REF!</definedName>
    <definedName name="BuiltIn_Print_Area___0___0" localSheetId="6">#REF!</definedName>
    <definedName name="BuiltIn_Print_Area___0___0" localSheetId="2">#REF!</definedName>
    <definedName name="BuiltIn_Print_Area___0___0" localSheetId="1">#REF!</definedName>
    <definedName name="BuiltIn_Print_Area___0___0" localSheetId="7">#REF!</definedName>
    <definedName name="BuiltIn_Print_Area___0___0" localSheetId="9">#REF!</definedName>
    <definedName name="BuiltIn_Print_Area___0___0" localSheetId="10">#REF!</definedName>
    <definedName name="BuiltIn_Print_Area___0___0">#REF!</definedName>
    <definedName name="BuiltIn_Print_Area___0___0___0" localSheetId="8">#REF!</definedName>
    <definedName name="BuiltIn_Print_Area___0___0___0" localSheetId="12">#REF!</definedName>
    <definedName name="BuiltIn_Print_Area___0___0___0" localSheetId="3">#REF!</definedName>
    <definedName name="BuiltIn_Print_Area___0___0___0" localSheetId="4">#REF!</definedName>
    <definedName name="BuiltIn_Print_Area___0___0___0" localSheetId="5">#REF!</definedName>
    <definedName name="BuiltIn_Print_Area___0___0___0" localSheetId="6">#REF!</definedName>
    <definedName name="BuiltIn_Print_Area___0___0___0" localSheetId="2">#REF!</definedName>
    <definedName name="BuiltIn_Print_Area___0___0___0" localSheetId="1">#REF!</definedName>
    <definedName name="BuiltIn_Print_Area___0___0___0" localSheetId="7">#REF!</definedName>
    <definedName name="BuiltIn_Print_Area___0___0___0" localSheetId="9">#REF!</definedName>
    <definedName name="BuiltIn_Print_Area___0___0___0" localSheetId="10">#REF!</definedName>
    <definedName name="BuiltIn_Print_Area___0___0___0">#REF!</definedName>
    <definedName name="BuiltIn_Print_Area___0___0___0___0" localSheetId="8">#REF!</definedName>
    <definedName name="BuiltIn_Print_Area___0___0___0___0" localSheetId="12">#REF!</definedName>
    <definedName name="BuiltIn_Print_Area___0___0___0___0" localSheetId="3">#REF!</definedName>
    <definedName name="BuiltIn_Print_Area___0___0___0___0" localSheetId="4">#REF!</definedName>
    <definedName name="BuiltIn_Print_Area___0___0___0___0" localSheetId="5">#REF!</definedName>
    <definedName name="BuiltIn_Print_Area___0___0___0___0" localSheetId="6">#REF!</definedName>
    <definedName name="BuiltIn_Print_Area___0___0___0___0" localSheetId="2">#REF!</definedName>
    <definedName name="BuiltIn_Print_Area___0___0___0___0" localSheetId="1">#REF!</definedName>
    <definedName name="BuiltIn_Print_Area___0___0___0___0" localSheetId="7">#REF!</definedName>
    <definedName name="BuiltIn_Print_Area___0___0___0___0" localSheetId="9">#REF!</definedName>
    <definedName name="BuiltIn_Print_Area___0___0___0___0" localSheetId="10">#REF!</definedName>
    <definedName name="BuiltIn_Print_Area___0___0___0___0">#REF!</definedName>
    <definedName name="BuiltIn_Print_Area___0___0___0___0___0" localSheetId="8">#REF!</definedName>
    <definedName name="BuiltIn_Print_Area___0___0___0___0___0" localSheetId="12">#REF!</definedName>
    <definedName name="BuiltIn_Print_Area___0___0___0___0___0" localSheetId="3">#REF!</definedName>
    <definedName name="BuiltIn_Print_Area___0___0___0___0___0" localSheetId="4">#REF!</definedName>
    <definedName name="BuiltIn_Print_Area___0___0___0___0___0" localSheetId="5">#REF!</definedName>
    <definedName name="BuiltIn_Print_Area___0___0___0___0___0" localSheetId="6">#REF!</definedName>
    <definedName name="BuiltIn_Print_Area___0___0___0___0___0" localSheetId="2">#REF!</definedName>
    <definedName name="BuiltIn_Print_Area___0___0___0___0___0" localSheetId="1">#REF!</definedName>
    <definedName name="BuiltIn_Print_Area___0___0___0___0___0" localSheetId="7">#REF!</definedName>
    <definedName name="BuiltIn_Print_Area___0___0___0___0___0" localSheetId="9">#REF!</definedName>
    <definedName name="BuiltIn_Print_Area___0___0___0___0___0" localSheetId="10">#REF!</definedName>
    <definedName name="BuiltIn_Print_Area___0___0___0___0___0">#REF!</definedName>
    <definedName name="BuiltIn_Print_Area___0___0___0___0___0___0" localSheetId="8">#REF!</definedName>
    <definedName name="BuiltIn_Print_Area___0___0___0___0___0___0" localSheetId="12">#REF!</definedName>
    <definedName name="BuiltIn_Print_Area___0___0___0___0___0___0" localSheetId="3">#REF!</definedName>
    <definedName name="BuiltIn_Print_Area___0___0___0___0___0___0" localSheetId="4">#REF!</definedName>
    <definedName name="BuiltIn_Print_Area___0___0___0___0___0___0" localSheetId="5">#REF!</definedName>
    <definedName name="BuiltIn_Print_Area___0___0___0___0___0___0" localSheetId="6">#REF!</definedName>
    <definedName name="BuiltIn_Print_Area___0___0___0___0___0___0" localSheetId="2">#REF!</definedName>
    <definedName name="BuiltIn_Print_Area___0___0___0___0___0___0" localSheetId="1">#REF!</definedName>
    <definedName name="BuiltIn_Print_Area___0___0___0___0___0___0" localSheetId="7">#REF!</definedName>
    <definedName name="BuiltIn_Print_Area___0___0___0___0___0___0" localSheetId="9">#REF!</definedName>
    <definedName name="BuiltIn_Print_Area___0___0___0___0___0___0" localSheetId="10">#REF!</definedName>
    <definedName name="BuiltIn_Print_Area___0___0___0___0___0___0">#REF!</definedName>
    <definedName name="BuiltIn_Print_Area___0___0___0___0___0___0___0" localSheetId="8">#REF!</definedName>
    <definedName name="BuiltIn_Print_Area___0___0___0___0___0___0___0" localSheetId="12">#REF!</definedName>
    <definedName name="BuiltIn_Print_Area___0___0___0___0___0___0___0" localSheetId="3">#REF!</definedName>
    <definedName name="BuiltIn_Print_Area___0___0___0___0___0___0___0" localSheetId="4">#REF!</definedName>
    <definedName name="BuiltIn_Print_Area___0___0___0___0___0___0___0" localSheetId="5">#REF!</definedName>
    <definedName name="BuiltIn_Print_Area___0___0___0___0___0___0___0" localSheetId="6">#REF!</definedName>
    <definedName name="BuiltIn_Print_Area___0___0___0___0___0___0___0" localSheetId="2">#REF!</definedName>
    <definedName name="BuiltIn_Print_Area___0___0___0___0___0___0___0" localSheetId="1">#REF!</definedName>
    <definedName name="BuiltIn_Print_Area___0___0___0___0___0___0___0" localSheetId="7">#REF!</definedName>
    <definedName name="BuiltIn_Print_Area___0___0___0___0___0___0___0" localSheetId="9">#REF!</definedName>
    <definedName name="BuiltIn_Print_Area___0___0___0___0___0___0___0" localSheetId="10">#REF!</definedName>
    <definedName name="BuiltIn_Print_Area___0___0___0___0___0___0___0">#REF!</definedName>
    <definedName name="BuiltIn_Print_Area___0___0___0___0___0___0___0___0___0" localSheetId="8">#REF!</definedName>
    <definedName name="BuiltIn_Print_Area___0___0___0___0___0___0___0___0___0" localSheetId="12">#REF!</definedName>
    <definedName name="BuiltIn_Print_Area___0___0___0___0___0___0___0___0___0" localSheetId="3">#REF!</definedName>
    <definedName name="BuiltIn_Print_Area___0___0___0___0___0___0___0___0___0" localSheetId="4">#REF!</definedName>
    <definedName name="BuiltIn_Print_Area___0___0___0___0___0___0___0___0___0" localSheetId="5">#REF!</definedName>
    <definedName name="BuiltIn_Print_Area___0___0___0___0___0___0___0___0___0" localSheetId="6">#REF!</definedName>
    <definedName name="BuiltIn_Print_Area___0___0___0___0___0___0___0___0___0" localSheetId="2">#REF!</definedName>
    <definedName name="BuiltIn_Print_Area___0___0___0___0___0___0___0___0___0" localSheetId="1">#REF!</definedName>
    <definedName name="BuiltIn_Print_Area___0___0___0___0___0___0___0___0___0" localSheetId="7">#REF!</definedName>
    <definedName name="BuiltIn_Print_Area___0___0___0___0___0___0___0___0___0" localSheetId="9">#REF!</definedName>
    <definedName name="BuiltIn_Print_Area___0___0___0___0___0___0___0___0___0" localSheetId="10">#REF!</definedName>
    <definedName name="BuiltIn_Print_Area___0___0___0___0___0___0___0___0___0">#REF!</definedName>
    <definedName name="BuiltIn_Print_Area___0___0___10" localSheetId="8">#REF!</definedName>
    <definedName name="BuiltIn_Print_Area___0___0___10" localSheetId="12">#REF!</definedName>
    <definedName name="BuiltIn_Print_Area___0___0___10" localSheetId="3">#REF!</definedName>
    <definedName name="BuiltIn_Print_Area___0___0___10" localSheetId="4">#REF!</definedName>
    <definedName name="BuiltIn_Print_Area___0___0___10" localSheetId="5">#REF!</definedName>
    <definedName name="BuiltIn_Print_Area___0___0___10" localSheetId="6">#REF!</definedName>
    <definedName name="BuiltIn_Print_Area___0___0___10" localSheetId="2">#REF!</definedName>
    <definedName name="BuiltIn_Print_Area___0___0___10" localSheetId="1">#REF!</definedName>
    <definedName name="BuiltIn_Print_Area___0___0___10" localSheetId="7">#REF!</definedName>
    <definedName name="BuiltIn_Print_Area___0___0___10" localSheetId="9">#REF!</definedName>
    <definedName name="BuiltIn_Print_Area___0___0___10" localSheetId="10">#REF!</definedName>
    <definedName name="BuiltIn_Print_Area___0___0___10">#REF!</definedName>
    <definedName name="BuiltIn_Print_Area___0___1" localSheetId="8">#REF!</definedName>
    <definedName name="BuiltIn_Print_Area___0___1" localSheetId="12">#REF!</definedName>
    <definedName name="BuiltIn_Print_Area___0___1" localSheetId="3">#REF!</definedName>
    <definedName name="BuiltIn_Print_Area___0___1" localSheetId="4">#REF!</definedName>
    <definedName name="BuiltIn_Print_Area___0___1" localSheetId="5">#REF!</definedName>
    <definedName name="BuiltIn_Print_Area___0___1" localSheetId="6">#REF!</definedName>
    <definedName name="BuiltIn_Print_Area___0___1" localSheetId="2">#REF!</definedName>
    <definedName name="BuiltIn_Print_Area___0___1" localSheetId="1">#REF!</definedName>
    <definedName name="BuiltIn_Print_Area___0___1" localSheetId="7">#REF!</definedName>
    <definedName name="BuiltIn_Print_Area___0___1" localSheetId="9">#REF!</definedName>
    <definedName name="BuiltIn_Print_Area___0___1" localSheetId="10">#REF!</definedName>
    <definedName name="BuiltIn_Print_Area___0___1">#REF!</definedName>
    <definedName name="BuiltIn_Print_Area___0___1___0" localSheetId="8">#REF!</definedName>
    <definedName name="BuiltIn_Print_Area___0___1___0" localSheetId="12">#REF!</definedName>
    <definedName name="BuiltIn_Print_Area___0___1___0" localSheetId="3">#REF!</definedName>
    <definedName name="BuiltIn_Print_Area___0___1___0" localSheetId="4">#REF!</definedName>
    <definedName name="BuiltIn_Print_Area___0___1___0" localSheetId="5">#REF!</definedName>
    <definedName name="BuiltIn_Print_Area___0___1___0" localSheetId="6">#REF!</definedName>
    <definedName name="BuiltIn_Print_Area___0___1___0" localSheetId="2">#REF!</definedName>
    <definedName name="BuiltIn_Print_Area___0___1___0" localSheetId="1">#REF!</definedName>
    <definedName name="BuiltIn_Print_Area___0___1___0" localSheetId="7">#REF!</definedName>
    <definedName name="BuiltIn_Print_Area___0___1___0" localSheetId="9">#REF!</definedName>
    <definedName name="BuiltIn_Print_Area___0___1___0" localSheetId="10">#REF!</definedName>
    <definedName name="BuiltIn_Print_Area___0___1___0">#REF!</definedName>
    <definedName name="BuiltIn_Print_Area___0___1___0___0" localSheetId="8">#REF!</definedName>
    <definedName name="BuiltIn_Print_Area___0___1___0___0" localSheetId="12">#REF!</definedName>
    <definedName name="BuiltIn_Print_Area___0___1___0___0" localSheetId="3">#REF!</definedName>
    <definedName name="BuiltIn_Print_Area___0___1___0___0" localSheetId="4">#REF!</definedName>
    <definedName name="BuiltIn_Print_Area___0___1___0___0" localSheetId="5">#REF!</definedName>
    <definedName name="BuiltIn_Print_Area___0___1___0___0" localSheetId="6">#REF!</definedName>
    <definedName name="BuiltIn_Print_Area___0___1___0___0" localSheetId="2">#REF!</definedName>
    <definedName name="BuiltIn_Print_Area___0___1___0___0" localSheetId="1">#REF!</definedName>
    <definedName name="BuiltIn_Print_Area___0___1___0___0" localSheetId="7">#REF!</definedName>
    <definedName name="BuiltIn_Print_Area___0___1___0___0" localSheetId="9">#REF!</definedName>
    <definedName name="BuiltIn_Print_Area___0___1___0___0" localSheetId="10">#REF!</definedName>
    <definedName name="BuiltIn_Print_Area___0___1___0___0">#REF!</definedName>
    <definedName name="BuiltIn_Print_Area___0___1___0___0___0" localSheetId="8">#REF!</definedName>
    <definedName name="BuiltIn_Print_Area___0___1___0___0___0" localSheetId="12">#REF!</definedName>
    <definedName name="BuiltIn_Print_Area___0___1___0___0___0" localSheetId="3">#REF!</definedName>
    <definedName name="BuiltIn_Print_Area___0___1___0___0___0" localSheetId="4">#REF!</definedName>
    <definedName name="BuiltIn_Print_Area___0___1___0___0___0" localSheetId="5">#REF!</definedName>
    <definedName name="BuiltIn_Print_Area___0___1___0___0___0" localSheetId="6">#REF!</definedName>
    <definedName name="BuiltIn_Print_Area___0___1___0___0___0" localSheetId="2">#REF!</definedName>
    <definedName name="BuiltIn_Print_Area___0___1___0___0___0" localSheetId="1">#REF!</definedName>
    <definedName name="BuiltIn_Print_Area___0___1___0___0___0" localSheetId="7">#REF!</definedName>
    <definedName name="BuiltIn_Print_Area___0___1___0___0___0" localSheetId="9">#REF!</definedName>
    <definedName name="BuiltIn_Print_Area___0___1___0___0___0" localSheetId="10">#REF!</definedName>
    <definedName name="BuiltIn_Print_Area___0___1___0___0___0">#REF!</definedName>
    <definedName name="BuiltIn_Print_Area___0___1___0___0___0___0" localSheetId="8">#REF!</definedName>
    <definedName name="BuiltIn_Print_Area___0___1___0___0___0___0" localSheetId="12">#REF!</definedName>
    <definedName name="BuiltIn_Print_Area___0___1___0___0___0___0" localSheetId="3">#REF!</definedName>
    <definedName name="BuiltIn_Print_Area___0___1___0___0___0___0" localSheetId="4">#REF!</definedName>
    <definedName name="BuiltIn_Print_Area___0___1___0___0___0___0" localSheetId="5">#REF!</definedName>
    <definedName name="BuiltIn_Print_Area___0___1___0___0___0___0" localSheetId="6">#REF!</definedName>
    <definedName name="BuiltIn_Print_Area___0___1___0___0___0___0" localSheetId="2">#REF!</definedName>
    <definedName name="BuiltIn_Print_Area___0___1___0___0___0___0" localSheetId="1">#REF!</definedName>
    <definedName name="BuiltIn_Print_Area___0___1___0___0___0___0" localSheetId="7">#REF!</definedName>
    <definedName name="BuiltIn_Print_Area___0___1___0___0___0___0" localSheetId="9">#REF!</definedName>
    <definedName name="BuiltIn_Print_Area___0___1___0___0___0___0" localSheetId="10">#REF!</definedName>
    <definedName name="BuiltIn_Print_Area___0___1___0___0___0___0">#REF!</definedName>
    <definedName name="BuiltIn_Print_Area___0___1___0___0___0___0___0" localSheetId="8">#REF!</definedName>
    <definedName name="BuiltIn_Print_Area___0___1___0___0___0___0___0" localSheetId="12">#REF!</definedName>
    <definedName name="BuiltIn_Print_Area___0___1___0___0___0___0___0" localSheetId="3">#REF!</definedName>
    <definedName name="BuiltIn_Print_Area___0___1___0___0___0___0___0" localSheetId="4">#REF!</definedName>
    <definedName name="BuiltIn_Print_Area___0___1___0___0___0___0___0" localSheetId="5">#REF!</definedName>
    <definedName name="BuiltIn_Print_Area___0___1___0___0___0___0___0" localSheetId="6">#REF!</definedName>
    <definedName name="BuiltIn_Print_Area___0___1___0___0___0___0___0" localSheetId="2">#REF!</definedName>
    <definedName name="BuiltIn_Print_Area___0___1___0___0___0___0___0" localSheetId="1">#REF!</definedName>
    <definedName name="BuiltIn_Print_Area___0___1___0___0___0___0___0" localSheetId="7">#REF!</definedName>
    <definedName name="BuiltIn_Print_Area___0___1___0___0___0___0___0" localSheetId="9">#REF!</definedName>
    <definedName name="BuiltIn_Print_Area___0___1___0___0___0___0___0" localSheetId="10">#REF!</definedName>
    <definedName name="BuiltIn_Print_Area___0___1___0___0___0___0___0">#REF!</definedName>
    <definedName name="BuiltIn_Print_Area___0___1___0___0___0___0___0___0" localSheetId="8">#REF!</definedName>
    <definedName name="BuiltIn_Print_Area___0___1___0___0___0___0___0___0" localSheetId="12">#REF!</definedName>
    <definedName name="BuiltIn_Print_Area___0___1___0___0___0___0___0___0" localSheetId="3">#REF!</definedName>
    <definedName name="BuiltIn_Print_Area___0___1___0___0___0___0___0___0" localSheetId="4">#REF!</definedName>
    <definedName name="BuiltIn_Print_Area___0___1___0___0___0___0___0___0" localSheetId="5">#REF!</definedName>
    <definedName name="BuiltIn_Print_Area___0___1___0___0___0___0___0___0" localSheetId="6">#REF!</definedName>
    <definedName name="BuiltIn_Print_Area___0___1___0___0___0___0___0___0" localSheetId="2">#REF!</definedName>
    <definedName name="BuiltIn_Print_Area___0___1___0___0___0___0___0___0" localSheetId="1">#REF!</definedName>
    <definedName name="BuiltIn_Print_Area___0___1___0___0___0___0___0___0" localSheetId="7">#REF!</definedName>
    <definedName name="BuiltIn_Print_Area___0___1___0___0___0___0___0___0" localSheetId="9">#REF!</definedName>
    <definedName name="BuiltIn_Print_Area___0___1___0___0___0___0___0___0" localSheetId="10">#REF!</definedName>
    <definedName name="BuiltIn_Print_Area___0___1___0___0___0___0___0___0">#REF!</definedName>
    <definedName name="BuiltIn_Print_Area___0___1___0___0___0___0___0___0___0" localSheetId="8">#REF!</definedName>
    <definedName name="BuiltIn_Print_Area___0___1___0___0___0___0___0___0___0" localSheetId="12">#REF!</definedName>
    <definedName name="BuiltIn_Print_Area___0___1___0___0___0___0___0___0___0" localSheetId="3">#REF!</definedName>
    <definedName name="BuiltIn_Print_Area___0___1___0___0___0___0___0___0___0" localSheetId="4">#REF!</definedName>
    <definedName name="BuiltIn_Print_Area___0___1___0___0___0___0___0___0___0" localSheetId="5">#REF!</definedName>
    <definedName name="BuiltIn_Print_Area___0___1___0___0___0___0___0___0___0" localSheetId="6">#REF!</definedName>
    <definedName name="BuiltIn_Print_Area___0___1___0___0___0___0___0___0___0" localSheetId="2">#REF!</definedName>
    <definedName name="BuiltIn_Print_Area___0___1___0___0___0___0___0___0___0" localSheetId="1">#REF!</definedName>
    <definedName name="BuiltIn_Print_Area___0___1___0___0___0___0___0___0___0" localSheetId="7">#REF!</definedName>
    <definedName name="BuiltIn_Print_Area___0___1___0___0___0___0___0___0___0" localSheetId="9">#REF!</definedName>
    <definedName name="BuiltIn_Print_Area___0___1___0___0___0___0___0___0___0" localSheetId="10">#REF!</definedName>
    <definedName name="BuiltIn_Print_Area___0___1___0___0___0___0___0___0___0">#REF!</definedName>
    <definedName name="BuiltIn_Print_Area___0___1___0___0___0___0___0___0___0___0" localSheetId="8">#REF!</definedName>
    <definedName name="BuiltIn_Print_Area___0___1___0___0___0___0___0___0___0___0" localSheetId="12">#REF!</definedName>
    <definedName name="BuiltIn_Print_Area___0___1___0___0___0___0___0___0___0___0" localSheetId="3">#REF!</definedName>
    <definedName name="BuiltIn_Print_Area___0___1___0___0___0___0___0___0___0___0" localSheetId="4">#REF!</definedName>
    <definedName name="BuiltIn_Print_Area___0___1___0___0___0___0___0___0___0___0" localSheetId="5">#REF!</definedName>
    <definedName name="BuiltIn_Print_Area___0___1___0___0___0___0___0___0___0___0" localSheetId="6">#REF!</definedName>
    <definedName name="BuiltIn_Print_Area___0___1___0___0___0___0___0___0___0___0" localSheetId="2">#REF!</definedName>
    <definedName name="BuiltIn_Print_Area___0___1___0___0___0___0___0___0___0___0" localSheetId="1">#REF!</definedName>
    <definedName name="BuiltIn_Print_Area___0___1___0___0___0___0___0___0___0___0" localSheetId="7">#REF!</definedName>
    <definedName name="BuiltIn_Print_Area___0___1___0___0___0___0___0___0___0___0" localSheetId="9">#REF!</definedName>
    <definedName name="BuiltIn_Print_Area___0___1___0___0___0___0___0___0___0___0" localSheetId="10">#REF!</definedName>
    <definedName name="BuiltIn_Print_Area___0___1___0___0___0___0___0___0___0___0">#REF!</definedName>
    <definedName name="BuiltIn_Print_Area___0___1___0___0___0___0___0___0___0___0_1" localSheetId="8">#REF!</definedName>
    <definedName name="BuiltIn_Print_Area___0___1___0___0___0___0___0___0___0___0_1" localSheetId="12">#REF!</definedName>
    <definedName name="BuiltIn_Print_Area___0___1___0___0___0___0___0___0___0___0_1" localSheetId="3">#REF!</definedName>
    <definedName name="BuiltIn_Print_Area___0___1___0___0___0___0___0___0___0___0_1" localSheetId="4">#REF!</definedName>
    <definedName name="BuiltIn_Print_Area___0___1___0___0___0___0___0___0___0___0_1" localSheetId="5">#REF!</definedName>
    <definedName name="BuiltIn_Print_Area___0___1___0___0___0___0___0___0___0___0_1" localSheetId="6">#REF!</definedName>
    <definedName name="BuiltIn_Print_Area___0___1___0___0___0___0___0___0___0___0_1" localSheetId="2">#REF!</definedName>
    <definedName name="BuiltIn_Print_Area___0___1___0___0___0___0___0___0___0___0_1" localSheetId="1">#REF!</definedName>
    <definedName name="BuiltIn_Print_Area___0___1___0___0___0___0___0___0___0___0_1" localSheetId="7">#REF!</definedName>
    <definedName name="BuiltIn_Print_Area___0___1___0___0___0___0___0___0___0___0_1" localSheetId="9">#REF!</definedName>
    <definedName name="BuiltIn_Print_Area___0___1___0___0___0___0___0___0___0___0_1" localSheetId="10">#REF!</definedName>
    <definedName name="BuiltIn_Print_Area___0___1___0___0___0___0___0___0___0___0_1">#REF!</definedName>
    <definedName name="BuiltIn_Print_Area___0___1___0___0___0___0___0___0___0___0_1_1" localSheetId="8">#REF!</definedName>
    <definedName name="BuiltIn_Print_Area___0___1___0___0___0___0___0___0___0___0_1_1" localSheetId="12">#REF!</definedName>
    <definedName name="BuiltIn_Print_Area___0___1___0___0___0___0___0___0___0___0_1_1" localSheetId="3">#REF!</definedName>
    <definedName name="BuiltIn_Print_Area___0___1___0___0___0___0___0___0___0___0_1_1" localSheetId="4">#REF!</definedName>
    <definedName name="BuiltIn_Print_Area___0___1___0___0___0___0___0___0___0___0_1_1" localSheetId="5">#REF!</definedName>
    <definedName name="BuiltIn_Print_Area___0___1___0___0___0___0___0___0___0___0_1_1" localSheetId="6">#REF!</definedName>
    <definedName name="BuiltIn_Print_Area___0___1___0___0___0___0___0___0___0___0_1_1" localSheetId="2">#REF!</definedName>
    <definedName name="BuiltIn_Print_Area___0___1___0___0___0___0___0___0___0___0_1_1" localSheetId="1">#REF!</definedName>
    <definedName name="BuiltIn_Print_Area___0___1___0___0___0___0___0___0___0___0_1_1" localSheetId="7">#REF!</definedName>
    <definedName name="BuiltIn_Print_Area___0___1___0___0___0___0___0___0___0___0_1_1" localSheetId="9">#REF!</definedName>
    <definedName name="BuiltIn_Print_Area___0___1___0___0___0___0___0___0___0___0_1_1" localSheetId="10">#REF!</definedName>
    <definedName name="BuiltIn_Print_Area___0___1___0___0___0___0___0___0___0___0_1_1">#REF!</definedName>
    <definedName name="BuiltIn_Print_Area___0___1___0___0___0___0___0___0___0_1" localSheetId="8">#REF!</definedName>
    <definedName name="BuiltIn_Print_Area___0___1___0___0___0___0___0___0___0_1" localSheetId="12">#REF!</definedName>
    <definedName name="BuiltIn_Print_Area___0___1___0___0___0___0___0___0___0_1" localSheetId="3">#REF!</definedName>
    <definedName name="BuiltIn_Print_Area___0___1___0___0___0___0___0___0___0_1" localSheetId="4">#REF!</definedName>
    <definedName name="BuiltIn_Print_Area___0___1___0___0___0___0___0___0___0_1" localSheetId="5">#REF!</definedName>
    <definedName name="BuiltIn_Print_Area___0___1___0___0___0___0___0___0___0_1" localSheetId="6">#REF!</definedName>
    <definedName name="BuiltIn_Print_Area___0___1___0___0___0___0___0___0___0_1" localSheetId="2">#REF!</definedName>
    <definedName name="BuiltIn_Print_Area___0___1___0___0___0___0___0___0___0_1" localSheetId="1">#REF!</definedName>
    <definedName name="BuiltIn_Print_Area___0___1___0___0___0___0___0___0___0_1" localSheetId="7">#REF!</definedName>
    <definedName name="BuiltIn_Print_Area___0___1___0___0___0___0___0___0___0_1" localSheetId="9">#REF!</definedName>
    <definedName name="BuiltIn_Print_Area___0___1___0___0___0___0___0___0___0_1" localSheetId="10">#REF!</definedName>
    <definedName name="BuiltIn_Print_Area___0___1___0___0___0___0___0___0___0_1">#REF!</definedName>
    <definedName name="BuiltIn_Print_Area___0___1___0___0___0___0___0___0___0_1_1" localSheetId="8">#REF!</definedName>
    <definedName name="BuiltIn_Print_Area___0___1___0___0___0___0___0___0___0_1_1" localSheetId="12">#REF!</definedName>
    <definedName name="BuiltIn_Print_Area___0___1___0___0___0___0___0___0___0_1_1" localSheetId="3">#REF!</definedName>
    <definedName name="BuiltIn_Print_Area___0___1___0___0___0___0___0___0___0_1_1" localSheetId="4">#REF!</definedName>
    <definedName name="BuiltIn_Print_Area___0___1___0___0___0___0___0___0___0_1_1" localSheetId="5">#REF!</definedName>
    <definedName name="BuiltIn_Print_Area___0___1___0___0___0___0___0___0___0_1_1" localSheetId="6">#REF!</definedName>
    <definedName name="BuiltIn_Print_Area___0___1___0___0___0___0___0___0___0_1_1" localSheetId="2">#REF!</definedName>
    <definedName name="BuiltIn_Print_Area___0___1___0___0___0___0___0___0___0_1_1" localSheetId="1">#REF!</definedName>
    <definedName name="BuiltIn_Print_Area___0___1___0___0___0___0___0___0___0_1_1" localSheetId="7">#REF!</definedName>
    <definedName name="BuiltIn_Print_Area___0___1___0___0___0___0___0___0___0_1_1" localSheetId="9">#REF!</definedName>
    <definedName name="BuiltIn_Print_Area___0___1___0___0___0___0___0___0___0_1_1" localSheetId="10">#REF!</definedName>
    <definedName name="BuiltIn_Print_Area___0___1___0___0___0___0___0___0___0_1_1">#REF!</definedName>
    <definedName name="BuiltIn_Print_Area___0___1___0___0___0___0___0___0_1" localSheetId="8">#REF!</definedName>
    <definedName name="BuiltIn_Print_Area___0___1___0___0___0___0___0___0_1" localSheetId="12">#REF!</definedName>
    <definedName name="BuiltIn_Print_Area___0___1___0___0___0___0___0___0_1" localSheetId="3">#REF!</definedName>
    <definedName name="BuiltIn_Print_Area___0___1___0___0___0___0___0___0_1" localSheetId="4">#REF!</definedName>
    <definedName name="BuiltIn_Print_Area___0___1___0___0___0___0___0___0_1" localSheetId="5">#REF!</definedName>
    <definedName name="BuiltIn_Print_Area___0___1___0___0___0___0___0___0_1" localSheetId="6">#REF!</definedName>
    <definedName name="BuiltIn_Print_Area___0___1___0___0___0___0___0___0_1" localSheetId="2">#REF!</definedName>
    <definedName name="BuiltIn_Print_Area___0___1___0___0___0___0___0___0_1" localSheetId="1">#REF!</definedName>
    <definedName name="BuiltIn_Print_Area___0___1___0___0___0___0___0___0_1" localSheetId="7">#REF!</definedName>
    <definedName name="BuiltIn_Print_Area___0___1___0___0___0___0___0___0_1" localSheetId="9">#REF!</definedName>
    <definedName name="BuiltIn_Print_Area___0___1___0___0___0___0___0___0_1" localSheetId="10">#REF!</definedName>
    <definedName name="BuiltIn_Print_Area___0___1___0___0___0___0___0___0_1">#REF!</definedName>
    <definedName name="BuiltIn_Print_Area___0___1___0___0___0___0___0___0_1_1" localSheetId="8">#REF!</definedName>
    <definedName name="BuiltIn_Print_Area___0___1___0___0___0___0___0___0_1_1" localSheetId="12">#REF!</definedName>
    <definedName name="BuiltIn_Print_Area___0___1___0___0___0___0___0___0_1_1" localSheetId="3">#REF!</definedName>
    <definedName name="BuiltIn_Print_Area___0___1___0___0___0___0___0___0_1_1" localSheetId="4">#REF!</definedName>
    <definedName name="BuiltIn_Print_Area___0___1___0___0___0___0___0___0_1_1" localSheetId="5">#REF!</definedName>
    <definedName name="BuiltIn_Print_Area___0___1___0___0___0___0___0___0_1_1" localSheetId="6">#REF!</definedName>
    <definedName name="BuiltIn_Print_Area___0___1___0___0___0___0___0___0_1_1" localSheetId="2">#REF!</definedName>
    <definedName name="BuiltIn_Print_Area___0___1___0___0___0___0___0___0_1_1" localSheetId="1">#REF!</definedName>
    <definedName name="BuiltIn_Print_Area___0___1___0___0___0___0___0___0_1_1" localSheetId="7">#REF!</definedName>
    <definedName name="BuiltIn_Print_Area___0___1___0___0___0___0___0___0_1_1" localSheetId="9">#REF!</definedName>
    <definedName name="BuiltIn_Print_Area___0___1___0___0___0___0___0___0_1_1" localSheetId="10">#REF!</definedName>
    <definedName name="BuiltIn_Print_Area___0___1___0___0___0___0___0___0_1_1">#REF!</definedName>
    <definedName name="BuiltIn_Print_Area___0___1___0___0___0___0___0_1" localSheetId="8">#REF!</definedName>
    <definedName name="BuiltIn_Print_Area___0___1___0___0___0___0___0_1" localSheetId="12">#REF!</definedName>
    <definedName name="BuiltIn_Print_Area___0___1___0___0___0___0___0_1" localSheetId="3">#REF!</definedName>
    <definedName name="BuiltIn_Print_Area___0___1___0___0___0___0___0_1" localSheetId="4">#REF!</definedName>
    <definedName name="BuiltIn_Print_Area___0___1___0___0___0___0___0_1" localSheetId="5">#REF!</definedName>
    <definedName name="BuiltIn_Print_Area___0___1___0___0___0___0___0_1" localSheetId="6">#REF!</definedName>
    <definedName name="BuiltIn_Print_Area___0___1___0___0___0___0___0_1" localSheetId="2">#REF!</definedName>
    <definedName name="BuiltIn_Print_Area___0___1___0___0___0___0___0_1" localSheetId="1">#REF!</definedName>
    <definedName name="BuiltIn_Print_Area___0___1___0___0___0___0___0_1" localSheetId="7">#REF!</definedName>
    <definedName name="BuiltIn_Print_Area___0___1___0___0___0___0___0_1" localSheetId="9">#REF!</definedName>
    <definedName name="BuiltIn_Print_Area___0___1___0___0___0___0___0_1" localSheetId="10">#REF!</definedName>
    <definedName name="BuiltIn_Print_Area___0___1___0___0___0___0___0_1">#REF!</definedName>
    <definedName name="BuiltIn_Print_Area___0___1___0___0___0___0___0_1_1" localSheetId="8">#REF!</definedName>
    <definedName name="BuiltIn_Print_Area___0___1___0___0___0___0___0_1_1" localSheetId="12">#REF!</definedName>
    <definedName name="BuiltIn_Print_Area___0___1___0___0___0___0___0_1_1" localSheetId="3">#REF!</definedName>
    <definedName name="BuiltIn_Print_Area___0___1___0___0___0___0___0_1_1" localSheetId="4">#REF!</definedName>
    <definedName name="BuiltIn_Print_Area___0___1___0___0___0___0___0_1_1" localSheetId="5">#REF!</definedName>
    <definedName name="BuiltIn_Print_Area___0___1___0___0___0___0___0_1_1" localSheetId="6">#REF!</definedName>
    <definedName name="BuiltIn_Print_Area___0___1___0___0___0___0___0_1_1" localSheetId="2">#REF!</definedName>
    <definedName name="BuiltIn_Print_Area___0___1___0___0___0___0___0_1_1" localSheetId="1">#REF!</definedName>
    <definedName name="BuiltIn_Print_Area___0___1___0___0___0___0___0_1_1" localSheetId="7">#REF!</definedName>
    <definedName name="BuiltIn_Print_Area___0___1___0___0___0___0___0_1_1" localSheetId="9">#REF!</definedName>
    <definedName name="BuiltIn_Print_Area___0___1___0___0___0___0___0_1_1" localSheetId="10">#REF!</definedName>
    <definedName name="BuiltIn_Print_Area___0___1___0___0___0___0___0_1_1">#REF!</definedName>
    <definedName name="BuiltIn_Print_Area___0___1___0___0___0___0_1" localSheetId="8">#REF!</definedName>
    <definedName name="BuiltIn_Print_Area___0___1___0___0___0___0_1" localSheetId="12">#REF!</definedName>
    <definedName name="BuiltIn_Print_Area___0___1___0___0___0___0_1" localSheetId="3">#REF!</definedName>
    <definedName name="BuiltIn_Print_Area___0___1___0___0___0___0_1" localSheetId="4">#REF!</definedName>
    <definedName name="BuiltIn_Print_Area___0___1___0___0___0___0_1" localSheetId="5">#REF!</definedName>
    <definedName name="BuiltIn_Print_Area___0___1___0___0___0___0_1" localSheetId="6">#REF!</definedName>
    <definedName name="BuiltIn_Print_Area___0___1___0___0___0___0_1" localSheetId="2">#REF!</definedName>
    <definedName name="BuiltIn_Print_Area___0___1___0___0___0___0_1" localSheetId="1">#REF!</definedName>
    <definedName name="BuiltIn_Print_Area___0___1___0___0___0___0_1" localSheetId="7">#REF!</definedName>
    <definedName name="BuiltIn_Print_Area___0___1___0___0___0___0_1" localSheetId="9">#REF!</definedName>
    <definedName name="BuiltIn_Print_Area___0___1___0___0___0___0_1" localSheetId="10">#REF!</definedName>
    <definedName name="BuiltIn_Print_Area___0___1___0___0___0___0_1">#REF!</definedName>
    <definedName name="BuiltIn_Print_Area___0___1___0___0___0___0_1_1" localSheetId="8">#REF!</definedName>
    <definedName name="BuiltIn_Print_Area___0___1___0___0___0___0_1_1" localSheetId="12">#REF!</definedName>
    <definedName name="BuiltIn_Print_Area___0___1___0___0___0___0_1_1" localSheetId="3">#REF!</definedName>
    <definedName name="BuiltIn_Print_Area___0___1___0___0___0___0_1_1" localSheetId="4">#REF!</definedName>
    <definedName name="BuiltIn_Print_Area___0___1___0___0___0___0_1_1" localSheetId="5">#REF!</definedName>
    <definedName name="BuiltIn_Print_Area___0___1___0___0___0___0_1_1" localSheetId="6">#REF!</definedName>
    <definedName name="BuiltIn_Print_Area___0___1___0___0___0___0_1_1" localSheetId="2">#REF!</definedName>
    <definedName name="BuiltIn_Print_Area___0___1___0___0___0___0_1_1" localSheetId="1">#REF!</definedName>
    <definedName name="BuiltIn_Print_Area___0___1___0___0___0___0_1_1" localSheetId="7">#REF!</definedName>
    <definedName name="BuiltIn_Print_Area___0___1___0___0___0___0_1_1" localSheetId="9">#REF!</definedName>
    <definedName name="BuiltIn_Print_Area___0___1___0___0___0___0_1_1" localSheetId="10">#REF!</definedName>
    <definedName name="BuiltIn_Print_Area___0___1___0___0___0___0_1_1">#REF!</definedName>
    <definedName name="BuiltIn_Print_Area___0___1___0___0___0_1" localSheetId="8">#REF!</definedName>
    <definedName name="BuiltIn_Print_Area___0___1___0___0___0_1" localSheetId="12">#REF!</definedName>
    <definedName name="BuiltIn_Print_Area___0___1___0___0___0_1" localSheetId="3">#REF!</definedName>
    <definedName name="BuiltIn_Print_Area___0___1___0___0___0_1" localSheetId="4">#REF!</definedName>
    <definedName name="BuiltIn_Print_Area___0___1___0___0___0_1" localSheetId="5">#REF!</definedName>
    <definedName name="BuiltIn_Print_Area___0___1___0___0___0_1" localSheetId="6">#REF!</definedName>
    <definedName name="BuiltIn_Print_Area___0___1___0___0___0_1" localSheetId="2">#REF!</definedName>
    <definedName name="BuiltIn_Print_Area___0___1___0___0___0_1" localSheetId="1">#REF!</definedName>
    <definedName name="BuiltIn_Print_Area___0___1___0___0___0_1" localSheetId="7">#REF!</definedName>
    <definedName name="BuiltIn_Print_Area___0___1___0___0___0_1" localSheetId="9">#REF!</definedName>
    <definedName name="BuiltIn_Print_Area___0___1___0___0___0_1" localSheetId="10">#REF!</definedName>
    <definedName name="BuiltIn_Print_Area___0___1___0___0___0_1">#REF!</definedName>
    <definedName name="BuiltIn_Print_Area___0___1___0___0___0_1_1" localSheetId="8">#REF!</definedName>
    <definedName name="BuiltIn_Print_Area___0___1___0___0___0_1_1" localSheetId="12">#REF!</definedName>
    <definedName name="BuiltIn_Print_Area___0___1___0___0___0_1_1" localSheetId="3">#REF!</definedName>
    <definedName name="BuiltIn_Print_Area___0___1___0___0___0_1_1" localSheetId="4">#REF!</definedName>
    <definedName name="BuiltIn_Print_Area___0___1___0___0___0_1_1" localSheetId="5">#REF!</definedName>
    <definedName name="BuiltIn_Print_Area___0___1___0___0___0_1_1" localSheetId="6">#REF!</definedName>
    <definedName name="BuiltIn_Print_Area___0___1___0___0___0_1_1" localSheetId="2">#REF!</definedName>
    <definedName name="BuiltIn_Print_Area___0___1___0___0___0_1_1" localSheetId="1">#REF!</definedName>
    <definedName name="BuiltIn_Print_Area___0___1___0___0___0_1_1" localSheetId="7">#REF!</definedName>
    <definedName name="BuiltIn_Print_Area___0___1___0___0___0_1_1" localSheetId="9">#REF!</definedName>
    <definedName name="BuiltIn_Print_Area___0___1___0___0___0_1_1" localSheetId="10">#REF!</definedName>
    <definedName name="BuiltIn_Print_Area___0___1___0___0___0_1_1">#REF!</definedName>
    <definedName name="BuiltIn_Print_Area___0___1___0___0_1" localSheetId="8">#REF!</definedName>
    <definedName name="BuiltIn_Print_Area___0___1___0___0_1" localSheetId="12">#REF!</definedName>
    <definedName name="BuiltIn_Print_Area___0___1___0___0_1" localSheetId="3">#REF!</definedName>
    <definedName name="BuiltIn_Print_Area___0___1___0___0_1" localSheetId="4">#REF!</definedName>
    <definedName name="BuiltIn_Print_Area___0___1___0___0_1" localSheetId="5">#REF!</definedName>
    <definedName name="BuiltIn_Print_Area___0___1___0___0_1" localSheetId="6">#REF!</definedName>
    <definedName name="BuiltIn_Print_Area___0___1___0___0_1" localSheetId="2">#REF!</definedName>
    <definedName name="BuiltIn_Print_Area___0___1___0___0_1" localSheetId="1">#REF!</definedName>
    <definedName name="BuiltIn_Print_Area___0___1___0___0_1" localSheetId="7">#REF!</definedName>
    <definedName name="BuiltIn_Print_Area___0___1___0___0_1" localSheetId="9">#REF!</definedName>
    <definedName name="BuiltIn_Print_Area___0___1___0___0_1" localSheetId="10">#REF!</definedName>
    <definedName name="BuiltIn_Print_Area___0___1___0___0_1">#REF!</definedName>
    <definedName name="BuiltIn_Print_Area___0___1___0___0_1_1" localSheetId="8">#REF!</definedName>
    <definedName name="BuiltIn_Print_Area___0___1___0___0_1_1" localSheetId="12">#REF!</definedName>
    <definedName name="BuiltIn_Print_Area___0___1___0___0_1_1" localSheetId="3">#REF!</definedName>
    <definedName name="BuiltIn_Print_Area___0___1___0___0_1_1" localSheetId="4">#REF!</definedName>
    <definedName name="BuiltIn_Print_Area___0___1___0___0_1_1" localSheetId="5">#REF!</definedName>
    <definedName name="BuiltIn_Print_Area___0___1___0___0_1_1" localSheetId="6">#REF!</definedName>
    <definedName name="BuiltIn_Print_Area___0___1___0___0_1_1" localSheetId="2">#REF!</definedName>
    <definedName name="BuiltIn_Print_Area___0___1___0___0_1_1" localSheetId="1">#REF!</definedName>
    <definedName name="BuiltIn_Print_Area___0___1___0___0_1_1" localSheetId="7">#REF!</definedName>
    <definedName name="BuiltIn_Print_Area___0___1___0___0_1_1" localSheetId="9">#REF!</definedName>
    <definedName name="BuiltIn_Print_Area___0___1___0___0_1_1" localSheetId="10">#REF!</definedName>
    <definedName name="BuiltIn_Print_Area___0___1___0___0_1_1">#REF!</definedName>
    <definedName name="BuiltIn_Print_Area___0___1___0_1" localSheetId="8">#REF!</definedName>
    <definedName name="BuiltIn_Print_Area___0___1___0_1" localSheetId="12">#REF!</definedName>
    <definedName name="BuiltIn_Print_Area___0___1___0_1" localSheetId="3">#REF!</definedName>
    <definedName name="BuiltIn_Print_Area___0___1___0_1" localSheetId="4">#REF!</definedName>
    <definedName name="BuiltIn_Print_Area___0___1___0_1" localSheetId="5">#REF!</definedName>
    <definedName name="BuiltIn_Print_Area___0___1___0_1" localSheetId="6">#REF!</definedName>
    <definedName name="BuiltIn_Print_Area___0___1___0_1" localSheetId="2">#REF!</definedName>
    <definedName name="BuiltIn_Print_Area___0___1___0_1" localSheetId="1">#REF!</definedName>
    <definedName name="BuiltIn_Print_Area___0___1___0_1" localSheetId="7">#REF!</definedName>
    <definedName name="BuiltIn_Print_Area___0___1___0_1" localSheetId="9">#REF!</definedName>
    <definedName name="BuiltIn_Print_Area___0___1___0_1" localSheetId="10">#REF!</definedName>
    <definedName name="BuiltIn_Print_Area___0___1___0_1">#REF!</definedName>
    <definedName name="BuiltIn_Print_Area___0___1___0_1_1" localSheetId="8">#REF!</definedName>
    <definedName name="BuiltIn_Print_Area___0___1___0_1_1" localSheetId="12">#REF!</definedName>
    <definedName name="BuiltIn_Print_Area___0___1___0_1_1" localSheetId="3">#REF!</definedName>
    <definedName name="BuiltIn_Print_Area___0___1___0_1_1" localSheetId="4">#REF!</definedName>
    <definedName name="BuiltIn_Print_Area___0___1___0_1_1" localSheetId="5">#REF!</definedName>
    <definedName name="BuiltIn_Print_Area___0___1___0_1_1" localSheetId="6">#REF!</definedName>
    <definedName name="BuiltIn_Print_Area___0___1___0_1_1" localSheetId="2">#REF!</definedName>
    <definedName name="BuiltIn_Print_Area___0___1___0_1_1" localSheetId="1">#REF!</definedName>
    <definedName name="BuiltIn_Print_Area___0___1___0_1_1" localSheetId="7">#REF!</definedName>
    <definedName name="BuiltIn_Print_Area___0___1___0_1_1" localSheetId="9">#REF!</definedName>
    <definedName name="BuiltIn_Print_Area___0___1___0_1_1" localSheetId="10">#REF!</definedName>
    <definedName name="BuiltIn_Print_Area___0___1___0_1_1">#REF!</definedName>
    <definedName name="BuiltIn_Print_Area___0___1_1" localSheetId="8">#REF!</definedName>
    <definedName name="BuiltIn_Print_Area___0___1_1" localSheetId="12">#REF!</definedName>
    <definedName name="BuiltIn_Print_Area___0___1_1" localSheetId="3">#REF!</definedName>
    <definedName name="BuiltIn_Print_Area___0___1_1" localSheetId="4">#REF!</definedName>
    <definedName name="BuiltIn_Print_Area___0___1_1" localSheetId="5">#REF!</definedName>
    <definedName name="BuiltIn_Print_Area___0___1_1" localSheetId="6">#REF!</definedName>
    <definedName name="BuiltIn_Print_Area___0___1_1" localSheetId="2">#REF!</definedName>
    <definedName name="BuiltIn_Print_Area___0___1_1" localSheetId="1">#REF!</definedName>
    <definedName name="BuiltIn_Print_Area___0___1_1" localSheetId="7">#REF!</definedName>
    <definedName name="BuiltIn_Print_Area___0___1_1" localSheetId="9">#REF!</definedName>
    <definedName name="BuiltIn_Print_Area___0___1_1" localSheetId="10">#REF!</definedName>
    <definedName name="BuiltIn_Print_Area___0___1_1">#REF!</definedName>
    <definedName name="BuiltIn_Print_Area___0___1_1_1" localSheetId="8">#REF!</definedName>
    <definedName name="BuiltIn_Print_Area___0___1_1_1" localSheetId="12">#REF!</definedName>
    <definedName name="BuiltIn_Print_Area___0___1_1_1" localSheetId="3">#REF!</definedName>
    <definedName name="BuiltIn_Print_Area___0___1_1_1" localSheetId="4">#REF!</definedName>
    <definedName name="BuiltIn_Print_Area___0___1_1_1" localSheetId="5">#REF!</definedName>
    <definedName name="BuiltIn_Print_Area___0___1_1_1" localSheetId="6">#REF!</definedName>
    <definedName name="BuiltIn_Print_Area___0___1_1_1" localSheetId="2">#REF!</definedName>
    <definedName name="BuiltIn_Print_Area___0___1_1_1" localSheetId="1">#REF!</definedName>
    <definedName name="BuiltIn_Print_Area___0___1_1_1" localSheetId="7">#REF!</definedName>
    <definedName name="BuiltIn_Print_Area___0___1_1_1" localSheetId="9">#REF!</definedName>
    <definedName name="BuiltIn_Print_Area___0___1_1_1" localSheetId="10">#REF!</definedName>
    <definedName name="BuiltIn_Print_Area___0___1_1_1">#REF!</definedName>
    <definedName name="BuiltIn_Print_Area___0___16" localSheetId="8">#REF!</definedName>
    <definedName name="BuiltIn_Print_Area___0___16" localSheetId="12">#REF!</definedName>
    <definedName name="BuiltIn_Print_Area___0___16" localSheetId="3">#REF!</definedName>
    <definedName name="BuiltIn_Print_Area___0___16" localSheetId="4">#REF!</definedName>
    <definedName name="BuiltIn_Print_Area___0___16" localSheetId="5">#REF!</definedName>
    <definedName name="BuiltIn_Print_Area___0___16" localSheetId="6">#REF!</definedName>
    <definedName name="BuiltIn_Print_Area___0___16" localSheetId="2">#REF!</definedName>
    <definedName name="BuiltIn_Print_Area___0___16" localSheetId="1">#REF!</definedName>
    <definedName name="BuiltIn_Print_Area___0___16" localSheetId="7">#REF!</definedName>
    <definedName name="BuiltIn_Print_Area___0___16" localSheetId="9">#REF!</definedName>
    <definedName name="BuiltIn_Print_Area___0___16" localSheetId="10">#REF!</definedName>
    <definedName name="BuiltIn_Print_Area___0___16">#REF!</definedName>
    <definedName name="BuiltIn_Print_Area___0___16___0" localSheetId="8">#REF!</definedName>
    <definedName name="BuiltIn_Print_Area___0___16___0" localSheetId="12">#REF!</definedName>
    <definedName name="BuiltIn_Print_Area___0___16___0" localSheetId="3">#REF!</definedName>
    <definedName name="BuiltIn_Print_Area___0___16___0" localSheetId="4">#REF!</definedName>
    <definedName name="BuiltIn_Print_Area___0___16___0" localSheetId="5">#REF!</definedName>
    <definedName name="BuiltIn_Print_Area___0___16___0" localSheetId="6">#REF!</definedName>
    <definedName name="BuiltIn_Print_Area___0___16___0" localSheetId="2">#REF!</definedName>
    <definedName name="BuiltIn_Print_Area___0___16___0" localSheetId="1">#REF!</definedName>
    <definedName name="BuiltIn_Print_Area___0___16___0" localSheetId="7">#REF!</definedName>
    <definedName name="BuiltIn_Print_Area___0___16___0" localSheetId="9">#REF!</definedName>
    <definedName name="BuiltIn_Print_Area___0___16___0" localSheetId="10">#REF!</definedName>
    <definedName name="BuiltIn_Print_Area___0___16___0">#REF!</definedName>
    <definedName name="BuiltIn_Print_Area___0___16___0___0" localSheetId="8">#REF!</definedName>
    <definedName name="BuiltIn_Print_Area___0___16___0___0" localSheetId="12">#REF!</definedName>
    <definedName name="BuiltIn_Print_Area___0___16___0___0" localSheetId="3">#REF!</definedName>
    <definedName name="BuiltIn_Print_Area___0___16___0___0" localSheetId="4">#REF!</definedName>
    <definedName name="BuiltIn_Print_Area___0___16___0___0" localSheetId="5">#REF!</definedName>
    <definedName name="BuiltIn_Print_Area___0___16___0___0" localSheetId="6">#REF!</definedName>
    <definedName name="BuiltIn_Print_Area___0___16___0___0" localSheetId="2">#REF!</definedName>
    <definedName name="BuiltIn_Print_Area___0___16___0___0" localSheetId="1">#REF!</definedName>
    <definedName name="BuiltIn_Print_Area___0___16___0___0" localSheetId="7">#REF!</definedName>
    <definedName name="BuiltIn_Print_Area___0___16___0___0" localSheetId="9">#REF!</definedName>
    <definedName name="BuiltIn_Print_Area___0___16___0___0" localSheetId="10">#REF!</definedName>
    <definedName name="BuiltIn_Print_Area___0___16___0___0">#REF!</definedName>
    <definedName name="BuiltIn_Print_Area___0___16___0___0___0" localSheetId="8">#REF!</definedName>
    <definedName name="BuiltIn_Print_Area___0___16___0___0___0" localSheetId="12">#REF!</definedName>
    <definedName name="BuiltIn_Print_Area___0___16___0___0___0" localSheetId="3">#REF!</definedName>
    <definedName name="BuiltIn_Print_Area___0___16___0___0___0" localSheetId="4">#REF!</definedName>
    <definedName name="BuiltIn_Print_Area___0___16___0___0___0" localSheetId="5">#REF!</definedName>
    <definedName name="BuiltIn_Print_Area___0___16___0___0___0" localSheetId="6">#REF!</definedName>
    <definedName name="BuiltIn_Print_Area___0___16___0___0___0" localSheetId="2">#REF!</definedName>
    <definedName name="BuiltIn_Print_Area___0___16___0___0___0" localSheetId="1">#REF!</definedName>
    <definedName name="BuiltIn_Print_Area___0___16___0___0___0" localSheetId="7">#REF!</definedName>
    <definedName name="BuiltIn_Print_Area___0___16___0___0___0" localSheetId="9">#REF!</definedName>
    <definedName name="BuiltIn_Print_Area___0___16___0___0___0" localSheetId="10">#REF!</definedName>
    <definedName name="BuiltIn_Print_Area___0___16___0___0___0">#REF!</definedName>
    <definedName name="BuiltIn_Print_Area___0___16___0___0___0___0" localSheetId="8">#REF!</definedName>
    <definedName name="BuiltIn_Print_Area___0___16___0___0___0___0" localSheetId="12">#REF!</definedName>
    <definedName name="BuiltIn_Print_Area___0___16___0___0___0___0" localSheetId="3">#REF!</definedName>
    <definedName name="BuiltIn_Print_Area___0___16___0___0___0___0" localSheetId="4">#REF!</definedName>
    <definedName name="BuiltIn_Print_Area___0___16___0___0___0___0" localSheetId="5">#REF!</definedName>
    <definedName name="BuiltIn_Print_Area___0___16___0___0___0___0" localSheetId="6">#REF!</definedName>
    <definedName name="BuiltIn_Print_Area___0___16___0___0___0___0" localSheetId="2">#REF!</definedName>
    <definedName name="BuiltIn_Print_Area___0___16___0___0___0___0" localSheetId="1">#REF!</definedName>
    <definedName name="BuiltIn_Print_Area___0___16___0___0___0___0" localSheetId="7">#REF!</definedName>
    <definedName name="BuiltIn_Print_Area___0___16___0___0___0___0" localSheetId="9">#REF!</definedName>
    <definedName name="BuiltIn_Print_Area___0___16___0___0___0___0" localSheetId="10">#REF!</definedName>
    <definedName name="BuiltIn_Print_Area___0___16___0___0___0___0">#REF!</definedName>
    <definedName name="BuiltIn_Print_Area___0___16___0___0___0___0___0" localSheetId="8">#REF!</definedName>
    <definedName name="BuiltIn_Print_Area___0___16___0___0___0___0___0" localSheetId="12">#REF!</definedName>
    <definedName name="BuiltIn_Print_Area___0___16___0___0___0___0___0" localSheetId="3">#REF!</definedName>
    <definedName name="BuiltIn_Print_Area___0___16___0___0___0___0___0" localSheetId="4">#REF!</definedName>
    <definedName name="BuiltIn_Print_Area___0___16___0___0___0___0___0" localSheetId="5">#REF!</definedName>
    <definedName name="BuiltIn_Print_Area___0___16___0___0___0___0___0" localSheetId="6">#REF!</definedName>
    <definedName name="BuiltIn_Print_Area___0___16___0___0___0___0___0" localSheetId="2">#REF!</definedName>
    <definedName name="BuiltIn_Print_Area___0___16___0___0___0___0___0" localSheetId="1">#REF!</definedName>
    <definedName name="BuiltIn_Print_Area___0___16___0___0___0___0___0" localSheetId="7">#REF!</definedName>
    <definedName name="BuiltIn_Print_Area___0___16___0___0___0___0___0" localSheetId="9">#REF!</definedName>
    <definedName name="BuiltIn_Print_Area___0___16___0___0___0___0___0" localSheetId="10">#REF!</definedName>
    <definedName name="BuiltIn_Print_Area___0___16___0___0___0___0___0">#REF!</definedName>
    <definedName name="BuiltIn_Print_Area___0___16___0___0___0___0___0___0" localSheetId="8">#REF!</definedName>
    <definedName name="BuiltIn_Print_Area___0___16___0___0___0___0___0___0" localSheetId="12">#REF!</definedName>
    <definedName name="BuiltIn_Print_Area___0___16___0___0___0___0___0___0" localSheetId="3">#REF!</definedName>
    <definedName name="BuiltIn_Print_Area___0___16___0___0___0___0___0___0" localSheetId="4">#REF!</definedName>
    <definedName name="BuiltIn_Print_Area___0___16___0___0___0___0___0___0" localSheetId="5">#REF!</definedName>
    <definedName name="BuiltIn_Print_Area___0___16___0___0___0___0___0___0" localSheetId="6">#REF!</definedName>
    <definedName name="BuiltIn_Print_Area___0___16___0___0___0___0___0___0" localSheetId="2">#REF!</definedName>
    <definedName name="BuiltIn_Print_Area___0___16___0___0___0___0___0___0" localSheetId="1">#REF!</definedName>
    <definedName name="BuiltIn_Print_Area___0___16___0___0___0___0___0___0" localSheetId="7">#REF!</definedName>
    <definedName name="BuiltIn_Print_Area___0___16___0___0___0___0___0___0" localSheetId="9">#REF!</definedName>
    <definedName name="BuiltIn_Print_Area___0___16___0___0___0___0___0___0" localSheetId="10">#REF!</definedName>
    <definedName name="BuiltIn_Print_Area___0___16___0___0___0___0___0___0">#REF!</definedName>
    <definedName name="BuiltIn_Print_Area___0___16___0___0___0___0___0___0___0" localSheetId="8">#REF!</definedName>
    <definedName name="BuiltIn_Print_Area___0___16___0___0___0___0___0___0___0" localSheetId="12">#REF!</definedName>
    <definedName name="BuiltIn_Print_Area___0___16___0___0___0___0___0___0___0" localSheetId="3">#REF!</definedName>
    <definedName name="BuiltIn_Print_Area___0___16___0___0___0___0___0___0___0" localSheetId="4">#REF!</definedName>
    <definedName name="BuiltIn_Print_Area___0___16___0___0___0___0___0___0___0" localSheetId="5">#REF!</definedName>
    <definedName name="BuiltIn_Print_Area___0___16___0___0___0___0___0___0___0" localSheetId="6">#REF!</definedName>
    <definedName name="BuiltIn_Print_Area___0___16___0___0___0___0___0___0___0" localSheetId="2">#REF!</definedName>
    <definedName name="BuiltIn_Print_Area___0___16___0___0___0___0___0___0___0" localSheetId="1">#REF!</definedName>
    <definedName name="BuiltIn_Print_Area___0___16___0___0___0___0___0___0___0" localSheetId="7">#REF!</definedName>
    <definedName name="BuiltIn_Print_Area___0___16___0___0___0___0___0___0___0" localSheetId="9">#REF!</definedName>
    <definedName name="BuiltIn_Print_Area___0___16___0___0___0___0___0___0___0" localSheetId="10">#REF!</definedName>
    <definedName name="BuiltIn_Print_Area___0___16___0___0___0___0___0___0___0">#REF!</definedName>
    <definedName name="BuiltIn_Print_Area___0___4" localSheetId="8">#REF!</definedName>
    <definedName name="BuiltIn_Print_Area___0___4" localSheetId="12">#REF!</definedName>
    <definedName name="BuiltIn_Print_Area___0___4" localSheetId="3">#REF!</definedName>
    <definedName name="BuiltIn_Print_Area___0___4" localSheetId="4">#REF!</definedName>
    <definedName name="BuiltIn_Print_Area___0___4" localSheetId="5">#REF!</definedName>
    <definedName name="BuiltIn_Print_Area___0___4" localSheetId="6">#REF!</definedName>
    <definedName name="BuiltIn_Print_Area___0___4" localSheetId="2">#REF!</definedName>
    <definedName name="BuiltIn_Print_Area___0___4" localSheetId="1">#REF!</definedName>
    <definedName name="BuiltIn_Print_Area___0___4" localSheetId="7">#REF!</definedName>
    <definedName name="BuiltIn_Print_Area___0___4" localSheetId="9">#REF!</definedName>
    <definedName name="BuiltIn_Print_Area___0___4" localSheetId="10">#REF!</definedName>
    <definedName name="BuiltIn_Print_Area___0___4">#REF!</definedName>
    <definedName name="BuiltIn_Print_Area___0___5" localSheetId="8">#REF!</definedName>
    <definedName name="BuiltIn_Print_Area___0___5" localSheetId="12">#REF!</definedName>
    <definedName name="BuiltIn_Print_Area___0___5" localSheetId="3">#REF!</definedName>
    <definedName name="BuiltIn_Print_Area___0___5" localSheetId="4">#REF!</definedName>
    <definedName name="BuiltIn_Print_Area___0___5" localSheetId="5">#REF!</definedName>
    <definedName name="BuiltIn_Print_Area___0___5" localSheetId="6">#REF!</definedName>
    <definedName name="BuiltIn_Print_Area___0___5" localSheetId="2">#REF!</definedName>
    <definedName name="BuiltIn_Print_Area___0___5" localSheetId="1">#REF!</definedName>
    <definedName name="BuiltIn_Print_Area___0___5" localSheetId="7">#REF!</definedName>
    <definedName name="BuiltIn_Print_Area___0___5" localSheetId="9">#REF!</definedName>
    <definedName name="BuiltIn_Print_Area___0___5" localSheetId="10">#REF!</definedName>
    <definedName name="BuiltIn_Print_Area___0___5">#REF!</definedName>
    <definedName name="BuiltIn_Print_Area___0___5___0" localSheetId="8">#REF!</definedName>
    <definedName name="BuiltIn_Print_Area___0___5___0" localSheetId="12">#REF!</definedName>
    <definedName name="BuiltIn_Print_Area___0___5___0" localSheetId="3">#REF!</definedName>
    <definedName name="BuiltIn_Print_Area___0___5___0" localSheetId="4">#REF!</definedName>
    <definedName name="BuiltIn_Print_Area___0___5___0" localSheetId="5">#REF!</definedName>
    <definedName name="BuiltIn_Print_Area___0___5___0" localSheetId="6">#REF!</definedName>
    <definedName name="BuiltIn_Print_Area___0___5___0" localSheetId="2">#REF!</definedName>
    <definedName name="BuiltIn_Print_Area___0___5___0" localSheetId="1">#REF!</definedName>
    <definedName name="BuiltIn_Print_Area___0___5___0" localSheetId="7">#REF!</definedName>
    <definedName name="BuiltIn_Print_Area___0___5___0" localSheetId="9">#REF!</definedName>
    <definedName name="BuiltIn_Print_Area___0___5___0" localSheetId="10">#REF!</definedName>
    <definedName name="BuiltIn_Print_Area___0___5___0">#REF!</definedName>
    <definedName name="BuiltIn_Print_Area___0___6" localSheetId="8">#REF!</definedName>
    <definedName name="BuiltIn_Print_Area___0___6" localSheetId="12">#REF!</definedName>
    <definedName name="BuiltIn_Print_Area___0___6" localSheetId="3">#REF!</definedName>
    <definedName name="BuiltIn_Print_Area___0___6" localSheetId="4">#REF!</definedName>
    <definedName name="BuiltIn_Print_Area___0___6" localSheetId="5">#REF!</definedName>
    <definedName name="BuiltIn_Print_Area___0___6" localSheetId="6">#REF!</definedName>
    <definedName name="BuiltIn_Print_Area___0___6" localSheetId="2">#REF!</definedName>
    <definedName name="BuiltIn_Print_Area___0___6" localSheetId="1">#REF!</definedName>
    <definedName name="BuiltIn_Print_Area___0___6" localSheetId="7">#REF!</definedName>
    <definedName name="BuiltIn_Print_Area___0___6" localSheetId="9">#REF!</definedName>
    <definedName name="BuiltIn_Print_Area___0___6" localSheetId="10">#REF!</definedName>
    <definedName name="BuiltIn_Print_Area___0___6">#REF!</definedName>
    <definedName name="BuiltIn_Print_Area___0___6___0" localSheetId="8">#REF!</definedName>
    <definedName name="BuiltIn_Print_Area___0___6___0" localSheetId="12">#REF!</definedName>
    <definedName name="BuiltIn_Print_Area___0___6___0" localSheetId="3">#REF!</definedName>
    <definedName name="BuiltIn_Print_Area___0___6___0" localSheetId="4">#REF!</definedName>
    <definedName name="BuiltIn_Print_Area___0___6___0" localSheetId="5">#REF!</definedName>
    <definedName name="BuiltIn_Print_Area___0___6___0" localSheetId="6">#REF!</definedName>
    <definedName name="BuiltIn_Print_Area___0___6___0" localSheetId="2">#REF!</definedName>
    <definedName name="BuiltIn_Print_Area___0___6___0" localSheetId="1">#REF!</definedName>
    <definedName name="BuiltIn_Print_Area___0___6___0" localSheetId="7">#REF!</definedName>
    <definedName name="BuiltIn_Print_Area___0___6___0" localSheetId="9">#REF!</definedName>
    <definedName name="BuiltIn_Print_Area___0___6___0" localSheetId="10">#REF!</definedName>
    <definedName name="BuiltIn_Print_Area___0___6___0">#REF!</definedName>
    <definedName name="BuiltIn_Print_Area___0___7" localSheetId="8">#REF!</definedName>
    <definedName name="BuiltIn_Print_Area___0___7" localSheetId="12">#REF!</definedName>
    <definedName name="BuiltIn_Print_Area___0___7" localSheetId="3">#REF!</definedName>
    <definedName name="BuiltIn_Print_Area___0___7" localSheetId="4">#REF!</definedName>
    <definedName name="BuiltIn_Print_Area___0___7" localSheetId="5">#REF!</definedName>
    <definedName name="BuiltIn_Print_Area___0___7" localSheetId="6">#REF!</definedName>
    <definedName name="BuiltIn_Print_Area___0___7" localSheetId="2">#REF!</definedName>
    <definedName name="BuiltIn_Print_Area___0___7" localSheetId="1">#REF!</definedName>
    <definedName name="BuiltIn_Print_Area___0___7" localSheetId="7">#REF!</definedName>
    <definedName name="BuiltIn_Print_Area___0___7" localSheetId="9">#REF!</definedName>
    <definedName name="BuiltIn_Print_Area___0___7" localSheetId="10">#REF!</definedName>
    <definedName name="BuiltIn_Print_Area___0___7">#REF!</definedName>
    <definedName name="BuiltIn_Print_Area___0___7___0" localSheetId="8">#REF!</definedName>
    <definedName name="BuiltIn_Print_Area___0___7___0" localSheetId="12">#REF!</definedName>
    <definedName name="BuiltIn_Print_Area___0___7___0" localSheetId="3">#REF!</definedName>
    <definedName name="BuiltIn_Print_Area___0___7___0" localSheetId="4">#REF!</definedName>
    <definedName name="BuiltIn_Print_Area___0___7___0" localSheetId="5">#REF!</definedName>
    <definedName name="BuiltIn_Print_Area___0___7___0" localSheetId="6">#REF!</definedName>
    <definedName name="BuiltIn_Print_Area___0___7___0" localSheetId="2">#REF!</definedName>
    <definedName name="BuiltIn_Print_Area___0___7___0" localSheetId="1">#REF!</definedName>
    <definedName name="BuiltIn_Print_Area___0___7___0" localSheetId="7">#REF!</definedName>
    <definedName name="BuiltIn_Print_Area___0___7___0" localSheetId="9">#REF!</definedName>
    <definedName name="BuiltIn_Print_Area___0___7___0" localSheetId="10">#REF!</definedName>
    <definedName name="BuiltIn_Print_Area___0___7___0">#REF!</definedName>
    <definedName name="BuiltIn_Print_Area___0___8" localSheetId="8">#REF!</definedName>
    <definedName name="BuiltIn_Print_Area___0___8" localSheetId="12">#REF!</definedName>
    <definedName name="BuiltIn_Print_Area___0___8" localSheetId="3">#REF!</definedName>
    <definedName name="BuiltIn_Print_Area___0___8" localSheetId="4">#REF!</definedName>
    <definedName name="BuiltIn_Print_Area___0___8" localSheetId="5">#REF!</definedName>
    <definedName name="BuiltIn_Print_Area___0___8" localSheetId="6">#REF!</definedName>
    <definedName name="BuiltIn_Print_Area___0___8" localSheetId="2">#REF!</definedName>
    <definedName name="BuiltIn_Print_Area___0___8" localSheetId="1">#REF!</definedName>
    <definedName name="BuiltIn_Print_Area___0___8" localSheetId="7">#REF!</definedName>
    <definedName name="BuiltIn_Print_Area___0___8" localSheetId="9">#REF!</definedName>
    <definedName name="BuiltIn_Print_Area___0___8" localSheetId="10">#REF!</definedName>
    <definedName name="BuiltIn_Print_Area___0___8">#REF!</definedName>
    <definedName name="BuiltIn_Print_Area___0_1" localSheetId="8">#REF!</definedName>
    <definedName name="BuiltIn_Print_Area___0_1" localSheetId="12">#REF!</definedName>
    <definedName name="BuiltIn_Print_Area___0_1" localSheetId="3">#REF!</definedName>
    <definedName name="BuiltIn_Print_Area___0_1" localSheetId="4">#REF!</definedName>
    <definedName name="BuiltIn_Print_Area___0_1" localSheetId="5">#REF!</definedName>
    <definedName name="BuiltIn_Print_Area___0_1" localSheetId="6">#REF!</definedName>
    <definedName name="BuiltIn_Print_Area___0_1" localSheetId="2">#REF!</definedName>
    <definedName name="BuiltIn_Print_Area___0_1" localSheetId="1">#REF!</definedName>
    <definedName name="BuiltIn_Print_Area___0_1" localSheetId="7">#REF!</definedName>
    <definedName name="BuiltIn_Print_Area___0_1" localSheetId="9">#REF!</definedName>
    <definedName name="BuiltIn_Print_Area___0_1" localSheetId="10">#REF!</definedName>
    <definedName name="BuiltIn_Print_Area___0_1">#REF!</definedName>
    <definedName name="BuiltIn_Print_Area___0_1_1" localSheetId="8">#REF!</definedName>
    <definedName name="BuiltIn_Print_Area___0_1_1" localSheetId="12">#REF!</definedName>
    <definedName name="BuiltIn_Print_Area___0_1_1" localSheetId="3">#REF!</definedName>
    <definedName name="BuiltIn_Print_Area___0_1_1" localSheetId="4">#REF!</definedName>
    <definedName name="BuiltIn_Print_Area___0_1_1" localSheetId="5">#REF!</definedName>
    <definedName name="BuiltIn_Print_Area___0_1_1" localSheetId="6">#REF!</definedName>
    <definedName name="BuiltIn_Print_Area___0_1_1" localSheetId="2">#REF!</definedName>
    <definedName name="BuiltIn_Print_Area___0_1_1" localSheetId="1">#REF!</definedName>
    <definedName name="BuiltIn_Print_Area___0_1_1" localSheetId="7">#REF!</definedName>
    <definedName name="BuiltIn_Print_Area___0_1_1" localSheetId="9">#REF!</definedName>
    <definedName name="BuiltIn_Print_Area___0_1_1" localSheetId="10">#REF!</definedName>
    <definedName name="BuiltIn_Print_Area___0_1_1">#REF!</definedName>
    <definedName name="BuiltIn_Print_Area_1" localSheetId="8">#REF!</definedName>
    <definedName name="BuiltIn_Print_Area_1" localSheetId="12">#REF!</definedName>
    <definedName name="BuiltIn_Print_Area_1" localSheetId="3">#REF!</definedName>
    <definedName name="BuiltIn_Print_Area_1" localSheetId="4">#REF!</definedName>
    <definedName name="BuiltIn_Print_Area_1" localSheetId="5">#REF!</definedName>
    <definedName name="BuiltIn_Print_Area_1" localSheetId="6">#REF!</definedName>
    <definedName name="BuiltIn_Print_Area_1" localSheetId="2">#REF!</definedName>
    <definedName name="BuiltIn_Print_Area_1" localSheetId="1">#REF!</definedName>
    <definedName name="BuiltIn_Print_Area_1" localSheetId="7">#REF!</definedName>
    <definedName name="BuiltIn_Print_Area_1" localSheetId="9">#REF!</definedName>
    <definedName name="BuiltIn_Print_Area_1" localSheetId="10">#REF!</definedName>
    <definedName name="BuiltIn_Print_Area_1">#REF!</definedName>
    <definedName name="BuiltIn_Print_Area_1_1" localSheetId="8">#REF!</definedName>
    <definedName name="BuiltIn_Print_Area_1_1" localSheetId="12">#REF!</definedName>
    <definedName name="BuiltIn_Print_Area_1_1" localSheetId="3">#REF!</definedName>
    <definedName name="BuiltIn_Print_Area_1_1" localSheetId="4">#REF!</definedName>
    <definedName name="BuiltIn_Print_Area_1_1" localSheetId="5">#REF!</definedName>
    <definedName name="BuiltIn_Print_Area_1_1" localSheetId="6">#REF!</definedName>
    <definedName name="BuiltIn_Print_Area_1_1" localSheetId="2">#REF!</definedName>
    <definedName name="BuiltIn_Print_Area_1_1" localSheetId="1">#REF!</definedName>
    <definedName name="BuiltIn_Print_Area_1_1" localSheetId="7">#REF!</definedName>
    <definedName name="BuiltIn_Print_Area_1_1" localSheetId="9">#REF!</definedName>
    <definedName name="BuiltIn_Print_Area_1_1" localSheetId="10">#REF!</definedName>
    <definedName name="BuiltIn_Print_Area_1_1">#REF!</definedName>
    <definedName name="BuiltIn_Print_Titles" localSheetId="8">#REF!</definedName>
    <definedName name="BuiltIn_Print_Titles" localSheetId="12">#REF!</definedName>
    <definedName name="BuiltIn_Print_Titles" localSheetId="3">#REF!</definedName>
    <definedName name="BuiltIn_Print_Titles" localSheetId="4">#REF!</definedName>
    <definedName name="BuiltIn_Print_Titles" localSheetId="5">#REF!</definedName>
    <definedName name="BuiltIn_Print_Titles" localSheetId="6">#REF!</definedName>
    <definedName name="BuiltIn_Print_Titles" localSheetId="2">#REF!</definedName>
    <definedName name="BuiltIn_Print_Titles" localSheetId="1">#REF!</definedName>
    <definedName name="BuiltIn_Print_Titles" localSheetId="7">#REF!</definedName>
    <definedName name="BuiltIn_Print_Titles" localSheetId="9">#REF!</definedName>
    <definedName name="BuiltIn_Print_Titles" localSheetId="10">#REF!</definedName>
    <definedName name="BuiltIn_Print_Titles">#REF!</definedName>
    <definedName name="BuiltIn_Print_Titles___0" localSheetId="8">#REF!</definedName>
    <definedName name="BuiltIn_Print_Titles___0" localSheetId="12">#REF!</definedName>
    <definedName name="BuiltIn_Print_Titles___0" localSheetId="3">#REF!</definedName>
    <definedName name="BuiltIn_Print_Titles___0" localSheetId="4">#REF!</definedName>
    <definedName name="BuiltIn_Print_Titles___0" localSheetId="5">#REF!</definedName>
    <definedName name="BuiltIn_Print_Titles___0" localSheetId="6">#REF!</definedName>
    <definedName name="BuiltIn_Print_Titles___0" localSheetId="2">#REF!</definedName>
    <definedName name="BuiltIn_Print_Titles___0" localSheetId="1">#REF!</definedName>
    <definedName name="BuiltIn_Print_Titles___0" localSheetId="7">#REF!</definedName>
    <definedName name="BuiltIn_Print_Titles___0" localSheetId="9">#REF!</definedName>
    <definedName name="BuiltIn_Print_Titles___0" localSheetId="10">#REF!</definedName>
    <definedName name="BuiltIn_Print_Titles___0">#REF!</definedName>
    <definedName name="BuiltIn_Print_Titles___0___0" localSheetId="8">#REF!</definedName>
    <definedName name="BuiltIn_Print_Titles___0___0" localSheetId="12">#REF!</definedName>
    <definedName name="BuiltIn_Print_Titles___0___0" localSheetId="3">#REF!</definedName>
    <definedName name="BuiltIn_Print_Titles___0___0" localSheetId="4">#REF!</definedName>
    <definedName name="BuiltIn_Print_Titles___0___0" localSheetId="5">#REF!</definedName>
    <definedName name="BuiltIn_Print_Titles___0___0" localSheetId="6">#REF!</definedName>
    <definedName name="BuiltIn_Print_Titles___0___0" localSheetId="2">#REF!</definedName>
    <definedName name="BuiltIn_Print_Titles___0___0" localSheetId="1">#REF!</definedName>
    <definedName name="BuiltIn_Print_Titles___0___0" localSheetId="7">#REF!</definedName>
    <definedName name="BuiltIn_Print_Titles___0___0" localSheetId="9">#REF!</definedName>
    <definedName name="BuiltIn_Print_Titles___0___0" localSheetId="10">#REF!</definedName>
    <definedName name="BuiltIn_Print_Titles___0___0">#REF!</definedName>
    <definedName name="BuiltIn_Print_Titles___0___0___0" localSheetId="8">#REF!</definedName>
    <definedName name="BuiltIn_Print_Titles___0___0___0" localSheetId="12">#REF!</definedName>
    <definedName name="BuiltIn_Print_Titles___0___0___0" localSheetId="3">#REF!</definedName>
    <definedName name="BuiltIn_Print_Titles___0___0___0" localSheetId="4">#REF!</definedName>
    <definedName name="BuiltIn_Print_Titles___0___0___0" localSheetId="5">#REF!</definedName>
    <definedName name="BuiltIn_Print_Titles___0___0___0" localSheetId="6">#REF!</definedName>
    <definedName name="BuiltIn_Print_Titles___0___0___0" localSheetId="2">#REF!</definedName>
    <definedName name="BuiltIn_Print_Titles___0___0___0" localSheetId="1">#REF!</definedName>
    <definedName name="BuiltIn_Print_Titles___0___0___0" localSheetId="7">#REF!</definedName>
    <definedName name="BuiltIn_Print_Titles___0___0___0" localSheetId="9">#REF!</definedName>
    <definedName name="BuiltIn_Print_Titles___0___0___0" localSheetId="10">#REF!</definedName>
    <definedName name="BuiltIn_Print_Titles___0___0___0">#REF!</definedName>
    <definedName name="BuiltIn_Print_Titles___0___0___0___0" localSheetId="8">#REF!</definedName>
    <definedName name="BuiltIn_Print_Titles___0___0___0___0" localSheetId="12">#REF!</definedName>
    <definedName name="BuiltIn_Print_Titles___0___0___0___0" localSheetId="3">#REF!</definedName>
    <definedName name="BuiltIn_Print_Titles___0___0___0___0" localSheetId="4">#REF!</definedName>
    <definedName name="BuiltIn_Print_Titles___0___0___0___0" localSheetId="5">#REF!</definedName>
    <definedName name="BuiltIn_Print_Titles___0___0___0___0" localSheetId="6">#REF!</definedName>
    <definedName name="BuiltIn_Print_Titles___0___0___0___0" localSheetId="2">#REF!</definedName>
    <definedName name="BuiltIn_Print_Titles___0___0___0___0" localSheetId="1">#REF!</definedName>
    <definedName name="BuiltIn_Print_Titles___0___0___0___0" localSheetId="7">#REF!</definedName>
    <definedName name="BuiltIn_Print_Titles___0___0___0___0" localSheetId="9">#REF!</definedName>
    <definedName name="BuiltIn_Print_Titles___0___0___0___0" localSheetId="10">#REF!</definedName>
    <definedName name="BuiltIn_Print_Titles___0___0___0___0">#REF!</definedName>
    <definedName name="BuiltIn_Print_Titles___0___0___0___0___0" localSheetId="8">#REF!</definedName>
    <definedName name="BuiltIn_Print_Titles___0___0___0___0___0" localSheetId="12">#REF!</definedName>
    <definedName name="BuiltIn_Print_Titles___0___0___0___0___0" localSheetId="3">#REF!</definedName>
    <definedName name="BuiltIn_Print_Titles___0___0___0___0___0" localSheetId="4">#REF!</definedName>
    <definedName name="BuiltIn_Print_Titles___0___0___0___0___0" localSheetId="5">#REF!</definedName>
    <definedName name="BuiltIn_Print_Titles___0___0___0___0___0" localSheetId="6">#REF!</definedName>
    <definedName name="BuiltIn_Print_Titles___0___0___0___0___0" localSheetId="2">#REF!</definedName>
    <definedName name="BuiltIn_Print_Titles___0___0___0___0___0" localSheetId="1">#REF!</definedName>
    <definedName name="BuiltIn_Print_Titles___0___0___0___0___0" localSheetId="7">#REF!</definedName>
    <definedName name="BuiltIn_Print_Titles___0___0___0___0___0" localSheetId="9">#REF!</definedName>
    <definedName name="BuiltIn_Print_Titles___0___0___0___0___0" localSheetId="10">#REF!</definedName>
    <definedName name="BuiltIn_Print_Titles___0___0___0___0___0">#REF!</definedName>
    <definedName name="BuiltIn_Print_Titles___0___0___0___0___0___0" localSheetId="8">#REF!</definedName>
    <definedName name="BuiltIn_Print_Titles___0___0___0___0___0___0" localSheetId="12">#REF!</definedName>
    <definedName name="BuiltIn_Print_Titles___0___0___0___0___0___0" localSheetId="3">#REF!</definedName>
    <definedName name="BuiltIn_Print_Titles___0___0___0___0___0___0" localSheetId="4">#REF!</definedName>
    <definedName name="BuiltIn_Print_Titles___0___0___0___0___0___0" localSheetId="5">#REF!</definedName>
    <definedName name="BuiltIn_Print_Titles___0___0___0___0___0___0" localSheetId="6">#REF!</definedName>
    <definedName name="BuiltIn_Print_Titles___0___0___0___0___0___0" localSheetId="2">#REF!</definedName>
    <definedName name="BuiltIn_Print_Titles___0___0___0___0___0___0" localSheetId="1">#REF!</definedName>
    <definedName name="BuiltIn_Print_Titles___0___0___0___0___0___0" localSheetId="7">#REF!</definedName>
    <definedName name="BuiltIn_Print_Titles___0___0___0___0___0___0" localSheetId="9">#REF!</definedName>
    <definedName name="BuiltIn_Print_Titles___0___0___0___0___0___0" localSheetId="10">#REF!</definedName>
    <definedName name="BuiltIn_Print_Titles___0___0___0___0___0___0">#REF!</definedName>
    <definedName name="BuiltIn_Print_Titles___0___0___0___0___0___0___0" localSheetId="8">#REF!</definedName>
    <definedName name="BuiltIn_Print_Titles___0___0___0___0___0___0___0" localSheetId="12">#REF!</definedName>
    <definedName name="BuiltIn_Print_Titles___0___0___0___0___0___0___0" localSheetId="3">#REF!</definedName>
    <definedName name="BuiltIn_Print_Titles___0___0___0___0___0___0___0" localSheetId="4">#REF!</definedName>
    <definedName name="BuiltIn_Print_Titles___0___0___0___0___0___0___0" localSheetId="5">#REF!</definedName>
    <definedName name="BuiltIn_Print_Titles___0___0___0___0___0___0___0" localSheetId="6">#REF!</definedName>
    <definedName name="BuiltIn_Print_Titles___0___0___0___0___0___0___0" localSheetId="2">#REF!</definedName>
    <definedName name="BuiltIn_Print_Titles___0___0___0___0___0___0___0" localSheetId="1">#REF!</definedName>
    <definedName name="BuiltIn_Print_Titles___0___0___0___0___0___0___0" localSheetId="7">#REF!</definedName>
    <definedName name="BuiltIn_Print_Titles___0___0___0___0___0___0___0" localSheetId="9">#REF!</definedName>
    <definedName name="BuiltIn_Print_Titles___0___0___0___0___0___0___0" localSheetId="10">#REF!</definedName>
    <definedName name="BuiltIn_Print_Titles___0___0___0___0___0___0___0">#REF!</definedName>
    <definedName name="BuiltIn_Print_Titles___0___0___0___0___0___0___0___0___0" localSheetId="8">#REF!</definedName>
    <definedName name="BuiltIn_Print_Titles___0___0___0___0___0___0___0___0___0" localSheetId="12">#REF!</definedName>
    <definedName name="BuiltIn_Print_Titles___0___0___0___0___0___0___0___0___0" localSheetId="3">#REF!</definedName>
    <definedName name="BuiltIn_Print_Titles___0___0___0___0___0___0___0___0___0" localSheetId="4">#REF!</definedName>
    <definedName name="BuiltIn_Print_Titles___0___0___0___0___0___0___0___0___0" localSheetId="5">#REF!</definedName>
    <definedName name="BuiltIn_Print_Titles___0___0___0___0___0___0___0___0___0" localSheetId="6">#REF!</definedName>
    <definedName name="BuiltIn_Print_Titles___0___0___0___0___0___0___0___0___0" localSheetId="2">#REF!</definedName>
    <definedName name="BuiltIn_Print_Titles___0___0___0___0___0___0___0___0___0" localSheetId="1">#REF!</definedName>
    <definedName name="BuiltIn_Print_Titles___0___0___0___0___0___0___0___0___0" localSheetId="7">#REF!</definedName>
    <definedName name="BuiltIn_Print_Titles___0___0___0___0___0___0___0___0___0" localSheetId="9">#REF!</definedName>
    <definedName name="BuiltIn_Print_Titles___0___0___0___0___0___0___0___0___0" localSheetId="10">#REF!</definedName>
    <definedName name="BuiltIn_Print_Titles___0___0___0___0___0___0___0___0___0">#REF!</definedName>
    <definedName name="BuiltIn_Print_Titles___0___0___10" localSheetId="8">#REF!</definedName>
    <definedName name="BuiltIn_Print_Titles___0___0___10" localSheetId="12">#REF!</definedName>
    <definedName name="BuiltIn_Print_Titles___0___0___10" localSheetId="3">#REF!</definedName>
    <definedName name="BuiltIn_Print_Titles___0___0___10" localSheetId="4">#REF!</definedName>
    <definedName name="BuiltIn_Print_Titles___0___0___10" localSheetId="5">#REF!</definedName>
    <definedName name="BuiltIn_Print_Titles___0___0___10" localSheetId="6">#REF!</definedName>
    <definedName name="BuiltIn_Print_Titles___0___0___10" localSheetId="2">#REF!</definedName>
    <definedName name="BuiltIn_Print_Titles___0___0___10" localSheetId="1">#REF!</definedName>
    <definedName name="BuiltIn_Print_Titles___0___0___10" localSheetId="7">#REF!</definedName>
    <definedName name="BuiltIn_Print_Titles___0___0___10" localSheetId="9">#REF!</definedName>
    <definedName name="BuiltIn_Print_Titles___0___0___10" localSheetId="10">#REF!</definedName>
    <definedName name="BuiltIn_Print_Titles___0___0___10">#REF!</definedName>
    <definedName name="BuiltIn_Print_Titles___0___1" localSheetId="8">#REF!</definedName>
    <definedName name="BuiltIn_Print_Titles___0___1" localSheetId="12">#REF!</definedName>
    <definedName name="BuiltIn_Print_Titles___0___1" localSheetId="3">#REF!</definedName>
    <definedName name="BuiltIn_Print_Titles___0___1" localSheetId="4">#REF!</definedName>
    <definedName name="BuiltIn_Print_Titles___0___1" localSheetId="5">#REF!</definedName>
    <definedName name="BuiltIn_Print_Titles___0___1" localSheetId="6">#REF!</definedName>
    <definedName name="BuiltIn_Print_Titles___0___1" localSheetId="2">#REF!</definedName>
    <definedName name="BuiltIn_Print_Titles___0___1" localSheetId="1">#REF!</definedName>
    <definedName name="BuiltIn_Print_Titles___0___1" localSheetId="7">#REF!</definedName>
    <definedName name="BuiltIn_Print_Titles___0___1" localSheetId="9">#REF!</definedName>
    <definedName name="BuiltIn_Print_Titles___0___1" localSheetId="10">#REF!</definedName>
    <definedName name="BuiltIn_Print_Titles___0___1">#REF!</definedName>
    <definedName name="BuiltIn_Print_Titles___0___16" localSheetId="8">#REF!</definedName>
    <definedName name="BuiltIn_Print_Titles___0___16" localSheetId="12">#REF!</definedName>
    <definedName name="BuiltIn_Print_Titles___0___16" localSheetId="3">#REF!</definedName>
    <definedName name="BuiltIn_Print_Titles___0___16" localSheetId="4">#REF!</definedName>
    <definedName name="BuiltIn_Print_Titles___0___16" localSheetId="5">#REF!</definedName>
    <definedName name="BuiltIn_Print_Titles___0___16" localSheetId="6">#REF!</definedName>
    <definedName name="BuiltIn_Print_Titles___0___16" localSheetId="2">#REF!</definedName>
    <definedName name="BuiltIn_Print_Titles___0___16" localSheetId="1">#REF!</definedName>
    <definedName name="BuiltIn_Print_Titles___0___16" localSheetId="7">#REF!</definedName>
    <definedName name="BuiltIn_Print_Titles___0___16" localSheetId="9">#REF!</definedName>
    <definedName name="BuiltIn_Print_Titles___0___16" localSheetId="10">#REF!</definedName>
    <definedName name="BuiltIn_Print_Titles___0___16">#REF!</definedName>
    <definedName name="BuiltIn_Print_Titles___0___16___0" localSheetId="8">#REF!</definedName>
    <definedName name="BuiltIn_Print_Titles___0___16___0" localSheetId="12">#REF!</definedName>
    <definedName name="BuiltIn_Print_Titles___0___16___0" localSheetId="3">#REF!</definedName>
    <definedName name="BuiltIn_Print_Titles___0___16___0" localSheetId="4">#REF!</definedName>
    <definedName name="BuiltIn_Print_Titles___0___16___0" localSheetId="5">#REF!</definedName>
    <definedName name="BuiltIn_Print_Titles___0___16___0" localSheetId="6">#REF!</definedName>
    <definedName name="BuiltIn_Print_Titles___0___16___0" localSheetId="2">#REF!</definedName>
    <definedName name="BuiltIn_Print_Titles___0___16___0" localSheetId="1">#REF!</definedName>
    <definedName name="BuiltIn_Print_Titles___0___16___0" localSheetId="7">#REF!</definedName>
    <definedName name="BuiltIn_Print_Titles___0___16___0" localSheetId="9">#REF!</definedName>
    <definedName name="BuiltIn_Print_Titles___0___16___0" localSheetId="10">#REF!</definedName>
    <definedName name="BuiltIn_Print_Titles___0___16___0">#REF!</definedName>
    <definedName name="BuiltIn_Print_Titles___0___16___0___0" localSheetId="8">#REF!</definedName>
    <definedName name="BuiltIn_Print_Titles___0___16___0___0" localSheetId="12">#REF!</definedName>
    <definedName name="BuiltIn_Print_Titles___0___16___0___0" localSheetId="3">#REF!</definedName>
    <definedName name="BuiltIn_Print_Titles___0___16___0___0" localSheetId="4">#REF!</definedName>
    <definedName name="BuiltIn_Print_Titles___0___16___0___0" localSheetId="5">#REF!</definedName>
    <definedName name="BuiltIn_Print_Titles___0___16___0___0" localSheetId="6">#REF!</definedName>
    <definedName name="BuiltIn_Print_Titles___0___16___0___0" localSheetId="2">#REF!</definedName>
    <definedName name="BuiltIn_Print_Titles___0___16___0___0" localSheetId="1">#REF!</definedName>
    <definedName name="BuiltIn_Print_Titles___0___16___0___0" localSheetId="7">#REF!</definedName>
    <definedName name="BuiltIn_Print_Titles___0___16___0___0" localSheetId="9">#REF!</definedName>
    <definedName name="BuiltIn_Print_Titles___0___16___0___0" localSheetId="10">#REF!</definedName>
    <definedName name="BuiltIn_Print_Titles___0___16___0___0">#REF!</definedName>
    <definedName name="BuiltIn_Print_Titles___0___16___0___0___0" localSheetId="8">#REF!</definedName>
    <definedName name="BuiltIn_Print_Titles___0___16___0___0___0" localSheetId="12">#REF!</definedName>
    <definedName name="BuiltIn_Print_Titles___0___16___0___0___0" localSheetId="3">#REF!</definedName>
    <definedName name="BuiltIn_Print_Titles___0___16___0___0___0" localSheetId="4">#REF!</definedName>
    <definedName name="BuiltIn_Print_Titles___0___16___0___0___0" localSheetId="5">#REF!</definedName>
    <definedName name="BuiltIn_Print_Titles___0___16___0___0___0" localSheetId="6">#REF!</definedName>
    <definedName name="BuiltIn_Print_Titles___0___16___0___0___0" localSheetId="2">#REF!</definedName>
    <definedName name="BuiltIn_Print_Titles___0___16___0___0___0" localSheetId="1">#REF!</definedName>
    <definedName name="BuiltIn_Print_Titles___0___16___0___0___0" localSheetId="7">#REF!</definedName>
    <definedName name="BuiltIn_Print_Titles___0___16___0___0___0" localSheetId="9">#REF!</definedName>
    <definedName name="BuiltIn_Print_Titles___0___16___0___0___0" localSheetId="10">#REF!</definedName>
    <definedName name="BuiltIn_Print_Titles___0___16___0___0___0">#REF!</definedName>
    <definedName name="BuiltIn_Print_Titles___0___16___0___0___0___0" localSheetId="8">#REF!</definedName>
    <definedName name="BuiltIn_Print_Titles___0___16___0___0___0___0" localSheetId="12">#REF!</definedName>
    <definedName name="BuiltIn_Print_Titles___0___16___0___0___0___0" localSheetId="3">#REF!</definedName>
    <definedName name="BuiltIn_Print_Titles___0___16___0___0___0___0" localSheetId="4">#REF!</definedName>
    <definedName name="BuiltIn_Print_Titles___0___16___0___0___0___0" localSheetId="5">#REF!</definedName>
    <definedName name="BuiltIn_Print_Titles___0___16___0___0___0___0" localSheetId="6">#REF!</definedName>
    <definedName name="BuiltIn_Print_Titles___0___16___0___0___0___0" localSheetId="2">#REF!</definedName>
    <definedName name="BuiltIn_Print_Titles___0___16___0___0___0___0" localSheetId="1">#REF!</definedName>
    <definedName name="BuiltIn_Print_Titles___0___16___0___0___0___0" localSheetId="7">#REF!</definedName>
    <definedName name="BuiltIn_Print_Titles___0___16___0___0___0___0" localSheetId="9">#REF!</definedName>
    <definedName name="BuiltIn_Print_Titles___0___16___0___0___0___0" localSheetId="10">#REF!</definedName>
    <definedName name="BuiltIn_Print_Titles___0___16___0___0___0___0">#REF!</definedName>
    <definedName name="BuiltIn_Print_Titles___0___16___0___0___0___0___0" localSheetId="8">#REF!</definedName>
    <definedName name="BuiltIn_Print_Titles___0___16___0___0___0___0___0" localSheetId="12">#REF!</definedName>
    <definedName name="BuiltIn_Print_Titles___0___16___0___0___0___0___0" localSheetId="3">#REF!</definedName>
    <definedName name="BuiltIn_Print_Titles___0___16___0___0___0___0___0" localSheetId="4">#REF!</definedName>
    <definedName name="BuiltIn_Print_Titles___0___16___0___0___0___0___0" localSheetId="5">#REF!</definedName>
    <definedName name="BuiltIn_Print_Titles___0___16___0___0___0___0___0" localSheetId="6">#REF!</definedName>
    <definedName name="BuiltIn_Print_Titles___0___16___0___0___0___0___0" localSheetId="2">#REF!</definedName>
    <definedName name="BuiltIn_Print_Titles___0___16___0___0___0___0___0" localSheetId="1">#REF!</definedName>
    <definedName name="BuiltIn_Print_Titles___0___16___0___0___0___0___0" localSheetId="7">#REF!</definedName>
    <definedName name="BuiltIn_Print_Titles___0___16___0___0___0___0___0" localSheetId="9">#REF!</definedName>
    <definedName name="BuiltIn_Print_Titles___0___16___0___0___0___0___0" localSheetId="10">#REF!</definedName>
    <definedName name="BuiltIn_Print_Titles___0___16___0___0___0___0___0">#REF!</definedName>
    <definedName name="BuiltIn_Print_Titles___0___5" localSheetId="8">#REF!</definedName>
    <definedName name="BuiltIn_Print_Titles___0___5" localSheetId="12">#REF!</definedName>
    <definedName name="BuiltIn_Print_Titles___0___5" localSheetId="3">#REF!</definedName>
    <definedName name="BuiltIn_Print_Titles___0___5" localSheetId="4">#REF!</definedName>
    <definedName name="BuiltIn_Print_Titles___0___5" localSheetId="5">#REF!</definedName>
    <definedName name="BuiltIn_Print_Titles___0___5" localSheetId="6">#REF!</definedName>
    <definedName name="BuiltIn_Print_Titles___0___5" localSheetId="2">#REF!</definedName>
    <definedName name="BuiltIn_Print_Titles___0___5" localSheetId="1">#REF!</definedName>
    <definedName name="BuiltIn_Print_Titles___0___5" localSheetId="7">#REF!</definedName>
    <definedName name="BuiltIn_Print_Titles___0___5" localSheetId="9">#REF!</definedName>
    <definedName name="BuiltIn_Print_Titles___0___5" localSheetId="10">#REF!</definedName>
    <definedName name="BuiltIn_Print_Titles___0___5">#REF!</definedName>
    <definedName name="BuiltIn_Print_Titles___0___6" localSheetId="8">#REF!</definedName>
    <definedName name="BuiltIn_Print_Titles___0___6" localSheetId="12">#REF!</definedName>
    <definedName name="BuiltIn_Print_Titles___0___6" localSheetId="3">#REF!</definedName>
    <definedName name="BuiltIn_Print_Titles___0___6" localSheetId="4">#REF!</definedName>
    <definedName name="BuiltIn_Print_Titles___0___6" localSheetId="5">#REF!</definedName>
    <definedName name="BuiltIn_Print_Titles___0___6" localSheetId="6">#REF!</definedName>
    <definedName name="BuiltIn_Print_Titles___0___6" localSheetId="2">#REF!</definedName>
    <definedName name="BuiltIn_Print_Titles___0___6" localSheetId="1">#REF!</definedName>
    <definedName name="BuiltIn_Print_Titles___0___6" localSheetId="7">#REF!</definedName>
    <definedName name="BuiltIn_Print_Titles___0___6" localSheetId="9">#REF!</definedName>
    <definedName name="BuiltIn_Print_Titles___0___6" localSheetId="10">#REF!</definedName>
    <definedName name="BuiltIn_Print_Titles___0___6">#REF!</definedName>
    <definedName name="BuiltIn_Print_Titles___0___7" localSheetId="8">#REF!</definedName>
    <definedName name="BuiltIn_Print_Titles___0___7" localSheetId="12">#REF!</definedName>
    <definedName name="BuiltIn_Print_Titles___0___7" localSheetId="3">#REF!</definedName>
    <definedName name="BuiltIn_Print_Titles___0___7" localSheetId="4">#REF!</definedName>
    <definedName name="BuiltIn_Print_Titles___0___7" localSheetId="5">#REF!</definedName>
    <definedName name="BuiltIn_Print_Titles___0___7" localSheetId="6">#REF!</definedName>
    <definedName name="BuiltIn_Print_Titles___0___7" localSheetId="2">#REF!</definedName>
    <definedName name="BuiltIn_Print_Titles___0___7" localSheetId="1">#REF!</definedName>
    <definedName name="BuiltIn_Print_Titles___0___7" localSheetId="7">#REF!</definedName>
    <definedName name="BuiltIn_Print_Titles___0___7" localSheetId="9">#REF!</definedName>
    <definedName name="BuiltIn_Print_Titles___0___7" localSheetId="10">#REF!</definedName>
    <definedName name="BuiltIn_Print_Titles___0___7">#REF!</definedName>
    <definedName name="BuiltIn_Print_Titles___0___8" localSheetId="8">#REF!</definedName>
    <definedName name="BuiltIn_Print_Titles___0___8" localSheetId="12">#REF!</definedName>
    <definedName name="BuiltIn_Print_Titles___0___8" localSheetId="3">#REF!</definedName>
    <definedName name="BuiltIn_Print_Titles___0___8" localSheetId="4">#REF!</definedName>
    <definedName name="BuiltIn_Print_Titles___0___8" localSheetId="5">#REF!</definedName>
    <definedName name="BuiltIn_Print_Titles___0___8" localSheetId="6">#REF!</definedName>
    <definedName name="BuiltIn_Print_Titles___0___8" localSheetId="2">#REF!</definedName>
    <definedName name="BuiltIn_Print_Titles___0___8" localSheetId="1">#REF!</definedName>
    <definedName name="BuiltIn_Print_Titles___0___8" localSheetId="7">#REF!</definedName>
    <definedName name="BuiltIn_Print_Titles___0___8" localSheetId="9">#REF!</definedName>
    <definedName name="BuiltIn_Print_Titles___0___8" localSheetId="10">#REF!</definedName>
    <definedName name="BuiltIn_Print_Titles___0___8">#REF!</definedName>
    <definedName name="BuiltIn_Print_Titles___0_1" localSheetId="8">#REF!</definedName>
    <definedName name="BuiltIn_Print_Titles___0_1" localSheetId="12">#REF!</definedName>
    <definedName name="BuiltIn_Print_Titles___0_1" localSheetId="3">#REF!</definedName>
    <definedName name="BuiltIn_Print_Titles___0_1" localSheetId="4">#REF!</definedName>
    <definedName name="BuiltIn_Print_Titles___0_1" localSheetId="5">#REF!</definedName>
    <definedName name="BuiltIn_Print_Titles___0_1" localSheetId="6">#REF!</definedName>
    <definedName name="BuiltIn_Print_Titles___0_1" localSheetId="2">#REF!</definedName>
    <definedName name="BuiltIn_Print_Titles___0_1" localSheetId="1">#REF!</definedName>
    <definedName name="BuiltIn_Print_Titles___0_1" localSheetId="7">#REF!</definedName>
    <definedName name="BuiltIn_Print_Titles___0_1" localSheetId="9">#REF!</definedName>
    <definedName name="BuiltIn_Print_Titles___0_1" localSheetId="10">#REF!</definedName>
    <definedName name="BuiltIn_Print_Titles___0_1">#REF!</definedName>
    <definedName name="BuiltIn_Print_Titles___0_1_1" localSheetId="8">#REF!</definedName>
    <definedName name="BuiltIn_Print_Titles___0_1_1" localSheetId="12">#REF!</definedName>
    <definedName name="BuiltIn_Print_Titles___0_1_1" localSheetId="3">#REF!</definedName>
    <definedName name="BuiltIn_Print_Titles___0_1_1" localSheetId="4">#REF!</definedName>
    <definedName name="BuiltIn_Print_Titles___0_1_1" localSheetId="5">#REF!</definedName>
    <definedName name="BuiltIn_Print_Titles___0_1_1" localSheetId="6">#REF!</definedName>
    <definedName name="BuiltIn_Print_Titles___0_1_1" localSheetId="2">#REF!</definedName>
    <definedName name="BuiltIn_Print_Titles___0_1_1" localSheetId="1">#REF!</definedName>
    <definedName name="BuiltIn_Print_Titles___0_1_1" localSheetId="7">#REF!</definedName>
    <definedName name="BuiltIn_Print_Titles___0_1_1" localSheetId="9">#REF!</definedName>
    <definedName name="BuiltIn_Print_Titles___0_1_1" localSheetId="10">#REF!</definedName>
    <definedName name="BuiltIn_Print_Titles___0_1_1">#REF!</definedName>
    <definedName name="BuiltIn_Print_Titles___4___4" localSheetId="8">#REF!</definedName>
    <definedName name="BuiltIn_Print_Titles___4___4" localSheetId="12">#REF!</definedName>
    <definedName name="BuiltIn_Print_Titles___4___4" localSheetId="3">#REF!</definedName>
    <definedName name="BuiltIn_Print_Titles___4___4" localSheetId="4">#REF!</definedName>
    <definedName name="BuiltIn_Print_Titles___4___4" localSheetId="5">#REF!</definedName>
    <definedName name="BuiltIn_Print_Titles___4___4" localSheetId="6">#REF!</definedName>
    <definedName name="BuiltIn_Print_Titles___4___4" localSheetId="2">#REF!</definedName>
    <definedName name="BuiltIn_Print_Titles___4___4" localSheetId="1">#REF!</definedName>
    <definedName name="BuiltIn_Print_Titles___4___4" localSheetId="7">#REF!</definedName>
    <definedName name="BuiltIn_Print_Titles___4___4" localSheetId="9">#REF!</definedName>
    <definedName name="BuiltIn_Print_Titles___4___4" localSheetId="10">#REF!</definedName>
    <definedName name="BuiltIn_Print_Titles___4___4">#REF!</definedName>
    <definedName name="BuiltIn_Print_Titles___5___5" localSheetId="8">#REF!</definedName>
    <definedName name="BuiltIn_Print_Titles___5___5" localSheetId="12">#REF!</definedName>
    <definedName name="BuiltIn_Print_Titles___5___5" localSheetId="3">#REF!</definedName>
    <definedName name="BuiltIn_Print_Titles___5___5" localSheetId="4">#REF!</definedName>
    <definedName name="BuiltIn_Print_Titles___5___5" localSheetId="5">#REF!</definedName>
    <definedName name="BuiltIn_Print_Titles___5___5" localSheetId="6">#REF!</definedName>
    <definedName name="BuiltIn_Print_Titles___5___5" localSheetId="2">#REF!</definedName>
    <definedName name="BuiltIn_Print_Titles___5___5" localSheetId="1">#REF!</definedName>
    <definedName name="BuiltIn_Print_Titles___5___5" localSheetId="7">#REF!</definedName>
    <definedName name="BuiltIn_Print_Titles___5___5" localSheetId="9">#REF!</definedName>
    <definedName name="BuiltIn_Print_Titles___5___5" localSheetId="10">#REF!</definedName>
    <definedName name="BuiltIn_Print_Titles___5___5">#REF!</definedName>
    <definedName name="BuiltIn_Print_Titles___5___5___0" localSheetId="8">#REF!</definedName>
    <definedName name="BuiltIn_Print_Titles___5___5___0" localSheetId="12">#REF!</definedName>
    <definedName name="BuiltIn_Print_Titles___5___5___0" localSheetId="3">#REF!</definedName>
    <definedName name="BuiltIn_Print_Titles___5___5___0" localSheetId="4">#REF!</definedName>
    <definedName name="BuiltIn_Print_Titles___5___5___0" localSheetId="5">#REF!</definedName>
    <definedName name="BuiltIn_Print_Titles___5___5___0" localSheetId="6">#REF!</definedName>
    <definedName name="BuiltIn_Print_Titles___5___5___0" localSheetId="2">#REF!</definedName>
    <definedName name="BuiltIn_Print_Titles___5___5___0" localSheetId="1">#REF!</definedName>
    <definedName name="BuiltIn_Print_Titles___5___5___0" localSheetId="7">#REF!</definedName>
    <definedName name="BuiltIn_Print_Titles___5___5___0" localSheetId="9">#REF!</definedName>
    <definedName name="BuiltIn_Print_Titles___5___5___0" localSheetId="10">#REF!</definedName>
    <definedName name="BuiltIn_Print_Titles___5___5___0">#REF!</definedName>
    <definedName name="BuiltIn_Print_Titles___6___6" localSheetId="8">#REF!</definedName>
    <definedName name="BuiltIn_Print_Titles___6___6" localSheetId="12">#REF!</definedName>
    <definedName name="BuiltIn_Print_Titles___6___6" localSheetId="3">#REF!</definedName>
    <definedName name="BuiltIn_Print_Titles___6___6" localSheetId="4">#REF!</definedName>
    <definedName name="BuiltIn_Print_Titles___6___6" localSheetId="5">#REF!</definedName>
    <definedName name="BuiltIn_Print_Titles___6___6" localSheetId="6">#REF!</definedName>
    <definedName name="BuiltIn_Print_Titles___6___6" localSheetId="2">#REF!</definedName>
    <definedName name="BuiltIn_Print_Titles___6___6" localSheetId="1">#REF!</definedName>
    <definedName name="BuiltIn_Print_Titles___6___6" localSheetId="7">#REF!</definedName>
    <definedName name="BuiltIn_Print_Titles___6___6" localSheetId="9">#REF!</definedName>
    <definedName name="BuiltIn_Print_Titles___6___6" localSheetId="10">#REF!</definedName>
    <definedName name="BuiltIn_Print_Titles___6___6">#REF!</definedName>
    <definedName name="BuiltIn_Print_Titles___6___6___0" localSheetId="8">#REF!</definedName>
    <definedName name="BuiltIn_Print_Titles___6___6___0" localSheetId="12">#REF!</definedName>
    <definedName name="BuiltIn_Print_Titles___6___6___0" localSheetId="3">#REF!</definedName>
    <definedName name="BuiltIn_Print_Titles___6___6___0" localSheetId="4">#REF!</definedName>
    <definedName name="BuiltIn_Print_Titles___6___6___0" localSheetId="5">#REF!</definedName>
    <definedName name="BuiltIn_Print_Titles___6___6___0" localSheetId="6">#REF!</definedName>
    <definedName name="BuiltIn_Print_Titles___6___6___0" localSheetId="2">#REF!</definedName>
    <definedName name="BuiltIn_Print_Titles___6___6___0" localSheetId="1">#REF!</definedName>
    <definedName name="BuiltIn_Print_Titles___6___6___0" localSheetId="7">#REF!</definedName>
    <definedName name="BuiltIn_Print_Titles___6___6___0" localSheetId="9">#REF!</definedName>
    <definedName name="BuiltIn_Print_Titles___6___6___0" localSheetId="10">#REF!</definedName>
    <definedName name="BuiltIn_Print_Titles___6___6___0">#REF!</definedName>
    <definedName name="BuiltIn_Print_Titles___7___7" localSheetId="8">#REF!</definedName>
    <definedName name="BuiltIn_Print_Titles___7___7" localSheetId="12">#REF!</definedName>
    <definedName name="BuiltIn_Print_Titles___7___7" localSheetId="3">#REF!</definedName>
    <definedName name="BuiltIn_Print_Titles___7___7" localSheetId="4">#REF!</definedName>
    <definedName name="BuiltIn_Print_Titles___7___7" localSheetId="5">#REF!</definedName>
    <definedName name="BuiltIn_Print_Titles___7___7" localSheetId="6">#REF!</definedName>
    <definedName name="BuiltIn_Print_Titles___7___7" localSheetId="2">#REF!</definedName>
    <definedName name="BuiltIn_Print_Titles___7___7" localSheetId="1">#REF!</definedName>
    <definedName name="BuiltIn_Print_Titles___7___7" localSheetId="7">#REF!</definedName>
    <definedName name="BuiltIn_Print_Titles___7___7" localSheetId="9">#REF!</definedName>
    <definedName name="BuiltIn_Print_Titles___7___7" localSheetId="10">#REF!</definedName>
    <definedName name="BuiltIn_Print_Titles___7___7">#REF!</definedName>
    <definedName name="BuiltIn_Print_Titles_1" localSheetId="8">#REF!</definedName>
    <definedName name="BuiltIn_Print_Titles_1" localSheetId="12">#REF!</definedName>
    <definedName name="BuiltIn_Print_Titles_1" localSheetId="3">#REF!</definedName>
    <definedName name="BuiltIn_Print_Titles_1" localSheetId="4">#REF!</definedName>
    <definedName name="BuiltIn_Print_Titles_1" localSheetId="5">#REF!</definedName>
    <definedName name="BuiltIn_Print_Titles_1" localSheetId="6">#REF!</definedName>
    <definedName name="BuiltIn_Print_Titles_1" localSheetId="2">#REF!</definedName>
    <definedName name="BuiltIn_Print_Titles_1" localSheetId="1">#REF!</definedName>
    <definedName name="BuiltIn_Print_Titles_1" localSheetId="7">#REF!</definedName>
    <definedName name="BuiltIn_Print_Titles_1" localSheetId="9">#REF!</definedName>
    <definedName name="BuiltIn_Print_Titles_1" localSheetId="10">#REF!</definedName>
    <definedName name="BuiltIn_Print_Titles_1">#REF!</definedName>
    <definedName name="BuiltIn_Print_Titles_1_1" localSheetId="8">#REF!</definedName>
    <definedName name="BuiltIn_Print_Titles_1_1" localSheetId="12">#REF!</definedName>
    <definedName name="BuiltIn_Print_Titles_1_1" localSheetId="3">#REF!</definedName>
    <definedName name="BuiltIn_Print_Titles_1_1" localSheetId="4">#REF!</definedName>
    <definedName name="BuiltIn_Print_Titles_1_1" localSheetId="5">#REF!</definedName>
    <definedName name="BuiltIn_Print_Titles_1_1" localSheetId="6">#REF!</definedName>
    <definedName name="BuiltIn_Print_Titles_1_1" localSheetId="2">#REF!</definedName>
    <definedName name="BuiltIn_Print_Titles_1_1" localSheetId="1">#REF!</definedName>
    <definedName name="BuiltIn_Print_Titles_1_1" localSheetId="7">#REF!</definedName>
    <definedName name="BuiltIn_Print_Titles_1_1" localSheetId="9">#REF!</definedName>
    <definedName name="BuiltIn_Print_Titles_1_1" localSheetId="10">#REF!</definedName>
    <definedName name="BuiltIn_Print_Titles_1_1">#REF!</definedName>
    <definedName name="Capa" localSheetId="0" hidden="1">{#N/A,#N/A,FALSE,"ET-CAPA";#N/A,#N/A,FALSE,"ET-PAG1";#N/A,#N/A,FALSE,"ET-PAG2";#N/A,#N/A,FALSE,"ET-PAG3";#N/A,#N/A,FALSE,"ET-PAG4";#N/A,#N/A,FALSE,"ET-PAG5"}</definedName>
    <definedName name="Capa" localSheetId="2" hidden="1">{#N/A,#N/A,FALSE,"ET-CAPA";#N/A,#N/A,FALSE,"ET-PAG1";#N/A,#N/A,FALSE,"ET-PAG2";#N/A,#N/A,FALSE,"ET-PAG3";#N/A,#N/A,FALSE,"ET-PAG4";#N/A,#N/A,FALSE,"ET-PAG5"}</definedName>
    <definedName name="Capa" hidden="1">{#N/A,#N/A,FALSE,"ET-CAPA";#N/A,#N/A,FALSE,"ET-PAG1";#N/A,#N/A,FALSE,"ET-PAG2";#N/A,#N/A,FALSE,"ET-PAG3";#N/A,#N/A,FALSE,"ET-PAG4";#N/A,#N/A,FALSE,"ET-PAG5"}</definedName>
    <definedName name="Capa_1" hidden="1">{#N/A,#N/A,FALSE,"ET-CAPA";#N/A,#N/A,FALSE,"ET-PAG1";#N/A,#N/A,FALSE,"ET-PAG2";#N/A,#N/A,FALSE,"ET-PAG3";#N/A,#N/A,FALSE,"ET-PAG4";#N/A,#N/A,FALSE,"ET-PAG5"}</definedName>
    <definedName name="capa1" localSheetId="8">#REF!</definedName>
    <definedName name="capa1" localSheetId="12">#REF!</definedName>
    <definedName name="capa1" localSheetId="3">#REF!</definedName>
    <definedName name="capa1" localSheetId="4">#REF!</definedName>
    <definedName name="capa1" localSheetId="5">#REF!</definedName>
    <definedName name="capa1" localSheetId="6">#REF!</definedName>
    <definedName name="capa1" localSheetId="2">#REF!</definedName>
    <definedName name="capa1" localSheetId="1">#REF!</definedName>
    <definedName name="capa1" localSheetId="7">#REF!</definedName>
    <definedName name="capa1" localSheetId="9">#REF!</definedName>
    <definedName name="capa1" localSheetId="10">#REF!</definedName>
    <definedName name="capa1">#REF!</definedName>
    <definedName name="Carimbo" localSheetId="8">#REF!</definedName>
    <definedName name="Carimbo" localSheetId="12">#REF!</definedName>
    <definedName name="Carimbo" localSheetId="3">#REF!</definedName>
    <definedName name="Carimbo" localSheetId="4">#REF!</definedName>
    <definedName name="Carimbo" localSheetId="5">#REF!</definedName>
    <definedName name="Carimbo" localSheetId="6">#REF!</definedName>
    <definedName name="Carimbo" localSheetId="2">#REF!</definedName>
    <definedName name="Carimbo" localSheetId="1">#REF!</definedName>
    <definedName name="Carimbo" localSheetId="7">#REF!</definedName>
    <definedName name="Carimbo" localSheetId="9">#REF!</definedName>
    <definedName name="Carimbo" localSheetId="10">#REF!</definedName>
    <definedName name="Carimbo">#REF!</definedName>
    <definedName name="CODIGO" localSheetId="8">#REF!</definedName>
    <definedName name="CODIGO" localSheetId="12">#REF!</definedName>
    <definedName name="CODIGO" localSheetId="3">#REF!</definedName>
    <definedName name="CODIGO" localSheetId="4">#REF!</definedName>
    <definedName name="CODIGO" localSheetId="5">#REF!</definedName>
    <definedName name="CODIGO" localSheetId="6">#REF!</definedName>
    <definedName name="CODIGO" localSheetId="2">#REF!</definedName>
    <definedName name="CODIGO" localSheetId="1">#REF!</definedName>
    <definedName name="CODIGO" localSheetId="7">#REF!</definedName>
    <definedName name="CODIGO" localSheetId="9">#REF!</definedName>
    <definedName name="CODIGO" localSheetId="10">#REF!</definedName>
    <definedName name="CODIGO">#REF!</definedName>
    <definedName name="COMEÇO" localSheetId="8">'[3]CAPA -1'!#REF!</definedName>
    <definedName name="COMEÇO" localSheetId="12">'[3]CAPA -1'!#REF!</definedName>
    <definedName name="COMEÇO" localSheetId="3">'[3]CAPA -1'!#REF!</definedName>
    <definedName name="COMEÇO" localSheetId="4">'[3]CAPA -1'!#REF!</definedName>
    <definedName name="COMEÇO" localSheetId="5">'[3]CAPA -1'!#REF!</definedName>
    <definedName name="COMEÇO" localSheetId="6">'[3]CAPA -1'!#REF!</definedName>
    <definedName name="COMEÇO" localSheetId="2">'[3]CAPA -1'!#REF!</definedName>
    <definedName name="COMEÇO" localSheetId="1">'[3]CAPA -1'!#REF!</definedName>
    <definedName name="COMEÇO" localSheetId="7">'[3]CAPA -1'!#REF!</definedName>
    <definedName name="COMEÇO" localSheetId="9">'[3]CAPA -1'!#REF!</definedName>
    <definedName name="COMEÇO" localSheetId="10">'[3]CAPA -1'!#REF!</definedName>
    <definedName name="COMEÇO">'[3]CAPA -1'!#REF!</definedName>
    <definedName name="DAF" localSheetId="8">#REF!</definedName>
    <definedName name="DAF" localSheetId="12">#REF!</definedName>
    <definedName name="DAF" localSheetId="3">#REF!</definedName>
    <definedName name="DAF" localSheetId="4">#REF!</definedName>
    <definedName name="DAF" localSheetId="5">#REF!</definedName>
    <definedName name="DAF" localSheetId="6">#REF!</definedName>
    <definedName name="DAF" localSheetId="2">#REF!</definedName>
    <definedName name="DAF" localSheetId="1">#REF!</definedName>
    <definedName name="DAF" localSheetId="7">#REF!</definedName>
    <definedName name="DAF" localSheetId="9">#REF!</definedName>
    <definedName name="DAF" localSheetId="10">#REF!</definedName>
    <definedName name="DAF">#REF!</definedName>
    <definedName name="daniel" localSheetId="8">#REF!</definedName>
    <definedName name="daniel" localSheetId="12">#REF!</definedName>
    <definedName name="daniel" localSheetId="3">#REF!</definedName>
    <definedName name="daniel" localSheetId="4">#REF!</definedName>
    <definedName name="daniel" localSheetId="5">#REF!</definedName>
    <definedName name="daniel" localSheetId="6">#REF!</definedName>
    <definedName name="daniel" localSheetId="2">#REF!</definedName>
    <definedName name="daniel" localSheetId="1">#REF!</definedName>
    <definedName name="daniel" localSheetId="7">#REF!</definedName>
    <definedName name="daniel" localSheetId="9">#REF!</definedName>
    <definedName name="daniel" localSheetId="10">#REF!</definedName>
    <definedName name="daniel">#REF!</definedName>
    <definedName name="DD" localSheetId="8">#REF!</definedName>
    <definedName name="DD" localSheetId="12">#REF!</definedName>
    <definedName name="DD" localSheetId="3">#REF!</definedName>
    <definedName name="DD" localSheetId="4">#REF!</definedName>
    <definedName name="DD" localSheetId="5">#REF!</definedName>
    <definedName name="DD" localSheetId="6">#REF!</definedName>
    <definedName name="DD" localSheetId="2">#REF!</definedName>
    <definedName name="DD" localSheetId="1">#REF!</definedName>
    <definedName name="DD" localSheetId="7">#REF!</definedName>
    <definedName name="DD" localSheetId="9">#REF!</definedName>
    <definedName name="DD" localSheetId="10">#REF!</definedName>
    <definedName name="DD">#REF!</definedName>
    <definedName name="DDD" localSheetId="8">#REF!</definedName>
    <definedName name="DDD" localSheetId="12">#REF!</definedName>
    <definedName name="DDD" localSheetId="3">#REF!</definedName>
    <definedName name="DDD" localSheetId="4">#REF!</definedName>
    <definedName name="DDD" localSheetId="5">#REF!</definedName>
    <definedName name="DDD" localSheetId="6">#REF!</definedName>
    <definedName name="DDD" localSheetId="2">#REF!</definedName>
    <definedName name="DDD" localSheetId="1">#REF!</definedName>
    <definedName name="DDD" localSheetId="7">#REF!</definedName>
    <definedName name="DDD" localSheetId="9">#REF!</definedName>
    <definedName name="DDD" localSheetId="10">#REF!</definedName>
    <definedName name="DDD">#REF!</definedName>
    <definedName name="DF" localSheetId="8">#REF!</definedName>
    <definedName name="DF" localSheetId="12">#REF!</definedName>
    <definedName name="DF" localSheetId="3">#REF!</definedName>
    <definedName name="DF" localSheetId="4">#REF!</definedName>
    <definedName name="DF" localSheetId="5">#REF!</definedName>
    <definedName name="DF" localSheetId="6">#REF!</definedName>
    <definedName name="DF" localSheetId="2">#REF!</definedName>
    <definedName name="DF" localSheetId="1">#REF!</definedName>
    <definedName name="DF" localSheetId="7">#REF!</definedName>
    <definedName name="DF" localSheetId="9">#REF!</definedName>
    <definedName name="DF" localSheetId="10">#REF!</definedName>
    <definedName name="DF">#REF!</definedName>
    <definedName name="DFADFA" localSheetId="8">#REF!</definedName>
    <definedName name="DFADFA" localSheetId="12">#REF!</definedName>
    <definedName name="DFADFA" localSheetId="3">#REF!</definedName>
    <definedName name="DFADFA" localSheetId="4">#REF!</definedName>
    <definedName name="DFADFA" localSheetId="5">#REF!</definedName>
    <definedName name="DFADFA" localSheetId="6">#REF!</definedName>
    <definedName name="DFADFA" localSheetId="2">#REF!</definedName>
    <definedName name="DFADFA" localSheetId="1">#REF!</definedName>
    <definedName name="DFADFA" localSheetId="7">#REF!</definedName>
    <definedName name="DFADFA" localSheetId="9">#REF!</definedName>
    <definedName name="DFADFA" localSheetId="10">#REF!</definedName>
    <definedName name="DFADFA">#REF!</definedName>
    <definedName name="DFAFAF" localSheetId="8">#REF!</definedName>
    <definedName name="DFAFAF" localSheetId="12">#REF!</definedName>
    <definedName name="DFAFAF" localSheetId="3">#REF!</definedName>
    <definedName name="DFAFAF" localSheetId="4">#REF!</definedName>
    <definedName name="DFAFAF" localSheetId="5">#REF!</definedName>
    <definedName name="DFAFAF" localSheetId="6">#REF!</definedName>
    <definedName name="DFAFAF" localSheetId="2">#REF!</definedName>
    <definedName name="DFAFAF" localSheetId="1">#REF!</definedName>
    <definedName name="DFAFAF" localSheetId="7">#REF!</definedName>
    <definedName name="DFAFAF" localSheetId="9">#REF!</definedName>
    <definedName name="DFAFAF" localSheetId="10">#REF!</definedName>
    <definedName name="DFAFAF">#REF!</definedName>
    <definedName name="Excel_BuiltIn__FilterDatabase_1" localSheetId="8">#REF!</definedName>
    <definedName name="Excel_BuiltIn__FilterDatabase_1" localSheetId="12">#REF!</definedName>
    <definedName name="Excel_BuiltIn__FilterDatabase_1" localSheetId="3">#REF!</definedName>
    <definedName name="Excel_BuiltIn__FilterDatabase_1" localSheetId="4">#REF!</definedName>
    <definedName name="Excel_BuiltIn__FilterDatabase_1" localSheetId="5">#REF!</definedName>
    <definedName name="Excel_BuiltIn__FilterDatabase_1" localSheetId="6">#REF!</definedName>
    <definedName name="Excel_BuiltIn__FilterDatabase_1" localSheetId="2">#REF!</definedName>
    <definedName name="Excel_BuiltIn__FilterDatabase_1" localSheetId="1">#REF!</definedName>
    <definedName name="Excel_BuiltIn__FilterDatabase_1" localSheetId="7">#REF!</definedName>
    <definedName name="Excel_BuiltIn__FilterDatabase_1" localSheetId="9">#REF!</definedName>
    <definedName name="Excel_BuiltIn__FilterDatabase_1" localSheetId="10">#REF!</definedName>
    <definedName name="Excel_BuiltIn__FilterDatabase_1">#REF!</definedName>
    <definedName name="Excel_BuiltIn__FilterDatabase_10" localSheetId="8">#REF!</definedName>
    <definedName name="Excel_BuiltIn__FilterDatabase_10" localSheetId="12">#REF!</definedName>
    <definedName name="Excel_BuiltIn__FilterDatabase_10" localSheetId="3">#REF!</definedName>
    <definedName name="Excel_BuiltIn__FilterDatabase_10" localSheetId="4">#REF!</definedName>
    <definedName name="Excel_BuiltIn__FilterDatabase_10" localSheetId="5">#REF!</definedName>
    <definedName name="Excel_BuiltIn__FilterDatabase_10" localSheetId="6">#REF!</definedName>
    <definedName name="Excel_BuiltIn__FilterDatabase_10" localSheetId="2">#REF!</definedName>
    <definedName name="Excel_BuiltIn__FilterDatabase_10" localSheetId="1">#REF!</definedName>
    <definedName name="Excel_BuiltIn__FilterDatabase_10" localSheetId="7">#REF!</definedName>
    <definedName name="Excel_BuiltIn__FilterDatabase_10" localSheetId="9">#REF!</definedName>
    <definedName name="Excel_BuiltIn__FilterDatabase_10" localSheetId="10">#REF!</definedName>
    <definedName name="Excel_BuiltIn__FilterDatabase_10">#REF!</definedName>
    <definedName name="Excel_BuiltIn__FilterDatabase_10_1" localSheetId="8">#REF!</definedName>
    <definedName name="Excel_BuiltIn__FilterDatabase_10_1" localSheetId="12">#REF!</definedName>
    <definedName name="Excel_BuiltIn__FilterDatabase_10_1" localSheetId="3">#REF!</definedName>
    <definedName name="Excel_BuiltIn__FilterDatabase_10_1" localSheetId="4">#REF!</definedName>
    <definedName name="Excel_BuiltIn__FilterDatabase_10_1" localSheetId="5">#REF!</definedName>
    <definedName name="Excel_BuiltIn__FilterDatabase_10_1" localSheetId="6">#REF!</definedName>
    <definedName name="Excel_BuiltIn__FilterDatabase_10_1" localSheetId="2">#REF!</definedName>
    <definedName name="Excel_BuiltIn__FilterDatabase_10_1" localSheetId="1">#REF!</definedName>
    <definedName name="Excel_BuiltIn__FilterDatabase_10_1" localSheetId="7">#REF!</definedName>
    <definedName name="Excel_BuiltIn__FilterDatabase_10_1" localSheetId="9">#REF!</definedName>
    <definedName name="Excel_BuiltIn__FilterDatabase_10_1" localSheetId="10">#REF!</definedName>
    <definedName name="Excel_BuiltIn__FilterDatabase_10_1">#REF!</definedName>
    <definedName name="Excel_BuiltIn__FilterDatabase_11" localSheetId="8">#REF!</definedName>
    <definedName name="Excel_BuiltIn__FilterDatabase_11" localSheetId="12">#REF!</definedName>
    <definedName name="Excel_BuiltIn__FilterDatabase_11" localSheetId="3">#REF!</definedName>
    <definedName name="Excel_BuiltIn__FilterDatabase_11" localSheetId="4">#REF!</definedName>
    <definedName name="Excel_BuiltIn__FilterDatabase_11" localSheetId="5">#REF!</definedName>
    <definedName name="Excel_BuiltIn__FilterDatabase_11" localSheetId="6">#REF!</definedName>
    <definedName name="Excel_BuiltIn__FilterDatabase_11" localSheetId="2">#REF!</definedName>
    <definedName name="Excel_BuiltIn__FilterDatabase_11" localSheetId="1">#REF!</definedName>
    <definedName name="Excel_BuiltIn__FilterDatabase_11" localSheetId="7">#REF!</definedName>
    <definedName name="Excel_BuiltIn__FilterDatabase_11" localSheetId="9">#REF!</definedName>
    <definedName name="Excel_BuiltIn__FilterDatabase_11" localSheetId="10">#REF!</definedName>
    <definedName name="Excel_BuiltIn__FilterDatabase_11">#REF!</definedName>
    <definedName name="Excel_BuiltIn__FilterDatabase_12" localSheetId="8">#REF!</definedName>
    <definedName name="Excel_BuiltIn__FilterDatabase_12" localSheetId="12">#REF!</definedName>
    <definedName name="Excel_BuiltIn__FilterDatabase_12" localSheetId="3">#REF!</definedName>
    <definedName name="Excel_BuiltIn__FilterDatabase_12" localSheetId="4">#REF!</definedName>
    <definedName name="Excel_BuiltIn__FilterDatabase_12" localSheetId="5">#REF!</definedName>
    <definedName name="Excel_BuiltIn__FilterDatabase_12" localSheetId="6">#REF!</definedName>
    <definedName name="Excel_BuiltIn__FilterDatabase_12" localSheetId="2">#REF!</definedName>
    <definedName name="Excel_BuiltIn__FilterDatabase_12" localSheetId="1">#REF!</definedName>
    <definedName name="Excel_BuiltIn__FilterDatabase_12" localSheetId="7">#REF!</definedName>
    <definedName name="Excel_BuiltIn__FilterDatabase_12" localSheetId="9">#REF!</definedName>
    <definedName name="Excel_BuiltIn__FilterDatabase_12" localSheetId="10">#REF!</definedName>
    <definedName name="Excel_BuiltIn__FilterDatabase_12">#REF!</definedName>
    <definedName name="Excel_BuiltIn__FilterDatabase_13" localSheetId="8">#REF!</definedName>
    <definedName name="Excel_BuiltIn__FilterDatabase_13" localSheetId="12">#REF!</definedName>
    <definedName name="Excel_BuiltIn__FilterDatabase_13" localSheetId="3">#REF!</definedName>
    <definedName name="Excel_BuiltIn__FilterDatabase_13" localSheetId="4">#REF!</definedName>
    <definedName name="Excel_BuiltIn__FilterDatabase_13" localSheetId="5">#REF!</definedName>
    <definedName name="Excel_BuiltIn__FilterDatabase_13" localSheetId="6">#REF!</definedName>
    <definedName name="Excel_BuiltIn__FilterDatabase_13" localSheetId="2">#REF!</definedName>
    <definedName name="Excel_BuiltIn__FilterDatabase_13" localSheetId="1">#REF!</definedName>
    <definedName name="Excel_BuiltIn__FilterDatabase_13" localSheetId="7">#REF!</definedName>
    <definedName name="Excel_BuiltIn__FilterDatabase_13" localSheetId="9">#REF!</definedName>
    <definedName name="Excel_BuiltIn__FilterDatabase_13" localSheetId="10">#REF!</definedName>
    <definedName name="Excel_BuiltIn__FilterDatabase_13">#REF!</definedName>
    <definedName name="Excel_BuiltIn__FilterDatabase_14" localSheetId="8">#REF!</definedName>
    <definedName name="Excel_BuiltIn__FilterDatabase_14" localSheetId="12">#REF!</definedName>
    <definedName name="Excel_BuiltIn__FilterDatabase_14" localSheetId="3">#REF!</definedName>
    <definedName name="Excel_BuiltIn__FilterDatabase_14" localSheetId="4">#REF!</definedName>
    <definedName name="Excel_BuiltIn__FilterDatabase_14" localSheetId="5">#REF!</definedName>
    <definedName name="Excel_BuiltIn__FilterDatabase_14" localSheetId="6">#REF!</definedName>
    <definedName name="Excel_BuiltIn__FilterDatabase_14" localSheetId="2">#REF!</definedName>
    <definedName name="Excel_BuiltIn__FilterDatabase_14" localSheetId="1">#REF!</definedName>
    <definedName name="Excel_BuiltIn__FilterDatabase_14" localSheetId="7">#REF!</definedName>
    <definedName name="Excel_BuiltIn__FilterDatabase_14" localSheetId="9">#REF!</definedName>
    <definedName name="Excel_BuiltIn__FilterDatabase_14" localSheetId="10">#REF!</definedName>
    <definedName name="Excel_BuiltIn__FilterDatabase_14">#REF!</definedName>
    <definedName name="Excel_BuiltIn__FilterDatabase_15" localSheetId="8">#REF!</definedName>
    <definedName name="Excel_BuiltIn__FilterDatabase_15" localSheetId="12">#REF!</definedName>
    <definedName name="Excel_BuiltIn__FilterDatabase_15" localSheetId="3">#REF!</definedName>
    <definedName name="Excel_BuiltIn__FilterDatabase_15" localSheetId="4">#REF!</definedName>
    <definedName name="Excel_BuiltIn__FilterDatabase_15" localSheetId="5">#REF!</definedName>
    <definedName name="Excel_BuiltIn__FilterDatabase_15" localSheetId="6">#REF!</definedName>
    <definedName name="Excel_BuiltIn__FilterDatabase_15" localSheetId="2">#REF!</definedName>
    <definedName name="Excel_BuiltIn__FilterDatabase_15" localSheetId="1">#REF!</definedName>
    <definedName name="Excel_BuiltIn__FilterDatabase_15" localSheetId="7">#REF!</definedName>
    <definedName name="Excel_BuiltIn__FilterDatabase_15" localSheetId="9">#REF!</definedName>
    <definedName name="Excel_BuiltIn__FilterDatabase_15" localSheetId="10">#REF!</definedName>
    <definedName name="Excel_BuiltIn__FilterDatabase_15">#REF!</definedName>
    <definedName name="Excel_BuiltIn__FilterDatabase_16" localSheetId="8">#REF!</definedName>
    <definedName name="Excel_BuiltIn__FilterDatabase_16" localSheetId="12">#REF!</definedName>
    <definedName name="Excel_BuiltIn__FilterDatabase_16" localSheetId="3">#REF!</definedName>
    <definedName name="Excel_BuiltIn__FilterDatabase_16" localSheetId="4">#REF!</definedName>
    <definedName name="Excel_BuiltIn__FilterDatabase_16" localSheetId="5">#REF!</definedName>
    <definedName name="Excel_BuiltIn__FilterDatabase_16" localSheetId="6">#REF!</definedName>
    <definedName name="Excel_BuiltIn__FilterDatabase_16" localSheetId="2">#REF!</definedName>
    <definedName name="Excel_BuiltIn__FilterDatabase_16" localSheetId="1">#REF!</definedName>
    <definedName name="Excel_BuiltIn__FilterDatabase_16" localSheetId="7">#REF!</definedName>
    <definedName name="Excel_BuiltIn__FilterDatabase_16" localSheetId="9">#REF!</definedName>
    <definedName name="Excel_BuiltIn__FilterDatabase_16" localSheetId="10">#REF!</definedName>
    <definedName name="Excel_BuiltIn__FilterDatabase_16">#REF!</definedName>
    <definedName name="Excel_BuiltIn__FilterDatabase_17" localSheetId="8">#REF!</definedName>
    <definedName name="Excel_BuiltIn__FilterDatabase_17" localSheetId="12">#REF!</definedName>
    <definedName name="Excel_BuiltIn__FilterDatabase_17" localSheetId="3">#REF!</definedName>
    <definedName name="Excel_BuiltIn__FilterDatabase_17" localSheetId="4">#REF!</definedName>
    <definedName name="Excel_BuiltIn__FilterDatabase_17" localSheetId="5">#REF!</definedName>
    <definedName name="Excel_BuiltIn__FilterDatabase_17" localSheetId="6">#REF!</definedName>
    <definedName name="Excel_BuiltIn__FilterDatabase_17" localSheetId="2">#REF!</definedName>
    <definedName name="Excel_BuiltIn__FilterDatabase_17" localSheetId="1">#REF!</definedName>
    <definedName name="Excel_BuiltIn__FilterDatabase_17" localSheetId="7">#REF!</definedName>
    <definedName name="Excel_BuiltIn__FilterDatabase_17" localSheetId="9">#REF!</definedName>
    <definedName name="Excel_BuiltIn__FilterDatabase_17" localSheetId="10">#REF!</definedName>
    <definedName name="Excel_BuiltIn__FilterDatabase_17">#REF!</definedName>
    <definedName name="Excel_BuiltIn__FilterDatabase_18" localSheetId="8">#REF!</definedName>
    <definedName name="Excel_BuiltIn__FilterDatabase_18" localSheetId="12">#REF!</definedName>
    <definedName name="Excel_BuiltIn__FilterDatabase_18" localSheetId="3">#REF!</definedName>
    <definedName name="Excel_BuiltIn__FilterDatabase_18" localSheetId="4">#REF!</definedName>
    <definedName name="Excel_BuiltIn__FilterDatabase_18" localSheetId="5">#REF!</definedName>
    <definedName name="Excel_BuiltIn__FilterDatabase_18" localSheetId="6">#REF!</definedName>
    <definedName name="Excel_BuiltIn__FilterDatabase_18" localSheetId="2">#REF!</definedName>
    <definedName name="Excel_BuiltIn__FilterDatabase_18" localSheetId="1">#REF!</definedName>
    <definedName name="Excel_BuiltIn__FilterDatabase_18" localSheetId="7">#REF!</definedName>
    <definedName name="Excel_BuiltIn__FilterDatabase_18" localSheetId="9">#REF!</definedName>
    <definedName name="Excel_BuiltIn__FilterDatabase_18" localSheetId="10">#REF!</definedName>
    <definedName name="Excel_BuiltIn__FilterDatabase_18">#REF!</definedName>
    <definedName name="Excel_BuiltIn__FilterDatabase_2" localSheetId="8">#REF!</definedName>
    <definedName name="Excel_BuiltIn__FilterDatabase_2" localSheetId="12">#REF!</definedName>
    <definedName name="Excel_BuiltIn__FilterDatabase_2" localSheetId="3">#REF!</definedName>
    <definedName name="Excel_BuiltIn__FilterDatabase_2" localSheetId="4">#REF!</definedName>
    <definedName name="Excel_BuiltIn__FilterDatabase_2" localSheetId="5">#REF!</definedName>
    <definedName name="Excel_BuiltIn__FilterDatabase_2" localSheetId="6">#REF!</definedName>
    <definedName name="Excel_BuiltIn__FilterDatabase_2" localSheetId="2">#REF!</definedName>
    <definedName name="Excel_BuiltIn__FilterDatabase_2" localSheetId="1">#REF!</definedName>
    <definedName name="Excel_BuiltIn__FilterDatabase_2" localSheetId="7">#REF!</definedName>
    <definedName name="Excel_BuiltIn__FilterDatabase_2" localSheetId="9">#REF!</definedName>
    <definedName name="Excel_BuiltIn__FilterDatabase_2" localSheetId="10">#REF!</definedName>
    <definedName name="Excel_BuiltIn__FilterDatabase_2">#REF!</definedName>
    <definedName name="Excel_BuiltIn__FilterDatabase_3" localSheetId="8">#REF!</definedName>
    <definedName name="Excel_BuiltIn__FilterDatabase_3" localSheetId="12">#REF!</definedName>
    <definedName name="Excel_BuiltIn__FilterDatabase_3" localSheetId="3">#REF!</definedName>
    <definedName name="Excel_BuiltIn__FilterDatabase_3" localSheetId="4">#REF!</definedName>
    <definedName name="Excel_BuiltIn__FilterDatabase_3" localSheetId="5">#REF!</definedName>
    <definedName name="Excel_BuiltIn__FilterDatabase_3" localSheetId="6">#REF!</definedName>
    <definedName name="Excel_BuiltIn__FilterDatabase_3" localSheetId="2">#REF!</definedName>
    <definedName name="Excel_BuiltIn__FilterDatabase_3" localSheetId="1">#REF!</definedName>
    <definedName name="Excel_BuiltIn__FilterDatabase_3" localSheetId="7">#REF!</definedName>
    <definedName name="Excel_BuiltIn__FilterDatabase_3" localSheetId="9">#REF!</definedName>
    <definedName name="Excel_BuiltIn__FilterDatabase_3" localSheetId="10">#REF!</definedName>
    <definedName name="Excel_BuiltIn__FilterDatabase_3">#REF!</definedName>
    <definedName name="Excel_BuiltIn__FilterDatabase_3_1" localSheetId="8">#REF!</definedName>
    <definedName name="Excel_BuiltIn__FilterDatabase_3_1" localSheetId="12">#REF!</definedName>
    <definedName name="Excel_BuiltIn__FilterDatabase_3_1" localSheetId="3">#REF!</definedName>
    <definedName name="Excel_BuiltIn__FilterDatabase_3_1" localSheetId="4">#REF!</definedName>
    <definedName name="Excel_BuiltIn__FilterDatabase_3_1" localSheetId="5">#REF!</definedName>
    <definedName name="Excel_BuiltIn__FilterDatabase_3_1" localSheetId="6">#REF!</definedName>
    <definedName name="Excel_BuiltIn__FilterDatabase_3_1" localSheetId="2">#REF!</definedName>
    <definedName name="Excel_BuiltIn__FilterDatabase_3_1" localSheetId="1">#REF!</definedName>
    <definedName name="Excel_BuiltIn__FilterDatabase_3_1" localSheetId="7">#REF!</definedName>
    <definedName name="Excel_BuiltIn__FilterDatabase_3_1" localSheetId="9">#REF!</definedName>
    <definedName name="Excel_BuiltIn__FilterDatabase_3_1" localSheetId="10">#REF!</definedName>
    <definedName name="Excel_BuiltIn__FilterDatabase_3_1">#REF!</definedName>
    <definedName name="Excel_BuiltIn__FilterDatabase_3_1_1" localSheetId="8">#REF!</definedName>
    <definedName name="Excel_BuiltIn__FilterDatabase_3_1_1" localSheetId="12">#REF!</definedName>
    <definedName name="Excel_BuiltIn__FilterDatabase_3_1_1" localSheetId="3">#REF!</definedName>
    <definedName name="Excel_BuiltIn__FilterDatabase_3_1_1" localSheetId="4">#REF!</definedName>
    <definedName name="Excel_BuiltIn__FilterDatabase_3_1_1" localSheetId="5">#REF!</definedName>
    <definedName name="Excel_BuiltIn__FilterDatabase_3_1_1" localSheetId="6">#REF!</definedName>
    <definedName name="Excel_BuiltIn__FilterDatabase_3_1_1" localSheetId="2">#REF!</definedName>
    <definedName name="Excel_BuiltIn__FilterDatabase_3_1_1" localSheetId="1">#REF!</definedName>
    <definedName name="Excel_BuiltIn__FilterDatabase_3_1_1" localSheetId="7">#REF!</definedName>
    <definedName name="Excel_BuiltIn__FilterDatabase_3_1_1" localSheetId="9">#REF!</definedName>
    <definedName name="Excel_BuiltIn__FilterDatabase_3_1_1" localSheetId="10">#REF!</definedName>
    <definedName name="Excel_BuiltIn__FilterDatabase_3_1_1">#REF!</definedName>
    <definedName name="Excel_BuiltIn__FilterDatabase_3_4" localSheetId="8">#REF!</definedName>
    <definedName name="Excel_BuiltIn__FilterDatabase_3_4" localSheetId="12">#REF!</definedName>
    <definedName name="Excel_BuiltIn__FilterDatabase_3_4" localSheetId="3">#REF!</definedName>
    <definedName name="Excel_BuiltIn__FilterDatabase_3_4" localSheetId="4">#REF!</definedName>
    <definedName name="Excel_BuiltIn__FilterDatabase_3_4" localSheetId="5">#REF!</definedName>
    <definedName name="Excel_BuiltIn__FilterDatabase_3_4" localSheetId="6">#REF!</definedName>
    <definedName name="Excel_BuiltIn__FilterDatabase_3_4" localSheetId="2">#REF!</definedName>
    <definedName name="Excel_BuiltIn__FilterDatabase_3_4" localSheetId="1">#REF!</definedName>
    <definedName name="Excel_BuiltIn__FilterDatabase_3_4" localSheetId="7">#REF!</definedName>
    <definedName name="Excel_BuiltIn__FilterDatabase_3_4" localSheetId="9">#REF!</definedName>
    <definedName name="Excel_BuiltIn__FilterDatabase_3_4" localSheetId="10">#REF!</definedName>
    <definedName name="Excel_BuiltIn__FilterDatabase_3_4">#REF!</definedName>
    <definedName name="Excel_BuiltIn__FilterDatabase_3_5" localSheetId="8">#REF!</definedName>
    <definedName name="Excel_BuiltIn__FilterDatabase_3_5" localSheetId="12">#REF!</definedName>
    <definedName name="Excel_BuiltIn__FilterDatabase_3_5" localSheetId="3">#REF!</definedName>
    <definedName name="Excel_BuiltIn__FilterDatabase_3_5" localSheetId="4">#REF!</definedName>
    <definedName name="Excel_BuiltIn__FilterDatabase_3_5" localSheetId="5">#REF!</definedName>
    <definedName name="Excel_BuiltIn__FilterDatabase_3_5" localSheetId="6">#REF!</definedName>
    <definedName name="Excel_BuiltIn__FilterDatabase_3_5" localSheetId="2">#REF!</definedName>
    <definedName name="Excel_BuiltIn__FilterDatabase_3_5" localSheetId="1">#REF!</definedName>
    <definedName name="Excel_BuiltIn__FilterDatabase_3_5" localSheetId="7">#REF!</definedName>
    <definedName name="Excel_BuiltIn__FilterDatabase_3_5" localSheetId="9">#REF!</definedName>
    <definedName name="Excel_BuiltIn__FilterDatabase_3_5" localSheetId="10">#REF!</definedName>
    <definedName name="Excel_BuiltIn__FilterDatabase_3_5">#REF!</definedName>
    <definedName name="Excel_BuiltIn__FilterDatabase_3_6" localSheetId="8">#REF!</definedName>
    <definedName name="Excel_BuiltIn__FilterDatabase_3_6" localSheetId="12">#REF!</definedName>
    <definedName name="Excel_BuiltIn__FilterDatabase_3_6" localSheetId="3">#REF!</definedName>
    <definedName name="Excel_BuiltIn__FilterDatabase_3_6" localSheetId="4">#REF!</definedName>
    <definedName name="Excel_BuiltIn__FilterDatabase_3_6" localSheetId="5">#REF!</definedName>
    <definedName name="Excel_BuiltIn__FilterDatabase_3_6" localSheetId="6">#REF!</definedName>
    <definedName name="Excel_BuiltIn__FilterDatabase_3_6" localSheetId="2">#REF!</definedName>
    <definedName name="Excel_BuiltIn__FilterDatabase_3_6" localSheetId="1">#REF!</definedName>
    <definedName name="Excel_BuiltIn__FilterDatabase_3_6" localSheetId="7">#REF!</definedName>
    <definedName name="Excel_BuiltIn__FilterDatabase_3_6" localSheetId="9">#REF!</definedName>
    <definedName name="Excel_BuiltIn__FilterDatabase_3_6" localSheetId="10">#REF!</definedName>
    <definedName name="Excel_BuiltIn__FilterDatabase_3_6">#REF!</definedName>
    <definedName name="Excel_BuiltIn__FilterDatabase_3_7" localSheetId="8">#REF!</definedName>
    <definedName name="Excel_BuiltIn__FilterDatabase_3_7" localSheetId="12">#REF!</definedName>
    <definedName name="Excel_BuiltIn__FilterDatabase_3_7" localSheetId="3">#REF!</definedName>
    <definedName name="Excel_BuiltIn__FilterDatabase_3_7" localSheetId="4">#REF!</definedName>
    <definedName name="Excel_BuiltIn__FilterDatabase_3_7" localSheetId="5">#REF!</definedName>
    <definedName name="Excel_BuiltIn__FilterDatabase_3_7" localSheetId="6">#REF!</definedName>
    <definedName name="Excel_BuiltIn__FilterDatabase_3_7" localSheetId="2">#REF!</definedName>
    <definedName name="Excel_BuiltIn__FilterDatabase_3_7" localSheetId="1">#REF!</definedName>
    <definedName name="Excel_BuiltIn__FilterDatabase_3_7" localSheetId="7">#REF!</definedName>
    <definedName name="Excel_BuiltIn__FilterDatabase_3_7" localSheetId="9">#REF!</definedName>
    <definedName name="Excel_BuiltIn__FilterDatabase_3_7" localSheetId="10">#REF!</definedName>
    <definedName name="Excel_BuiltIn__FilterDatabase_3_7">#REF!</definedName>
    <definedName name="Excel_BuiltIn__FilterDatabase_3_8" localSheetId="8">#REF!</definedName>
    <definedName name="Excel_BuiltIn__FilterDatabase_3_8" localSheetId="12">#REF!</definedName>
    <definedName name="Excel_BuiltIn__FilterDatabase_3_8" localSheetId="3">#REF!</definedName>
    <definedName name="Excel_BuiltIn__FilterDatabase_3_8" localSheetId="4">#REF!</definedName>
    <definedName name="Excel_BuiltIn__FilterDatabase_3_8" localSheetId="5">#REF!</definedName>
    <definedName name="Excel_BuiltIn__FilterDatabase_3_8" localSheetId="6">#REF!</definedName>
    <definedName name="Excel_BuiltIn__FilterDatabase_3_8" localSheetId="2">#REF!</definedName>
    <definedName name="Excel_BuiltIn__FilterDatabase_3_8" localSheetId="1">#REF!</definedName>
    <definedName name="Excel_BuiltIn__FilterDatabase_3_8" localSheetId="7">#REF!</definedName>
    <definedName name="Excel_BuiltIn__FilterDatabase_3_8" localSheetId="9">#REF!</definedName>
    <definedName name="Excel_BuiltIn__FilterDatabase_3_8" localSheetId="10">#REF!</definedName>
    <definedName name="Excel_BuiltIn__FilterDatabase_3_8">#REF!</definedName>
    <definedName name="Excel_BuiltIn__FilterDatabase_3_9" localSheetId="8">#REF!</definedName>
    <definedName name="Excel_BuiltIn__FilterDatabase_3_9" localSheetId="12">#REF!</definedName>
    <definedName name="Excel_BuiltIn__FilterDatabase_3_9" localSheetId="3">#REF!</definedName>
    <definedName name="Excel_BuiltIn__FilterDatabase_3_9" localSheetId="4">#REF!</definedName>
    <definedName name="Excel_BuiltIn__FilterDatabase_3_9" localSheetId="5">#REF!</definedName>
    <definedName name="Excel_BuiltIn__FilterDatabase_3_9" localSheetId="6">#REF!</definedName>
    <definedName name="Excel_BuiltIn__FilterDatabase_3_9" localSheetId="2">#REF!</definedName>
    <definedName name="Excel_BuiltIn__FilterDatabase_3_9" localSheetId="1">#REF!</definedName>
    <definedName name="Excel_BuiltIn__FilterDatabase_3_9" localSheetId="7">#REF!</definedName>
    <definedName name="Excel_BuiltIn__FilterDatabase_3_9" localSheetId="9">#REF!</definedName>
    <definedName name="Excel_BuiltIn__FilterDatabase_3_9" localSheetId="10">#REF!</definedName>
    <definedName name="Excel_BuiltIn__FilterDatabase_3_9">#REF!</definedName>
    <definedName name="Excel_BuiltIn__FilterDatabase_4" localSheetId="8">#REF!</definedName>
    <definedName name="Excel_BuiltIn__FilterDatabase_4" localSheetId="12">#REF!</definedName>
    <definedName name="Excel_BuiltIn__FilterDatabase_4" localSheetId="3">#REF!</definedName>
    <definedName name="Excel_BuiltIn__FilterDatabase_4" localSheetId="4">#REF!</definedName>
    <definedName name="Excel_BuiltIn__FilterDatabase_4" localSheetId="5">#REF!</definedName>
    <definedName name="Excel_BuiltIn__FilterDatabase_4" localSheetId="6">#REF!</definedName>
    <definedName name="Excel_BuiltIn__FilterDatabase_4" localSheetId="2">#REF!</definedName>
    <definedName name="Excel_BuiltIn__FilterDatabase_4" localSheetId="1">#REF!</definedName>
    <definedName name="Excel_BuiltIn__FilterDatabase_4" localSheetId="7">#REF!</definedName>
    <definedName name="Excel_BuiltIn__FilterDatabase_4" localSheetId="9">#REF!</definedName>
    <definedName name="Excel_BuiltIn__FilterDatabase_4" localSheetId="10">#REF!</definedName>
    <definedName name="Excel_BuiltIn__FilterDatabase_4">#REF!</definedName>
    <definedName name="Excel_BuiltIn__FilterDatabase_4_1" localSheetId="8">#REF!</definedName>
    <definedName name="Excel_BuiltIn__FilterDatabase_4_1" localSheetId="12">#REF!</definedName>
    <definedName name="Excel_BuiltIn__FilterDatabase_4_1" localSheetId="3">#REF!</definedName>
    <definedName name="Excel_BuiltIn__FilterDatabase_4_1" localSheetId="4">#REF!</definedName>
    <definedName name="Excel_BuiltIn__FilterDatabase_4_1" localSheetId="5">#REF!</definedName>
    <definedName name="Excel_BuiltIn__FilterDatabase_4_1" localSheetId="6">#REF!</definedName>
    <definedName name="Excel_BuiltIn__FilterDatabase_4_1" localSheetId="2">#REF!</definedName>
    <definedName name="Excel_BuiltIn__FilterDatabase_4_1" localSheetId="1">#REF!</definedName>
    <definedName name="Excel_BuiltIn__FilterDatabase_4_1" localSheetId="7">#REF!</definedName>
    <definedName name="Excel_BuiltIn__FilterDatabase_4_1" localSheetId="9">#REF!</definedName>
    <definedName name="Excel_BuiltIn__FilterDatabase_4_1" localSheetId="10">#REF!</definedName>
    <definedName name="Excel_BuiltIn__FilterDatabase_4_1">#REF!</definedName>
    <definedName name="Excel_BuiltIn__FilterDatabase_5" localSheetId="8">#REF!</definedName>
    <definedName name="Excel_BuiltIn__FilterDatabase_5" localSheetId="12">#REF!</definedName>
    <definedName name="Excel_BuiltIn__FilterDatabase_5" localSheetId="3">#REF!</definedName>
    <definedName name="Excel_BuiltIn__FilterDatabase_5" localSheetId="4">#REF!</definedName>
    <definedName name="Excel_BuiltIn__FilterDatabase_5" localSheetId="5">#REF!</definedName>
    <definedName name="Excel_BuiltIn__FilterDatabase_5" localSheetId="6">#REF!</definedName>
    <definedName name="Excel_BuiltIn__FilterDatabase_5" localSheetId="2">#REF!</definedName>
    <definedName name="Excel_BuiltIn__FilterDatabase_5" localSheetId="1">#REF!</definedName>
    <definedName name="Excel_BuiltIn__FilterDatabase_5" localSheetId="7">#REF!</definedName>
    <definedName name="Excel_BuiltIn__FilterDatabase_5" localSheetId="9">#REF!</definedName>
    <definedName name="Excel_BuiltIn__FilterDatabase_5" localSheetId="10">#REF!</definedName>
    <definedName name="Excel_BuiltIn__FilterDatabase_5">#REF!</definedName>
    <definedName name="Excel_BuiltIn__FilterDatabase_5_1" localSheetId="8">#REF!</definedName>
    <definedName name="Excel_BuiltIn__FilterDatabase_5_1" localSheetId="12">#REF!</definedName>
    <definedName name="Excel_BuiltIn__FilterDatabase_5_1" localSheetId="3">#REF!</definedName>
    <definedName name="Excel_BuiltIn__FilterDatabase_5_1" localSheetId="4">#REF!</definedName>
    <definedName name="Excel_BuiltIn__FilterDatabase_5_1" localSheetId="5">#REF!</definedName>
    <definedName name="Excel_BuiltIn__FilterDatabase_5_1" localSheetId="6">#REF!</definedName>
    <definedName name="Excel_BuiltIn__FilterDatabase_5_1" localSheetId="2">#REF!</definedName>
    <definedName name="Excel_BuiltIn__FilterDatabase_5_1" localSheetId="1">#REF!</definedName>
    <definedName name="Excel_BuiltIn__FilterDatabase_5_1" localSheetId="7">#REF!</definedName>
    <definedName name="Excel_BuiltIn__FilterDatabase_5_1" localSheetId="9">#REF!</definedName>
    <definedName name="Excel_BuiltIn__FilterDatabase_5_1" localSheetId="10">#REF!</definedName>
    <definedName name="Excel_BuiltIn__FilterDatabase_5_1">#REF!</definedName>
    <definedName name="Excel_BuiltIn__FilterDatabase_5_1_1" localSheetId="8">#REF!</definedName>
    <definedName name="Excel_BuiltIn__FilterDatabase_5_1_1" localSheetId="12">#REF!</definedName>
    <definedName name="Excel_BuiltIn__FilterDatabase_5_1_1" localSheetId="3">#REF!</definedName>
    <definedName name="Excel_BuiltIn__FilterDatabase_5_1_1" localSheetId="4">#REF!</definedName>
    <definedName name="Excel_BuiltIn__FilterDatabase_5_1_1" localSheetId="5">#REF!</definedName>
    <definedName name="Excel_BuiltIn__FilterDatabase_5_1_1" localSheetId="6">#REF!</definedName>
    <definedName name="Excel_BuiltIn__FilterDatabase_5_1_1" localSheetId="2">#REF!</definedName>
    <definedName name="Excel_BuiltIn__FilterDatabase_5_1_1" localSheetId="1">#REF!</definedName>
    <definedName name="Excel_BuiltIn__FilterDatabase_5_1_1" localSheetId="7">#REF!</definedName>
    <definedName name="Excel_BuiltIn__FilterDatabase_5_1_1" localSheetId="9">#REF!</definedName>
    <definedName name="Excel_BuiltIn__FilterDatabase_5_1_1" localSheetId="10">#REF!</definedName>
    <definedName name="Excel_BuiltIn__FilterDatabase_5_1_1">#REF!</definedName>
    <definedName name="Excel_BuiltIn__FilterDatabase_6" localSheetId="8">#REF!</definedName>
    <definedName name="Excel_BuiltIn__FilterDatabase_6" localSheetId="12">#REF!</definedName>
    <definedName name="Excel_BuiltIn__FilterDatabase_6" localSheetId="3">#REF!</definedName>
    <definedName name="Excel_BuiltIn__FilterDatabase_6" localSheetId="4">#REF!</definedName>
    <definedName name="Excel_BuiltIn__FilterDatabase_6" localSheetId="5">#REF!</definedName>
    <definedName name="Excel_BuiltIn__FilterDatabase_6" localSheetId="6">#REF!</definedName>
    <definedName name="Excel_BuiltIn__FilterDatabase_6" localSheetId="2">#REF!</definedName>
    <definedName name="Excel_BuiltIn__FilterDatabase_6" localSheetId="1">#REF!</definedName>
    <definedName name="Excel_BuiltIn__FilterDatabase_6" localSheetId="7">#REF!</definedName>
    <definedName name="Excel_BuiltIn__FilterDatabase_6" localSheetId="9">#REF!</definedName>
    <definedName name="Excel_BuiltIn__FilterDatabase_6" localSheetId="10">#REF!</definedName>
    <definedName name="Excel_BuiltIn__FilterDatabase_6">#REF!</definedName>
    <definedName name="Excel_BuiltIn__FilterDatabase_6_1" localSheetId="8">#REF!</definedName>
    <definedName name="Excel_BuiltIn__FilterDatabase_6_1" localSheetId="12">#REF!</definedName>
    <definedName name="Excel_BuiltIn__FilterDatabase_6_1" localSheetId="3">#REF!</definedName>
    <definedName name="Excel_BuiltIn__FilterDatabase_6_1" localSheetId="4">#REF!</definedName>
    <definedName name="Excel_BuiltIn__FilterDatabase_6_1" localSheetId="5">#REF!</definedName>
    <definedName name="Excel_BuiltIn__FilterDatabase_6_1" localSheetId="6">#REF!</definedName>
    <definedName name="Excel_BuiltIn__FilterDatabase_6_1" localSheetId="2">#REF!</definedName>
    <definedName name="Excel_BuiltIn__FilterDatabase_6_1" localSheetId="1">#REF!</definedName>
    <definedName name="Excel_BuiltIn__FilterDatabase_6_1" localSheetId="7">#REF!</definedName>
    <definedName name="Excel_BuiltIn__FilterDatabase_6_1" localSheetId="9">#REF!</definedName>
    <definedName name="Excel_BuiltIn__FilterDatabase_6_1" localSheetId="10">#REF!</definedName>
    <definedName name="Excel_BuiltIn__FilterDatabase_6_1">#REF!</definedName>
    <definedName name="Excel_BuiltIn__FilterDatabase_7" localSheetId="8">#REF!</definedName>
    <definedName name="Excel_BuiltIn__FilterDatabase_7" localSheetId="12">#REF!</definedName>
    <definedName name="Excel_BuiltIn__FilterDatabase_7" localSheetId="3">#REF!</definedName>
    <definedName name="Excel_BuiltIn__FilterDatabase_7" localSheetId="4">#REF!</definedName>
    <definedName name="Excel_BuiltIn__FilterDatabase_7" localSheetId="5">#REF!</definedName>
    <definedName name="Excel_BuiltIn__FilterDatabase_7" localSheetId="6">#REF!</definedName>
    <definedName name="Excel_BuiltIn__FilterDatabase_7" localSheetId="2">#REF!</definedName>
    <definedName name="Excel_BuiltIn__FilterDatabase_7" localSheetId="1">#REF!</definedName>
    <definedName name="Excel_BuiltIn__FilterDatabase_7" localSheetId="7">#REF!</definedName>
    <definedName name="Excel_BuiltIn__FilterDatabase_7" localSheetId="9">#REF!</definedName>
    <definedName name="Excel_BuiltIn__FilterDatabase_7" localSheetId="10">#REF!</definedName>
    <definedName name="Excel_BuiltIn__FilterDatabase_7">#REF!</definedName>
    <definedName name="Excel_BuiltIn__FilterDatabase_7_1" localSheetId="8">#REF!</definedName>
    <definedName name="Excel_BuiltIn__FilterDatabase_7_1" localSheetId="12">#REF!</definedName>
    <definedName name="Excel_BuiltIn__FilterDatabase_7_1" localSheetId="3">#REF!</definedName>
    <definedName name="Excel_BuiltIn__FilterDatabase_7_1" localSheetId="4">#REF!</definedName>
    <definedName name="Excel_BuiltIn__FilterDatabase_7_1" localSheetId="5">#REF!</definedName>
    <definedName name="Excel_BuiltIn__FilterDatabase_7_1" localSheetId="6">#REF!</definedName>
    <definedName name="Excel_BuiltIn__FilterDatabase_7_1" localSheetId="2">#REF!</definedName>
    <definedName name="Excel_BuiltIn__FilterDatabase_7_1" localSheetId="1">#REF!</definedName>
    <definedName name="Excel_BuiltIn__FilterDatabase_7_1" localSheetId="7">#REF!</definedName>
    <definedName name="Excel_BuiltIn__FilterDatabase_7_1" localSheetId="9">#REF!</definedName>
    <definedName name="Excel_BuiltIn__FilterDatabase_7_1" localSheetId="10">#REF!</definedName>
    <definedName name="Excel_BuiltIn__FilterDatabase_7_1">#REF!</definedName>
    <definedName name="Excel_BuiltIn__FilterDatabase_8" localSheetId="8">#REF!</definedName>
    <definedName name="Excel_BuiltIn__FilterDatabase_8" localSheetId="12">#REF!</definedName>
    <definedName name="Excel_BuiltIn__FilterDatabase_8" localSheetId="3">#REF!</definedName>
    <definedName name="Excel_BuiltIn__FilterDatabase_8" localSheetId="4">#REF!</definedName>
    <definedName name="Excel_BuiltIn__FilterDatabase_8" localSheetId="5">#REF!</definedName>
    <definedName name="Excel_BuiltIn__FilterDatabase_8" localSheetId="6">#REF!</definedName>
    <definedName name="Excel_BuiltIn__FilterDatabase_8" localSheetId="2">#REF!</definedName>
    <definedName name="Excel_BuiltIn__FilterDatabase_8" localSheetId="1">#REF!</definedName>
    <definedName name="Excel_BuiltIn__FilterDatabase_8" localSheetId="7">#REF!</definedName>
    <definedName name="Excel_BuiltIn__FilterDatabase_8" localSheetId="9">#REF!</definedName>
    <definedName name="Excel_BuiltIn__FilterDatabase_8" localSheetId="10">#REF!</definedName>
    <definedName name="Excel_BuiltIn__FilterDatabase_8">#REF!</definedName>
    <definedName name="Excel_BuiltIn__FilterDatabase_8_1" localSheetId="8">#REF!</definedName>
    <definedName name="Excel_BuiltIn__FilterDatabase_8_1" localSheetId="12">#REF!</definedName>
    <definedName name="Excel_BuiltIn__FilterDatabase_8_1" localSheetId="3">#REF!</definedName>
    <definedName name="Excel_BuiltIn__FilterDatabase_8_1" localSheetId="4">#REF!</definedName>
    <definedName name="Excel_BuiltIn__FilterDatabase_8_1" localSheetId="5">#REF!</definedName>
    <definedName name="Excel_BuiltIn__FilterDatabase_8_1" localSheetId="6">#REF!</definedName>
    <definedName name="Excel_BuiltIn__FilterDatabase_8_1" localSheetId="2">#REF!</definedName>
    <definedName name="Excel_BuiltIn__FilterDatabase_8_1" localSheetId="1">#REF!</definedName>
    <definedName name="Excel_BuiltIn__FilterDatabase_8_1" localSheetId="7">#REF!</definedName>
    <definedName name="Excel_BuiltIn__FilterDatabase_8_1" localSheetId="9">#REF!</definedName>
    <definedName name="Excel_BuiltIn__FilterDatabase_8_1" localSheetId="10">#REF!</definedName>
    <definedName name="Excel_BuiltIn__FilterDatabase_8_1">#REF!</definedName>
    <definedName name="Excel_BuiltIn__FilterDatabase_9" localSheetId="8">#REF!</definedName>
    <definedName name="Excel_BuiltIn__FilterDatabase_9" localSheetId="12">#REF!</definedName>
    <definedName name="Excel_BuiltIn__FilterDatabase_9" localSheetId="3">#REF!</definedName>
    <definedName name="Excel_BuiltIn__FilterDatabase_9" localSheetId="4">#REF!</definedName>
    <definedName name="Excel_BuiltIn__FilterDatabase_9" localSheetId="5">#REF!</definedName>
    <definedName name="Excel_BuiltIn__FilterDatabase_9" localSheetId="6">#REF!</definedName>
    <definedName name="Excel_BuiltIn__FilterDatabase_9" localSheetId="2">#REF!</definedName>
    <definedName name="Excel_BuiltIn__FilterDatabase_9" localSheetId="1">#REF!</definedName>
    <definedName name="Excel_BuiltIn__FilterDatabase_9" localSheetId="7">#REF!</definedName>
    <definedName name="Excel_BuiltIn__FilterDatabase_9" localSheetId="9">#REF!</definedName>
    <definedName name="Excel_BuiltIn__FilterDatabase_9" localSheetId="10">#REF!</definedName>
    <definedName name="Excel_BuiltIn__FilterDatabase_9">#REF!</definedName>
    <definedName name="Excel_BuiltIn__FilterDatabase_9_1" localSheetId="8">#REF!</definedName>
    <definedName name="Excel_BuiltIn__FilterDatabase_9_1" localSheetId="12">#REF!</definedName>
    <definedName name="Excel_BuiltIn__FilterDatabase_9_1" localSheetId="3">#REF!</definedName>
    <definedName name="Excel_BuiltIn__FilterDatabase_9_1" localSheetId="4">#REF!</definedName>
    <definedName name="Excel_BuiltIn__FilterDatabase_9_1" localSheetId="5">#REF!</definedName>
    <definedName name="Excel_BuiltIn__FilterDatabase_9_1" localSheetId="6">#REF!</definedName>
    <definedName name="Excel_BuiltIn__FilterDatabase_9_1" localSheetId="2">#REF!</definedName>
    <definedName name="Excel_BuiltIn__FilterDatabase_9_1" localSheetId="1">#REF!</definedName>
    <definedName name="Excel_BuiltIn__FilterDatabase_9_1" localSheetId="7">#REF!</definedName>
    <definedName name="Excel_BuiltIn__FilterDatabase_9_1" localSheetId="9">#REF!</definedName>
    <definedName name="Excel_BuiltIn__FilterDatabase_9_1" localSheetId="10">#REF!</definedName>
    <definedName name="Excel_BuiltIn__FilterDatabase_9_1">#REF!</definedName>
    <definedName name="Excel_BuiltIn_Print_Area_1" localSheetId="8">#REF!</definedName>
    <definedName name="Excel_BuiltIn_Print_Area_1" localSheetId="12">#REF!</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#REF!</definedName>
    <definedName name="Excel_BuiltIn_Print_Area_1" localSheetId="1">#REF!</definedName>
    <definedName name="Excel_BuiltIn_Print_Area_1" localSheetId="7">#REF!</definedName>
    <definedName name="Excel_BuiltIn_Print_Area_1" localSheetId="9">#REF!</definedName>
    <definedName name="Excel_BuiltIn_Print_Area_1" localSheetId="10">#REF!</definedName>
    <definedName name="Excel_BuiltIn_Print_Area_1">#REF!</definedName>
    <definedName name="Excel_BuiltIn_Print_Area_1_1" localSheetId="8">#REF!</definedName>
    <definedName name="Excel_BuiltIn_Print_Area_1_1" localSheetId="12">#REF!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#REF!</definedName>
    <definedName name="Excel_BuiltIn_Print_Area_1_1" localSheetId="1">#REF!</definedName>
    <definedName name="Excel_BuiltIn_Print_Area_1_1" localSheetId="7">#REF!</definedName>
    <definedName name="Excel_BuiltIn_Print_Area_1_1" localSheetId="9">#REF!</definedName>
    <definedName name="Excel_BuiltIn_Print_Area_1_1" localSheetId="10">#REF!</definedName>
    <definedName name="Excel_BuiltIn_Print_Area_1_1">#REF!</definedName>
    <definedName name="Excel_BuiltIn_Print_Area_1_1_1" localSheetId="8">#REF!</definedName>
    <definedName name="Excel_BuiltIn_Print_Area_1_1_1" localSheetId="12">#REF!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#REF!</definedName>
    <definedName name="Excel_BuiltIn_Print_Area_1_1_1" localSheetId="1">#REF!</definedName>
    <definedName name="Excel_BuiltIn_Print_Area_1_1_1" localSheetId="7">#REF!</definedName>
    <definedName name="Excel_BuiltIn_Print_Area_1_1_1" localSheetId="9">#REF!</definedName>
    <definedName name="Excel_BuiltIn_Print_Area_1_1_1" localSheetId="10">#REF!</definedName>
    <definedName name="Excel_BuiltIn_Print_Area_1_1_1">#REF!</definedName>
    <definedName name="Excel_BuiltIn_Print_Area_1_1_1_1" localSheetId="8">#REF!</definedName>
    <definedName name="Excel_BuiltIn_Print_Area_1_1_1_1" localSheetId="12">#REF!</definedName>
    <definedName name="Excel_BuiltIn_Print_Area_1_1_1_1" localSheetId="3">#REF!</definedName>
    <definedName name="Excel_BuiltIn_Print_Area_1_1_1_1" localSheetId="4">#REF!</definedName>
    <definedName name="Excel_BuiltIn_Print_Area_1_1_1_1" localSheetId="5">#REF!</definedName>
    <definedName name="Excel_BuiltIn_Print_Area_1_1_1_1" localSheetId="6">#REF!</definedName>
    <definedName name="Excel_BuiltIn_Print_Area_1_1_1_1" localSheetId="2">#REF!</definedName>
    <definedName name="Excel_BuiltIn_Print_Area_1_1_1_1" localSheetId="1">#REF!</definedName>
    <definedName name="Excel_BuiltIn_Print_Area_1_1_1_1" localSheetId="7">#REF!</definedName>
    <definedName name="Excel_BuiltIn_Print_Area_1_1_1_1" localSheetId="9">#REF!</definedName>
    <definedName name="Excel_BuiltIn_Print_Area_1_1_1_1" localSheetId="10">#REF!</definedName>
    <definedName name="Excel_BuiltIn_Print_Area_1_1_1_1">#REF!</definedName>
    <definedName name="Excel_BuiltIn_Print_Area_1_1_1_1_1" localSheetId="8">#REF!</definedName>
    <definedName name="Excel_BuiltIn_Print_Area_1_1_1_1_1" localSheetId="12">#REF!</definedName>
    <definedName name="Excel_BuiltIn_Print_Area_1_1_1_1_1" localSheetId="3">#REF!</definedName>
    <definedName name="Excel_BuiltIn_Print_Area_1_1_1_1_1" localSheetId="4">#REF!</definedName>
    <definedName name="Excel_BuiltIn_Print_Area_1_1_1_1_1" localSheetId="5">#REF!</definedName>
    <definedName name="Excel_BuiltIn_Print_Area_1_1_1_1_1" localSheetId="6">#REF!</definedName>
    <definedName name="Excel_BuiltIn_Print_Area_1_1_1_1_1" localSheetId="2">#REF!</definedName>
    <definedName name="Excel_BuiltIn_Print_Area_1_1_1_1_1" localSheetId="1">#REF!</definedName>
    <definedName name="Excel_BuiltIn_Print_Area_1_1_1_1_1" localSheetId="7">#REF!</definedName>
    <definedName name="Excel_BuiltIn_Print_Area_1_1_1_1_1" localSheetId="9">#REF!</definedName>
    <definedName name="Excel_BuiltIn_Print_Area_1_1_1_1_1" localSheetId="10">#REF!</definedName>
    <definedName name="Excel_BuiltIn_Print_Area_1_1_1_1_1">#REF!</definedName>
    <definedName name="Excel_BuiltIn_Print_Area_1_1_1_1_1_1" localSheetId="8">#REF!</definedName>
    <definedName name="Excel_BuiltIn_Print_Area_1_1_1_1_1_1" localSheetId="12">#REF!</definedName>
    <definedName name="Excel_BuiltIn_Print_Area_1_1_1_1_1_1" localSheetId="3">#REF!</definedName>
    <definedName name="Excel_BuiltIn_Print_Area_1_1_1_1_1_1" localSheetId="4">#REF!</definedName>
    <definedName name="Excel_BuiltIn_Print_Area_1_1_1_1_1_1" localSheetId="5">#REF!</definedName>
    <definedName name="Excel_BuiltIn_Print_Area_1_1_1_1_1_1" localSheetId="6">#REF!</definedName>
    <definedName name="Excel_BuiltIn_Print_Area_1_1_1_1_1_1" localSheetId="2">#REF!</definedName>
    <definedName name="Excel_BuiltIn_Print_Area_1_1_1_1_1_1" localSheetId="1">#REF!</definedName>
    <definedName name="Excel_BuiltIn_Print_Area_1_1_1_1_1_1" localSheetId="7">#REF!</definedName>
    <definedName name="Excel_BuiltIn_Print_Area_1_1_1_1_1_1" localSheetId="9">#REF!</definedName>
    <definedName name="Excel_BuiltIn_Print_Area_1_1_1_1_1_1" localSheetId="10">#REF!</definedName>
    <definedName name="Excel_BuiltIn_Print_Area_1_1_1_1_1_1">#REF!</definedName>
    <definedName name="Excel_BuiltIn_Print_Area_1_1_1_1_1_1_1" localSheetId="8">#REF!</definedName>
    <definedName name="Excel_BuiltIn_Print_Area_1_1_1_1_1_1_1" localSheetId="12">#REF!</definedName>
    <definedName name="Excel_BuiltIn_Print_Area_1_1_1_1_1_1_1" localSheetId="3">#REF!</definedName>
    <definedName name="Excel_BuiltIn_Print_Area_1_1_1_1_1_1_1" localSheetId="4">#REF!</definedName>
    <definedName name="Excel_BuiltIn_Print_Area_1_1_1_1_1_1_1" localSheetId="5">#REF!</definedName>
    <definedName name="Excel_BuiltIn_Print_Area_1_1_1_1_1_1_1" localSheetId="6">#REF!</definedName>
    <definedName name="Excel_BuiltIn_Print_Area_1_1_1_1_1_1_1" localSheetId="2">#REF!</definedName>
    <definedName name="Excel_BuiltIn_Print_Area_1_1_1_1_1_1_1" localSheetId="1">#REF!</definedName>
    <definedName name="Excel_BuiltIn_Print_Area_1_1_1_1_1_1_1" localSheetId="7">#REF!</definedName>
    <definedName name="Excel_BuiltIn_Print_Area_1_1_1_1_1_1_1" localSheetId="9">#REF!</definedName>
    <definedName name="Excel_BuiltIn_Print_Area_1_1_1_1_1_1_1" localSheetId="10">#REF!</definedName>
    <definedName name="Excel_BuiltIn_Print_Area_1_1_1_1_1_1_1">#REF!</definedName>
    <definedName name="Excel_BuiltIn_Print_Area_1_1_1_1_1_1_1_1" localSheetId="8">#REF!</definedName>
    <definedName name="Excel_BuiltIn_Print_Area_1_1_1_1_1_1_1_1" localSheetId="12">#REF!</definedName>
    <definedName name="Excel_BuiltIn_Print_Area_1_1_1_1_1_1_1_1" localSheetId="3">#REF!</definedName>
    <definedName name="Excel_BuiltIn_Print_Area_1_1_1_1_1_1_1_1" localSheetId="4">#REF!</definedName>
    <definedName name="Excel_BuiltIn_Print_Area_1_1_1_1_1_1_1_1" localSheetId="5">#REF!</definedName>
    <definedName name="Excel_BuiltIn_Print_Area_1_1_1_1_1_1_1_1" localSheetId="6">#REF!</definedName>
    <definedName name="Excel_BuiltIn_Print_Area_1_1_1_1_1_1_1_1" localSheetId="2">#REF!</definedName>
    <definedName name="Excel_BuiltIn_Print_Area_1_1_1_1_1_1_1_1" localSheetId="1">#REF!</definedName>
    <definedName name="Excel_BuiltIn_Print_Area_1_1_1_1_1_1_1_1" localSheetId="7">#REF!</definedName>
    <definedName name="Excel_BuiltIn_Print_Area_1_1_1_1_1_1_1_1" localSheetId="9">#REF!</definedName>
    <definedName name="Excel_BuiltIn_Print_Area_1_1_1_1_1_1_1_1" localSheetId="10">#REF!</definedName>
    <definedName name="Excel_BuiltIn_Print_Area_1_1_1_1_1_1_1_1">#REF!</definedName>
    <definedName name="Excel_BuiltIn_Print_Area_1_1_1_1_1_1_1_1_1" localSheetId="8">#REF!</definedName>
    <definedName name="Excel_BuiltIn_Print_Area_1_1_1_1_1_1_1_1_1" localSheetId="12">#REF!</definedName>
    <definedName name="Excel_BuiltIn_Print_Area_1_1_1_1_1_1_1_1_1" localSheetId="3">#REF!</definedName>
    <definedName name="Excel_BuiltIn_Print_Area_1_1_1_1_1_1_1_1_1" localSheetId="4">#REF!</definedName>
    <definedName name="Excel_BuiltIn_Print_Area_1_1_1_1_1_1_1_1_1" localSheetId="5">#REF!</definedName>
    <definedName name="Excel_BuiltIn_Print_Area_1_1_1_1_1_1_1_1_1" localSheetId="6">#REF!</definedName>
    <definedName name="Excel_BuiltIn_Print_Area_1_1_1_1_1_1_1_1_1" localSheetId="2">#REF!</definedName>
    <definedName name="Excel_BuiltIn_Print_Area_1_1_1_1_1_1_1_1_1" localSheetId="1">#REF!</definedName>
    <definedName name="Excel_BuiltIn_Print_Area_1_1_1_1_1_1_1_1_1" localSheetId="7">#REF!</definedName>
    <definedName name="Excel_BuiltIn_Print_Area_1_1_1_1_1_1_1_1_1" localSheetId="9">#REF!</definedName>
    <definedName name="Excel_BuiltIn_Print_Area_1_1_1_1_1_1_1_1_1" localSheetId="10">#REF!</definedName>
    <definedName name="Excel_BuiltIn_Print_Area_1_1_1_1_1_1_1_1_1">#REF!</definedName>
    <definedName name="Excel_BuiltIn_Print_Area_10" localSheetId="8">#REF!</definedName>
    <definedName name="Excel_BuiltIn_Print_Area_10" localSheetId="12">#REF!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#REF!</definedName>
    <definedName name="Excel_BuiltIn_Print_Area_10" localSheetId="1">#REF!</definedName>
    <definedName name="Excel_BuiltIn_Print_Area_10" localSheetId="7">#REF!</definedName>
    <definedName name="Excel_BuiltIn_Print_Area_10" localSheetId="9">#REF!</definedName>
    <definedName name="Excel_BuiltIn_Print_Area_10" localSheetId="10">#REF!</definedName>
    <definedName name="Excel_BuiltIn_Print_Area_10">#REF!</definedName>
    <definedName name="Excel_BuiltIn_Print_Area_10_1" localSheetId="8">#REF!</definedName>
    <definedName name="Excel_BuiltIn_Print_Area_10_1" localSheetId="12">#REF!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#REF!</definedName>
    <definedName name="Excel_BuiltIn_Print_Area_10_1" localSheetId="1">#REF!</definedName>
    <definedName name="Excel_BuiltIn_Print_Area_10_1" localSheetId="7">#REF!</definedName>
    <definedName name="Excel_BuiltIn_Print_Area_10_1" localSheetId="9">#REF!</definedName>
    <definedName name="Excel_BuiltIn_Print_Area_10_1" localSheetId="10">#REF!</definedName>
    <definedName name="Excel_BuiltIn_Print_Area_10_1">#REF!</definedName>
    <definedName name="Excel_BuiltIn_Print_Area_11" localSheetId="8">#REF!</definedName>
    <definedName name="Excel_BuiltIn_Print_Area_11" localSheetId="12">#REF!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#REF!</definedName>
    <definedName name="Excel_BuiltIn_Print_Area_11" localSheetId="1">#REF!</definedName>
    <definedName name="Excel_BuiltIn_Print_Area_11" localSheetId="7">#REF!</definedName>
    <definedName name="Excel_BuiltIn_Print_Area_11" localSheetId="9">#REF!</definedName>
    <definedName name="Excel_BuiltIn_Print_Area_11" localSheetId="10">#REF!</definedName>
    <definedName name="Excel_BuiltIn_Print_Area_11">#REF!</definedName>
    <definedName name="Excel_BuiltIn_Print_Area_11_1" localSheetId="8">#REF!</definedName>
    <definedName name="Excel_BuiltIn_Print_Area_11_1" localSheetId="12">#REF!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#REF!</definedName>
    <definedName name="Excel_BuiltIn_Print_Area_11_1" localSheetId="1">#REF!</definedName>
    <definedName name="Excel_BuiltIn_Print_Area_11_1" localSheetId="7">#REF!</definedName>
    <definedName name="Excel_BuiltIn_Print_Area_11_1" localSheetId="9">#REF!</definedName>
    <definedName name="Excel_BuiltIn_Print_Area_11_1" localSheetId="10">#REF!</definedName>
    <definedName name="Excel_BuiltIn_Print_Area_11_1">#REF!</definedName>
    <definedName name="Excel_BuiltIn_Print_Area_13" localSheetId="8">#REF!</definedName>
    <definedName name="Excel_BuiltIn_Print_Area_13" localSheetId="12">#REF!</definedName>
    <definedName name="Excel_BuiltIn_Print_Area_13" localSheetId="3">#REF!</definedName>
    <definedName name="Excel_BuiltIn_Print_Area_13" localSheetId="4">#REF!</definedName>
    <definedName name="Excel_BuiltIn_Print_Area_13" localSheetId="5">#REF!</definedName>
    <definedName name="Excel_BuiltIn_Print_Area_13" localSheetId="6">#REF!</definedName>
    <definedName name="Excel_BuiltIn_Print_Area_13" localSheetId="2">#REF!</definedName>
    <definedName name="Excel_BuiltIn_Print_Area_13" localSheetId="1">#REF!</definedName>
    <definedName name="Excel_BuiltIn_Print_Area_13" localSheetId="7">#REF!</definedName>
    <definedName name="Excel_BuiltIn_Print_Area_13" localSheetId="9">#REF!</definedName>
    <definedName name="Excel_BuiltIn_Print_Area_13" localSheetId="10">#REF!</definedName>
    <definedName name="Excel_BuiltIn_Print_Area_13">#REF!</definedName>
    <definedName name="Excel_BuiltIn_Print_Area_14" localSheetId="8">#REF!</definedName>
    <definedName name="Excel_BuiltIn_Print_Area_14" localSheetId="12">#REF!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#REF!</definedName>
    <definedName name="Excel_BuiltIn_Print_Area_14" localSheetId="1">#REF!</definedName>
    <definedName name="Excel_BuiltIn_Print_Area_14" localSheetId="7">#REF!</definedName>
    <definedName name="Excel_BuiltIn_Print_Area_14" localSheetId="9">#REF!</definedName>
    <definedName name="Excel_BuiltIn_Print_Area_14" localSheetId="10">#REF!</definedName>
    <definedName name="Excel_BuiltIn_Print_Area_14">#REF!</definedName>
    <definedName name="Excel_BuiltIn_Print_Area_15" localSheetId="8">#REF!</definedName>
    <definedName name="Excel_BuiltIn_Print_Area_15" localSheetId="12">#REF!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#REF!</definedName>
    <definedName name="Excel_BuiltIn_Print_Area_15" localSheetId="1">#REF!</definedName>
    <definedName name="Excel_BuiltIn_Print_Area_15" localSheetId="7">#REF!</definedName>
    <definedName name="Excel_BuiltIn_Print_Area_15" localSheetId="9">#REF!</definedName>
    <definedName name="Excel_BuiltIn_Print_Area_15" localSheetId="10">#REF!</definedName>
    <definedName name="Excel_BuiltIn_Print_Area_15">#REF!</definedName>
    <definedName name="Excel_BuiltIn_Print_Area_16" localSheetId="8">#REF!</definedName>
    <definedName name="Excel_BuiltIn_Print_Area_16" localSheetId="12">#REF!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#REF!</definedName>
    <definedName name="Excel_BuiltIn_Print_Area_16" localSheetId="1">#REF!</definedName>
    <definedName name="Excel_BuiltIn_Print_Area_16" localSheetId="7">#REF!</definedName>
    <definedName name="Excel_BuiltIn_Print_Area_16" localSheetId="9">#REF!</definedName>
    <definedName name="Excel_BuiltIn_Print_Area_16" localSheetId="10">#REF!</definedName>
    <definedName name="Excel_BuiltIn_Print_Area_16">#REF!</definedName>
    <definedName name="Excel_BuiltIn_Print_Area_17" localSheetId="8">#REF!</definedName>
    <definedName name="Excel_BuiltIn_Print_Area_17" localSheetId="12">#REF!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#REF!</definedName>
    <definedName name="Excel_BuiltIn_Print_Area_17" localSheetId="1">#REF!</definedName>
    <definedName name="Excel_BuiltIn_Print_Area_17" localSheetId="7">#REF!</definedName>
    <definedName name="Excel_BuiltIn_Print_Area_17" localSheetId="9">#REF!</definedName>
    <definedName name="Excel_BuiltIn_Print_Area_17" localSheetId="10">#REF!</definedName>
    <definedName name="Excel_BuiltIn_Print_Area_17">#REF!</definedName>
    <definedName name="Excel_BuiltIn_Print_Area_18" localSheetId="8">#REF!</definedName>
    <definedName name="Excel_BuiltIn_Print_Area_18" localSheetId="12">#REF!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#REF!</definedName>
    <definedName name="Excel_BuiltIn_Print_Area_18" localSheetId="1">#REF!</definedName>
    <definedName name="Excel_BuiltIn_Print_Area_18" localSheetId="7">#REF!</definedName>
    <definedName name="Excel_BuiltIn_Print_Area_18" localSheetId="9">#REF!</definedName>
    <definedName name="Excel_BuiltIn_Print_Area_18" localSheetId="10">#REF!</definedName>
    <definedName name="Excel_BuiltIn_Print_Area_18">#REF!</definedName>
    <definedName name="Excel_BuiltIn_Print_Area_2" localSheetId="8">#REF!</definedName>
    <definedName name="Excel_BuiltIn_Print_Area_2" localSheetId="12">#REF!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#REF!</definedName>
    <definedName name="Excel_BuiltIn_Print_Area_2" localSheetId="1">#REF!</definedName>
    <definedName name="Excel_BuiltIn_Print_Area_2" localSheetId="7">#REF!</definedName>
    <definedName name="Excel_BuiltIn_Print_Area_2" localSheetId="9">#REF!</definedName>
    <definedName name="Excel_BuiltIn_Print_Area_2" localSheetId="10">#REF!</definedName>
    <definedName name="Excel_BuiltIn_Print_Area_2">#REF!</definedName>
    <definedName name="Excel_BuiltIn_Print_Area_2_1" localSheetId="8">#REF!</definedName>
    <definedName name="Excel_BuiltIn_Print_Area_2_1" localSheetId="1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#REF!</definedName>
    <definedName name="Excel_BuiltIn_Print_Area_2_1" localSheetId="1">#REF!</definedName>
    <definedName name="Excel_BuiltIn_Print_Area_2_1" localSheetId="7">#REF!</definedName>
    <definedName name="Excel_BuiltIn_Print_Area_2_1" localSheetId="9">#REF!</definedName>
    <definedName name="Excel_BuiltIn_Print_Area_2_1" localSheetId="10">#REF!</definedName>
    <definedName name="Excel_BuiltIn_Print_Area_2_1">#REF!</definedName>
    <definedName name="Excel_BuiltIn_Print_Area_3" localSheetId="8">#REF!</definedName>
    <definedName name="Excel_BuiltIn_Print_Area_3" localSheetId="12">#REF!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#REF!</definedName>
    <definedName name="Excel_BuiltIn_Print_Area_3" localSheetId="1">#REF!</definedName>
    <definedName name="Excel_BuiltIn_Print_Area_3" localSheetId="7">#REF!</definedName>
    <definedName name="Excel_BuiltIn_Print_Area_3" localSheetId="9">#REF!</definedName>
    <definedName name="Excel_BuiltIn_Print_Area_3" localSheetId="10">#REF!</definedName>
    <definedName name="Excel_BuiltIn_Print_Area_3">#REF!</definedName>
    <definedName name="Excel_BuiltIn_Print_Area_3_1" localSheetId="8">#REF!</definedName>
    <definedName name="Excel_BuiltIn_Print_Area_3_1" localSheetId="12">#REF!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#REF!</definedName>
    <definedName name="Excel_BuiltIn_Print_Area_3_1" localSheetId="1">#REF!</definedName>
    <definedName name="Excel_BuiltIn_Print_Area_3_1" localSheetId="7">#REF!</definedName>
    <definedName name="Excel_BuiltIn_Print_Area_3_1" localSheetId="9">#REF!</definedName>
    <definedName name="Excel_BuiltIn_Print_Area_3_1" localSheetId="10">#REF!</definedName>
    <definedName name="Excel_BuiltIn_Print_Area_3_1">#REF!</definedName>
    <definedName name="Excel_BuiltIn_Print_Area_3_1_1" localSheetId="8">#REF!</definedName>
    <definedName name="Excel_BuiltIn_Print_Area_3_1_1" localSheetId="12">#REF!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#REF!</definedName>
    <definedName name="Excel_BuiltIn_Print_Area_3_1_1" localSheetId="1">#REF!</definedName>
    <definedName name="Excel_BuiltIn_Print_Area_3_1_1" localSheetId="7">#REF!</definedName>
    <definedName name="Excel_BuiltIn_Print_Area_3_1_1" localSheetId="9">#REF!</definedName>
    <definedName name="Excel_BuiltIn_Print_Area_3_1_1" localSheetId="10">#REF!</definedName>
    <definedName name="Excel_BuiltIn_Print_Area_3_1_1">#REF!</definedName>
    <definedName name="Excel_BuiltIn_Print_Area_3_1_1_1" localSheetId="8">#REF!</definedName>
    <definedName name="Excel_BuiltIn_Print_Area_3_1_1_1" localSheetId="12">#REF!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#REF!</definedName>
    <definedName name="Excel_BuiltIn_Print_Area_3_1_1_1" localSheetId="1">#REF!</definedName>
    <definedName name="Excel_BuiltIn_Print_Area_3_1_1_1" localSheetId="7">#REF!</definedName>
    <definedName name="Excel_BuiltIn_Print_Area_3_1_1_1" localSheetId="9">#REF!</definedName>
    <definedName name="Excel_BuiltIn_Print_Area_3_1_1_1" localSheetId="10">#REF!</definedName>
    <definedName name="Excel_BuiltIn_Print_Area_3_1_1_1">#REF!</definedName>
    <definedName name="Excel_BuiltIn_Print_Area_3_1_1_1_1" localSheetId="8">#REF!</definedName>
    <definedName name="Excel_BuiltIn_Print_Area_3_1_1_1_1" localSheetId="12">#REF!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#REF!</definedName>
    <definedName name="Excel_BuiltIn_Print_Area_3_1_1_1_1" localSheetId="1">#REF!</definedName>
    <definedName name="Excel_BuiltIn_Print_Area_3_1_1_1_1" localSheetId="7">#REF!</definedName>
    <definedName name="Excel_BuiltIn_Print_Area_3_1_1_1_1" localSheetId="9">#REF!</definedName>
    <definedName name="Excel_BuiltIn_Print_Area_3_1_1_1_1" localSheetId="10">#REF!</definedName>
    <definedName name="Excel_BuiltIn_Print_Area_3_1_1_1_1">#REF!</definedName>
    <definedName name="Excel_BuiltIn_Print_Area_4" localSheetId="8">#REF!</definedName>
    <definedName name="Excel_BuiltIn_Print_Area_4" localSheetId="12">#REF!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#REF!</definedName>
    <definedName name="Excel_BuiltIn_Print_Area_4" localSheetId="1">#REF!</definedName>
    <definedName name="Excel_BuiltIn_Print_Area_4" localSheetId="7">#REF!</definedName>
    <definedName name="Excel_BuiltIn_Print_Area_4" localSheetId="9">#REF!</definedName>
    <definedName name="Excel_BuiltIn_Print_Area_4" localSheetId="10">#REF!</definedName>
    <definedName name="Excel_BuiltIn_Print_Area_4">#REF!</definedName>
    <definedName name="Excel_BuiltIn_Print_Area_4_1" localSheetId="8">#REF!</definedName>
    <definedName name="Excel_BuiltIn_Print_Area_4_1" localSheetId="12">#REF!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#REF!</definedName>
    <definedName name="Excel_BuiltIn_Print_Area_4_1" localSheetId="1">#REF!</definedName>
    <definedName name="Excel_BuiltIn_Print_Area_4_1" localSheetId="7">#REF!</definedName>
    <definedName name="Excel_BuiltIn_Print_Area_4_1" localSheetId="9">#REF!</definedName>
    <definedName name="Excel_BuiltIn_Print_Area_4_1" localSheetId="10">#REF!</definedName>
    <definedName name="Excel_BuiltIn_Print_Area_4_1">#REF!</definedName>
    <definedName name="Excel_BuiltIn_Print_Area_4_1_1" localSheetId="8">#REF!</definedName>
    <definedName name="Excel_BuiltIn_Print_Area_4_1_1" localSheetId="12">#REF!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#REF!</definedName>
    <definedName name="Excel_BuiltIn_Print_Area_4_1_1" localSheetId="1">#REF!</definedName>
    <definedName name="Excel_BuiltIn_Print_Area_4_1_1" localSheetId="7">#REF!</definedName>
    <definedName name="Excel_BuiltIn_Print_Area_4_1_1" localSheetId="9">#REF!</definedName>
    <definedName name="Excel_BuiltIn_Print_Area_4_1_1" localSheetId="10">#REF!</definedName>
    <definedName name="Excel_BuiltIn_Print_Area_4_1_1">#REF!</definedName>
    <definedName name="Excel_BuiltIn_Print_Area_5" localSheetId="8">#REF!</definedName>
    <definedName name="Excel_BuiltIn_Print_Area_5" localSheetId="12">#REF!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#REF!</definedName>
    <definedName name="Excel_BuiltIn_Print_Area_5" localSheetId="1">#REF!</definedName>
    <definedName name="Excel_BuiltIn_Print_Area_5" localSheetId="7">#REF!</definedName>
    <definedName name="Excel_BuiltIn_Print_Area_5" localSheetId="9">#REF!</definedName>
    <definedName name="Excel_BuiltIn_Print_Area_5" localSheetId="10">#REF!</definedName>
    <definedName name="Excel_BuiltIn_Print_Area_5">#REF!</definedName>
    <definedName name="Excel_BuiltIn_Print_Area_5_1" localSheetId="8">#REF!</definedName>
    <definedName name="Excel_BuiltIn_Print_Area_5_1" localSheetId="12">#REF!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#REF!</definedName>
    <definedName name="Excel_BuiltIn_Print_Area_5_1" localSheetId="1">#REF!</definedName>
    <definedName name="Excel_BuiltIn_Print_Area_5_1" localSheetId="7">#REF!</definedName>
    <definedName name="Excel_BuiltIn_Print_Area_5_1" localSheetId="9">#REF!</definedName>
    <definedName name="Excel_BuiltIn_Print_Area_5_1" localSheetId="10">#REF!</definedName>
    <definedName name="Excel_BuiltIn_Print_Area_5_1">#REF!</definedName>
    <definedName name="Excel_BuiltIn_Print_Area_5_1_1" localSheetId="8">#REF!</definedName>
    <definedName name="Excel_BuiltIn_Print_Area_5_1_1" localSheetId="12">#REF!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#REF!</definedName>
    <definedName name="Excel_BuiltIn_Print_Area_5_1_1" localSheetId="1">#REF!</definedName>
    <definedName name="Excel_BuiltIn_Print_Area_5_1_1" localSheetId="7">#REF!</definedName>
    <definedName name="Excel_BuiltIn_Print_Area_5_1_1" localSheetId="9">#REF!</definedName>
    <definedName name="Excel_BuiltIn_Print_Area_5_1_1" localSheetId="10">#REF!</definedName>
    <definedName name="Excel_BuiltIn_Print_Area_5_1_1">#REF!</definedName>
    <definedName name="Excel_BuiltIn_Print_Area_5_1_1_1" localSheetId="8">#REF!</definedName>
    <definedName name="Excel_BuiltIn_Print_Area_5_1_1_1" localSheetId="12">#REF!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#REF!</definedName>
    <definedName name="Excel_BuiltIn_Print_Area_5_1_1_1" localSheetId="1">#REF!</definedName>
    <definedName name="Excel_BuiltIn_Print_Area_5_1_1_1" localSheetId="7">#REF!</definedName>
    <definedName name="Excel_BuiltIn_Print_Area_5_1_1_1" localSheetId="9">#REF!</definedName>
    <definedName name="Excel_BuiltIn_Print_Area_5_1_1_1" localSheetId="10">#REF!</definedName>
    <definedName name="Excel_BuiltIn_Print_Area_5_1_1_1">#REF!</definedName>
    <definedName name="Excel_BuiltIn_Print_Area_5_6" localSheetId="8">#REF!</definedName>
    <definedName name="Excel_BuiltIn_Print_Area_5_6" localSheetId="12">#REF!</definedName>
    <definedName name="Excel_BuiltIn_Print_Area_5_6" localSheetId="3">#REF!</definedName>
    <definedName name="Excel_BuiltIn_Print_Area_5_6" localSheetId="4">#REF!</definedName>
    <definedName name="Excel_BuiltIn_Print_Area_5_6" localSheetId="5">#REF!</definedName>
    <definedName name="Excel_BuiltIn_Print_Area_5_6" localSheetId="6">#REF!</definedName>
    <definedName name="Excel_BuiltIn_Print_Area_5_6" localSheetId="2">#REF!</definedName>
    <definedName name="Excel_BuiltIn_Print_Area_5_6" localSheetId="1">#REF!</definedName>
    <definedName name="Excel_BuiltIn_Print_Area_5_6" localSheetId="7">#REF!</definedName>
    <definedName name="Excel_BuiltIn_Print_Area_5_6" localSheetId="9">#REF!</definedName>
    <definedName name="Excel_BuiltIn_Print_Area_5_6" localSheetId="10">#REF!</definedName>
    <definedName name="Excel_BuiltIn_Print_Area_5_6">#REF!</definedName>
    <definedName name="Excel_BuiltIn_Print_Area_5_7" localSheetId="8">#REF!</definedName>
    <definedName name="Excel_BuiltIn_Print_Area_5_7" localSheetId="12">#REF!</definedName>
    <definedName name="Excel_BuiltIn_Print_Area_5_7" localSheetId="3">#REF!</definedName>
    <definedName name="Excel_BuiltIn_Print_Area_5_7" localSheetId="4">#REF!</definedName>
    <definedName name="Excel_BuiltIn_Print_Area_5_7" localSheetId="5">#REF!</definedName>
    <definedName name="Excel_BuiltIn_Print_Area_5_7" localSheetId="6">#REF!</definedName>
    <definedName name="Excel_BuiltIn_Print_Area_5_7" localSheetId="2">#REF!</definedName>
    <definedName name="Excel_BuiltIn_Print_Area_5_7" localSheetId="1">#REF!</definedName>
    <definedName name="Excel_BuiltIn_Print_Area_5_7" localSheetId="7">#REF!</definedName>
    <definedName name="Excel_BuiltIn_Print_Area_5_7" localSheetId="9">#REF!</definedName>
    <definedName name="Excel_BuiltIn_Print_Area_5_7" localSheetId="10">#REF!</definedName>
    <definedName name="Excel_BuiltIn_Print_Area_5_7">#REF!</definedName>
    <definedName name="Excel_BuiltIn_Print_Area_6" localSheetId="8">#REF!</definedName>
    <definedName name="Excel_BuiltIn_Print_Area_6" localSheetId="12">#REF!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#REF!</definedName>
    <definedName name="Excel_BuiltIn_Print_Area_6" localSheetId="1">#REF!</definedName>
    <definedName name="Excel_BuiltIn_Print_Area_6" localSheetId="7">#REF!</definedName>
    <definedName name="Excel_BuiltIn_Print_Area_6" localSheetId="9">#REF!</definedName>
    <definedName name="Excel_BuiltIn_Print_Area_6" localSheetId="10">#REF!</definedName>
    <definedName name="Excel_BuiltIn_Print_Area_6">#REF!</definedName>
    <definedName name="Excel_BuiltIn_Print_Area_6_1" localSheetId="8">#REF!</definedName>
    <definedName name="Excel_BuiltIn_Print_Area_6_1" localSheetId="12">#REF!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#REF!</definedName>
    <definedName name="Excel_BuiltIn_Print_Area_6_1" localSheetId="1">#REF!</definedName>
    <definedName name="Excel_BuiltIn_Print_Area_6_1" localSheetId="7">#REF!</definedName>
    <definedName name="Excel_BuiltIn_Print_Area_6_1" localSheetId="9">#REF!</definedName>
    <definedName name="Excel_BuiltIn_Print_Area_6_1" localSheetId="10">#REF!</definedName>
    <definedName name="Excel_BuiltIn_Print_Area_6_1">#REF!</definedName>
    <definedName name="Excel_BuiltIn_Print_Area_6_1_1" localSheetId="8">#REF!</definedName>
    <definedName name="Excel_BuiltIn_Print_Area_6_1_1" localSheetId="12">#REF!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#REF!</definedName>
    <definedName name="Excel_BuiltIn_Print_Area_6_1_1" localSheetId="1">#REF!</definedName>
    <definedName name="Excel_BuiltIn_Print_Area_6_1_1" localSheetId="7">#REF!</definedName>
    <definedName name="Excel_BuiltIn_Print_Area_6_1_1" localSheetId="9">#REF!</definedName>
    <definedName name="Excel_BuiltIn_Print_Area_6_1_1" localSheetId="10">#REF!</definedName>
    <definedName name="Excel_BuiltIn_Print_Area_6_1_1">#REF!</definedName>
    <definedName name="Excel_BuiltIn_Print_Area_6_1_1_1" localSheetId="8">#REF!</definedName>
    <definedName name="Excel_BuiltIn_Print_Area_6_1_1_1" localSheetId="12">#REF!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#REF!</definedName>
    <definedName name="Excel_BuiltIn_Print_Area_6_1_1_1" localSheetId="1">#REF!</definedName>
    <definedName name="Excel_BuiltIn_Print_Area_6_1_1_1" localSheetId="7">#REF!</definedName>
    <definedName name="Excel_BuiltIn_Print_Area_6_1_1_1" localSheetId="9">#REF!</definedName>
    <definedName name="Excel_BuiltIn_Print_Area_6_1_1_1" localSheetId="10">#REF!</definedName>
    <definedName name="Excel_BuiltIn_Print_Area_6_1_1_1">#REF!</definedName>
    <definedName name="Excel_BuiltIn_Print_Area_7" localSheetId="8">#REF!</definedName>
    <definedName name="Excel_BuiltIn_Print_Area_7" localSheetId="12">#REF!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#REF!</definedName>
    <definedName name="Excel_BuiltIn_Print_Area_7" localSheetId="1">#REF!</definedName>
    <definedName name="Excel_BuiltIn_Print_Area_7" localSheetId="7">#REF!</definedName>
    <definedName name="Excel_BuiltIn_Print_Area_7" localSheetId="9">#REF!</definedName>
    <definedName name="Excel_BuiltIn_Print_Area_7" localSheetId="10">#REF!</definedName>
    <definedName name="Excel_BuiltIn_Print_Area_7">#REF!</definedName>
    <definedName name="Excel_BuiltIn_Print_Area_7_1" localSheetId="8">#REF!</definedName>
    <definedName name="Excel_BuiltIn_Print_Area_7_1" localSheetId="12">#REF!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#REF!</definedName>
    <definedName name="Excel_BuiltIn_Print_Area_7_1" localSheetId="1">#REF!</definedName>
    <definedName name="Excel_BuiltIn_Print_Area_7_1" localSheetId="7">#REF!</definedName>
    <definedName name="Excel_BuiltIn_Print_Area_7_1" localSheetId="9">#REF!</definedName>
    <definedName name="Excel_BuiltIn_Print_Area_7_1" localSheetId="10">#REF!</definedName>
    <definedName name="Excel_BuiltIn_Print_Area_7_1">#REF!</definedName>
    <definedName name="Excel_BuiltIn_Print_Area_7_1_1" localSheetId="8">#REF!</definedName>
    <definedName name="Excel_BuiltIn_Print_Area_7_1_1" localSheetId="12">#REF!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#REF!</definedName>
    <definedName name="Excel_BuiltIn_Print_Area_7_1_1" localSheetId="1">#REF!</definedName>
    <definedName name="Excel_BuiltIn_Print_Area_7_1_1" localSheetId="7">#REF!</definedName>
    <definedName name="Excel_BuiltIn_Print_Area_7_1_1" localSheetId="9">#REF!</definedName>
    <definedName name="Excel_BuiltIn_Print_Area_7_1_1" localSheetId="10">#REF!</definedName>
    <definedName name="Excel_BuiltIn_Print_Area_7_1_1">#REF!</definedName>
    <definedName name="Excel_BuiltIn_Print_Area_8" localSheetId="8">#REF!</definedName>
    <definedName name="Excel_BuiltIn_Print_Area_8" localSheetId="12">#REF!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#REF!</definedName>
    <definedName name="Excel_BuiltIn_Print_Area_8" localSheetId="1">#REF!</definedName>
    <definedName name="Excel_BuiltIn_Print_Area_8" localSheetId="7">#REF!</definedName>
    <definedName name="Excel_BuiltIn_Print_Area_8" localSheetId="9">#REF!</definedName>
    <definedName name="Excel_BuiltIn_Print_Area_8" localSheetId="10">#REF!</definedName>
    <definedName name="Excel_BuiltIn_Print_Area_8">#REF!</definedName>
    <definedName name="Excel_BuiltIn_Print_Area_8_1" localSheetId="8">#REF!</definedName>
    <definedName name="Excel_BuiltIn_Print_Area_8_1" localSheetId="12">#REF!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#REF!</definedName>
    <definedName name="Excel_BuiltIn_Print_Area_8_1" localSheetId="1">#REF!</definedName>
    <definedName name="Excel_BuiltIn_Print_Area_8_1" localSheetId="7">#REF!</definedName>
    <definedName name="Excel_BuiltIn_Print_Area_8_1" localSheetId="9">#REF!</definedName>
    <definedName name="Excel_BuiltIn_Print_Area_8_1" localSheetId="10">#REF!</definedName>
    <definedName name="Excel_BuiltIn_Print_Area_8_1">#REF!</definedName>
    <definedName name="Excel_BuiltIn_Print_Area_8_1_1">([1]EMERGÊNCIA!$A$1:$N$213,[1]EMERGÊNCIA!$A$214:$N$290)</definedName>
    <definedName name="Excel_BuiltIn_Print_Area_8_1_1_1">([1]EMERGÊNCIA!$A$1:$N$213,[1]EMERGÊNCIA!$A$214:$N$290)</definedName>
    <definedName name="Excel_BuiltIn_Print_Area_9" localSheetId="8">#REF!</definedName>
    <definedName name="Excel_BuiltIn_Print_Area_9" localSheetId="12">#REF!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#REF!</definedName>
    <definedName name="Excel_BuiltIn_Print_Area_9" localSheetId="1">#REF!</definedName>
    <definedName name="Excel_BuiltIn_Print_Area_9" localSheetId="7">#REF!</definedName>
    <definedName name="Excel_BuiltIn_Print_Area_9" localSheetId="9">#REF!</definedName>
    <definedName name="Excel_BuiltIn_Print_Area_9" localSheetId="10">#REF!</definedName>
    <definedName name="Excel_BuiltIn_Print_Area_9">#REF!</definedName>
    <definedName name="Excel_BuiltIn_Print_Area_9_1" localSheetId="8">#REF!</definedName>
    <definedName name="Excel_BuiltIn_Print_Area_9_1" localSheetId="12">#REF!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#REF!</definedName>
    <definedName name="Excel_BuiltIn_Print_Area_9_1" localSheetId="1">#REF!</definedName>
    <definedName name="Excel_BuiltIn_Print_Area_9_1" localSheetId="7">#REF!</definedName>
    <definedName name="Excel_BuiltIn_Print_Area_9_1" localSheetId="9">#REF!</definedName>
    <definedName name="Excel_BuiltIn_Print_Area_9_1" localSheetId="10">#REF!</definedName>
    <definedName name="Excel_BuiltIn_Print_Area_9_1">#REF!</definedName>
    <definedName name="Excel_BuiltIn_Print_Area_9_1_1" localSheetId="8">#REF!</definedName>
    <definedName name="Excel_BuiltIn_Print_Area_9_1_1" localSheetId="12">#REF!</definedName>
    <definedName name="Excel_BuiltIn_Print_Area_9_1_1" localSheetId="3">#REF!</definedName>
    <definedName name="Excel_BuiltIn_Print_Area_9_1_1" localSheetId="4">#REF!</definedName>
    <definedName name="Excel_BuiltIn_Print_Area_9_1_1" localSheetId="5">#REF!</definedName>
    <definedName name="Excel_BuiltIn_Print_Area_9_1_1" localSheetId="6">#REF!</definedName>
    <definedName name="Excel_BuiltIn_Print_Area_9_1_1" localSheetId="2">#REF!</definedName>
    <definedName name="Excel_BuiltIn_Print_Area_9_1_1" localSheetId="1">#REF!</definedName>
    <definedName name="Excel_BuiltIn_Print_Area_9_1_1" localSheetId="7">#REF!</definedName>
    <definedName name="Excel_BuiltIn_Print_Area_9_1_1" localSheetId="9">#REF!</definedName>
    <definedName name="Excel_BuiltIn_Print_Area_9_1_1" localSheetId="10">#REF!</definedName>
    <definedName name="Excel_BuiltIn_Print_Area_9_1_1">#REF!</definedName>
    <definedName name="Excel_BuiltIn_Print_Area_9_1_1_1" localSheetId="8">#REF!</definedName>
    <definedName name="Excel_BuiltIn_Print_Area_9_1_1_1" localSheetId="12">#REF!</definedName>
    <definedName name="Excel_BuiltIn_Print_Area_9_1_1_1" localSheetId="3">#REF!</definedName>
    <definedName name="Excel_BuiltIn_Print_Area_9_1_1_1" localSheetId="4">#REF!</definedName>
    <definedName name="Excel_BuiltIn_Print_Area_9_1_1_1" localSheetId="5">#REF!</definedName>
    <definedName name="Excel_BuiltIn_Print_Area_9_1_1_1" localSheetId="6">#REF!</definedName>
    <definedName name="Excel_BuiltIn_Print_Area_9_1_1_1" localSheetId="2">#REF!</definedName>
    <definedName name="Excel_BuiltIn_Print_Area_9_1_1_1" localSheetId="1">#REF!</definedName>
    <definedName name="Excel_BuiltIn_Print_Area_9_1_1_1" localSheetId="7">#REF!</definedName>
    <definedName name="Excel_BuiltIn_Print_Area_9_1_1_1" localSheetId="9">#REF!</definedName>
    <definedName name="Excel_BuiltIn_Print_Area_9_1_1_1" localSheetId="10">#REF!</definedName>
    <definedName name="Excel_BuiltIn_Print_Area_9_1_1_1">#REF!</definedName>
    <definedName name="Excel_BuiltIn_Print_Titles_1_1" localSheetId="8">#REF!</definedName>
    <definedName name="Excel_BuiltIn_Print_Titles_1_1" localSheetId="12">#REF!</definedName>
    <definedName name="Excel_BuiltIn_Print_Titles_1_1" localSheetId="3">#REF!</definedName>
    <definedName name="Excel_BuiltIn_Print_Titles_1_1" localSheetId="4">#REF!</definedName>
    <definedName name="Excel_BuiltIn_Print_Titles_1_1" localSheetId="5">#REF!</definedName>
    <definedName name="Excel_BuiltIn_Print_Titles_1_1" localSheetId="6">#REF!</definedName>
    <definedName name="Excel_BuiltIn_Print_Titles_1_1" localSheetId="2">#REF!</definedName>
    <definedName name="Excel_BuiltIn_Print_Titles_1_1" localSheetId="1">#REF!</definedName>
    <definedName name="Excel_BuiltIn_Print_Titles_1_1" localSheetId="7">#REF!</definedName>
    <definedName name="Excel_BuiltIn_Print_Titles_1_1" localSheetId="9">#REF!</definedName>
    <definedName name="Excel_BuiltIn_Print_Titles_1_1" localSheetId="10">#REF!</definedName>
    <definedName name="Excel_BuiltIn_Print_Titles_1_1">#REF!</definedName>
    <definedName name="Excel_BuiltIn_Print_Titles_1_1_1" localSheetId="8">#REF!</definedName>
    <definedName name="Excel_BuiltIn_Print_Titles_1_1_1" localSheetId="12">#REF!</definedName>
    <definedName name="Excel_BuiltIn_Print_Titles_1_1_1" localSheetId="3">#REF!</definedName>
    <definedName name="Excel_BuiltIn_Print_Titles_1_1_1" localSheetId="4">#REF!</definedName>
    <definedName name="Excel_BuiltIn_Print_Titles_1_1_1" localSheetId="5">#REF!</definedName>
    <definedName name="Excel_BuiltIn_Print_Titles_1_1_1" localSheetId="6">#REF!</definedName>
    <definedName name="Excel_BuiltIn_Print_Titles_1_1_1" localSheetId="2">#REF!</definedName>
    <definedName name="Excel_BuiltIn_Print_Titles_1_1_1" localSheetId="1">#REF!</definedName>
    <definedName name="Excel_BuiltIn_Print_Titles_1_1_1" localSheetId="7">#REF!</definedName>
    <definedName name="Excel_BuiltIn_Print_Titles_1_1_1" localSheetId="9">#REF!</definedName>
    <definedName name="Excel_BuiltIn_Print_Titles_1_1_1" localSheetId="10">#REF!</definedName>
    <definedName name="Excel_BuiltIn_Print_Titles_1_1_1">#REF!</definedName>
    <definedName name="Excel_BuiltIn_Print_Titles_11" localSheetId="8">#REF!</definedName>
    <definedName name="Excel_BuiltIn_Print_Titles_11" localSheetId="12">#REF!</definedName>
    <definedName name="Excel_BuiltIn_Print_Titles_11" localSheetId="3">#REF!</definedName>
    <definedName name="Excel_BuiltIn_Print_Titles_11" localSheetId="4">#REF!</definedName>
    <definedName name="Excel_BuiltIn_Print_Titles_11" localSheetId="5">#REF!</definedName>
    <definedName name="Excel_BuiltIn_Print_Titles_11" localSheetId="6">#REF!</definedName>
    <definedName name="Excel_BuiltIn_Print_Titles_11" localSheetId="2">#REF!</definedName>
    <definedName name="Excel_BuiltIn_Print_Titles_11" localSheetId="1">#REF!</definedName>
    <definedName name="Excel_BuiltIn_Print_Titles_11" localSheetId="7">#REF!</definedName>
    <definedName name="Excel_BuiltIn_Print_Titles_11" localSheetId="9">#REF!</definedName>
    <definedName name="Excel_BuiltIn_Print_Titles_11" localSheetId="10">#REF!</definedName>
    <definedName name="Excel_BuiltIn_Print_Titles_11">#REF!</definedName>
    <definedName name="Excel_BuiltIn_Print_Titles_13" localSheetId="8">#REF!</definedName>
    <definedName name="Excel_BuiltIn_Print_Titles_13" localSheetId="12">#REF!</definedName>
    <definedName name="Excel_BuiltIn_Print_Titles_13" localSheetId="3">#REF!</definedName>
    <definedName name="Excel_BuiltIn_Print_Titles_13" localSheetId="4">#REF!</definedName>
    <definedName name="Excel_BuiltIn_Print_Titles_13" localSheetId="5">#REF!</definedName>
    <definedName name="Excel_BuiltIn_Print_Titles_13" localSheetId="6">#REF!</definedName>
    <definedName name="Excel_BuiltIn_Print_Titles_13" localSheetId="2">#REF!</definedName>
    <definedName name="Excel_BuiltIn_Print_Titles_13" localSheetId="1">#REF!</definedName>
    <definedName name="Excel_BuiltIn_Print_Titles_13" localSheetId="7">#REF!</definedName>
    <definedName name="Excel_BuiltIn_Print_Titles_13" localSheetId="9">#REF!</definedName>
    <definedName name="Excel_BuiltIn_Print_Titles_13" localSheetId="10">#REF!</definedName>
    <definedName name="Excel_BuiltIn_Print_Titles_13">#REF!</definedName>
    <definedName name="Excel_BuiltIn_Print_Titles_14" localSheetId="8">#REF!</definedName>
    <definedName name="Excel_BuiltIn_Print_Titles_14" localSheetId="12">#REF!</definedName>
    <definedName name="Excel_BuiltIn_Print_Titles_14" localSheetId="3">#REF!</definedName>
    <definedName name="Excel_BuiltIn_Print_Titles_14" localSheetId="4">#REF!</definedName>
    <definedName name="Excel_BuiltIn_Print_Titles_14" localSheetId="5">#REF!</definedName>
    <definedName name="Excel_BuiltIn_Print_Titles_14" localSheetId="6">#REF!</definedName>
    <definedName name="Excel_BuiltIn_Print_Titles_14" localSheetId="2">#REF!</definedName>
    <definedName name="Excel_BuiltIn_Print_Titles_14" localSheetId="1">#REF!</definedName>
    <definedName name="Excel_BuiltIn_Print_Titles_14" localSheetId="7">#REF!</definedName>
    <definedName name="Excel_BuiltIn_Print_Titles_14" localSheetId="9">#REF!</definedName>
    <definedName name="Excel_BuiltIn_Print_Titles_14" localSheetId="10">#REF!</definedName>
    <definedName name="Excel_BuiltIn_Print_Titles_14">#REF!</definedName>
    <definedName name="Excel_BuiltIn_Print_Titles_15" localSheetId="8">#REF!</definedName>
    <definedName name="Excel_BuiltIn_Print_Titles_15" localSheetId="12">#REF!</definedName>
    <definedName name="Excel_BuiltIn_Print_Titles_15" localSheetId="3">#REF!</definedName>
    <definedName name="Excel_BuiltIn_Print_Titles_15" localSheetId="4">#REF!</definedName>
    <definedName name="Excel_BuiltIn_Print_Titles_15" localSheetId="5">#REF!</definedName>
    <definedName name="Excel_BuiltIn_Print_Titles_15" localSheetId="6">#REF!</definedName>
    <definedName name="Excel_BuiltIn_Print_Titles_15" localSheetId="2">#REF!</definedName>
    <definedName name="Excel_BuiltIn_Print_Titles_15" localSheetId="1">#REF!</definedName>
    <definedName name="Excel_BuiltIn_Print_Titles_15" localSheetId="7">#REF!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2">#REF!</definedName>
    <definedName name="Excel_BuiltIn_Print_Titles_16" localSheetId="3">#REF!</definedName>
    <definedName name="Excel_BuiltIn_Print_Titles_16" localSheetId="4">#REF!</definedName>
    <definedName name="Excel_BuiltIn_Print_Titles_16" localSheetId="5">#REF!</definedName>
    <definedName name="Excel_BuiltIn_Print_Titles_16" localSheetId="6">#REF!</definedName>
    <definedName name="Excel_BuiltIn_Print_Titles_16" localSheetId="2">#REF!</definedName>
    <definedName name="Excel_BuiltIn_Print_Titles_16" localSheetId="1">#REF!</definedName>
    <definedName name="Excel_BuiltIn_Print_Titles_16" localSheetId="7">#REF!</definedName>
    <definedName name="Excel_BuiltIn_Print_Titles_16" localSheetId="9">#REF!</definedName>
    <definedName name="Excel_BuiltIn_Print_Titles_16" localSheetId="10">#REF!</definedName>
    <definedName name="Excel_BuiltIn_Print_Titles_16">#REF!</definedName>
    <definedName name="Excel_BuiltIn_Print_Titles_17" localSheetId="8">#REF!</definedName>
    <definedName name="Excel_BuiltIn_Print_Titles_17" localSheetId="12">#REF!</definedName>
    <definedName name="Excel_BuiltIn_Print_Titles_17" localSheetId="3">#REF!</definedName>
    <definedName name="Excel_BuiltIn_Print_Titles_17" localSheetId="4">#REF!</definedName>
    <definedName name="Excel_BuiltIn_Print_Titles_17" localSheetId="5">#REF!</definedName>
    <definedName name="Excel_BuiltIn_Print_Titles_17" localSheetId="6">#REF!</definedName>
    <definedName name="Excel_BuiltIn_Print_Titles_17" localSheetId="2">#REF!</definedName>
    <definedName name="Excel_BuiltIn_Print_Titles_17" localSheetId="1">#REF!</definedName>
    <definedName name="Excel_BuiltIn_Print_Titles_17" localSheetId="7">#REF!</definedName>
    <definedName name="Excel_BuiltIn_Print_Titles_17" localSheetId="9">#REF!</definedName>
    <definedName name="Excel_BuiltIn_Print_Titles_17" localSheetId="10">#REF!</definedName>
    <definedName name="Excel_BuiltIn_Print_Titles_17">#REF!</definedName>
    <definedName name="Excel_BuiltIn_Print_Titles_18" localSheetId="8">#REF!</definedName>
    <definedName name="Excel_BuiltIn_Print_Titles_18" localSheetId="12">#REF!</definedName>
    <definedName name="Excel_BuiltIn_Print_Titles_18" localSheetId="3">#REF!</definedName>
    <definedName name="Excel_BuiltIn_Print_Titles_18" localSheetId="4">#REF!</definedName>
    <definedName name="Excel_BuiltIn_Print_Titles_18" localSheetId="5">#REF!</definedName>
    <definedName name="Excel_BuiltIn_Print_Titles_18" localSheetId="6">#REF!</definedName>
    <definedName name="Excel_BuiltIn_Print_Titles_18" localSheetId="2">#REF!</definedName>
    <definedName name="Excel_BuiltIn_Print_Titles_18" localSheetId="1">#REF!</definedName>
    <definedName name="Excel_BuiltIn_Print_Titles_18" localSheetId="7">#REF!</definedName>
    <definedName name="Excel_BuiltIn_Print_Titles_18" localSheetId="9">#REF!</definedName>
    <definedName name="Excel_BuiltIn_Print_Titles_18" localSheetId="10">#REF!</definedName>
    <definedName name="Excel_BuiltIn_Print_Titles_18">#REF!</definedName>
    <definedName name="Excel_BuiltIn_Print_Titles_2" localSheetId="8">#REF!</definedName>
    <definedName name="Excel_BuiltIn_Print_Titles_2" localSheetId="12">#REF!</definedName>
    <definedName name="Excel_BuiltIn_Print_Titles_2" localSheetId="3">#REF!</definedName>
    <definedName name="Excel_BuiltIn_Print_Titles_2" localSheetId="4">#REF!</definedName>
    <definedName name="Excel_BuiltIn_Print_Titles_2" localSheetId="5">#REF!</definedName>
    <definedName name="Excel_BuiltIn_Print_Titles_2" localSheetId="6">#REF!</definedName>
    <definedName name="Excel_BuiltIn_Print_Titles_2" localSheetId="2">#REF!</definedName>
    <definedName name="Excel_BuiltIn_Print_Titles_2" localSheetId="1">#REF!</definedName>
    <definedName name="Excel_BuiltIn_Print_Titles_2" localSheetId="7">#REF!</definedName>
    <definedName name="Excel_BuiltIn_Print_Titles_2" localSheetId="9">#REF!</definedName>
    <definedName name="Excel_BuiltIn_Print_Titles_2" localSheetId="10">#REF!</definedName>
    <definedName name="Excel_BuiltIn_Print_Titles_2">#REF!</definedName>
    <definedName name="Excel_BuiltIn_Print_Titles_3" localSheetId="8">#REF!</definedName>
    <definedName name="Excel_BuiltIn_Print_Titles_3" localSheetId="12">#REF!</definedName>
    <definedName name="Excel_BuiltIn_Print_Titles_3" localSheetId="3">#REF!</definedName>
    <definedName name="Excel_BuiltIn_Print_Titles_3" localSheetId="4">#REF!</definedName>
    <definedName name="Excel_BuiltIn_Print_Titles_3" localSheetId="5">#REF!</definedName>
    <definedName name="Excel_BuiltIn_Print_Titles_3" localSheetId="6">#REF!</definedName>
    <definedName name="Excel_BuiltIn_Print_Titles_3" localSheetId="2">#REF!</definedName>
    <definedName name="Excel_BuiltIn_Print_Titles_3" localSheetId="1">#REF!</definedName>
    <definedName name="Excel_BuiltIn_Print_Titles_3" localSheetId="7">#REF!</definedName>
    <definedName name="Excel_BuiltIn_Print_Titles_3" localSheetId="9">#REF!</definedName>
    <definedName name="Excel_BuiltIn_Print_Titles_3" localSheetId="10">#REF!</definedName>
    <definedName name="Excel_BuiltIn_Print_Titles_3">#REF!</definedName>
    <definedName name="Excel_BuiltIn_Print_Titles_3_1" localSheetId="8">#REF!</definedName>
    <definedName name="Excel_BuiltIn_Print_Titles_3_1" localSheetId="12">#REF!</definedName>
    <definedName name="Excel_BuiltIn_Print_Titles_3_1" localSheetId="3">#REF!</definedName>
    <definedName name="Excel_BuiltIn_Print_Titles_3_1" localSheetId="4">#REF!</definedName>
    <definedName name="Excel_BuiltIn_Print_Titles_3_1" localSheetId="5">#REF!</definedName>
    <definedName name="Excel_BuiltIn_Print_Titles_3_1" localSheetId="6">#REF!</definedName>
    <definedName name="Excel_BuiltIn_Print_Titles_3_1" localSheetId="2">#REF!</definedName>
    <definedName name="Excel_BuiltIn_Print_Titles_3_1" localSheetId="1">#REF!</definedName>
    <definedName name="Excel_BuiltIn_Print_Titles_3_1" localSheetId="7">#REF!</definedName>
    <definedName name="Excel_BuiltIn_Print_Titles_3_1" localSheetId="9">#REF!</definedName>
    <definedName name="Excel_BuiltIn_Print_Titles_3_1" localSheetId="10">#REF!</definedName>
    <definedName name="Excel_BuiltIn_Print_Titles_3_1">#REF!</definedName>
    <definedName name="Excel_BuiltIn_Print_Titles_3_1_1" localSheetId="8">#REF!</definedName>
    <definedName name="Excel_BuiltIn_Print_Titles_3_1_1" localSheetId="12">#REF!</definedName>
    <definedName name="Excel_BuiltIn_Print_Titles_3_1_1" localSheetId="3">#REF!</definedName>
    <definedName name="Excel_BuiltIn_Print_Titles_3_1_1" localSheetId="4">#REF!</definedName>
    <definedName name="Excel_BuiltIn_Print_Titles_3_1_1" localSheetId="5">#REF!</definedName>
    <definedName name="Excel_BuiltIn_Print_Titles_3_1_1" localSheetId="6">#REF!</definedName>
    <definedName name="Excel_BuiltIn_Print_Titles_3_1_1" localSheetId="2">#REF!</definedName>
    <definedName name="Excel_BuiltIn_Print_Titles_3_1_1" localSheetId="1">#REF!</definedName>
    <definedName name="Excel_BuiltIn_Print_Titles_3_1_1" localSheetId="7">#REF!</definedName>
    <definedName name="Excel_BuiltIn_Print_Titles_3_1_1" localSheetId="9">#REF!</definedName>
    <definedName name="Excel_BuiltIn_Print_Titles_3_1_1" localSheetId="10">#REF!</definedName>
    <definedName name="Excel_BuiltIn_Print_Titles_3_1_1">#REF!</definedName>
    <definedName name="Excel_BuiltIn_Print_Titles_3_1_1_1" localSheetId="8">#REF!</definedName>
    <definedName name="Excel_BuiltIn_Print_Titles_3_1_1_1" localSheetId="12">#REF!</definedName>
    <definedName name="Excel_BuiltIn_Print_Titles_3_1_1_1" localSheetId="3">#REF!</definedName>
    <definedName name="Excel_BuiltIn_Print_Titles_3_1_1_1" localSheetId="4">#REF!</definedName>
    <definedName name="Excel_BuiltIn_Print_Titles_3_1_1_1" localSheetId="5">#REF!</definedName>
    <definedName name="Excel_BuiltIn_Print_Titles_3_1_1_1" localSheetId="6">#REF!</definedName>
    <definedName name="Excel_BuiltIn_Print_Titles_3_1_1_1" localSheetId="2">#REF!</definedName>
    <definedName name="Excel_BuiltIn_Print_Titles_3_1_1_1" localSheetId="1">#REF!</definedName>
    <definedName name="Excel_BuiltIn_Print_Titles_3_1_1_1" localSheetId="7">#REF!</definedName>
    <definedName name="Excel_BuiltIn_Print_Titles_3_1_1_1" localSheetId="9">#REF!</definedName>
    <definedName name="Excel_BuiltIn_Print_Titles_3_1_1_1" localSheetId="10">#REF!</definedName>
    <definedName name="Excel_BuiltIn_Print_Titles_3_1_1_1">#REF!</definedName>
    <definedName name="Excel_BuiltIn_Print_Titles_3_4" localSheetId="8">#REF!</definedName>
    <definedName name="Excel_BuiltIn_Print_Titles_3_4" localSheetId="12">#REF!</definedName>
    <definedName name="Excel_BuiltIn_Print_Titles_3_4" localSheetId="3">#REF!</definedName>
    <definedName name="Excel_BuiltIn_Print_Titles_3_4" localSheetId="4">#REF!</definedName>
    <definedName name="Excel_BuiltIn_Print_Titles_3_4" localSheetId="5">#REF!</definedName>
    <definedName name="Excel_BuiltIn_Print_Titles_3_4" localSheetId="6">#REF!</definedName>
    <definedName name="Excel_BuiltIn_Print_Titles_3_4" localSheetId="2">#REF!</definedName>
    <definedName name="Excel_BuiltIn_Print_Titles_3_4" localSheetId="1">#REF!</definedName>
    <definedName name="Excel_BuiltIn_Print_Titles_3_4" localSheetId="7">#REF!</definedName>
    <definedName name="Excel_BuiltIn_Print_Titles_3_4" localSheetId="9">#REF!</definedName>
    <definedName name="Excel_BuiltIn_Print_Titles_3_4" localSheetId="10">#REF!</definedName>
    <definedName name="Excel_BuiltIn_Print_Titles_3_4">#REF!</definedName>
    <definedName name="Excel_BuiltIn_Print_Titles_3_5" localSheetId="8">#REF!</definedName>
    <definedName name="Excel_BuiltIn_Print_Titles_3_5" localSheetId="12">#REF!</definedName>
    <definedName name="Excel_BuiltIn_Print_Titles_3_5" localSheetId="3">#REF!</definedName>
    <definedName name="Excel_BuiltIn_Print_Titles_3_5" localSheetId="4">#REF!</definedName>
    <definedName name="Excel_BuiltIn_Print_Titles_3_5" localSheetId="5">#REF!</definedName>
    <definedName name="Excel_BuiltIn_Print_Titles_3_5" localSheetId="6">#REF!</definedName>
    <definedName name="Excel_BuiltIn_Print_Titles_3_5" localSheetId="2">#REF!</definedName>
    <definedName name="Excel_BuiltIn_Print_Titles_3_5" localSheetId="1">#REF!</definedName>
    <definedName name="Excel_BuiltIn_Print_Titles_3_5" localSheetId="7">#REF!</definedName>
    <definedName name="Excel_BuiltIn_Print_Titles_3_5" localSheetId="9">#REF!</definedName>
    <definedName name="Excel_BuiltIn_Print_Titles_3_5" localSheetId="10">#REF!</definedName>
    <definedName name="Excel_BuiltIn_Print_Titles_3_5">#REF!</definedName>
    <definedName name="Excel_BuiltIn_Print_Titles_3_6" localSheetId="8">#REF!</definedName>
    <definedName name="Excel_BuiltIn_Print_Titles_3_6" localSheetId="12">#REF!</definedName>
    <definedName name="Excel_BuiltIn_Print_Titles_3_6" localSheetId="3">#REF!</definedName>
    <definedName name="Excel_BuiltIn_Print_Titles_3_6" localSheetId="4">#REF!</definedName>
    <definedName name="Excel_BuiltIn_Print_Titles_3_6" localSheetId="5">#REF!</definedName>
    <definedName name="Excel_BuiltIn_Print_Titles_3_6" localSheetId="6">#REF!</definedName>
    <definedName name="Excel_BuiltIn_Print_Titles_3_6" localSheetId="2">#REF!</definedName>
    <definedName name="Excel_BuiltIn_Print_Titles_3_6" localSheetId="1">#REF!</definedName>
    <definedName name="Excel_BuiltIn_Print_Titles_3_6" localSheetId="7">#REF!</definedName>
    <definedName name="Excel_BuiltIn_Print_Titles_3_6" localSheetId="9">#REF!</definedName>
    <definedName name="Excel_BuiltIn_Print_Titles_3_6" localSheetId="10">#REF!</definedName>
    <definedName name="Excel_BuiltIn_Print_Titles_3_6">#REF!</definedName>
    <definedName name="Excel_BuiltIn_Print_Titles_3_7" localSheetId="8">#REF!</definedName>
    <definedName name="Excel_BuiltIn_Print_Titles_3_7" localSheetId="12">#REF!</definedName>
    <definedName name="Excel_BuiltIn_Print_Titles_3_7" localSheetId="3">#REF!</definedName>
    <definedName name="Excel_BuiltIn_Print_Titles_3_7" localSheetId="4">#REF!</definedName>
    <definedName name="Excel_BuiltIn_Print_Titles_3_7" localSheetId="5">#REF!</definedName>
    <definedName name="Excel_BuiltIn_Print_Titles_3_7" localSheetId="6">#REF!</definedName>
    <definedName name="Excel_BuiltIn_Print_Titles_3_7" localSheetId="2">#REF!</definedName>
    <definedName name="Excel_BuiltIn_Print_Titles_3_7" localSheetId="1">#REF!</definedName>
    <definedName name="Excel_BuiltIn_Print_Titles_3_7" localSheetId="7">#REF!</definedName>
    <definedName name="Excel_BuiltIn_Print_Titles_3_7" localSheetId="9">#REF!</definedName>
    <definedName name="Excel_BuiltIn_Print_Titles_3_7" localSheetId="10">#REF!</definedName>
    <definedName name="Excel_BuiltIn_Print_Titles_3_7">#REF!</definedName>
    <definedName name="Excel_BuiltIn_Print_Titles_3_8" localSheetId="8">#REF!</definedName>
    <definedName name="Excel_BuiltIn_Print_Titles_3_8" localSheetId="12">#REF!</definedName>
    <definedName name="Excel_BuiltIn_Print_Titles_3_8" localSheetId="3">#REF!</definedName>
    <definedName name="Excel_BuiltIn_Print_Titles_3_8" localSheetId="4">#REF!</definedName>
    <definedName name="Excel_BuiltIn_Print_Titles_3_8" localSheetId="5">#REF!</definedName>
    <definedName name="Excel_BuiltIn_Print_Titles_3_8" localSheetId="6">#REF!</definedName>
    <definedName name="Excel_BuiltIn_Print_Titles_3_8" localSheetId="2">#REF!</definedName>
    <definedName name="Excel_BuiltIn_Print_Titles_3_8" localSheetId="1">#REF!</definedName>
    <definedName name="Excel_BuiltIn_Print_Titles_3_8" localSheetId="7">#REF!</definedName>
    <definedName name="Excel_BuiltIn_Print_Titles_3_8" localSheetId="9">#REF!</definedName>
    <definedName name="Excel_BuiltIn_Print_Titles_3_8" localSheetId="10">#REF!</definedName>
    <definedName name="Excel_BuiltIn_Print_Titles_3_8">#REF!</definedName>
    <definedName name="Excel_BuiltIn_Print_Titles_3_9" localSheetId="8">#REF!</definedName>
    <definedName name="Excel_BuiltIn_Print_Titles_3_9" localSheetId="12">#REF!</definedName>
    <definedName name="Excel_BuiltIn_Print_Titles_3_9" localSheetId="3">#REF!</definedName>
    <definedName name="Excel_BuiltIn_Print_Titles_3_9" localSheetId="4">#REF!</definedName>
    <definedName name="Excel_BuiltIn_Print_Titles_3_9" localSheetId="5">#REF!</definedName>
    <definedName name="Excel_BuiltIn_Print_Titles_3_9" localSheetId="6">#REF!</definedName>
    <definedName name="Excel_BuiltIn_Print_Titles_3_9" localSheetId="2">#REF!</definedName>
    <definedName name="Excel_BuiltIn_Print_Titles_3_9" localSheetId="1">#REF!</definedName>
    <definedName name="Excel_BuiltIn_Print_Titles_3_9" localSheetId="7">#REF!</definedName>
    <definedName name="Excel_BuiltIn_Print_Titles_3_9" localSheetId="9">#REF!</definedName>
    <definedName name="Excel_BuiltIn_Print_Titles_3_9" localSheetId="10">#REF!</definedName>
    <definedName name="Excel_BuiltIn_Print_Titles_3_9">#REF!</definedName>
    <definedName name="Excel_BuiltIn_Print_Titles_4" localSheetId="8">#REF!</definedName>
    <definedName name="Excel_BuiltIn_Print_Titles_4" localSheetId="12">#REF!</definedName>
    <definedName name="Excel_BuiltIn_Print_Titles_4" localSheetId="3">#REF!</definedName>
    <definedName name="Excel_BuiltIn_Print_Titles_4" localSheetId="4">#REF!</definedName>
    <definedName name="Excel_BuiltIn_Print_Titles_4" localSheetId="5">#REF!</definedName>
    <definedName name="Excel_BuiltIn_Print_Titles_4" localSheetId="6">#REF!</definedName>
    <definedName name="Excel_BuiltIn_Print_Titles_4" localSheetId="2">#REF!</definedName>
    <definedName name="Excel_BuiltIn_Print_Titles_4" localSheetId="1">#REF!</definedName>
    <definedName name="Excel_BuiltIn_Print_Titles_4" localSheetId="7">#REF!</definedName>
    <definedName name="Excel_BuiltIn_Print_Titles_4" localSheetId="9">#REF!</definedName>
    <definedName name="Excel_BuiltIn_Print_Titles_4" localSheetId="10">#REF!</definedName>
    <definedName name="Excel_BuiltIn_Print_Titles_4">#REF!</definedName>
    <definedName name="Excel_BuiltIn_Print_Titles_4_1" localSheetId="8">#REF!</definedName>
    <definedName name="Excel_BuiltIn_Print_Titles_4_1" localSheetId="12">#REF!</definedName>
    <definedName name="Excel_BuiltIn_Print_Titles_4_1" localSheetId="3">#REF!</definedName>
    <definedName name="Excel_BuiltIn_Print_Titles_4_1" localSheetId="4">#REF!</definedName>
    <definedName name="Excel_BuiltIn_Print_Titles_4_1" localSheetId="5">#REF!</definedName>
    <definedName name="Excel_BuiltIn_Print_Titles_4_1" localSheetId="6">#REF!</definedName>
    <definedName name="Excel_BuiltIn_Print_Titles_4_1" localSheetId="2">#REF!</definedName>
    <definedName name="Excel_BuiltIn_Print_Titles_4_1" localSheetId="1">#REF!</definedName>
    <definedName name="Excel_BuiltIn_Print_Titles_4_1" localSheetId="7">#REF!</definedName>
    <definedName name="Excel_BuiltIn_Print_Titles_4_1" localSheetId="9">#REF!</definedName>
    <definedName name="Excel_BuiltIn_Print_Titles_4_1" localSheetId="10">#REF!</definedName>
    <definedName name="Excel_BuiltIn_Print_Titles_4_1">#REF!</definedName>
    <definedName name="Excel_BuiltIn_Print_Titles_4_1_1" localSheetId="8">#REF!</definedName>
    <definedName name="Excel_BuiltIn_Print_Titles_4_1_1" localSheetId="12">#REF!</definedName>
    <definedName name="Excel_BuiltIn_Print_Titles_4_1_1" localSheetId="3">#REF!</definedName>
    <definedName name="Excel_BuiltIn_Print_Titles_4_1_1" localSheetId="4">#REF!</definedName>
    <definedName name="Excel_BuiltIn_Print_Titles_4_1_1" localSheetId="5">#REF!</definedName>
    <definedName name="Excel_BuiltIn_Print_Titles_4_1_1" localSheetId="6">#REF!</definedName>
    <definedName name="Excel_BuiltIn_Print_Titles_4_1_1" localSheetId="2">#REF!</definedName>
    <definedName name="Excel_BuiltIn_Print_Titles_4_1_1" localSheetId="1">#REF!</definedName>
    <definedName name="Excel_BuiltIn_Print_Titles_4_1_1" localSheetId="7">#REF!</definedName>
    <definedName name="Excel_BuiltIn_Print_Titles_4_1_1" localSheetId="9">#REF!</definedName>
    <definedName name="Excel_BuiltIn_Print_Titles_4_1_1" localSheetId="10">#REF!</definedName>
    <definedName name="Excel_BuiltIn_Print_Titles_4_1_1">#REF!</definedName>
    <definedName name="Excel_BuiltIn_Print_Titles_5" localSheetId="8">#REF!</definedName>
    <definedName name="Excel_BuiltIn_Print_Titles_5" localSheetId="12">#REF!</definedName>
    <definedName name="Excel_BuiltIn_Print_Titles_5" localSheetId="3">#REF!</definedName>
    <definedName name="Excel_BuiltIn_Print_Titles_5" localSheetId="4">#REF!</definedName>
    <definedName name="Excel_BuiltIn_Print_Titles_5" localSheetId="5">#REF!</definedName>
    <definedName name="Excel_BuiltIn_Print_Titles_5" localSheetId="6">#REF!</definedName>
    <definedName name="Excel_BuiltIn_Print_Titles_5" localSheetId="2">#REF!</definedName>
    <definedName name="Excel_BuiltIn_Print_Titles_5" localSheetId="1">#REF!</definedName>
    <definedName name="Excel_BuiltIn_Print_Titles_5" localSheetId="7">#REF!</definedName>
    <definedName name="Excel_BuiltIn_Print_Titles_5" localSheetId="9">#REF!</definedName>
    <definedName name="Excel_BuiltIn_Print_Titles_5" localSheetId="10">#REF!</definedName>
    <definedName name="Excel_BuiltIn_Print_Titles_5">#REF!</definedName>
    <definedName name="Excel_BuiltIn_Print_Titles_5_1" localSheetId="8">#REF!</definedName>
    <definedName name="Excel_BuiltIn_Print_Titles_5_1" localSheetId="12">#REF!</definedName>
    <definedName name="Excel_BuiltIn_Print_Titles_5_1" localSheetId="3">#REF!</definedName>
    <definedName name="Excel_BuiltIn_Print_Titles_5_1" localSheetId="4">#REF!</definedName>
    <definedName name="Excel_BuiltIn_Print_Titles_5_1" localSheetId="5">#REF!</definedName>
    <definedName name="Excel_BuiltIn_Print_Titles_5_1" localSheetId="6">#REF!</definedName>
    <definedName name="Excel_BuiltIn_Print_Titles_5_1" localSheetId="2">#REF!</definedName>
    <definedName name="Excel_BuiltIn_Print_Titles_5_1" localSheetId="1">#REF!</definedName>
    <definedName name="Excel_BuiltIn_Print_Titles_5_1" localSheetId="7">#REF!</definedName>
    <definedName name="Excel_BuiltIn_Print_Titles_5_1" localSheetId="9">#REF!</definedName>
    <definedName name="Excel_BuiltIn_Print_Titles_5_1" localSheetId="10">#REF!</definedName>
    <definedName name="Excel_BuiltIn_Print_Titles_5_1">#REF!</definedName>
    <definedName name="Excel_BuiltIn_Print_Titles_5_1_1" localSheetId="8">#REF!</definedName>
    <definedName name="Excel_BuiltIn_Print_Titles_5_1_1" localSheetId="12">#REF!</definedName>
    <definedName name="Excel_BuiltIn_Print_Titles_5_1_1" localSheetId="3">#REF!</definedName>
    <definedName name="Excel_BuiltIn_Print_Titles_5_1_1" localSheetId="4">#REF!</definedName>
    <definedName name="Excel_BuiltIn_Print_Titles_5_1_1" localSheetId="5">#REF!</definedName>
    <definedName name="Excel_BuiltIn_Print_Titles_5_1_1" localSheetId="6">#REF!</definedName>
    <definedName name="Excel_BuiltIn_Print_Titles_5_1_1" localSheetId="2">#REF!</definedName>
    <definedName name="Excel_BuiltIn_Print_Titles_5_1_1" localSheetId="1">#REF!</definedName>
    <definedName name="Excel_BuiltIn_Print_Titles_5_1_1" localSheetId="7">#REF!</definedName>
    <definedName name="Excel_BuiltIn_Print_Titles_5_1_1" localSheetId="9">#REF!</definedName>
    <definedName name="Excel_BuiltIn_Print_Titles_5_1_1" localSheetId="10">#REF!</definedName>
    <definedName name="Excel_BuiltIn_Print_Titles_5_1_1">#REF!</definedName>
    <definedName name="Excel_BuiltIn_Print_Titles_5_1_1_1" localSheetId="8">#REF!</definedName>
    <definedName name="Excel_BuiltIn_Print_Titles_5_1_1_1" localSheetId="12">#REF!</definedName>
    <definedName name="Excel_BuiltIn_Print_Titles_5_1_1_1" localSheetId="3">#REF!</definedName>
    <definedName name="Excel_BuiltIn_Print_Titles_5_1_1_1" localSheetId="4">#REF!</definedName>
    <definedName name="Excel_BuiltIn_Print_Titles_5_1_1_1" localSheetId="5">#REF!</definedName>
    <definedName name="Excel_BuiltIn_Print_Titles_5_1_1_1" localSheetId="6">#REF!</definedName>
    <definedName name="Excel_BuiltIn_Print_Titles_5_1_1_1" localSheetId="2">#REF!</definedName>
    <definedName name="Excel_BuiltIn_Print_Titles_5_1_1_1" localSheetId="1">#REF!</definedName>
    <definedName name="Excel_BuiltIn_Print_Titles_5_1_1_1" localSheetId="7">#REF!</definedName>
    <definedName name="Excel_BuiltIn_Print_Titles_5_1_1_1" localSheetId="9">#REF!</definedName>
    <definedName name="Excel_BuiltIn_Print_Titles_5_1_1_1" localSheetId="10">#REF!</definedName>
    <definedName name="Excel_BuiltIn_Print_Titles_5_1_1_1">#REF!</definedName>
    <definedName name="Excel_BuiltIn_Print_Titles_6" localSheetId="8">#REF!</definedName>
    <definedName name="Excel_BuiltIn_Print_Titles_6" localSheetId="12">#REF!</definedName>
    <definedName name="Excel_BuiltIn_Print_Titles_6" localSheetId="3">#REF!</definedName>
    <definedName name="Excel_BuiltIn_Print_Titles_6" localSheetId="4">#REF!</definedName>
    <definedName name="Excel_BuiltIn_Print_Titles_6" localSheetId="5">#REF!</definedName>
    <definedName name="Excel_BuiltIn_Print_Titles_6" localSheetId="6">#REF!</definedName>
    <definedName name="Excel_BuiltIn_Print_Titles_6" localSheetId="2">#REF!</definedName>
    <definedName name="Excel_BuiltIn_Print_Titles_6" localSheetId="1">#REF!</definedName>
    <definedName name="Excel_BuiltIn_Print_Titles_6" localSheetId="7">#REF!</definedName>
    <definedName name="Excel_BuiltIn_Print_Titles_6" localSheetId="9">#REF!</definedName>
    <definedName name="Excel_BuiltIn_Print_Titles_6" localSheetId="10">#REF!</definedName>
    <definedName name="Excel_BuiltIn_Print_Titles_6">#REF!</definedName>
    <definedName name="Excel_BuiltIn_Print_Titles_6_1" localSheetId="8">#REF!</definedName>
    <definedName name="Excel_BuiltIn_Print_Titles_6_1" localSheetId="12">#REF!</definedName>
    <definedName name="Excel_BuiltIn_Print_Titles_6_1" localSheetId="3">#REF!</definedName>
    <definedName name="Excel_BuiltIn_Print_Titles_6_1" localSheetId="4">#REF!</definedName>
    <definedName name="Excel_BuiltIn_Print_Titles_6_1" localSheetId="5">#REF!</definedName>
    <definedName name="Excel_BuiltIn_Print_Titles_6_1" localSheetId="6">#REF!</definedName>
    <definedName name="Excel_BuiltIn_Print_Titles_6_1" localSheetId="2">#REF!</definedName>
    <definedName name="Excel_BuiltIn_Print_Titles_6_1" localSheetId="1">#REF!</definedName>
    <definedName name="Excel_BuiltIn_Print_Titles_6_1" localSheetId="7">#REF!</definedName>
    <definedName name="Excel_BuiltIn_Print_Titles_6_1" localSheetId="9">#REF!</definedName>
    <definedName name="Excel_BuiltIn_Print_Titles_6_1" localSheetId="10">#REF!</definedName>
    <definedName name="Excel_BuiltIn_Print_Titles_6_1">#REF!</definedName>
    <definedName name="Excel_BuiltIn_Print_Titles_6_1_1" localSheetId="8">#REF!</definedName>
    <definedName name="Excel_BuiltIn_Print_Titles_6_1_1" localSheetId="12">#REF!</definedName>
    <definedName name="Excel_BuiltIn_Print_Titles_6_1_1" localSheetId="3">#REF!</definedName>
    <definedName name="Excel_BuiltIn_Print_Titles_6_1_1" localSheetId="4">#REF!</definedName>
    <definedName name="Excel_BuiltIn_Print_Titles_6_1_1" localSheetId="5">#REF!</definedName>
    <definedName name="Excel_BuiltIn_Print_Titles_6_1_1" localSheetId="6">#REF!</definedName>
    <definedName name="Excel_BuiltIn_Print_Titles_6_1_1" localSheetId="2">#REF!</definedName>
    <definedName name="Excel_BuiltIn_Print_Titles_6_1_1" localSheetId="1">#REF!</definedName>
    <definedName name="Excel_BuiltIn_Print_Titles_6_1_1" localSheetId="7">#REF!</definedName>
    <definedName name="Excel_BuiltIn_Print_Titles_6_1_1" localSheetId="9">#REF!</definedName>
    <definedName name="Excel_BuiltIn_Print_Titles_6_1_1" localSheetId="10">#REF!</definedName>
    <definedName name="Excel_BuiltIn_Print_Titles_6_1_1">#REF!</definedName>
    <definedName name="Excel_BuiltIn_Print_Titles_7" localSheetId="8">#REF!</definedName>
    <definedName name="Excel_BuiltIn_Print_Titles_7" localSheetId="12">#REF!</definedName>
    <definedName name="Excel_BuiltIn_Print_Titles_7" localSheetId="3">#REF!</definedName>
    <definedName name="Excel_BuiltIn_Print_Titles_7" localSheetId="4">#REF!</definedName>
    <definedName name="Excel_BuiltIn_Print_Titles_7" localSheetId="5">#REF!</definedName>
    <definedName name="Excel_BuiltIn_Print_Titles_7" localSheetId="6">#REF!</definedName>
    <definedName name="Excel_BuiltIn_Print_Titles_7" localSheetId="2">#REF!</definedName>
    <definedName name="Excel_BuiltIn_Print_Titles_7" localSheetId="1">#REF!</definedName>
    <definedName name="Excel_BuiltIn_Print_Titles_7" localSheetId="7">#REF!</definedName>
    <definedName name="Excel_BuiltIn_Print_Titles_7" localSheetId="9">#REF!</definedName>
    <definedName name="Excel_BuiltIn_Print_Titles_7" localSheetId="10">#REF!</definedName>
    <definedName name="Excel_BuiltIn_Print_Titles_7">#REF!</definedName>
    <definedName name="Excel_BuiltIn_Print_Titles_7_1" localSheetId="8">#REF!</definedName>
    <definedName name="Excel_BuiltIn_Print_Titles_7_1" localSheetId="12">#REF!</definedName>
    <definedName name="Excel_BuiltIn_Print_Titles_7_1" localSheetId="3">#REF!</definedName>
    <definedName name="Excel_BuiltIn_Print_Titles_7_1" localSheetId="4">#REF!</definedName>
    <definedName name="Excel_BuiltIn_Print_Titles_7_1" localSheetId="5">#REF!</definedName>
    <definedName name="Excel_BuiltIn_Print_Titles_7_1" localSheetId="6">#REF!</definedName>
    <definedName name="Excel_BuiltIn_Print_Titles_7_1" localSheetId="2">#REF!</definedName>
    <definedName name="Excel_BuiltIn_Print_Titles_7_1" localSheetId="1">#REF!</definedName>
    <definedName name="Excel_BuiltIn_Print_Titles_7_1" localSheetId="7">#REF!</definedName>
    <definedName name="Excel_BuiltIn_Print_Titles_7_1" localSheetId="9">#REF!</definedName>
    <definedName name="Excel_BuiltIn_Print_Titles_7_1" localSheetId="10">#REF!</definedName>
    <definedName name="Excel_BuiltIn_Print_Titles_7_1">#REF!</definedName>
    <definedName name="Excel_BuiltIn_Print_Titles_8" localSheetId="8">#REF!</definedName>
    <definedName name="Excel_BuiltIn_Print_Titles_8" localSheetId="12">#REF!</definedName>
    <definedName name="Excel_BuiltIn_Print_Titles_8" localSheetId="3">#REF!</definedName>
    <definedName name="Excel_BuiltIn_Print_Titles_8" localSheetId="4">#REF!</definedName>
    <definedName name="Excel_BuiltIn_Print_Titles_8" localSheetId="5">#REF!</definedName>
    <definedName name="Excel_BuiltIn_Print_Titles_8" localSheetId="6">#REF!</definedName>
    <definedName name="Excel_BuiltIn_Print_Titles_8" localSheetId="2">#REF!</definedName>
    <definedName name="Excel_BuiltIn_Print_Titles_8" localSheetId="1">#REF!</definedName>
    <definedName name="Excel_BuiltIn_Print_Titles_8" localSheetId="7">#REF!</definedName>
    <definedName name="Excel_BuiltIn_Print_Titles_8" localSheetId="9">#REF!</definedName>
    <definedName name="Excel_BuiltIn_Print_Titles_8" localSheetId="10">#REF!</definedName>
    <definedName name="Excel_BuiltIn_Print_Titles_8">#REF!</definedName>
    <definedName name="Excel_BuiltIn_Print_Titles_9" localSheetId="8">#REF!</definedName>
    <definedName name="Excel_BuiltIn_Print_Titles_9" localSheetId="12">#REF!</definedName>
    <definedName name="Excel_BuiltIn_Print_Titles_9" localSheetId="3">#REF!</definedName>
    <definedName name="Excel_BuiltIn_Print_Titles_9" localSheetId="4">#REF!</definedName>
    <definedName name="Excel_BuiltIn_Print_Titles_9" localSheetId="5">#REF!</definedName>
    <definedName name="Excel_BuiltIn_Print_Titles_9" localSheetId="6">#REF!</definedName>
    <definedName name="Excel_BuiltIn_Print_Titles_9" localSheetId="2">#REF!</definedName>
    <definedName name="Excel_BuiltIn_Print_Titles_9" localSheetId="1">#REF!</definedName>
    <definedName name="Excel_BuiltIn_Print_Titles_9" localSheetId="7">#REF!</definedName>
    <definedName name="Excel_BuiltIn_Print_Titles_9" localSheetId="9">#REF!</definedName>
    <definedName name="Excel_BuiltIn_Print_Titles_9" localSheetId="10">#REF!</definedName>
    <definedName name="Excel_BuiltIn_Print_Titles_9">#REF!</definedName>
    <definedName name="Excel_BuiltIn_Print_Titles_9_1" localSheetId="8">#REF!</definedName>
    <definedName name="Excel_BuiltIn_Print_Titles_9_1" localSheetId="12">#REF!</definedName>
    <definedName name="Excel_BuiltIn_Print_Titles_9_1" localSheetId="3">#REF!</definedName>
    <definedName name="Excel_BuiltIn_Print_Titles_9_1" localSheetId="4">#REF!</definedName>
    <definedName name="Excel_BuiltIn_Print_Titles_9_1" localSheetId="5">#REF!</definedName>
    <definedName name="Excel_BuiltIn_Print_Titles_9_1" localSheetId="6">#REF!</definedName>
    <definedName name="Excel_BuiltIn_Print_Titles_9_1" localSheetId="2">#REF!</definedName>
    <definedName name="Excel_BuiltIn_Print_Titles_9_1" localSheetId="1">#REF!</definedName>
    <definedName name="Excel_BuiltIn_Print_Titles_9_1" localSheetId="7">#REF!</definedName>
    <definedName name="Excel_BuiltIn_Print_Titles_9_1" localSheetId="9">#REF!</definedName>
    <definedName name="Excel_BuiltIn_Print_Titles_9_1" localSheetId="10">#REF!</definedName>
    <definedName name="Excel_BuiltIn_Print_Titles_9_1">#REF!</definedName>
    <definedName name="FAF" localSheetId="12">#REF!</definedName>
    <definedName name="FAF" localSheetId="3">#REF!</definedName>
    <definedName name="FAF" localSheetId="4">#REF!</definedName>
    <definedName name="FAF" localSheetId="5">#REF!</definedName>
    <definedName name="FAF" localSheetId="6">#REF!</definedName>
    <definedName name="FAF" localSheetId="2">#REF!</definedName>
    <definedName name="FAF" localSheetId="1">#REF!</definedName>
    <definedName name="FAF" localSheetId="7">#REF!</definedName>
    <definedName name="FAF" localSheetId="9">#REF!</definedName>
    <definedName name="FAF" localSheetId="10">#REF!</definedName>
    <definedName name="FAF">#REF!</definedName>
    <definedName name="FAMILIAS" localSheetId="8">#REF!</definedName>
    <definedName name="FAMILIAS" localSheetId="12">#REF!</definedName>
    <definedName name="FAMILIAS" localSheetId="3">#REF!</definedName>
    <definedName name="FAMILIAS" localSheetId="4">#REF!</definedName>
    <definedName name="FAMILIAS" localSheetId="5">#REF!</definedName>
    <definedName name="FAMILIAS" localSheetId="6">#REF!</definedName>
    <definedName name="FAMILIAS" localSheetId="2">#REF!</definedName>
    <definedName name="FAMILIAS" localSheetId="1">#REF!</definedName>
    <definedName name="FAMILIAS" localSheetId="7">#REF!</definedName>
    <definedName name="FAMILIAS" localSheetId="9">#REF!</definedName>
    <definedName name="FAMILIAS" localSheetId="10">#REF!</definedName>
    <definedName name="FAMILIAS">#REF!</definedName>
    <definedName name="FDDFASD" localSheetId="8">#REF!</definedName>
    <definedName name="FDDFASD" localSheetId="12">#REF!</definedName>
    <definedName name="FDDFASD" localSheetId="3">#REF!</definedName>
    <definedName name="FDDFASD" localSheetId="4">#REF!</definedName>
    <definedName name="FDDFASD" localSheetId="5">#REF!</definedName>
    <definedName name="FDDFASD" localSheetId="6">#REF!</definedName>
    <definedName name="FDDFASD" localSheetId="2">#REF!</definedName>
    <definedName name="FDDFASD" localSheetId="1">#REF!</definedName>
    <definedName name="FDDFASD" localSheetId="7">#REF!</definedName>
    <definedName name="FDDFASD" localSheetId="9">#REF!</definedName>
    <definedName name="FDDFASD" localSheetId="10">#REF!</definedName>
    <definedName name="FDDFASD">#REF!</definedName>
    <definedName name="folha" localSheetId="8">#REF!</definedName>
    <definedName name="folha" localSheetId="12">#REF!</definedName>
    <definedName name="folha" localSheetId="3">#REF!</definedName>
    <definedName name="folha" localSheetId="4">#REF!</definedName>
    <definedName name="folha" localSheetId="5">#REF!</definedName>
    <definedName name="folha" localSheetId="6">#REF!</definedName>
    <definedName name="folha" localSheetId="2">#REF!</definedName>
    <definedName name="folha" localSheetId="1">#REF!</definedName>
    <definedName name="folha" localSheetId="7">#REF!</definedName>
    <definedName name="folha" localSheetId="9">#REF!</definedName>
    <definedName name="folha" localSheetId="10">#REF!</definedName>
    <definedName name="folha">#REF!</definedName>
    <definedName name="folhas" localSheetId="8">#REF!</definedName>
    <definedName name="folhas" localSheetId="12">#REF!</definedName>
    <definedName name="folhas" localSheetId="3">#REF!</definedName>
    <definedName name="folhas" localSheetId="4">#REF!</definedName>
    <definedName name="folhas" localSheetId="5">#REF!</definedName>
    <definedName name="folhas" localSheetId="6">#REF!</definedName>
    <definedName name="folhas" localSheetId="2">#REF!</definedName>
    <definedName name="folhas" localSheetId="1">#REF!</definedName>
    <definedName name="folhas" localSheetId="7">#REF!</definedName>
    <definedName name="folhas" localSheetId="9">#REF!</definedName>
    <definedName name="folhas" localSheetId="10">#REF!</definedName>
    <definedName name="folhas">#REF!</definedName>
    <definedName name="form01a" localSheetId="8">#REF!</definedName>
    <definedName name="form01a" localSheetId="12">#REF!</definedName>
    <definedName name="form01a" localSheetId="3">#REF!</definedName>
    <definedName name="form01a" localSheetId="4">#REF!</definedName>
    <definedName name="form01a" localSheetId="5">#REF!</definedName>
    <definedName name="form01a" localSheetId="6">#REF!</definedName>
    <definedName name="form01a" localSheetId="2">#REF!</definedName>
    <definedName name="form01a" localSheetId="1">#REF!</definedName>
    <definedName name="form01a" localSheetId="7">#REF!</definedName>
    <definedName name="form01a" localSheetId="9">#REF!</definedName>
    <definedName name="form01a" localSheetId="10">#REF!</definedName>
    <definedName name="form01a">#REF!</definedName>
    <definedName name="form01b" localSheetId="8">#REF!</definedName>
    <definedName name="form01b" localSheetId="12">#REF!</definedName>
    <definedName name="form01b" localSheetId="3">#REF!</definedName>
    <definedName name="form01b" localSheetId="4">#REF!</definedName>
    <definedName name="form01b" localSheetId="5">#REF!</definedName>
    <definedName name="form01b" localSheetId="6">#REF!</definedName>
    <definedName name="form01b" localSheetId="2">#REF!</definedName>
    <definedName name="form01b" localSheetId="1">#REF!</definedName>
    <definedName name="form01b" localSheetId="7">#REF!</definedName>
    <definedName name="form01b" localSheetId="9">#REF!</definedName>
    <definedName name="form01b" localSheetId="10">#REF!</definedName>
    <definedName name="form01b">#REF!</definedName>
    <definedName name="gasdfsdfase" localSheetId="8">#REF!</definedName>
    <definedName name="gasdfsdfase" localSheetId="12">#REF!</definedName>
    <definedName name="gasdfsdfase" localSheetId="3">#REF!</definedName>
    <definedName name="gasdfsdfase" localSheetId="4">#REF!</definedName>
    <definedName name="gasdfsdfase" localSheetId="5">#REF!</definedName>
    <definedName name="gasdfsdfase" localSheetId="6">#REF!</definedName>
    <definedName name="gasdfsdfase" localSheetId="2">#REF!</definedName>
    <definedName name="gasdfsdfase" localSheetId="1">#REF!</definedName>
    <definedName name="gasdfsdfase" localSheetId="7">#REF!</definedName>
    <definedName name="gasdfsdfase" localSheetId="9">#REF!</definedName>
    <definedName name="gasdfsdfase" localSheetId="10">#REF!</definedName>
    <definedName name="gasdfsdfase">#REF!</definedName>
    <definedName name="gfhfgh" localSheetId="8">#REF!</definedName>
    <definedName name="gfhfgh" localSheetId="12">#REF!</definedName>
    <definedName name="gfhfgh" localSheetId="3">#REF!</definedName>
    <definedName name="gfhfgh" localSheetId="4">#REF!</definedName>
    <definedName name="gfhfgh" localSheetId="5">#REF!</definedName>
    <definedName name="gfhfgh" localSheetId="6">#REF!</definedName>
    <definedName name="gfhfgh" localSheetId="2">#REF!</definedName>
    <definedName name="gfhfgh" localSheetId="1">#REF!</definedName>
    <definedName name="gfhfgh" localSheetId="7">#REF!</definedName>
    <definedName name="gfhfgh" localSheetId="9">#REF!</definedName>
    <definedName name="gfhfgh" localSheetId="10">#REF!</definedName>
    <definedName name="gfhfgh">#REF!</definedName>
    <definedName name="gfhfgh___6" localSheetId="8">#REF!</definedName>
    <definedName name="gfhfgh___6" localSheetId="12">#REF!</definedName>
    <definedName name="gfhfgh___6" localSheetId="3">#REF!</definedName>
    <definedName name="gfhfgh___6" localSheetId="4">#REF!</definedName>
    <definedName name="gfhfgh___6" localSheetId="5">#REF!</definedName>
    <definedName name="gfhfgh___6" localSheetId="6">#REF!</definedName>
    <definedName name="gfhfgh___6" localSheetId="2">#REF!</definedName>
    <definedName name="gfhfgh___6" localSheetId="1">#REF!</definedName>
    <definedName name="gfhfgh___6" localSheetId="7">#REF!</definedName>
    <definedName name="gfhfgh___6" localSheetId="9">#REF!</definedName>
    <definedName name="gfhfgh___6" localSheetId="10">#REF!</definedName>
    <definedName name="gfhfgh___6">#REF!</definedName>
    <definedName name="gfhfgh___6_1" localSheetId="8">#REF!</definedName>
    <definedName name="gfhfgh___6_1" localSheetId="12">#REF!</definedName>
    <definedName name="gfhfgh___6_1" localSheetId="3">#REF!</definedName>
    <definedName name="gfhfgh___6_1" localSheetId="4">#REF!</definedName>
    <definedName name="gfhfgh___6_1" localSheetId="5">#REF!</definedName>
    <definedName name="gfhfgh___6_1" localSheetId="6">#REF!</definedName>
    <definedName name="gfhfgh___6_1" localSheetId="2">#REF!</definedName>
    <definedName name="gfhfgh___6_1" localSheetId="1">#REF!</definedName>
    <definedName name="gfhfgh___6_1" localSheetId="7">#REF!</definedName>
    <definedName name="gfhfgh___6_1" localSheetId="9">#REF!</definedName>
    <definedName name="gfhfgh___6_1" localSheetId="10">#REF!</definedName>
    <definedName name="gfhfgh___6_1">#REF!</definedName>
    <definedName name="gfhfgh___6_1_1" localSheetId="8">#REF!</definedName>
    <definedName name="gfhfgh___6_1_1" localSheetId="12">#REF!</definedName>
    <definedName name="gfhfgh___6_1_1" localSheetId="3">#REF!</definedName>
    <definedName name="gfhfgh___6_1_1" localSheetId="4">#REF!</definedName>
    <definedName name="gfhfgh___6_1_1" localSheetId="5">#REF!</definedName>
    <definedName name="gfhfgh___6_1_1" localSheetId="6">#REF!</definedName>
    <definedName name="gfhfgh___6_1_1" localSheetId="2">#REF!</definedName>
    <definedName name="gfhfgh___6_1_1" localSheetId="1">#REF!</definedName>
    <definedName name="gfhfgh___6_1_1" localSheetId="7">#REF!</definedName>
    <definedName name="gfhfgh___6_1_1" localSheetId="9">#REF!</definedName>
    <definedName name="gfhfgh___6_1_1" localSheetId="10">#REF!</definedName>
    <definedName name="gfhfgh___6_1_1">#REF!</definedName>
    <definedName name="gfhfgh_1" localSheetId="8">#REF!</definedName>
    <definedName name="gfhfgh_1" localSheetId="12">#REF!</definedName>
    <definedName name="gfhfgh_1" localSheetId="3">#REF!</definedName>
    <definedName name="gfhfgh_1" localSheetId="4">#REF!</definedName>
    <definedName name="gfhfgh_1" localSheetId="5">#REF!</definedName>
    <definedName name="gfhfgh_1" localSheetId="6">#REF!</definedName>
    <definedName name="gfhfgh_1" localSheetId="2">#REF!</definedName>
    <definedName name="gfhfgh_1" localSheetId="1">#REF!</definedName>
    <definedName name="gfhfgh_1" localSheetId="7">#REF!</definedName>
    <definedName name="gfhfgh_1" localSheetId="9">#REF!</definedName>
    <definedName name="gfhfgh_1" localSheetId="10">#REF!</definedName>
    <definedName name="gfhfgh_1">#REF!</definedName>
    <definedName name="gfhfgh_1_1" localSheetId="8">#REF!</definedName>
    <definedName name="gfhfgh_1_1" localSheetId="12">#REF!</definedName>
    <definedName name="gfhfgh_1_1" localSheetId="3">#REF!</definedName>
    <definedName name="gfhfgh_1_1" localSheetId="4">#REF!</definedName>
    <definedName name="gfhfgh_1_1" localSheetId="5">#REF!</definedName>
    <definedName name="gfhfgh_1_1" localSheetId="6">#REF!</definedName>
    <definedName name="gfhfgh_1_1" localSheetId="2">#REF!</definedName>
    <definedName name="gfhfgh_1_1" localSheetId="1">#REF!</definedName>
    <definedName name="gfhfgh_1_1" localSheetId="7">#REF!</definedName>
    <definedName name="gfhfgh_1_1" localSheetId="9">#REF!</definedName>
    <definedName name="gfhfgh_1_1" localSheetId="10">#REF!</definedName>
    <definedName name="gfhfgh_1_1">#REF!</definedName>
    <definedName name="GGGG" localSheetId="8">#REF!</definedName>
    <definedName name="GGGG" localSheetId="12">#REF!</definedName>
    <definedName name="GGGG" localSheetId="3">#REF!</definedName>
    <definedName name="GGGG" localSheetId="4">#REF!</definedName>
    <definedName name="GGGG" localSheetId="5">#REF!</definedName>
    <definedName name="GGGG" localSheetId="6">#REF!</definedName>
    <definedName name="GGGG" localSheetId="2">#REF!</definedName>
    <definedName name="GGGG" localSheetId="1">#REF!</definedName>
    <definedName name="GGGG" localSheetId="7">#REF!</definedName>
    <definedName name="GGGG" localSheetId="9">#REF!</definedName>
    <definedName name="GGGG" localSheetId="10">#REF!</definedName>
    <definedName name="GGGG">#REF!</definedName>
    <definedName name="hjjhj" localSheetId="8">#REF!</definedName>
    <definedName name="hjjhj" localSheetId="12">#REF!</definedName>
    <definedName name="hjjhj" localSheetId="3">#REF!</definedName>
    <definedName name="hjjhj" localSheetId="4">#REF!</definedName>
    <definedName name="hjjhj" localSheetId="5">#REF!</definedName>
    <definedName name="hjjhj" localSheetId="6">#REF!</definedName>
    <definedName name="hjjhj" localSheetId="2">#REF!</definedName>
    <definedName name="hjjhj" localSheetId="1">#REF!</definedName>
    <definedName name="hjjhj" localSheetId="7">#REF!</definedName>
    <definedName name="hjjhj" localSheetId="9">#REF!</definedName>
    <definedName name="hjjhj" localSheetId="10">#REF!</definedName>
    <definedName name="hjjhj">#REF!</definedName>
    <definedName name="hjjhj_1" localSheetId="8">#REF!</definedName>
    <definedName name="hjjhj_1" localSheetId="12">#REF!</definedName>
    <definedName name="hjjhj_1" localSheetId="3">#REF!</definedName>
    <definedName name="hjjhj_1" localSheetId="4">#REF!</definedName>
    <definedName name="hjjhj_1" localSheetId="5">#REF!</definedName>
    <definedName name="hjjhj_1" localSheetId="6">#REF!</definedName>
    <definedName name="hjjhj_1" localSheetId="2">#REF!</definedName>
    <definedName name="hjjhj_1" localSheetId="1">#REF!</definedName>
    <definedName name="hjjhj_1" localSheetId="7">#REF!</definedName>
    <definedName name="hjjhj_1" localSheetId="9">#REF!</definedName>
    <definedName name="hjjhj_1" localSheetId="10">#REF!</definedName>
    <definedName name="hjjhj_1">#REF!</definedName>
    <definedName name="hjjhj_1_1" localSheetId="8">#REF!</definedName>
    <definedName name="hjjhj_1_1" localSheetId="12">#REF!</definedName>
    <definedName name="hjjhj_1_1" localSheetId="3">#REF!</definedName>
    <definedName name="hjjhj_1_1" localSheetId="4">#REF!</definedName>
    <definedName name="hjjhj_1_1" localSheetId="5">#REF!</definedName>
    <definedName name="hjjhj_1_1" localSheetId="6">#REF!</definedName>
    <definedName name="hjjhj_1_1" localSheetId="2">#REF!</definedName>
    <definedName name="hjjhj_1_1" localSheetId="1">#REF!</definedName>
    <definedName name="hjjhj_1_1" localSheetId="7">#REF!</definedName>
    <definedName name="hjjhj_1_1" localSheetId="9">#REF!</definedName>
    <definedName name="hjjhj_1_1" localSheetId="10">#REF!</definedName>
    <definedName name="hjjhj_1_1">#REF!</definedName>
    <definedName name="ITEM">[4]Plan1!$E$3:$E$5</definedName>
    <definedName name="JOBINFO" localSheetId="8">#REF!</definedName>
    <definedName name="JOBINFO" localSheetId="12">#REF!</definedName>
    <definedName name="JOBINFO" localSheetId="3">#REF!</definedName>
    <definedName name="JOBINFO" localSheetId="4">#REF!</definedName>
    <definedName name="JOBINFO" localSheetId="5">#REF!</definedName>
    <definedName name="JOBINFO" localSheetId="6">#REF!</definedName>
    <definedName name="JOBINFO" localSheetId="2">#REF!</definedName>
    <definedName name="JOBINFO" localSheetId="1">#REF!</definedName>
    <definedName name="JOBINFO" localSheetId="7">#REF!</definedName>
    <definedName name="JOBINFO" localSheetId="9">#REF!</definedName>
    <definedName name="JOBINFO" localSheetId="10">#REF!</definedName>
    <definedName name="JOBINFO">#REF!</definedName>
    <definedName name="JUR" localSheetId="8">#REF!</definedName>
    <definedName name="JUR" localSheetId="12">#REF!</definedName>
    <definedName name="JUR" localSheetId="3">#REF!</definedName>
    <definedName name="JUR" localSheetId="4">#REF!</definedName>
    <definedName name="JUR" localSheetId="5">#REF!</definedName>
    <definedName name="JUR" localSheetId="6">#REF!</definedName>
    <definedName name="JUR" localSheetId="2">#REF!</definedName>
    <definedName name="JUR" localSheetId="1">#REF!</definedName>
    <definedName name="JUR" localSheetId="7">#REF!</definedName>
    <definedName name="JUR" localSheetId="9">#REF!</definedName>
    <definedName name="JUR" localSheetId="10">#REF!</definedName>
    <definedName name="JUR">#REF!</definedName>
    <definedName name="LL" localSheetId="8">#REF!</definedName>
    <definedName name="LL" localSheetId="12">#REF!</definedName>
    <definedName name="LL" localSheetId="3">#REF!</definedName>
    <definedName name="LL" localSheetId="4">#REF!</definedName>
    <definedName name="LL" localSheetId="5">#REF!</definedName>
    <definedName name="LL" localSheetId="6">#REF!</definedName>
    <definedName name="LL" localSheetId="2">#REF!</definedName>
    <definedName name="LL" localSheetId="1">#REF!</definedName>
    <definedName name="LL" localSheetId="7">#REF!</definedName>
    <definedName name="LL" localSheetId="9">#REF!</definedName>
    <definedName name="LL" localSheetId="10">#REF!</definedName>
    <definedName name="LL">#REF!</definedName>
    <definedName name="LL_1" localSheetId="8">#REF!</definedName>
    <definedName name="LL_1" localSheetId="12">#REF!</definedName>
    <definedName name="LL_1" localSheetId="3">#REF!</definedName>
    <definedName name="LL_1" localSheetId="4">#REF!</definedName>
    <definedName name="LL_1" localSheetId="5">#REF!</definedName>
    <definedName name="LL_1" localSheetId="6">#REF!</definedName>
    <definedName name="LL_1" localSheetId="2">#REF!</definedName>
    <definedName name="LL_1" localSheetId="1">#REF!</definedName>
    <definedName name="LL_1" localSheetId="7">#REF!</definedName>
    <definedName name="LL_1" localSheetId="9">#REF!</definedName>
    <definedName name="LL_1" localSheetId="10">#REF!</definedName>
    <definedName name="LL_1">#REF!</definedName>
    <definedName name="LL_1_1" localSheetId="8">#REF!</definedName>
    <definedName name="LL_1_1" localSheetId="12">#REF!</definedName>
    <definedName name="LL_1_1" localSheetId="3">#REF!</definedName>
    <definedName name="LL_1_1" localSheetId="4">#REF!</definedName>
    <definedName name="LL_1_1" localSheetId="5">#REF!</definedName>
    <definedName name="LL_1_1" localSheetId="6">#REF!</definedName>
    <definedName name="LL_1_1" localSheetId="2">#REF!</definedName>
    <definedName name="LL_1_1" localSheetId="1">#REF!</definedName>
    <definedName name="LL_1_1" localSheetId="7">#REF!</definedName>
    <definedName name="LL_1_1" localSheetId="9">#REF!</definedName>
    <definedName name="LL_1_1" localSheetId="10">#REF!</definedName>
    <definedName name="LL_1_1">#REF!</definedName>
    <definedName name="MmExcelLinker_CBF3F7D5_5F0E_4EA5_B59F_34028F0F12D2">[5]ADMI_25.01!$G$48:$G$48</definedName>
    <definedName name="mmmmmm" localSheetId="8">#REF!</definedName>
    <definedName name="mmmmmm" localSheetId="12">#REF!</definedName>
    <definedName name="mmmmmm" localSheetId="3">#REF!</definedName>
    <definedName name="mmmmmm" localSheetId="4">#REF!</definedName>
    <definedName name="mmmmmm" localSheetId="5">#REF!</definedName>
    <definedName name="mmmmmm" localSheetId="6">#REF!</definedName>
    <definedName name="mmmmmm" localSheetId="2">#REF!</definedName>
    <definedName name="mmmmmm" localSheetId="1">#REF!</definedName>
    <definedName name="mmmmmm" localSheetId="7">#REF!</definedName>
    <definedName name="mmmmmm" localSheetId="9">#REF!</definedName>
    <definedName name="mmmmmm" localSheetId="10">#REF!</definedName>
    <definedName name="mmmmmm">#REF!</definedName>
    <definedName name="numcond1" localSheetId="8">#REF!</definedName>
    <definedName name="numcond1" localSheetId="12">#REF!</definedName>
    <definedName name="numcond1" localSheetId="3">#REF!</definedName>
    <definedName name="numcond1" localSheetId="4">#REF!</definedName>
    <definedName name="numcond1" localSheetId="5">#REF!</definedName>
    <definedName name="numcond1" localSheetId="6">#REF!</definedName>
    <definedName name="numcond1" localSheetId="2">#REF!</definedName>
    <definedName name="numcond1" localSheetId="1">#REF!</definedName>
    <definedName name="numcond1" localSheetId="7">#REF!</definedName>
    <definedName name="numcond1" localSheetId="9">#REF!</definedName>
    <definedName name="numcond1" localSheetId="10">#REF!</definedName>
    <definedName name="numcond1">#REF!</definedName>
    <definedName name="numcond3" localSheetId="8">#REF!</definedName>
    <definedName name="numcond3" localSheetId="12">#REF!</definedName>
    <definedName name="numcond3" localSheetId="3">#REF!</definedName>
    <definedName name="numcond3" localSheetId="4">#REF!</definedName>
    <definedName name="numcond3" localSheetId="5">#REF!</definedName>
    <definedName name="numcond3" localSheetId="6">#REF!</definedName>
    <definedName name="numcond3" localSheetId="2">#REF!</definedName>
    <definedName name="numcond3" localSheetId="1">#REF!</definedName>
    <definedName name="numcond3" localSheetId="7">#REF!</definedName>
    <definedName name="numcond3" localSheetId="9">#REF!</definedName>
    <definedName name="numcond3" localSheetId="10">#REF!</definedName>
    <definedName name="numcond3">#REF!</definedName>
    <definedName name="Pfim0" localSheetId="8">#REF!</definedName>
    <definedName name="Pfim0" localSheetId="12">#REF!</definedName>
    <definedName name="Pfim0" localSheetId="3">#REF!</definedName>
    <definedName name="Pfim0" localSheetId="4">#REF!</definedName>
    <definedName name="Pfim0" localSheetId="5">#REF!</definedName>
    <definedName name="Pfim0" localSheetId="6">#REF!</definedName>
    <definedName name="Pfim0" localSheetId="2">#REF!</definedName>
    <definedName name="Pfim0" localSheetId="1">#REF!</definedName>
    <definedName name="Pfim0" localSheetId="7">#REF!</definedName>
    <definedName name="Pfim0" localSheetId="9">#REF!</definedName>
    <definedName name="Pfim0" localSheetId="10">#REF!</definedName>
    <definedName name="Pfim0">#REF!</definedName>
    <definedName name="Pfim0a" localSheetId="8">#REF!</definedName>
    <definedName name="Pfim0a" localSheetId="12">#REF!</definedName>
    <definedName name="Pfim0a" localSheetId="3">#REF!</definedName>
    <definedName name="Pfim0a" localSheetId="4">#REF!</definedName>
    <definedName name="Pfim0a" localSheetId="5">#REF!</definedName>
    <definedName name="Pfim0a" localSheetId="6">#REF!</definedName>
    <definedName name="Pfim0a" localSheetId="2">#REF!</definedName>
    <definedName name="Pfim0a" localSheetId="1">#REF!</definedName>
    <definedName name="Pfim0a" localSheetId="7">#REF!</definedName>
    <definedName name="Pfim0a" localSheetId="9">#REF!</definedName>
    <definedName name="Pfim0a" localSheetId="10">#REF!</definedName>
    <definedName name="Pfim0a">#REF!</definedName>
    <definedName name="Pfim1" localSheetId="8">#REF!</definedName>
    <definedName name="Pfim1" localSheetId="12">#REF!</definedName>
    <definedName name="Pfim1" localSheetId="3">#REF!</definedName>
    <definedName name="Pfim1" localSheetId="4">#REF!</definedName>
    <definedName name="Pfim1" localSheetId="5">#REF!</definedName>
    <definedName name="Pfim1" localSheetId="6">#REF!</definedName>
    <definedName name="Pfim1" localSheetId="2">#REF!</definedName>
    <definedName name="Pfim1" localSheetId="1">#REF!</definedName>
    <definedName name="Pfim1" localSheetId="7">#REF!</definedName>
    <definedName name="Pfim1" localSheetId="9">#REF!</definedName>
    <definedName name="Pfim1" localSheetId="10">#REF!</definedName>
    <definedName name="Pfim1">#REF!</definedName>
    <definedName name="Print_Area_MI" localSheetId="8">#REF!</definedName>
    <definedName name="Print_Area_MI" localSheetId="1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2">#REF!</definedName>
    <definedName name="Print_Area_MI" localSheetId="1">#REF!</definedName>
    <definedName name="Print_Area_MI" localSheetId="7">#REF!</definedName>
    <definedName name="Print_Area_MI" localSheetId="9">#REF!</definedName>
    <definedName name="Print_Area_MI" localSheetId="10">#REF!</definedName>
    <definedName name="Print_Area_MI">#REF!</definedName>
    <definedName name="Print_Titles_MI" localSheetId="8">#REF!</definedName>
    <definedName name="Print_Titles_MI" localSheetId="12">#REF!</definedName>
    <definedName name="Print_Titles_MI" localSheetId="3">#REF!</definedName>
    <definedName name="Print_Titles_MI" localSheetId="4">#REF!</definedName>
    <definedName name="Print_Titles_MI" localSheetId="5">#REF!</definedName>
    <definedName name="Print_Titles_MI" localSheetId="6">#REF!</definedName>
    <definedName name="Print_Titles_MI" localSheetId="2">#REF!</definedName>
    <definedName name="Print_Titles_MI" localSheetId="1">#REF!</definedName>
    <definedName name="Print_Titles_MI" localSheetId="7">#REF!</definedName>
    <definedName name="Print_Titles_MI" localSheetId="9">#REF!</definedName>
    <definedName name="Print_Titles_MI" localSheetId="10">#REF!</definedName>
    <definedName name="Print_Titles_MI">#REF!</definedName>
    <definedName name="Rev" localSheetId="8">#REF!</definedName>
    <definedName name="Rev" localSheetId="12">#REF!</definedName>
    <definedName name="Rev" localSheetId="3">#REF!</definedName>
    <definedName name="Rev" localSheetId="4">#REF!</definedName>
    <definedName name="Rev" localSheetId="5">#REF!</definedName>
    <definedName name="Rev" localSheetId="6">#REF!</definedName>
    <definedName name="Rev" localSheetId="2">#REF!</definedName>
    <definedName name="Rev" localSheetId="1">#REF!</definedName>
    <definedName name="Rev" localSheetId="7">#REF!</definedName>
    <definedName name="Rev" localSheetId="9">#REF!</definedName>
    <definedName name="Rev" localSheetId="10">#REF!</definedName>
    <definedName name="Rev">#REF!</definedName>
    <definedName name="RRRR" localSheetId="8">#REF!</definedName>
    <definedName name="RRRR" localSheetId="12">#REF!</definedName>
    <definedName name="RRRR" localSheetId="3">#REF!</definedName>
    <definedName name="RRRR" localSheetId="4">#REF!</definedName>
    <definedName name="RRRR" localSheetId="5">#REF!</definedName>
    <definedName name="RRRR" localSheetId="6">#REF!</definedName>
    <definedName name="RRRR" localSheetId="2">#REF!</definedName>
    <definedName name="RRRR" localSheetId="1">#REF!</definedName>
    <definedName name="RRRR" localSheetId="7">#REF!</definedName>
    <definedName name="RRRR" localSheetId="9">#REF!</definedName>
    <definedName name="RRRR" localSheetId="10">#REF!</definedName>
    <definedName name="RRRR">#REF!</definedName>
    <definedName name="S" localSheetId="8">#REF!</definedName>
    <definedName name="S" localSheetId="12">#REF!</definedName>
    <definedName name="S" localSheetId="3">#REF!</definedName>
    <definedName name="S" localSheetId="4">#REF!</definedName>
    <definedName name="S" localSheetId="5">#REF!</definedName>
    <definedName name="S" localSheetId="6">#REF!</definedName>
    <definedName name="S" localSheetId="2">#REF!</definedName>
    <definedName name="S" localSheetId="1">#REF!</definedName>
    <definedName name="S" localSheetId="7">#REF!</definedName>
    <definedName name="S" localSheetId="9">#REF!</definedName>
    <definedName name="S" localSheetId="10">#REF!</definedName>
    <definedName name="S">#REF!</definedName>
    <definedName name="sd" localSheetId="8">#REF!</definedName>
    <definedName name="sd" localSheetId="12">#REF!</definedName>
    <definedName name="sd" localSheetId="3">#REF!</definedName>
    <definedName name="sd" localSheetId="4">#REF!</definedName>
    <definedName name="sd" localSheetId="5">#REF!</definedName>
    <definedName name="sd" localSheetId="6">#REF!</definedName>
    <definedName name="sd" localSheetId="2">#REF!</definedName>
    <definedName name="sd" localSheetId="1">#REF!</definedName>
    <definedName name="sd" localSheetId="7">#REF!</definedName>
    <definedName name="sd" localSheetId="9">#REF!</definedName>
    <definedName name="sd" localSheetId="10">#REF!</definedName>
    <definedName name="sd">#REF!</definedName>
    <definedName name="SDF" localSheetId="8">#REF!</definedName>
    <definedName name="SDF" localSheetId="12">#REF!</definedName>
    <definedName name="SDF" localSheetId="3">#REF!</definedName>
    <definedName name="SDF" localSheetId="4">#REF!</definedName>
    <definedName name="SDF" localSheetId="5">#REF!</definedName>
    <definedName name="SDF" localSheetId="6">#REF!</definedName>
    <definedName name="SDF" localSheetId="2">#REF!</definedName>
    <definedName name="SDF" localSheetId="1">#REF!</definedName>
    <definedName name="SDF" localSheetId="7">#REF!</definedName>
    <definedName name="SDF" localSheetId="9">#REF!</definedName>
    <definedName name="SDF" localSheetId="10">#REF!</definedName>
    <definedName name="SDF">#REF!</definedName>
    <definedName name="SDFDSF" localSheetId="8">#REF!</definedName>
    <definedName name="SDFDSF" localSheetId="12">#REF!</definedName>
    <definedName name="SDFDSF" localSheetId="3">#REF!</definedName>
    <definedName name="SDFDSF" localSheetId="4">#REF!</definedName>
    <definedName name="SDFDSF" localSheetId="5">#REF!</definedName>
    <definedName name="SDFDSF" localSheetId="6">#REF!</definedName>
    <definedName name="SDFDSF" localSheetId="2">#REF!</definedName>
    <definedName name="SDFDSF" localSheetId="1">#REF!</definedName>
    <definedName name="SDFDSF" localSheetId="7">#REF!</definedName>
    <definedName name="SDFDSF" localSheetId="9">#REF!</definedName>
    <definedName name="SDFDSF" localSheetId="10">#REF!</definedName>
    <definedName name="SDFDSF">#REF!</definedName>
    <definedName name="Semnome" localSheetId="8">#REF!</definedName>
    <definedName name="Semnome" localSheetId="12">#REF!</definedName>
    <definedName name="Semnome" localSheetId="3">#REF!</definedName>
    <definedName name="Semnome" localSheetId="4">#REF!</definedName>
    <definedName name="Semnome" localSheetId="5">#REF!</definedName>
    <definedName name="Semnome" localSheetId="6">#REF!</definedName>
    <definedName name="Semnome" localSheetId="2">#REF!</definedName>
    <definedName name="Semnome" localSheetId="1">#REF!</definedName>
    <definedName name="Semnome" localSheetId="7">#REF!</definedName>
    <definedName name="Semnome" localSheetId="9">#REF!</definedName>
    <definedName name="Semnome" localSheetId="10">#REF!</definedName>
    <definedName name="Semnome">#REF!</definedName>
    <definedName name="Semnome___0" localSheetId="8">#REF!</definedName>
    <definedName name="Semnome___0" localSheetId="12">#REF!</definedName>
    <definedName name="Semnome___0" localSheetId="3">#REF!</definedName>
    <definedName name="Semnome___0" localSheetId="4">#REF!</definedName>
    <definedName name="Semnome___0" localSheetId="5">#REF!</definedName>
    <definedName name="Semnome___0" localSheetId="6">#REF!</definedName>
    <definedName name="Semnome___0" localSheetId="2">#REF!</definedName>
    <definedName name="Semnome___0" localSheetId="1">#REF!</definedName>
    <definedName name="Semnome___0" localSheetId="7">#REF!</definedName>
    <definedName name="Semnome___0" localSheetId="9">#REF!</definedName>
    <definedName name="Semnome___0" localSheetId="10">#REF!</definedName>
    <definedName name="Semnome___0">#REF!</definedName>
    <definedName name="Semnome___0___0" localSheetId="8">#REF!</definedName>
    <definedName name="Semnome___0___0" localSheetId="12">#REF!</definedName>
    <definedName name="Semnome___0___0" localSheetId="3">#REF!</definedName>
    <definedName name="Semnome___0___0" localSheetId="4">#REF!</definedName>
    <definedName name="Semnome___0___0" localSheetId="5">#REF!</definedName>
    <definedName name="Semnome___0___0" localSheetId="6">#REF!</definedName>
    <definedName name="Semnome___0___0" localSheetId="2">#REF!</definedName>
    <definedName name="Semnome___0___0" localSheetId="1">#REF!</definedName>
    <definedName name="Semnome___0___0" localSheetId="7">#REF!</definedName>
    <definedName name="Semnome___0___0" localSheetId="9">#REF!</definedName>
    <definedName name="Semnome___0___0" localSheetId="10">#REF!</definedName>
    <definedName name="Semnome___0___0">#REF!</definedName>
    <definedName name="Semnome___0___0___0" localSheetId="8">#REF!</definedName>
    <definedName name="Semnome___0___0___0" localSheetId="12">#REF!</definedName>
    <definedName name="Semnome___0___0___0" localSheetId="3">#REF!</definedName>
    <definedName name="Semnome___0___0___0" localSheetId="4">#REF!</definedName>
    <definedName name="Semnome___0___0___0" localSheetId="5">#REF!</definedName>
    <definedName name="Semnome___0___0___0" localSheetId="6">#REF!</definedName>
    <definedName name="Semnome___0___0___0" localSheetId="2">#REF!</definedName>
    <definedName name="Semnome___0___0___0" localSheetId="1">#REF!</definedName>
    <definedName name="Semnome___0___0___0" localSheetId="7">#REF!</definedName>
    <definedName name="Semnome___0___0___0" localSheetId="9">#REF!</definedName>
    <definedName name="Semnome___0___0___0" localSheetId="10">#REF!</definedName>
    <definedName name="Semnome___0___0___0">#REF!</definedName>
    <definedName name="Semnome___0___0___0___0" localSheetId="8">#REF!</definedName>
    <definedName name="Semnome___0___0___0___0" localSheetId="12">#REF!</definedName>
    <definedName name="Semnome___0___0___0___0" localSheetId="3">#REF!</definedName>
    <definedName name="Semnome___0___0___0___0" localSheetId="4">#REF!</definedName>
    <definedName name="Semnome___0___0___0___0" localSheetId="5">#REF!</definedName>
    <definedName name="Semnome___0___0___0___0" localSheetId="6">#REF!</definedName>
    <definedName name="Semnome___0___0___0___0" localSheetId="2">#REF!</definedName>
    <definedName name="Semnome___0___0___0___0" localSheetId="1">#REF!</definedName>
    <definedName name="Semnome___0___0___0___0" localSheetId="7">#REF!</definedName>
    <definedName name="Semnome___0___0___0___0" localSheetId="9">#REF!</definedName>
    <definedName name="Semnome___0___0___0___0" localSheetId="10">#REF!</definedName>
    <definedName name="Semnome___0___0___0___0">#REF!</definedName>
    <definedName name="Semnome___0___0___0___0___0" localSheetId="8">#REF!</definedName>
    <definedName name="Semnome___0___0___0___0___0" localSheetId="12">#REF!</definedName>
    <definedName name="Semnome___0___0___0___0___0" localSheetId="3">#REF!</definedName>
    <definedName name="Semnome___0___0___0___0___0" localSheetId="4">#REF!</definedName>
    <definedName name="Semnome___0___0___0___0___0" localSheetId="5">#REF!</definedName>
    <definedName name="Semnome___0___0___0___0___0" localSheetId="6">#REF!</definedName>
    <definedName name="Semnome___0___0___0___0___0" localSheetId="2">#REF!</definedName>
    <definedName name="Semnome___0___0___0___0___0" localSheetId="1">#REF!</definedName>
    <definedName name="Semnome___0___0___0___0___0" localSheetId="7">#REF!</definedName>
    <definedName name="Semnome___0___0___0___0___0" localSheetId="9">#REF!</definedName>
    <definedName name="Semnome___0___0___0___0___0" localSheetId="10">#REF!</definedName>
    <definedName name="Semnome___0___0___0___0___0">#REF!</definedName>
    <definedName name="Semnome___0___0___0___0___0___0" localSheetId="8">#REF!</definedName>
    <definedName name="Semnome___0___0___0___0___0___0" localSheetId="12">#REF!</definedName>
    <definedName name="Semnome___0___0___0___0___0___0" localSheetId="3">#REF!</definedName>
    <definedName name="Semnome___0___0___0___0___0___0" localSheetId="4">#REF!</definedName>
    <definedName name="Semnome___0___0___0___0___0___0" localSheetId="5">#REF!</definedName>
    <definedName name="Semnome___0___0___0___0___0___0" localSheetId="6">#REF!</definedName>
    <definedName name="Semnome___0___0___0___0___0___0" localSheetId="2">#REF!</definedName>
    <definedName name="Semnome___0___0___0___0___0___0" localSheetId="1">#REF!</definedName>
    <definedName name="Semnome___0___0___0___0___0___0" localSheetId="7">#REF!</definedName>
    <definedName name="Semnome___0___0___0___0___0___0" localSheetId="9">#REF!</definedName>
    <definedName name="Semnome___0___0___0___0___0___0" localSheetId="10">#REF!</definedName>
    <definedName name="Semnome___0___0___0___0___0___0">#REF!</definedName>
    <definedName name="Semnome___0___0___0___0___0___0___0" localSheetId="8">#REF!</definedName>
    <definedName name="Semnome___0___0___0___0___0___0___0" localSheetId="12">#REF!</definedName>
    <definedName name="Semnome___0___0___0___0___0___0___0" localSheetId="3">#REF!</definedName>
    <definedName name="Semnome___0___0___0___0___0___0___0" localSheetId="4">#REF!</definedName>
    <definedName name="Semnome___0___0___0___0___0___0___0" localSheetId="5">#REF!</definedName>
    <definedName name="Semnome___0___0___0___0___0___0___0" localSheetId="6">#REF!</definedName>
    <definedName name="Semnome___0___0___0___0___0___0___0" localSheetId="2">#REF!</definedName>
    <definedName name="Semnome___0___0___0___0___0___0___0" localSheetId="1">#REF!</definedName>
    <definedName name="Semnome___0___0___0___0___0___0___0" localSheetId="7">#REF!</definedName>
    <definedName name="Semnome___0___0___0___0___0___0___0" localSheetId="9">#REF!</definedName>
    <definedName name="Semnome___0___0___0___0___0___0___0" localSheetId="10">#REF!</definedName>
    <definedName name="Semnome___0___0___0___0___0___0___0">#REF!</definedName>
    <definedName name="Semnome_1" localSheetId="8">#REF!</definedName>
    <definedName name="Semnome_1" localSheetId="12">#REF!</definedName>
    <definedName name="Semnome_1" localSheetId="3">#REF!</definedName>
    <definedName name="Semnome_1" localSheetId="4">#REF!</definedName>
    <definedName name="Semnome_1" localSheetId="5">#REF!</definedName>
    <definedName name="Semnome_1" localSheetId="6">#REF!</definedName>
    <definedName name="Semnome_1" localSheetId="2">#REF!</definedName>
    <definedName name="Semnome_1" localSheetId="1">#REF!</definedName>
    <definedName name="Semnome_1" localSheetId="7">#REF!</definedName>
    <definedName name="Semnome_1" localSheetId="9">#REF!</definedName>
    <definedName name="Semnome_1" localSheetId="10">#REF!</definedName>
    <definedName name="Semnome_1">#REF!</definedName>
    <definedName name="Semnome_1_1" localSheetId="8">#REF!</definedName>
    <definedName name="Semnome_1_1" localSheetId="12">#REF!</definedName>
    <definedName name="Semnome_1_1" localSheetId="3">#REF!</definedName>
    <definedName name="Semnome_1_1" localSheetId="4">#REF!</definedName>
    <definedName name="Semnome_1_1" localSheetId="5">#REF!</definedName>
    <definedName name="Semnome_1_1" localSheetId="6">#REF!</definedName>
    <definedName name="Semnome_1_1" localSheetId="2">#REF!</definedName>
    <definedName name="Semnome_1_1" localSheetId="1">#REF!</definedName>
    <definedName name="Semnome_1_1" localSheetId="7">#REF!</definedName>
    <definedName name="Semnome_1_1" localSheetId="9">#REF!</definedName>
    <definedName name="Semnome_1_1" localSheetId="10">#REF!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S" localSheetId="8">#REF!</definedName>
    <definedName name="SS" localSheetId="12">#REF!</definedName>
    <definedName name="SS" localSheetId="3">#REF!</definedName>
    <definedName name="SS" localSheetId="4">#REF!</definedName>
    <definedName name="SS" localSheetId="5">#REF!</definedName>
    <definedName name="SS" localSheetId="6">#REF!</definedName>
    <definedName name="SS" localSheetId="2">#REF!</definedName>
    <definedName name="SS" localSheetId="1">#REF!</definedName>
    <definedName name="SS" localSheetId="7">#REF!</definedName>
    <definedName name="SS" localSheetId="9">#REF!</definedName>
    <definedName name="SS" localSheetId="10">#REF!</definedName>
    <definedName name="SS">#REF!</definedName>
    <definedName name="SSS" localSheetId="8">#REF!</definedName>
    <definedName name="SSS" localSheetId="12">#REF!</definedName>
    <definedName name="SSS" localSheetId="3">#REF!</definedName>
    <definedName name="SSS" localSheetId="4">#REF!</definedName>
    <definedName name="SSS" localSheetId="5">#REF!</definedName>
    <definedName name="SSS" localSheetId="6">#REF!</definedName>
    <definedName name="SSS" localSheetId="2">#REF!</definedName>
    <definedName name="SSS" localSheetId="1">#REF!</definedName>
    <definedName name="SSS" localSheetId="7">#REF!</definedName>
    <definedName name="SSS" localSheetId="9">#REF!</definedName>
    <definedName name="SSS" localSheetId="10">#REF!</definedName>
    <definedName name="SSS">#REF!</definedName>
    <definedName name="SSSSS" localSheetId="8">#REF!</definedName>
    <definedName name="SSSSS" localSheetId="12">#REF!</definedName>
    <definedName name="SSSSS" localSheetId="3">#REF!</definedName>
    <definedName name="SSSSS" localSheetId="4">#REF!</definedName>
    <definedName name="SSSSS" localSheetId="5">#REF!</definedName>
    <definedName name="SSSSS" localSheetId="6">#REF!</definedName>
    <definedName name="SSSSS" localSheetId="2">#REF!</definedName>
    <definedName name="SSSSS" localSheetId="1">#REF!</definedName>
    <definedName name="SSSSS" localSheetId="7">#REF!</definedName>
    <definedName name="SSSSS" localSheetId="9">#REF!</definedName>
    <definedName name="SSSSS" localSheetId="10">#REF!</definedName>
    <definedName name="SSSSS">#REF!</definedName>
    <definedName name="SSSSSSS" localSheetId="8">#REF!</definedName>
    <definedName name="SSSSSSS" localSheetId="12">#REF!</definedName>
    <definedName name="SSSSSSS" localSheetId="3">#REF!</definedName>
    <definedName name="SSSSSSS" localSheetId="4">#REF!</definedName>
    <definedName name="SSSSSSS" localSheetId="5">#REF!</definedName>
    <definedName name="SSSSSSS" localSheetId="6">#REF!</definedName>
    <definedName name="SSSSSSS" localSheetId="2">#REF!</definedName>
    <definedName name="SSSSSSS" localSheetId="1">#REF!</definedName>
    <definedName name="SSSSSSS" localSheetId="7">#REF!</definedName>
    <definedName name="SSSSSSS" localSheetId="9">#REF!</definedName>
    <definedName name="SSSSSSS" localSheetId="10">#REF!</definedName>
    <definedName name="SSSSSSS">#REF!</definedName>
    <definedName name="START" localSheetId="8">#REF!</definedName>
    <definedName name="START" localSheetId="12">#REF!</definedName>
    <definedName name="START" localSheetId="3">#REF!</definedName>
    <definedName name="START" localSheetId="4">#REF!</definedName>
    <definedName name="START" localSheetId="5">#REF!</definedName>
    <definedName name="START" localSheetId="6">#REF!</definedName>
    <definedName name="START" localSheetId="2">#REF!</definedName>
    <definedName name="START" localSheetId="1">#REF!</definedName>
    <definedName name="START" localSheetId="7">#REF!</definedName>
    <definedName name="START" localSheetId="9">#REF!</definedName>
    <definedName name="START" localSheetId="10">#REF!</definedName>
    <definedName name="START">#REF!</definedName>
    <definedName name="STATUS" localSheetId="8">#REF!</definedName>
    <definedName name="STATUS" localSheetId="12">#REF!</definedName>
    <definedName name="STATUS" localSheetId="3">#REF!</definedName>
    <definedName name="STATUS" localSheetId="4">#REF!</definedName>
    <definedName name="STATUS" localSheetId="5">#REF!</definedName>
    <definedName name="STATUS" localSheetId="6">#REF!</definedName>
    <definedName name="STATUS" localSheetId="2">#REF!</definedName>
    <definedName name="STATUS" localSheetId="1">#REF!</definedName>
    <definedName name="STATUS" localSheetId="7">#REF!</definedName>
    <definedName name="STATUS" localSheetId="9">#REF!</definedName>
    <definedName name="STATUS" localSheetId="10">#REF!</definedName>
    <definedName name="STATUS">#REF!</definedName>
    <definedName name="TECH" localSheetId="8">#REF!</definedName>
    <definedName name="TECH" localSheetId="12">#REF!</definedName>
    <definedName name="TECH" localSheetId="3">#REF!</definedName>
    <definedName name="TECH" localSheetId="4">#REF!</definedName>
    <definedName name="TECH" localSheetId="5">#REF!</definedName>
    <definedName name="TECH" localSheetId="6">#REF!</definedName>
    <definedName name="TECH" localSheetId="2">#REF!</definedName>
    <definedName name="TECH" localSheetId="1">#REF!</definedName>
    <definedName name="TECH" localSheetId="7">#REF!</definedName>
    <definedName name="TECH" localSheetId="9">#REF!</definedName>
    <definedName name="TECH" localSheetId="10">#REF!</definedName>
    <definedName name="TECH">#REF!</definedName>
    <definedName name="teste" localSheetId="8">#REF!</definedName>
    <definedName name="teste" localSheetId="12">#REF!</definedName>
    <definedName name="teste" localSheetId="3">#REF!</definedName>
    <definedName name="teste" localSheetId="4">#REF!</definedName>
    <definedName name="teste" localSheetId="5">#REF!</definedName>
    <definedName name="teste" localSheetId="6">#REF!</definedName>
    <definedName name="teste" localSheetId="2">#REF!</definedName>
    <definedName name="teste" localSheetId="1">#REF!</definedName>
    <definedName name="teste" localSheetId="7">#REF!</definedName>
    <definedName name="teste" localSheetId="9">#REF!</definedName>
    <definedName name="teste" localSheetId="10">#REF!</definedName>
    <definedName name="teste">#REF!</definedName>
    <definedName name="teste1" localSheetId="8">#REF!</definedName>
    <definedName name="teste1" localSheetId="12">#REF!</definedName>
    <definedName name="teste1" localSheetId="3">#REF!</definedName>
    <definedName name="teste1" localSheetId="4">#REF!</definedName>
    <definedName name="teste1" localSheetId="5">#REF!</definedName>
    <definedName name="teste1" localSheetId="6">#REF!</definedName>
    <definedName name="teste1" localSheetId="2">#REF!</definedName>
    <definedName name="teste1" localSheetId="1">#REF!</definedName>
    <definedName name="teste1" localSheetId="7">#REF!</definedName>
    <definedName name="teste1" localSheetId="9">#REF!</definedName>
    <definedName name="teste1" localSheetId="10">#REF!</definedName>
    <definedName name="teste1">#REF!</definedName>
    <definedName name="teste2" localSheetId="8">'[3]CAPA -1'!#REF!</definedName>
    <definedName name="teste2" localSheetId="12">'[3]CAPA -1'!#REF!</definedName>
    <definedName name="teste2" localSheetId="3">'[3]CAPA -1'!#REF!</definedName>
    <definedName name="teste2" localSheetId="4">'[3]CAPA -1'!#REF!</definedName>
    <definedName name="teste2" localSheetId="5">'[3]CAPA -1'!#REF!</definedName>
    <definedName name="teste2" localSheetId="6">'[3]CAPA -1'!#REF!</definedName>
    <definedName name="teste2" localSheetId="2">'[3]CAPA -1'!#REF!</definedName>
    <definedName name="teste2" localSheetId="1">'[3]CAPA -1'!#REF!</definedName>
    <definedName name="teste2" localSheetId="7">'[3]CAPA -1'!#REF!</definedName>
    <definedName name="teste2" localSheetId="9">'[3]CAPA -1'!#REF!</definedName>
    <definedName name="teste2" localSheetId="10">'[3]CAPA -1'!#REF!</definedName>
    <definedName name="teste2">'[3]CAPA -1'!#REF!</definedName>
    <definedName name="teste3" localSheetId="8">#REF!</definedName>
    <definedName name="teste3" localSheetId="12">#REF!</definedName>
    <definedName name="teste3" localSheetId="3">#REF!</definedName>
    <definedName name="teste3" localSheetId="4">#REF!</definedName>
    <definedName name="teste3" localSheetId="5">#REF!</definedName>
    <definedName name="teste3" localSheetId="6">#REF!</definedName>
    <definedName name="teste3" localSheetId="2">#REF!</definedName>
    <definedName name="teste3" localSheetId="1">#REF!</definedName>
    <definedName name="teste3" localSheetId="7">#REF!</definedName>
    <definedName name="teste3" localSheetId="9">#REF!</definedName>
    <definedName name="teste3" localSheetId="10">#REF!</definedName>
    <definedName name="teste3">#REF!</definedName>
    <definedName name="TESTE4" localSheetId="8">#REF!</definedName>
    <definedName name="TESTE4" localSheetId="12">#REF!</definedName>
    <definedName name="TESTE4" localSheetId="3">#REF!</definedName>
    <definedName name="TESTE4" localSheetId="4">#REF!</definedName>
    <definedName name="TESTE4" localSheetId="5">#REF!</definedName>
    <definedName name="TESTE4" localSheetId="6">#REF!</definedName>
    <definedName name="TESTE4" localSheetId="2">#REF!</definedName>
    <definedName name="TESTE4" localSheetId="1">#REF!</definedName>
    <definedName name="TESTE4" localSheetId="7">#REF!</definedName>
    <definedName name="TESTE4" localSheetId="9">#REF!</definedName>
    <definedName name="TESTE4" localSheetId="10">#REF!</definedName>
    <definedName name="TESTE4">#REF!</definedName>
    <definedName name="TESTE5" localSheetId="8">#REF!</definedName>
    <definedName name="TESTE5" localSheetId="12">#REF!</definedName>
    <definedName name="TESTE5" localSheetId="3">#REF!</definedName>
    <definedName name="TESTE5" localSheetId="4">#REF!</definedName>
    <definedName name="TESTE5" localSheetId="5">#REF!</definedName>
    <definedName name="TESTE5" localSheetId="6">#REF!</definedName>
    <definedName name="TESTE5" localSheetId="2">#REF!</definedName>
    <definedName name="TESTE5" localSheetId="1">#REF!</definedName>
    <definedName name="TESTE5" localSheetId="7">#REF!</definedName>
    <definedName name="TESTE5" localSheetId="9">#REF!</definedName>
    <definedName name="TESTE5" localSheetId="10">#REF!</definedName>
    <definedName name="TESTE5">#REF!</definedName>
    <definedName name="_xlnm.Print_Titles" localSheetId="8">'CAB-COMP'!$1:$4</definedName>
    <definedName name="_xlnm.Print_Titles" localSheetId="12">'CLI-COMP'!$1:$4</definedName>
    <definedName name="_xlnm.Print_Titles" localSheetId="3">'EQP-COMP'!$1:$4</definedName>
    <definedName name="_xlnm.Print_Titles" localSheetId="4">'EST-COMP'!$1:$4</definedName>
    <definedName name="_xlnm.Print_Titles" localSheetId="0">GLOBAL!$1:$5</definedName>
    <definedName name="_xlnm.Print_Titles" localSheetId="5">'IMPER-COMP'!$1:$4</definedName>
    <definedName name="_xlnm.Print_Titles" localSheetId="6">'INC-COMP'!$1:$4</definedName>
    <definedName name="_xlnm.Print_Titles" localSheetId="2">'INS-COMP'!$1:$4</definedName>
    <definedName name="_xlnm.Print_Titles" localSheetId="1">'MOB-COMP'!$1:$4</definedName>
    <definedName name="_xlnm.Print_Titles" localSheetId="7">'SDAI-COMP'!$1:$4</definedName>
    <definedName name="_xlnm.Print_Titles" localSheetId="9">'SEG-COMP'!$1:$4</definedName>
    <definedName name="_xlnm.Print_Titles" localSheetId="10">'SPDA-COMP'!$1:$4</definedName>
    <definedName name="wrn.GERAL." localSheetId="0" hidden="1">{#N/A,#N/A,FALSE,"ET-CAPA";#N/A,#N/A,FALSE,"ET-PAG1";#N/A,#N/A,FALSE,"ET-PAG2";#N/A,#N/A,FALSE,"ET-PAG3";#N/A,#N/A,FALSE,"ET-PAG4";#N/A,#N/A,FALSE,"ET-PAG5"}</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GERAL._1" hidden="1">{#N/A,#N/A,FALSE,"ET-CAPA";#N/A,#N/A,FALSE,"ET-PAG1";#N/A,#N/A,FALSE,"ET-PAG2";#N/A,#N/A,FALSE,"ET-PAG3";#N/A,#N/A,FALSE,"ET-PAG4";#N/A,#N/A,FALSE,"ET-PAG5"}</definedName>
    <definedName name="wrn.GERAL2" localSheetId="0" hidden="1">{#N/A,#N/A,FALSE,"ET-CAPA";#N/A,#N/A,FALSE,"ET-PAG1";#N/A,#N/A,FALSE,"ET-PAG2";#N/A,#N/A,FALSE,"ET-PAG3";#N/A,#N/A,FALSE,"ET-PAG4";#N/A,#N/A,FALSE,"ET-PAG5"}</definedName>
    <definedName name="wrn.GERAL2" localSheetId="2" hidden="1">{#N/A,#N/A,FALSE,"ET-CAPA";#N/A,#N/A,FALSE,"ET-PAG1";#N/A,#N/A,FALSE,"ET-PAG2";#N/A,#N/A,FALSE,"ET-PAG3";#N/A,#N/A,FALSE,"ET-PAG4";#N/A,#N/A,FALSE,"ET-PAG5"}</definedName>
    <definedName name="wrn.GERAL2" hidden="1">{#N/A,#N/A,FALSE,"ET-CAPA";#N/A,#N/A,FALSE,"ET-PAG1";#N/A,#N/A,FALSE,"ET-PAG2";#N/A,#N/A,FALSE,"ET-PAG3";#N/A,#N/A,FALSE,"ET-PAG4";#N/A,#N/A,FALSE,"ET-PAG5"}</definedName>
    <definedName name="wrn.GERAL2_1" hidden="1">{#N/A,#N/A,FALSE,"ET-CAPA";#N/A,#N/A,FALSE,"ET-PAG1";#N/A,#N/A,FALSE,"ET-PAG2";#N/A,#N/A,FALSE,"ET-PAG3";#N/A,#N/A,FALSE,"ET-PAG4";#N/A,#N/A,FALSE,"ET-PAG5"}</definedName>
    <definedName name="X" localSheetId="8">#REF!</definedName>
    <definedName name="X" localSheetId="12">#REF!</definedName>
    <definedName name="X" localSheetId="3">#REF!</definedName>
    <definedName name="X" localSheetId="4">#REF!</definedName>
    <definedName name="X" localSheetId="5">#REF!</definedName>
    <definedName name="X" localSheetId="6">#REF!</definedName>
    <definedName name="X" localSheetId="2">#REF!</definedName>
    <definedName name="X" localSheetId="1">#REF!</definedName>
    <definedName name="X" localSheetId="7">#REF!</definedName>
    <definedName name="X" localSheetId="9">#REF!</definedName>
    <definedName name="X" localSheetId="10">#REF!</definedName>
    <definedName name="X">#REF!</definedName>
  </definedNames>
  <calcPr calcId="124519"/>
</workbook>
</file>

<file path=xl/calcChain.xml><?xml version="1.0" encoding="utf-8"?>
<calcChain xmlns="http://schemas.openxmlformats.org/spreadsheetml/2006/main">
  <c r="I145" i="40"/>
  <c r="G145"/>
  <c r="E145"/>
  <c r="I144"/>
  <c r="G144"/>
  <c r="E144"/>
  <c r="I143"/>
  <c r="G143"/>
  <c r="E143"/>
  <c r="I142"/>
  <c r="G142"/>
  <c r="E142"/>
  <c r="I141"/>
  <c r="G141"/>
  <c r="E141"/>
  <c r="I140"/>
  <c r="G140"/>
  <c r="E140"/>
  <c r="I139"/>
  <c r="G139"/>
  <c r="E139"/>
  <c r="I138"/>
  <c r="G138"/>
  <c r="E138"/>
  <c r="I134"/>
  <c r="G134"/>
  <c r="E134"/>
  <c r="I133"/>
  <c r="G133"/>
  <c r="E133"/>
  <c r="I132"/>
  <c r="G132"/>
  <c r="E132"/>
  <c r="I131"/>
  <c r="G131"/>
  <c r="E131"/>
  <c r="I130"/>
  <c r="G130"/>
  <c r="E130"/>
  <c r="I129"/>
  <c r="G129"/>
  <c r="E129"/>
  <c r="I128"/>
  <c r="G128"/>
  <c r="E128"/>
  <c r="I127"/>
  <c r="G127"/>
  <c r="E127"/>
  <c r="I122"/>
  <c r="G122"/>
  <c r="E122"/>
  <c r="I121"/>
  <c r="G121"/>
  <c r="E121"/>
  <c r="I120"/>
  <c r="G120"/>
  <c r="E120"/>
  <c r="I119"/>
  <c r="G119"/>
  <c r="E119"/>
  <c r="I118"/>
  <c r="G118"/>
  <c r="E118"/>
  <c r="I117"/>
  <c r="G117"/>
  <c r="E117"/>
  <c r="I116"/>
  <c r="G116"/>
  <c r="E116"/>
  <c r="I115"/>
  <c r="G115"/>
  <c r="E115"/>
  <c r="I110"/>
  <c r="J110" s="1"/>
  <c r="I109"/>
  <c r="J109" s="1"/>
  <c r="I108"/>
  <c r="J108" s="1"/>
  <c r="I107"/>
  <c r="J107" s="1"/>
  <c r="I106"/>
  <c r="J106" s="1"/>
  <c r="I105"/>
  <c r="J105" s="1"/>
  <c r="I104"/>
  <c r="J104" s="1"/>
  <c r="I103"/>
  <c r="J103" s="1"/>
  <c r="E110"/>
  <c r="E109"/>
  <c r="E108"/>
  <c r="E107"/>
  <c r="E106"/>
  <c r="E105"/>
  <c r="E104"/>
  <c r="E103"/>
  <c r="I98"/>
  <c r="J98" s="1"/>
  <c r="I97"/>
  <c r="J97" s="1"/>
  <c r="I96"/>
  <c r="J96" s="1"/>
  <c r="I95"/>
  <c r="J95" s="1"/>
  <c r="I94"/>
  <c r="J94" s="1"/>
  <c r="I93"/>
  <c r="J93" s="1"/>
  <c r="I92"/>
  <c r="J92" s="1"/>
  <c r="I91"/>
  <c r="J91" s="1"/>
  <c r="E98"/>
  <c r="E97"/>
  <c r="E96"/>
  <c r="E95"/>
  <c r="E94"/>
  <c r="E93"/>
  <c r="E92"/>
  <c r="E91"/>
  <c r="I86"/>
  <c r="J86" s="1"/>
  <c r="I85"/>
  <c r="J85" s="1"/>
  <c r="I84"/>
  <c r="J84" s="1"/>
  <c r="I83"/>
  <c r="J83" s="1"/>
  <c r="I82"/>
  <c r="J82" s="1"/>
  <c r="I81"/>
  <c r="J81" s="1"/>
  <c r="I80"/>
  <c r="J80" s="1"/>
  <c r="I79"/>
  <c r="J79" s="1"/>
  <c r="E86"/>
  <c r="E85"/>
  <c r="E84"/>
  <c r="E83"/>
  <c r="E82"/>
  <c r="E81"/>
  <c r="E80"/>
  <c r="E79"/>
  <c r="I74"/>
  <c r="J74" s="1"/>
  <c r="I73"/>
  <c r="J73" s="1"/>
  <c r="I72"/>
  <c r="J72" s="1"/>
  <c r="I71"/>
  <c r="I70"/>
  <c r="J70" s="1"/>
  <c r="I69"/>
  <c r="J69" s="1"/>
  <c r="I68"/>
  <c r="J68" s="1"/>
  <c r="I67"/>
  <c r="E74"/>
  <c r="E73"/>
  <c r="E72"/>
  <c r="E71"/>
  <c r="E70"/>
  <c r="E69"/>
  <c r="E68"/>
  <c r="E67"/>
  <c r="I62"/>
  <c r="G62"/>
  <c r="E62"/>
  <c r="I61"/>
  <c r="G61"/>
  <c r="E61"/>
  <c r="I60"/>
  <c r="G60"/>
  <c r="E60"/>
  <c r="I59"/>
  <c r="G59"/>
  <c r="E59"/>
  <c r="I58"/>
  <c r="G58"/>
  <c r="E58"/>
  <c r="I57"/>
  <c r="G57"/>
  <c r="E57"/>
  <c r="I56"/>
  <c r="G56"/>
  <c r="E56"/>
  <c r="I55"/>
  <c r="G55"/>
  <c r="E55"/>
  <c r="I50"/>
  <c r="G50"/>
  <c r="E50"/>
  <c r="I49"/>
  <c r="G49"/>
  <c r="E49"/>
  <c r="I48"/>
  <c r="G48"/>
  <c r="E48"/>
  <c r="I47"/>
  <c r="G47"/>
  <c r="E47"/>
  <c r="I46"/>
  <c r="G46"/>
  <c r="E46"/>
  <c r="I45"/>
  <c r="G45"/>
  <c r="E45"/>
  <c r="I44"/>
  <c r="G44"/>
  <c r="E44"/>
  <c r="I43"/>
  <c r="G43"/>
  <c r="E43"/>
  <c r="I38"/>
  <c r="G38"/>
  <c r="E38"/>
  <c r="I37"/>
  <c r="G37"/>
  <c r="E37"/>
  <c r="I36"/>
  <c r="G36"/>
  <c r="E36"/>
  <c r="I35"/>
  <c r="G35"/>
  <c r="E35"/>
  <c r="I34"/>
  <c r="G34"/>
  <c r="E34"/>
  <c r="I33"/>
  <c r="G33"/>
  <c r="E33"/>
  <c r="I32"/>
  <c r="G32"/>
  <c r="E32"/>
  <c r="I31"/>
  <c r="G31"/>
  <c r="E31"/>
  <c r="I26"/>
  <c r="G26"/>
  <c r="E26"/>
  <c r="I25"/>
  <c r="G25"/>
  <c r="E25"/>
  <c r="I24"/>
  <c r="G24"/>
  <c r="E24"/>
  <c r="I23"/>
  <c r="G23"/>
  <c r="E23"/>
  <c r="I22"/>
  <c r="G22"/>
  <c r="E22"/>
  <c r="I21"/>
  <c r="G21"/>
  <c r="E21"/>
  <c r="I20"/>
  <c r="G20"/>
  <c r="E20"/>
  <c r="I19"/>
  <c r="G19"/>
  <c r="E19"/>
  <c r="I15"/>
  <c r="I14"/>
  <c r="I13"/>
  <c r="I12"/>
  <c r="I11"/>
  <c r="I10"/>
  <c r="I9"/>
  <c r="I8"/>
  <c r="E15"/>
  <c r="E14"/>
  <c r="E13"/>
  <c r="E12"/>
  <c r="E11"/>
  <c r="E10"/>
  <c r="E9"/>
  <c r="E8"/>
  <c r="A1"/>
  <c r="H26"/>
  <c r="H25"/>
  <c r="H24"/>
  <c r="H23"/>
  <c r="H22"/>
  <c r="H21"/>
  <c r="H20"/>
  <c r="H19"/>
  <c r="B17"/>
  <c r="A17"/>
  <c r="A101"/>
  <c r="A89"/>
  <c r="A77"/>
  <c r="A65"/>
  <c r="A113"/>
  <c r="H115"/>
  <c r="H116"/>
  <c r="H117"/>
  <c r="H118"/>
  <c r="H119"/>
  <c r="H120"/>
  <c r="H121"/>
  <c r="H122"/>
  <c r="J119" l="1"/>
  <c r="J115"/>
  <c r="J21"/>
  <c r="J25"/>
  <c r="J22"/>
  <c r="J26"/>
  <c r="J118"/>
  <c r="J122"/>
  <c r="J19"/>
  <c r="J23"/>
  <c r="J20"/>
  <c r="J24"/>
  <c r="J117"/>
  <c r="J121"/>
  <c r="J101"/>
  <c r="J89"/>
  <c r="J77"/>
  <c r="J71"/>
  <c r="J67"/>
  <c r="J120"/>
  <c r="J116"/>
  <c r="J17" l="1"/>
  <c r="J65"/>
  <c r="J113"/>
  <c r="H145"/>
  <c r="H144"/>
  <c r="H143"/>
  <c r="H142"/>
  <c r="H141"/>
  <c r="H140"/>
  <c r="H139"/>
  <c r="J139" s="1"/>
  <c r="H138"/>
  <c r="A136"/>
  <c r="H134"/>
  <c r="H133"/>
  <c r="H132"/>
  <c r="H131"/>
  <c r="H130"/>
  <c r="H129"/>
  <c r="H128"/>
  <c r="H127"/>
  <c r="A125"/>
  <c r="H62"/>
  <c r="H61"/>
  <c r="J61" s="1"/>
  <c r="H60"/>
  <c r="H59"/>
  <c r="H58"/>
  <c r="H57"/>
  <c r="J57" s="1"/>
  <c r="H56"/>
  <c r="H55"/>
  <c r="A53"/>
  <c r="H50"/>
  <c r="H49"/>
  <c r="H48"/>
  <c r="H47"/>
  <c r="H46"/>
  <c r="H45"/>
  <c r="H44"/>
  <c r="H43"/>
  <c r="A41"/>
  <c r="H38"/>
  <c r="H37"/>
  <c r="H36"/>
  <c r="H35"/>
  <c r="H34"/>
  <c r="H33"/>
  <c r="H32"/>
  <c r="H31"/>
  <c r="A29"/>
  <c r="A6"/>
  <c r="J11" l="1"/>
  <c r="J12"/>
  <c r="J13"/>
  <c r="J14"/>
  <c r="J15"/>
  <c r="J45"/>
  <c r="J10"/>
  <c r="J55"/>
  <c r="J44"/>
  <c r="J31"/>
  <c r="J33"/>
  <c r="J34"/>
  <c r="J35"/>
  <c r="J36"/>
  <c r="J37"/>
  <c r="J38"/>
  <c r="J128"/>
  <c r="J132"/>
  <c r="J144"/>
  <c r="J9"/>
  <c r="J48"/>
  <c r="J50"/>
  <c r="J145"/>
  <c r="J46"/>
  <c r="J47"/>
  <c r="J62"/>
  <c r="J138"/>
  <c r="J140"/>
  <c r="J141"/>
  <c r="J142"/>
  <c r="J143"/>
  <c r="J8"/>
  <c r="J43"/>
  <c r="J56"/>
  <c r="J58"/>
  <c r="J59"/>
  <c r="J60"/>
  <c r="J127"/>
  <c r="J129"/>
  <c r="J130"/>
  <c r="J131"/>
  <c r="J133"/>
  <c r="J134"/>
  <c r="J32"/>
  <c r="J49"/>
  <c r="J6" l="1"/>
  <c r="J53"/>
  <c r="J125"/>
  <c r="J29"/>
  <c r="J41"/>
  <c r="J136"/>
  <c r="B6"/>
  <c r="B29" l="1"/>
  <c r="B41" l="1"/>
  <c r="B6" i="30"/>
  <c r="B14"/>
  <c r="I12"/>
  <c r="J12" s="1"/>
  <c r="G12"/>
  <c r="E12"/>
  <c r="I11"/>
  <c r="J11" s="1"/>
  <c r="G11"/>
  <c r="E11"/>
  <c r="I10"/>
  <c r="G10"/>
  <c r="E10"/>
  <c r="I9"/>
  <c r="G9"/>
  <c r="E9"/>
  <c r="I8"/>
  <c r="J8" s="1"/>
  <c r="G8"/>
  <c r="E8"/>
  <c r="A6"/>
  <c r="B53" i="40" l="1"/>
  <c r="J9" i="30"/>
  <c r="J10"/>
  <c r="B65" i="40" l="1"/>
  <c r="J6" i="30"/>
  <c r="B77" i="40" l="1"/>
  <c r="B89" l="1"/>
  <c r="B101"/>
  <c r="B113" s="1"/>
  <c r="B125" l="1"/>
  <c r="B136" l="1"/>
  <c r="I119" i="25" l="1"/>
  <c r="I118"/>
  <c r="I117"/>
  <c r="I116"/>
  <c r="I115"/>
  <c r="I114"/>
  <c r="I113"/>
  <c r="I112"/>
  <c r="I111"/>
  <c r="I105"/>
  <c r="I104"/>
  <c r="I103"/>
  <c r="I98"/>
  <c r="I97"/>
  <c r="I96"/>
  <c r="I95"/>
  <c r="I94"/>
  <c r="I93"/>
  <c r="I92"/>
  <c r="I91"/>
  <c r="I90"/>
  <c r="I89"/>
  <c r="I88"/>
  <c r="I87"/>
  <c r="I86"/>
  <c r="I80"/>
  <c r="I79"/>
  <c r="I77"/>
  <c r="I74"/>
  <c r="I73"/>
  <c r="I72"/>
  <c r="I71"/>
  <c r="I70"/>
  <c r="I69"/>
  <c r="I68"/>
  <c r="I81"/>
  <c r="I63"/>
  <c r="I62"/>
  <c r="I61"/>
  <c r="I60"/>
  <c r="I59"/>
  <c r="I58"/>
  <c r="I57"/>
  <c r="I56"/>
  <c r="I55"/>
  <c r="I45"/>
  <c r="I44"/>
  <c r="I43"/>
  <c r="I42"/>
  <c r="I41"/>
  <c r="I36"/>
  <c r="I35"/>
  <c r="I34"/>
  <c r="I33"/>
  <c r="I32"/>
  <c r="I31"/>
  <c r="F7" i="5" l="1"/>
  <c r="F6"/>
  <c r="F5"/>
  <c r="I8" i="25"/>
  <c r="J87"/>
  <c r="J88"/>
  <c r="J89"/>
  <c r="J90"/>
  <c r="J91"/>
  <c r="J92"/>
  <c r="J93"/>
  <c r="J94"/>
  <c r="J95"/>
  <c r="J96"/>
  <c r="J97"/>
  <c r="J98"/>
  <c r="G87"/>
  <c r="G88"/>
  <c r="G89"/>
  <c r="G90"/>
  <c r="G91"/>
  <c r="G92"/>
  <c r="G93"/>
  <c r="G94"/>
  <c r="G95"/>
  <c r="G96"/>
  <c r="G97"/>
  <c r="G98"/>
  <c r="E87"/>
  <c r="E88"/>
  <c r="E89"/>
  <c r="E90"/>
  <c r="E91"/>
  <c r="E92"/>
  <c r="E93"/>
  <c r="E94"/>
  <c r="E95"/>
  <c r="E96"/>
  <c r="E98" l="1"/>
  <c r="E97"/>
  <c r="J86"/>
  <c r="G86"/>
  <c r="E86"/>
  <c r="A84"/>
  <c r="J84" l="1"/>
  <c r="J119"/>
  <c r="G119"/>
  <c r="E119"/>
  <c r="J118"/>
  <c r="G118"/>
  <c r="E118"/>
  <c r="J117"/>
  <c r="G117"/>
  <c r="E117"/>
  <c r="J116"/>
  <c r="G116"/>
  <c r="E116"/>
  <c r="J115"/>
  <c r="G115"/>
  <c r="E115"/>
  <c r="J114"/>
  <c r="G114"/>
  <c r="E114"/>
  <c r="J113"/>
  <c r="G113"/>
  <c r="E113"/>
  <c r="J112"/>
  <c r="G112"/>
  <c r="E112"/>
  <c r="J111"/>
  <c r="G111"/>
  <c r="E111"/>
  <c r="A109"/>
  <c r="I24"/>
  <c r="G24"/>
  <c r="E24"/>
  <c r="I23"/>
  <c r="G23"/>
  <c r="E23"/>
  <c r="I22"/>
  <c r="J22" s="1"/>
  <c r="G22"/>
  <c r="E22"/>
  <c r="A20"/>
  <c r="J109" l="1"/>
  <c r="J24"/>
  <c r="J23"/>
  <c r="G68" i="23" l="1"/>
  <c r="G69"/>
  <c r="G70"/>
  <c r="E70"/>
  <c r="E69"/>
  <c r="G67"/>
  <c r="E68"/>
  <c r="E67"/>
  <c r="I70"/>
  <c r="J70" s="1"/>
  <c r="I69"/>
  <c r="J69" s="1"/>
  <c r="I68"/>
  <c r="J68" s="1"/>
  <c r="I67"/>
  <c r="J67" s="1"/>
  <c r="G62"/>
  <c r="G61"/>
  <c r="G60"/>
  <c r="G59"/>
  <c r="E62"/>
  <c r="I61"/>
  <c r="J61" s="1"/>
  <c r="I62"/>
  <c r="J62" s="1"/>
  <c r="I60"/>
  <c r="J60" s="1"/>
  <c r="I59"/>
  <c r="J59" s="1"/>
  <c r="E53"/>
  <c r="E52"/>
  <c r="E61"/>
  <c r="E60"/>
  <c r="E59"/>
  <c r="G53"/>
  <c r="G52"/>
  <c r="I52"/>
  <c r="J52" s="1"/>
  <c r="I53"/>
  <c r="J53" s="1"/>
  <c r="G18"/>
  <c r="G17"/>
  <c r="G16"/>
  <c r="G15"/>
  <c r="E17"/>
  <c r="E16"/>
  <c r="E15"/>
  <c r="I15"/>
  <c r="J15" s="1"/>
  <c r="I16"/>
  <c r="J16" s="1"/>
  <c r="I17"/>
  <c r="J17" s="1"/>
  <c r="I18"/>
  <c r="J18" s="1"/>
  <c r="I9"/>
  <c r="J9" s="1"/>
  <c r="I10"/>
  <c r="J10" s="1"/>
  <c r="I8"/>
  <c r="J8" s="1"/>
  <c r="G9"/>
  <c r="G8"/>
  <c r="E9"/>
  <c r="E8"/>
  <c r="E45"/>
  <c r="G45"/>
  <c r="I45"/>
  <c r="J45" s="1"/>
  <c r="E46"/>
  <c r="G46"/>
  <c r="I46"/>
  <c r="J46" s="1"/>
  <c r="E47"/>
  <c r="G47"/>
  <c r="I47"/>
  <c r="J47" s="1"/>
  <c r="I40"/>
  <c r="J40" s="1"/>
  <c r="G40"/>
  <c r="E40"/>
  <c r="I39"/>
  <c r="J39" s="1"/>
  <c r="G39"/>
  <c r="E39"/>
  <c r="I38"/>
  <c r="J38" s="1"/>
  <c r="G38"/>
  <c r="E38"/>
  <c r="I37"/>
  <c r="J37" s="1"/>
  <c r="G37"/>
  <c r="E37"/>
  <c r="I36"/>
  <c r="J36" s="1"/>
  <c r="G36"/>
  <c r="E36"/>
  <c r="I35"/>
  <c r="J35" s="1"/>
  <c r="G35"/>
  <c r="E35"/>
  <c r="I34"/>
  <c r="J34" s="1"/>
  <c r="G34"/>
  <c r="E34"/>
  <c r="I29"/>
  <c r="J29" s="1"/>
  <c r="G29"/>
  <c r="E29"/>
  <c r="I28"/>
  <c r="J28" s="1"/>
  <c r="G28"/>
  <c r="E28"/>
  <c r="I27"/>
  <c r="J27" s="1"/>
  <c r="G27"/>
  <c r="E27"/>
  <c r="I26"/>
  <c r="J26" s="1"/>
  <c r="G26"/>
  <c r="E26"/>
  <c r="I25"/>
  <c r="J25" s="1"/>
  <c r="G25"/>
  <c r="E25"/>
  <c r="I24"/>
  <c r="J24" s="1"/>
  <c r="G24"/>
  <c r="E24"/>
  <c r="I23"/>
  <c r="J23" s="1"/>
  <c r="G23"/>
  <c r="E23"/>
  <c r="J6" l="1"/>
  <c r="J32"/>
  <c r="J57"/>
  <c r="J21"/>
  <c r="J13"/>
  <c r="J65"/>
  <c r="J43"/>
  <c r="J105" i="25" l="1"/>
  <c r="G105"/>
  <c r="E105"/>
  <c r="G104"/>
  <c r="E104"/>
  <c r="G103"/>
  <c r="E103"/>
  <c r="A101"/>
  <c r="J104" l="1"/>
  <c r="J103"/>
  <c r="H78"/>
  <c r="H75"/>
  <c r="I15" i="26" l="1"/>
  <c r="A11" i="28" l="1"/>
  <c r="A6"/>
  <c r="H58" i="25"/>
  <c r="H63"/>
  <c r="H62"/>
  <c r="G62"/>
  <c r="E62"/>
  <c r="H61"/>
  <c r="G61"/>
  <c r="E61"/>
  <c r="H60"/>
  <c r="G60"/>
  <c r="E60"/>
  <c r="J59"/>
  <c r="G59"/>
  <c r="E59"/>
  <c r="G58"/>
  <c r="E58"/>
  <c r="H57"/>
  <c r="G57"/>
  <c r="E57"/>
  <c r="H56"/>
  <c r="G56"/>
  <c r="E56"/>
  <c r="H55"/>
  <c r="G55"/>
  <c r="E55"/>
  <c r="A53"/>
  <c r="E73"/>
  <c r="J80"/>
  <c r="J79"/>
  <c r="H81"/>
  <c r="H77"/>
  <c r="H76"/>
  <c r="H74"/>
  <c r="H73"/>
  <c r="H71"/>
  <c r="H70"/>
  <c r="H69"/>
  <c r="H68"/>
  <c r="G77"/>
  <c r="E77"/>
  <c r="G74"/>
  <c r="E74"/>
  <c r="G73"/>
  <c r="J72"/>
  <c r="G72"/>
  <c r="E72"/>
  <c r="G71"/>
  <c r="E71"/>
  <c r="G70"/>
  <c r="E70"/>
  <c r="G69"/>
  <c r="E69"/>
  <c r="G80"/>
  <c r="E80"/>
  <c r="G79"/>
  <c r="E79"/>
  <c r="J55" l="1"/>
  <c r="J61"/>
  <c r="J62"/>
  <c r="J58"/>
  <c r="J56"/>
  <c r="J57"/>
  <c r="J60"/>
  <c r="J63"/>
  <c r="J81"/>
  <c r="J74"/>
  <c r="J77"/>
  <c r="J73"/>
  <c r="J71"/>
  <c r="J70"/>
  <c r="J69"/>
  <c r="J44"/>
  <c r="G44"/>
  <c r="E44"/>
  <c r="J46"/>
  <c r="J45"/>
  <c r="G45"/>
  <c r="E45"/>
  <c r="J43"/>
  <c r="G43"/>
  <c r="E43"/>
  <c r="J42"/>
  <c r="G42"/>
  <c r="E42"/>
  <c r="J48"/>
  <c r="H32"/>
  <c r="H36"/>
  <c r="J36" s="1"/>
  <c r="H35"/>
  <c r="H34"/>
  <c r="H33"/>
  <c r="E36"/>
  <c r="J35"/>
  <c r="J34"/>
  <c r="G34"/>
  <c r="E34"/>
  <c r="G33"/>
  <c r="E33"/>
  <c r="G36"/>
  <c r="G35"/>
  <c r="E35"/>
  <c r="E8"/>
  <c r="J12"/>
  <c r="J11"/>
  <c r="J10"/>
  <c r="J15"/>
  <c r="J14"/>
  <c r="J13"/>
  <c r="J53" l="1"/>
  <c r="J33"/>
  <c r="A1" i="28" l="1"/>
  <c r="F8" i="5" l="1"/>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A2" i="40" l="1"/>
  <c r="A3"/>
  <c r="A2" i="28"/>
  <c r="A2" i="23"/>
  <c r="A2" i="30"/>
  <c r="A2" i="25"/>
  <c r="A3" i="28"/>
  <c r="A3" i="23"/>
  <c r="A3" i="30"/>
  <c r="A3" i="25"/>
  <c r="A1" l="1"/>
  <c r="A6"/>
  <c r="G8"/>
  <c r="J8"/>
  <c r="E9"/>
  <c r="G9"/>
  <c r="I9"/>
  <c r="J9" s="1"/>
  <c r="J16"/>
  <c r="J17"/>
  <c r="A29"/>
  <c r="E31"/>
  <c r="G31"/>
  <c r="J31"/>
  <c r="E32"/>
  <c r="G32"/>
  <c r="J32"/>
  <c r="A39"/>
  <c r="E41"/>
  <c r="G41"/>
  <c r="J41"/>
  <c r="J47"/>
  <c r="J49"/>
  <c r="J50"/>
  <c r="A66"/>
  <c r="E68"/>
  <c r="G68"/>
  <c r="J68"/>
  <c r="J6" l="1"/>
  <c r="J39"/>
  <c r="J29"/>
  <c r="B6"/>
  <c r="B20" l="1"/>
  <c r="B29" s="1"/>
  <c r="B39" l="1"/>
  <c r="B53" l="1"/>
  <c r="B66" l="1"/>
  <c r="B84" l="1"/>
  <c r="B101" s="1"/>
  <c r="H190" i="27"/>
  <c r="I190"/>
  <c r="G190"/>
  <c r="E190"/>
  <c r="I189"/>
  <c r="J189" s="1"/>
  <c r="G189"/>
  <c r="E189"/>
  <c r="I188"/>
  <c r="J188" s="1"/>
  <c r="G188"/>
  <c r="E188"/>
  <c r="A186"/>
  <c r="I182"/>
  <c r="J182" s="1"/>
  <c r="G182"/>
  <c r="E182"/>
  <c r="I181"/>
  <c r="J181" s="1"/>
  <c r="G181"/>
  <c r="E181"/>
  <c r="A179"/>
  <c r="I175"/>
  <c r="J175" s="1"/>
  <c r="G175"/>
  <c r="E175"/>
  <c r="I174"/>
  <c r="J174" s="1"/>
  <c r="G174"/>
  <c r="E174"/>
  <c r="A172"/>
  <c r="I169"/>
  <c r="J169" s="1"/>
  <c r="G169"/>
  <c r="E169"/>
  <c r="I168"/>
  <c r="J168" s="1"/>
  <c r="G168"/>
  <c r="E168"/>
  <c r="I167"/>
  <c r="J167" s="1"/>
  <c r="G167"/>
  <c r="E167"/>
  <c r="I166"/>
  <c r="J166" s="1"/>
  <c r="G166"/>
  <c r="E166"/>
  <c r="F164"/>
  <c r="E164"/>
  <c r="A164"/>
  <c r="E159"/>
  <c r="G159"/>
  <c r="I159"/>
  <c r="J159" s="1"/>
  <c r="E160"/>
  <c r="G160"/>
  <c r="I160"/>
  <c r="J160" s="1"/>
  <c r="I161"/>
  <c r="J161" s="1"/>
  <c r="G161"/>
  <c r="E161"/>
  <c r="I158"/>
  <c r="J158" s="1"/>
  <c r="G158"/>
  <c r="E158"/>
  <c r="I157"/>
  <c r="J157" s="1"/>
  <c r="G157"/>
  <c r="E157"/>
  <c r="F155"/>
  <c r="E155"/>
  <c r="A155"/>
  <c r="I151"/>
  <c r="H151"/>
  <c r="G151"/>
  <c r="E151"/>
  <c r="I150"/>
  <c r="J150" s="1"/>
  <c r="G150"/>
  <c r="E150"/>
  <c r="I149"/>
  <c r="J149" s="1"/>
  <c r="G149"/>
  <c r="E149"/>
  <c r="A147"/>
  <c r="H143"/>
  <c r="I143"/>
  <c r="G143"/>
  <c r="E143"/>
  <c r="I142"/>
  <c r="J142" s="1"/>
  <c r="G142"/>
  <c r="E142"/>
  <c r="I141"/>
  <c r="J141" s="1"/>
  <c r="G141"/>
  <c r="E141"/>
  <c r="A139"/>
  <c r="H135"/>
  <c r="E135"/>
  <c r="G135"/>
  <c r="I135"/>
  <c r="I134"/>
  <c r="J134" s="1"/>
  <c r="G134"/>
  <c r="E134"/>
  <c r="I133"/>
  <c r="J133" s="1"/>
  <c r="G133"/>
  <c r="E133"/>
  <c r="A131"/>
  <c r="I128"/>
  <c r="J128" s="1"/>
  <c r="G128"/>
  <c r="E128"/>
  <c r="I127"/>
  <c r="J127" s="1"/>
  <c r="G127"/>
  <c r="E127"/>
  <c r="I126"/>
  <c r="J126" s="1"/>
  <c r="G126"/>
  <c r="E126"/>
  <c r="F124"/>
  <c r="E124"/>
  <c r="A124"/>
  <c r="B109" i="25" l="1"/>
  <c r="J190" i="27"/>
  <c r="J151"/>
  <c r="J135"/>
  <c r="J164"/>
  <c r="J155"/>
  <c r="J143"/>
  <c r="J124"/>
  <c r="I14" i="26" l="1"/>
  <c r="I9"/>
  <c r="I8"/>
  <c r="G15"/>
  <c r="E15"/>
  <c r="G14"/>
  <c r="E14"/>
  <c r="G9"/>
  <c r="E9"/>
  <c r="G8"/>
  <c r="E8"/>
  <c r="J15" l="1"/>
  <c r="J14"/>
  <c r="A12"/>
  <c r="J9"/>
  <c r="J8"/>
  <c r="B6"/>
  <c r="A6"/>
  <c r="B12" l="1"/>
  <c r="J6"/>
  <c r="J12"/>
  <c r="I121" i="27" l="1"/>
  <c r="J121" s="1"/>
  <c r="G121"/>
  <c r="E121"/>
  <c r="I120"/>
  <c r="J120" s="1"/>
  <c r="G120"/>
  <c r="E120"/>
  <c r="I119"/>
  <c r="J119" s="1"/>
  <c r="G119"/>
  <c r="E119"/>
  <c r="I118"/>
  <c r="J118" s="1"/>
  <c r="G118"/>
  <c r="E118"/>
  <c r="I117"/>
  <c r="J117" s="1"/>
  <c r="G117"/>
  <c r="E117"/>
  <c r="I116"/>
  <c r="J116" s="1"/>
  <c r="G116"/>
  <c r="E116"/>
  <c r="I115"/>
  <c r="J115" s="1"/>
  <c r="G115"/>
  <c r="E115"/>
  <c r="I114"/>
  <c r="J114" s="1"/>
  <c r="G114"/>
  <c r="E114"/>
  <c r="I113"/>
  <c r="J113" s="1"/>
  <c r="G113"/>
  <c r="E113"/>
  <c r="I112"/>
  <c r="J112" s="1"/>
  <c r="G112"/>
  <c r="E112"/>
  <c r="I111"/>
  <c r="J111" s="1"/>
  <c r="G111"/>
  <c r="E111"/>
  <c r="A109"/>
  <c r="I106"/>
  <c r="J106" s="1"/>
  <c r="G106"/>
  <c r="E106"/>
  <c r="I105"/>
  <c r="J105" s="1"/>
  <c r="G105"/>
  <c r="E105"/>
  <c r="I104"/>
  <c r="J104" s="1"/>
  <c r="G104"/>
  <c r="E104"/>
  <c r="A102"/>
  <c r="I99"/>
  <c r="J99" s="1"/>
  <c r="G99"/>
  <c r="E99"/>
  <c r="I98"/>
  <c r="J98" s="1"/>
  <c r="G98"/>
  <c r="E98"/>
  <c r="I97"/>
  <c r="J97" s="1"/>
  <c r="G97"/>
  <c r="E97"/>
  <c r="I96"/>
  <c r="J96" s="1"/>
  <c r="G96"/>
  <c r="E96"/>
  <c r="I95"/>
  <c r="J95" s="1"/>
  <c r="G95"/>
  <c r="E95"/>
  <c r="A93"/>
  <c r="I90"/>
  <c r="J90" s="1"/>
  <c r="G90"/>
  <c r="E90"/>
  <c r="I89"/>
  <c r="J89" s="1"/>
  <c r="G89"/>
  <c r="E89"/>
  <c r="I88"/>
  <c r="J88" s="1"/>
  <c r="G88"/>
  <c r="E88"/>
  <c r="I87"/>
  <c r="J87" s="1"/>
  <c r="G87"/>
  <c r="E87"/>
  <c r="I86"/>
  <c r="J86" s="1"/>
  <c r="G86"/>
  <c r="E86"/>
  <c r="A84"/>
  <c r="I81"/>
  <c r="J81" s="1"/>
  <c r="G81"/>
  <c r="E81"/>
  <c r="I80"/>
  <c r="J80" s="1"/>
  <c r="G80"/>
  <c r="E80"/>
  <c r="I79"/>
  <c r="J79" s="1"/>
  <c r="G79"/>
  <c r="E79"/>
  <c r="I78"/>
  <c r="J78" s="1"/>
  <c r="G78"/>
  <c r="E78"/>
  <c r="I77"/>
  <c r="J77" s="1"/>
  <c r="G77"/>
  <c r="E77"/>
  <c r="A75"/>
  <c r="A70"/>
  <c r="I66"/>
  <c r="J66" s="1"/>
  <c r="G66"/>
  <c r="E66"/>
  <c r="J109" l="1"/>
  <c r="J102"/>
  <c r="J93"/>
  <c r="J84"/>
  <c r="J75"/>
  <c r="E54"/>
  <c r="G54"/>
  <c r="I54"/>
  <c r="J54" s="1"/>
  <c r="E55"/>
  <c r="G55"/>
  <c r="I55"/>
  <c r="J55" s="1"/>
  <c r="E56"/>
  <c r="G56"/>
  <c r="I56"/>
  <c r="J56" s="1"/>
  <c r="E57"/>
  <c r="G57"/>
  <c r="I57"/>
  <c r="J57" s="1"/>
  <c r="E58"/>
  <c r="G58"/>
  <c r="I58"/>
  <c r="J58" s="1"/>
  <c r="E59"/>
  <c r="G59"/>
  <c r="I59"/>
  <c r="J59" s="1"/>
  <c r="E60"/>
  <c r="G60"/>
  <c r="I60"/>
  <c r="J60" s="1"/>
  <c r="E61"/>
  <c r="G61"/>
  <c r="I61"/>
  <c r="J61" s="1"/>
  <c r="E62"/>
  <c r="G62"/>
  <c r="I62"/>
  <c r="J62" s="1"/>
  <c r="E63"/>
  <c r="G63"/>
  <c r="I63"/>
  <c r="J63" s="1"/>
  <c r="E64"/>
  <c r="G64"/>
  <c r="I64"/>
  <c r="J64" s="1"/>
  <c r="E65"/>
  <c r="G65"/>
  <c r="I65"/>
  <c r="J65" s="1"/>
  <c r="E67"/>
  <c r="G67"/>
  <c r="I67"/>
  <c r="J67" s="1"/>
  <c r="E52"/>
  <c r="G52"/>
  <c r="I52"/>
  <c r="J52" s="1"/>
  <c r="E53"/>
  <c r="G53"/>
  <c r="I53"/>
  <c r="J53" s="1"/>
  <c r="I51"/>
  <c r="J51" s="1"/>
  <c r="G51"/>
  <c r="E51"/>
  <c r="I50"/>
  <c r="J50" s="1"/>
  <c r="G50"/>
  <c r="E50"/>
  <c r="I49"/>
  <c r="J49" s="1"/>
  <c r="G49"/>
  <c r="E49"/>
  <c r="A47"/>
  <c r="I44"/>
  <c r="J44" s="1"/>
  <c r="G44"/>
  <c r="E44"/>
  <c r="I43"/>
  <c r="J43" s="1"/>
  <c r="G43"/>
  <c r="E43"/>
  <c r="I42"/>
  <c r="J42" s="1"/>
  <c r="G42"/>
  <c r="E42"/>
  <c r="I41"/>
  <c r="J41" s="1"/>
  <c r="G41"/>
  <c r="E41"/>
  <c r="I40"/>
  <c r="J40" s="1"/>
  <c r="G40"/>
  <c r="E40"/>
  <c r="I39"/>
  <c r="J39" s="1"/>
  <c r="G39"/>
  <c r="E39"/>
  <c r="I38"/>
  <c r="J38" s="1"/>
  <c r="G38"/>
  <c r="E38"/>
  <c r="I37"/>
  <c r="J37" s="1"/>
  <c r="G37"/>
  <c r="E37"/>
  <c r="A35"/>
  <c r="I32"/>
  <c r="J32" s="1"/>
  <c r="G32"/>
  <c r="E32"/>
  <c r="I31"/>
  <c r="J31" s="1"/>
  <c r="G31"/>
  <c r="E31"/>
  <c r="I30"/>
  <c r="J30" s="1"/>
  <c r="G30"/>
  <c r="E30"/>
  <c r="I28"/>
  <c r="J28" s="1"/>
  <c r="G28"/>
  <c r="E28"/>
  <c r="I27"/>
  <c r="J27" s="1"/>
  <c r="G27"/>
  <c r="E27"/>
  <c r="I25"/>
  <c r="J25" s="1"/>
  <c r="G25"/>
  <c r="E25"/>
  <c r="I24"/>
  <c r="J24" s="1"/>
  <c r="G24"/>
  <c r="E24"/>
  <c r="I23"/>
  <c r="J23" s="1"/>
  <c r="G23"/>
  <c r="E23"/>
  <c r="A21"/>
  <c r="E11"/>
  <c r="G11"/>
  <c r="I11"/>
  <c r="J11" s="1"/>
  <c r="E12"/>
  <c r="G12"/>
  <c r="I12"/>
  <c r="J12" s="1"/>
  <c r="E13"/>
  <c r="G13"/>
  <c r="I13"/>
  <c r="J13" s="1"/>
  <c r="E14"/>
  <c r="G14"/>
  <c r="I14"/>
  <c r="J14" s="1"/>
  <c r="E15"/>
  <c r="G15"/>
  <c r="I15"/>
  <c r="J15" s="1"/>
  <c r="E16"/>
  <c r="G16"/>
  <c r="I16"/>
  <c r="J16" s="1"/>
  <c r="E17"/>
  <c r="G17"/>
  <c r="I17"/>
  <c r="J17" s="1"/>
  <c r="E18"/>
  <c r="G18"/>
  <c r="I18"/>
  <c r="J18" s="1"/>
  <c r="E10"/>
  <c r="G10"/>
  <c r="I10"/>
  <c r="J10" s="1"/>
  <c r="J47" l="1"/>
  <c r="J35"/>
  <c r="I17" i="32" l="1"/>
  <c r="J17" s="1"/>
  <c r="G17"/>
  <c r="E17"/>
  <c r="I16"/>
  <c r="J16" s="1"/>
  <c r="G16"/>
  <c r="E16"/>
  <c r="I15"/>
  <c r="J15" s="1"/>
  <c r="G15"/>
  <c r="E15"/>
  <c r="F13"/>
  <c r="E13"/>
  <c r="A13"/>
  <c r="I10"/>
  <c r="J10" s="1"/>
  <c r="G10"/>
  <c r="E10"/>
  <c r="I9"/>
  <c r="J9" s="1"/>
  <c r="G9"/>
  <c r="E9"/>
  <c r="I8"/>
  <c r="J8" s="1"/>
  <c r="G8"/>
  <c r="E8"/>
  <c r="F6"/>
  <c r="E6"/>
  <c r="B6"/>
  <c r="B13" s="1"/>
  <c r="A6"/>
  <c r="I9" i="27"/>
  <c r="J9" s="1"/>
  <c r="G9"/>
  <c r="E9"/>
  <c r="I8"/>
  <c r="J8" s="1"/>
  <c r="G8"/>
  <c r="E8"/>
  <c r="B6"/>
  <c r="A6"/>
  <c r="A14" i="30"/>
  <c r="B21" i="27" l="1"/>
  <c r="J6" i="32"/>
  <c r="J13"/>
  <c r="J6" i="27"/>
  <c r="B35" l="1"/>
  <c r="B47" l="1"/>
  <c r="A3" i="32"/>
  <c r="A2"/>
  <c r="A1"/>
  <c r="A1" i="30"/>
  <c r="A3" i="27"/>
  <c r="A2"/>
  <c r="A1"/>
  <c r="A3" i="26"/>
  <c r="A2"/>
  <c r="A1"/>
  <c r="B70" i="27" l="1"/>
  <c r="B75" l="1"/>
  <c r="I16" i="30" l="1"/>
  <c r="J16" s="1"/>
  <c r="J14" s="1"/>
  <c r="E16"/>
  <c r="G16"/>
  <c r="I8" i="28"/>
  <c r="J8" s="1"/>
  <c r="J6" s="1"/>
  <c r="I78" i="25"/>
  <c r="J78" s="1"/>
  <c r="I76"/>
  <c r="J76" s="1"/>
  <c r="I25"/>
  <c r="J25" s="1"/>
  <c r="I13" i="28"/>
  <c r="J13" s="1"/>
  <c r="J11" s="1"/>
  <c r="I75" i="25"/>
  <c r="J75" s="1"/>
  <c r="I26"/>
  <c r="J26" s="1"/>
  <c r="I106"/>
  <c r="J106" s="1"/>
  <c r="J101" s="1"/>
  <c r="E106"/>
  <c r="G106"/>
  <c r="E26"/>
  <c r="G26"/>
  <c r="E25"/>
  <c r="G25"/>
  <c r="E54" i="23"/>
  <c r="I54"/>
  <c r="J54" s="1"/>
  <c r="J50" s="1"/>
  <c r="F6" i="28"/>
  <c r="E75" i="25"/>
  <c r="G78"/>
  <c r="E13" i="28"/>
  <c r="E78" i="25"/>
  <c r="G13" i="28"/>
  <c r="G76" i="25"/>
  <c r="G8" i="28"/>
  <c r="F11"/>
  <c r="E8"/>
  <c r="G75" i="25"/>
  <c r="E76"/>
  <c r="I191" i="27"/>
  <c r="J191" s="1"/>
  <c r="G183"/>
  <c r="E176"/>
  <c r="J144"/>
  <c r="J139" s="1"/>
  <c r="G191"/>
  <c r="J152"/>
  <c r="J147" s="1"/>
  <c r="G144"/>
  <c r="J176"/>
  <c r="J172" s="1"/>
  <c r="I183"/>
  <c r="J183" s="1"/>
  <c r="J179" s="1"/>
  <c r="G176"/>
  <c r="E152"/>
  <c r="E183"/>
  <c r="E191"/>
  <c r="G152"/>
  <c r="E144"/>
  <c r="B84"/>
  <c r="J136"/>
  <c r="J131" s="1"/>
  <c r="E136"/>
  <c r="G136"/>
  <c r="G72"/>
  <c r="E72"/>
  <c r="I72"/>
  <c r="J72" s="1"/>
  <c r="J70" s="1"/>
  <c r="E29"/>
  <c r="G26"/>
  <c r="E26"/>
  <c r="I29"/>
  <c r="J29" s="1"/>
  <c r="G29"/>
  <c r="I26"/>
  <c r="J26" s="1"/>
  <c r="J21" s="1"/>
  <c r="J20" i="25" l="1"/>
  <c r="J66"/>
  <c r="J186" i="27"/>
  <c r="B93"/>
  <c r="B102" l="1"/>
  <c r="B109" s="1"/>
  <c r="B124" s="1"/>
  <c r="B131" s="1"/>
  <c r="B139" s="1"/>
  <c r="B147" s="1"/>
  <c r="B155" l="1"/>
  <c r="E267" i="3"/>
  <c r="F267"/>
  <c r="E268"/>
  <c r="F268"/>
  <c r="E269"/>
  <c r="F269"/>
  <c r="E270"/>
  <c r="F270"/>
  <c r="E271"/>
  <c r="F271"/>
  <c r="E272"/>
  <c r="F272"/>
  <c r="E273"/>
  <c r="F273"/>
  <c r="E274"/>
  <c r="F274"/>
  <c r="E275"/>
  <c r="F275"/>
  <c r="E276"/>
  <c r="F276"/>
  <c r="E277"/>
  <c r="F277"/>
  <c r="E278"/>
  <c r="F278"/>
  <c r="E279"/>
  <c r="F279"/>
  <c r="E280"/>
  <c r="F280"/>
  <c r="E281"/>
  <c r="F281"/>
  <c r="E282"/>
  <c r="F282"/>
  <c r="E283"/>
  <c r="F283"/>
  <c r="E284"/>
  <c r="F284"/>
  <c r="E285"/>
  <c r="F285"/>
  <c r="E286"/>
  <c r="F286"/>
  <c r="E287"/>
  <c r="F287"/>
  <c r="E288"/>
  <c r="F288"/>
  <c r="E289"/>
  <c r="F289"/>
  <c r="E290"/>
  <c r="F290"/>
  <c r="E291"/>
  <c r="F291"/>
  <c r="E292"/>
  <c r="F292"/>
  <c r="E293"/>
  <c r="F293"/>
  <c r="E294"/>
  <c r="F294"/>
  <c r="E295"/>
  <c r="F295"/>
  <c r="E296"/>
  <c r="F296"/>
  <c r="E297"/>
  <c r="F297"/>
  <c r="E298"/>
  <c r="F298"/>
  <c r="E299"/>
  <c r="F299"/>
  <c r="E300"/>
  <c r="F300"/>
  <c r="E301"/>
  <c r="F301"/>
  <c r="E302"/>
  <c r="F302"/>
  <c r="E303"/>
  <c r="F303"/>
  <c r="E304"/>
  <c r="F304"/>
  <c r="E305"/>
  <c r="F305"/>
  <c r="E306"/>
  <c r="F306"/>
  <c r="E307"/>
  <c r="F307"/>
  <c r="E308"/>
  <c r="F308"/>
  <c r="E309"/>
  <c r="F309"/>
  <c r="E310"/>
  <c r="F310"/>
  <c r="E311"/>
  <c r="F311"/>
  <c r="E312"/>
  <c r="F312"/>
  <c r="E313"/>
  <c r="F313"/>
  <c r="E314"/>
  <c r="F314"/>
  <c r="E315"/>
  <c r="F315"/>
  <c r="E316"/>
  <c r="F316"/>
  <c r="E317"/>
  <c r="F317"/>
  <c r="E318"/>
  <c r="F318"/>
  <c r="E319"/>
  <c r="F319"/>
  <c r="E320"/>
  <c r="F320"/>
  <c r="E321"/>
  <c r="F321"/>
  <c r="E322"/>
  <c r="F322"/>
  <c r="E323"/>
  <c r="F323"/>
  <c r="E324"/>
  <c r="F324"/>
  <c r="E325"/>
  <c r="F325"/>
  <c r="E326"/>
  <c r="F326"/>
  <c r="E327"/>
  <c r="F327"/>
  <c r="E328"/>
  <c r="F328"/>
  <c r="E329"/>
  <c r="F329"/>
  <c r="E330"/>
  <c r="F330"/>
  <c r="E331"/>
  <c r="F331"/>
  <c r="E332"/>
  <c r="F332"/>
  <c r="E333"/>
  <c r="F333"/>
  <c r="E334"/>
  <c r="F334"/>
  <c r="E335"/>
  <c r="F335"/>
  <c r="E336"/>
  <c r="F336"/>
  <c r="E337"/>
  <c r="F337"/>
  <c r="E338"/>
  <c r="F338"/>
  <c r="E339"/>
  <c r="F339"/>
  <c r="E340"/>
  <c r="F340"/>
  <c r="E341"/>
  <c r="F341"/>
  <c r="E342"/>
  <c r="F342"/>
  <c r="E343"/>
  <c r="F343"/>
  <c r="E344"/>
  <c r="F344"/>
  <c r="E345"/>
  <c r="F345"/>
  <c r="E346"/>
  <c r="F346"/>
  <c r="E347"/>
  <c r="F347"/>
  <c r="E348"/>
  <c r="F348"/>
  <c r="E349"/>
  <c r="F349"/>
  <c r="E350"/>
  <c r="F350"/>
  <c r="E351"/>
  <c r="F351"/>
  <c r="E352"/>
  <c r="F352"/>
  <c r="E353"/>
  <c r="F353"/>
  <c r="E354"/>
  <c r="F354"/>
  <c r="E355"/>
  <c r="F355"/>
  <c r="E356"/>
  <c r="F356"/>
  <c r="E357"/>
  <c r="F357"/>
  <c r="E358"/>
  <c r="F358"/>
  <c r="E359"/>
  <c r="F359"/>
  <c r="E360"/>
  <c r="F360"/>
  <c r="E361"/>
  <c r="F361"/>
  <c r="E362"/>
  <c r="F362"/>
  <c r="E363"/>
  <c r="F363"/>
  <c r="E364"/>
  <c r="F364"/>
  <c r="E365"/>
  <c r="F365"/>
  <c r="E366"/>
  <c r="F366"/>
  <c r="E367"/>
  <c r="F367"/>
  <c r="E368"/>
  <c r="F368"/>
  <c r="E369"/>
  <c r="F369"/>
  <c r="E370"/>
  <c r="F370"/>
  <c r="E371"/>
  <c r="F371"/>
  <c r="E372"/>
  <c r="F372"/>
  <c r="E373"/>
  <c r="F373"/>
  <c r="E374"/>
  <c r="F374"/>
  <c r="E375"/>
  <c r="F375"/>
  <c r="E376"/>
  <c r="F376"/>
  <c r="E377"/>
  <c r="F377"/>
  <c r="E378"/>
  <c r="F378"/>
  <c r="E379"/>
  <c r="F379"/>
  <c r="E380"/>
  <c r="F380"/>
  <c r="E381"/>
  <c r="F381"/>
  <c r="E382"/>
  <c r="F382"/>
  <c r="E383"/>
  <c r="F383"/>
  <c r="E384"/>
  <c r="F384"/>
  <c r="E385"/>
  <c r="F385"/>
  <c r="E386"/>
  <c r="F386"/>
  <c r="E387"/>
  <c r="F387"/>
  <c r="E388"/>
  <c r="F388"/>
  <c r="E389"/>
  <c r="F389"/>
  <c r="E390"/>
  <c r="F390"/>
  <c r="E391"/>
  <c r="F391"/>
  <c r="E392"/>
  <c r="F392"/>
  <c r="E393"/>
  <c r="F393"/>
  <c r="E394"/>
  <c r="F394"/>
  <c r="E395"/>
  <c r="F395"/>
  <c r="E396"/>
  <c r="F396"/>
  <c r="E397"/>
  <c r="F397"/>
  <c r="E398"/>
  <c r="F398"/>
  <c r="E399"/>
  <c r="F399"/>
  <c r="E400"/>
  <c r="F400"/>
  <c r="E401"/>
  <c r="F401"/>
  <c r="E402"/>
  <c r="F402"/>
  <c r="E403"/>
  <c r="F403"/>
  <c r="E404"/>
  <c r="F404"/>
  <c r="E405"/>
  <c r="F405"/>
  <c r="E406"/>
  <c r="F406"/>
  <c r="E407"/>
  <c r="F407"/>
  <c r="E408"/>
  <c r="F408"/>
  <c r="E409"/>
  <c r="F409"/>
  <c r="E410"/>
  <c r="F410"/>
  <c r="E411"/>
  <c r="F411"/>
  <c r="E412"/>
  <c r="F412"/>
  <c r="E413"/>
  <c r="F413"/>
  <c r="E414"/>
  <c r="F414"/>
  <c r="E415"/>
  <c r="F415"/>
  <c r="E416"/>
  <c r="F416"/>
  <c r="E417"/>
  <c r="F417"/>
  <c r="E418"/>
  <c r="F418"/>
  <c r="E419"/>
  <c r="F419"/>
  <c r="E420"/>
  <c r="F420"/>
  <c r="E421"/>
  <c r="F421"/>
  <c r="E422"/>
  <c r="F422"/>
  <c r="E423"/>
  <c r="F423"/>
  <c r="E424"/>
  <c r="F424"/>
  <c r="E425"/>
  <c r="F425"/>
  <c r="E426"/>
  <c r="F426"/>
  <c r="E427"/>
  <c r="F427"/>
  <c r="E428"/>
  <c r="F428"/>
  <c r="E429"/>
  <c r="F429"/>
  <c r="E430"/>
  <c r="F430"/>
  <c r="E431"/>
  <c r="F431"/>
  <c r="E432"/>
  <c r="F432"/>
  <c r="E433"/>
  <c r="F433"/>
  <c r="E434"/>
  <c r="F434"/>
  <c r="E435"/>
  <c r="F435"/>
  <c r="E436"/>
  <c r="F436"/>
  <c r="E437"/>
  <c r="F437"/>
  <c r="E438"/>
  <c r="F438"/>
  <c r="E439"/>
  <c r="F439"/>
  <c r="E440"/>
  <c r="F440"/>
  <c r="E441"/>
  <c r="F441"/>
  <c r="E442"/>
  <c r="F442"/>
  <c r="E443"/>
  <c r="F443"/>
  <c r="E444"/>
  <c r="F444"/>
  <c r="E445"/>
  <c r="F445"/>
  <c r="E446"/>
  <c r="F446"/>
  <c r="E447"/>
  <c r="F447"/>
  <c r="E448"/>
  <c r="F448"/>
  <c r="E449"/>
  <c r="F449"/>
  <c r="E450"/>
  <c r="F450"/>
  <c r="E451"/>
  <c r="F451"/>
  <c r="E452"/>
  <c r="F452"/>
  <c r="E453"/>
  <c r="F453"/>
  <c r="E454"/>
  <c r="F454"/>
  <c r="E455"/>
  <c r="F455"/>
  <c r="E456"/>
  <c r="F456"/>
  <c r="E457"/>
  <c r="F457"/>
  <c r="E458"/>
  <c r="F458"/>
  <c r="E459"/>
  <c r="F459"/>
  <c r="E460"/>
  <c r="F460"/>
  <c r="E461"/>
  <c r="F461"/>
  <c r="E462"/>
  <c r="F462"/>
  <c r="E463"/>
  <c r="F463"/>
  <c r="E464"/>
  <c r="F464"/>
  <c r="E465"/>
  <c r="F465"/>
  <c r="E466"/>
  <c r="F466"/>
  <c r="E467"/>
  <c r="F467"/>
  <c r="E468"/>
  <c r="F468"/>
  <c r="E469"/>
  <c r="F469"/>
  <c r="E470"/>
  <c r="F470"/>
  <c r="E471"/>
  <c r="F471"/>
  <c r="E472"/>
  <c r="F472"/>
  <c r="E473"/>
  <c r="F473"/>
  <c r="E474"/>
  <c r="F474"/>
  <c r="E475"/>
  <c r="F475"/>
  <c r="E476"/>
  <c r="F476"/>
  <c r="E477"/>
  <c r="F477"/>
  <c r="E478"/>
  <c r="F478"/>
  <c r="E479"/>
  <c r="F479"/>
  <c r="E480"/>
  <c r="F480"/>
  <c r="E481"/>
  <c r="F481"/>
  <c r="E482"/>
  <c r="F482"/>
  <c r="E483"/>
  <c r="F483"/>
  <c r="E484"/>
  <c r="F484"/>
  <c r="E485"/>
  <c r="F485"/>
  <c r="E486"/>
  <c r="F486"/>
  <c r="E487"/>
  <c r="F487"/>
  <c r="E488"/>
  <c r="F488"/>
  <c r="E489"/>
  <c r="F489"/>
  <c r="E490"/>
  <c r="F490"/>
  <c r="E491"/>
  <c r="F491"/>
  <c r="E492"/>
  <c r="F492"/>
  <c r="E493"/>
  <c r="F493"/>
  <c r="E494"/>
  <c r="F494"/>
  <c r="E495"/>
  <c r="F495"/>
  <c r="E496"/>
  <c r="F496"/>
  <c r="E497"/>
  <c r="F497"/>
  <c r="E498"/>
  <c r="F498"/>
  <c r="E499"/>
  <c r="F499"/>
  <c r="E500"/>
  <c r="F500"/>
  <c r="E501"/>
  <c r="F501"/>
  <c r="E502"/>
  <c r="F502"/>
  <c r="E503"/>
  <c r="F503"/>
  <c r="E504"/>
  <c r="F504"/>
  <c r="E505"/>
  <c r="F505"/>
  <c r="E506"/>
  <c r="F506"/>
  <c r="E507"/>
  <c r="F507"/>
  <c r="E508"/>
  <c r="F508"/>
  <c r="E509"/>
  <c r="F509"/>
  <c r="E510"/>
  <c r="F510"/>
  <c r="E511"/>
  <c r="F511"/>
  <c r="E512"/>
  <c r="F512"/>
  <c r="E513"/>
  <c r="F513"/>
  <c r="E514"/>
  <c r="F514"/>
  <c r="E515"/>
  <c r="F515"/>
  <c r="E516"/>
  <c r="F516"/>
  <c r="E517"/>
  <c r="F517"/>
  <c r="E518"/>
  <c r="F518"/>
  <c r="E519"/>
  <c r="F519"/>
  <c r="E520"/>
  <c r="F520"/>
  <c r="E521"/>
  <c r="F521"/>
  <c r="E522"/>
  <c r="F522"/>
  <c r="E523"/>
  <c r="F523"/>
  <c r="E524"/>
  <c r="F524"/>
  <c r="E525"/>
  <c r="F525"/>
  <c r="E526"/>
  <c r="F526"/>
  <c r="E527"/>
  <c r="F527"/>
  <c r="E528"/>
  <c r="F528"/>
  <c r="E529"/>
  <c r="F529"/>
  <c r="E530"/>
  <c r="F530"/>
  <c r="E531"/>
  <c r="F531"/>
  <c r="E532"/>
  <c r="F532"/>
  <c r="E533"/>
  <c r="F533"/>
  <c r="E534"/>
  <c r="F534"/>
  <c r="E535"/>
  <c r="F535"/>
  <c r="E536"/>
  <c r="F536"/>
  <c r="E537"/>
  <c r="F537"/>
  <c r="E538"/>
  <c r="F538"/>
  <c r="E539"/>
  <c r="F539"/>
  <c r="E540"/>
  <c r="F540"/>
  <c r="E541"/>
  <c r="F541"/>
  <c r="E542"/>
  <c r="F542"/>
  <c r="E543"/>
  <c r="F543"/>
  <c r="E544"/>
  <c r="F544"/>
  <c r="E545"/>
  <c r="F545"/>
  <c r="E546"/>
  <c r="F546"/>
  <c r="E547"/>
  <c r="F547"/>
  <c r="E548"/>
  <c r="F548"/>
  <c r="E549"/>
  <c r="F549"/>
  <c r="E550"/>
  <c r="F550"/>
  <c r="E551"/>
  <c r="F551"/>
  <c r="E552"/>
  <c r="F552"/>
  <c r="E553"/>
  <c r="F553"/>
  <c r="E554"/>
  <c r="F554"/>
  <c r="E555"/>
  <c r="F555"/>
  <c r="E556"/>
  <c r="F556"/>
  <c r="E557"/>
  <c r="F557"/>
  <c r="E558"/>
  <c r="F558"/>
  <c r="E559"/>
  <c r="F559"/>
  <c r="E560"/>
  <c r="F560"/>
  <c r="E561"/>
  <c r="F561"/>
  <c r="E562"/>
  <c r="F562"/>
  <c r="E563"/>
  <c r="F563"/>
  <c r="E564"/>
  <c r="F564"/>
  <c r="E565"/>
  <c r="F565"/>
  <c r="E566"/>
  <c r="F566"/>
  <c r="E567"/>
  <c r="F567"/>
  <c r="E568"/>
  <c r="F568"/>
  <c r="E569"/>
  <c r="F569"/>
  <c r="E570"/>
  <c r="F570"/>
  <c r="E571"/>
  <c r="F571"/>
  <c r="E572"/>
  <c r="F572"/>
  <c r="E573"/>
  <c r="F573"/>
  <c r="E574"/>
  <c r="F574"/>
  <c r="E575"/>
  <c r="F575"/>
  <c r="E576"/>
  <c r="F576"/>
  <c r="E577"/>
  <c r="F577"/>
  <c r="E578"/>
  <c r="F578"/>
  <c r="E579"/>
  <c r="F579"/>
  <c r="E580"/>
  <c r="F580"/>
  <c r="E581"/>
  <c r="F581"/>
  <c r="E582"/>
  <c r="F582"/>
  <c r="E583"/>
  <c r="F583"/>
  <c r="E584"/>
  <c r="F584"/>
  <c r="E585"/>
  <c r="F585"/>
  <c r="E586"/>
  <c r="F586"/>
  <c r="E587"/>
  <c r="F587"/>
  <c r="E588"/>
  <c r="F588"/>
  <c r="E589"/>
  <c r="F589"/>
  <c r="E590"/>
  <c r="F590"/>
  <c r="E591"/>
  <c r="F591"/>
  <c r="E592"/>
  <c r="F592"/>
  <c r="E593"/>
  <c r="F593"/>
  <c r="E594"/>
  <c r="F594"/>
  <c r="E595"/>
  <c r="F595"/>
  <c r="E596"/>
  <c r="F596"/>
  <c r="E597"/>
  <c r="F597"/>
  <c r="E598"/>
  <c r="F598"/>
  <c r="E599"/>
  <c r="F599"/>
  <c r="E600"/>
  <c r="F600"/>
  <c r="E601"/>
  <c r="F601"/>
  <c r="E602"/>
  <c r="F602"/>
  <c r="E603"/>
  <c r="F603"/>
  <c r="E604"/>
  <c r="F604"/>
  <c r="E605"/>
  <c r="F605"/>
  <c r="E606"/>
  <c r="F606"/>
  <c r="E607"/>
  <c r="F607"/>
  <c r="E608"/>
  <c r="F608"/>
  <c r="E609"/>
  <c r="F609"/>
  <c r="E610"/>
  <c r="F610"/>
  <c r="E611"/>
  <c r="F611"/>
  <c r="E612"/>
  <c r="F612"/>
  <c r="E613"/>
  <c r="F613"/>
  <c r="E614"/>
  <c r="F614"/>
  <c r="E615"/>
  <c r="F615"/>
  <c r="E616"/>
  <c r="F616"/>
  <c r="E617"/>
  <c r="F617"/>
  <c r="E618"/>
  <c r="F618"/>
  <c r="E619"/>
  <c r="F619"/>
  <c r="E620"/>
  <c r="F620"/>
  <c r="E621"/>
  <c r="F621"/>
  <c r="E622"/>
  <c r="F622"/>
  <c r="E623"/>
  <c r="F623"/>
  <c r="E624"/>
  <c r="F624"/>
  <c r="E625"/>
  <c r="F625"/>
  <c r="E626"/>
  <c r="F626"/>
  <c r="E627"/>
  <c r="F627"/>
  <c r="E628"/>
  <c r="F628"/>
  <c r="E629"/>
  <c r="F629"/>
  <c r="E630"/>
  <c r="F630"/>
  <c r="E631"/>
  <c r="F631"/>
  <c r="E632"/>
  <c r="F632"/>
  <c r="E633"/>
  <c r="F633"/>
  <c r="E634"/>
  <c r="F634"/>
  <c r="E635"/>
  <c r="F635"/>
  <c r="E636"/>
  <c r="F636"/>
  <c r="E637"/>
  <c r="F637"/>
  <c r="E638"/>
  <c r="F638"/>
  <c r="E639"/>
  <c r="F639"/>
  <c r="E640"/>
  <c r="F640"/>
  <c r="E641"/>
  <c r="F641"/>
  <c r="E642"/>
  <c r="F642"/>
  <c r="E643"/>
  <c r="F643"/>
  <c r="E644"/>
  <c r="F644"/>
  <c r="E645"/>
  <c r="F645"/>
  <c r="E646"/>
  <c r="F646"/>
  <c r="E647"/>
  <c r="F647"/>
  <c r="E648"/>
  <c r="F648"/>
  <c r="E649"/>
  <c r="F649"/>
  <c r="E650"/>
  <c r="F650"/>
  <c r="E651"/>
  <c r="F651"/>
  <c r="E652"/>
  <c r="F652"/>
  <c r="E653"/>
  <c r="F653"/>
  <c r="E654"/>
  <c r="F654"/>
  <c r="E655"/>
  <c r="F655"/>
  <c r="E656"/>
  <c r="F656"/>
  <c r="E657"/>
  <c r="F657"/>
  <c r="E658"/>
  <c r="F658"/>
  <c r="E659"/>
  <c r="F659"/>
  <c r="E660"/>
  <c r="F660"/>
  <c r="E661"/>
  <c r="F661"/>
  <c r="E662"/>
  <c r="F662"/>
  <c r="E663"/>
  <c r="F663"/>
  <c r="E664"/>
  <c r="F664"/>
  <c r="E665"/>
  <c r="F665"/>
  <c r="E666"/>
  <c r="F666"/>
  <c r="E667"/>
  <c r="F667"/>
  <c r="E668"/>
  <c r="F668"/>
  <c r="E669"/>
  <c r="F669"/>
  <c r="E670"/>
  <c r="F670"/>
  <c r="E671"/>
  <c r="F671"/>
  <c r="E672"/>
  <c r="F672"/>
  <c r="E673"/>
  <c r="F673"/>
  <c r="E674"/>
  <c r="F674"/>
  <c r="E675"/>
  <c r="F675"/>
  <c r="E676"/>
  <c r="F676"/>
  <c r="E677"/>
  <c r="F677"/>
  <c r="E678"/>
  <c r="F678"/>
  <c r="E679"/>
  <c r="F679"/>
  <c r="E680"/>
  <c r="F680"/>
  <c r="E681"/>
  <c r="F681"/>
  <c r="E682"/>
  <c r="F682"/>
  <c r="E683"/>
  <c r="F683"/>
  <c r="E684"/>
  <c r="F684"/>
  <c r="E685"/>
  <c r="F685"/>
  <c r="E686"/>
  <c r="F686"/>
  <c r="E687"/>
  <c r="F687"/>
  <c r="E688"/>
  <c r="F688"/>
  <c r="E689"/>
  <c r="F689"/>
  <c r="E690"/>
  <c r="F690"/>
  <c r="E691"/>
  <c r="F691"/>
  <c r="E692"/>
  <c r="F692"/>
  <c r="E693"/>
  <c r="F693"/>
  <c r="E694"/>
  <c r="F694"/>
  <c r="E695"/>
  <c r="F695"/>
  <c r="E696"/>
  <c r="F696"/>
  <c r="E697"/>
  <c r="F697"/>
  <c r="E698"/>
  <c r="F698"/>
  <c r="E699"/>
  <c r="F699"/>
  <c r="E700"/>
  <c r="F700"/>
  <c r="E701"/>
  <c r="F701"/>
  <c r="E702"/>
  <c r="F702"/>
  <c r="E703"/>
  <c r="F703"/>
  <c r="E704"/>
  <c r="F704"/>
  <c r="E705"/>
  <c r="F705"/>
  <c r="E706"/>
  <c r="F706"/>
  <c r="E707"/>
  <c r="F707"/>
  <c r="E708"/>
  <c r="F708"/>
  <c r="E709"/>
  <c r="F709"/>
  <c r="E710"/>
  <c r="F710"/>
  <c r="E711"/>
  <c r="F711"/>
  <c r="E712"/>
  <c r="F712"/>
  <c r="E713"/>
  <c r="F713"/>
  <c r="E714"/>
  <c r="F714"/>
  <c r="E715"/>
  <c r="F715"/>
  <c r="E716"/>
  <c r="F716"/>
  <c r="E717"/>
  <c r="F717"/>
  <c r="E718"/>
  <c r="F718"/>
  <c r="E719"/>
  <c r="F719"/>
  <c r="E720"/>
  <c r="F720"/>
  <c r="E721"/>
  <c r="F721"/>
  <c r="E722"/>
  <c r="F722"/>
  <c r="E723"/>
  <c r="F723"/>
  <c r="E724"/>
  <c r="F724"/>
  <c r="E725"/>
  <c r="F725"/>
  <c r="E726"/>
  <c r="F726"/>
  <c r="E727"/>
  <c r="F727"/>
  <c r="E728"/>
  <c r="F728"/>
  <c r="E729"/>
  <c r="F729"/>
  <c r="E730"/>
  <c r="F730"/>
  <c r="E731"/>
  <c r="F731"/>
  <c r="E732"/>
  <c r="F732"/>
  <c r="E733"/>
  <c r="F733"/>
  <c r="E734"/>
  <c r="F734"/>
  <c r="E735"/>
  <c r="F735"/>
  <c r="E736"/>
  <c r="F736"/>
  <c r="E737"/>
  <c r="F737"/>
  <c r="E738"/>
  <c r="F738"/>
  <c r="E739"/>
  <c r="F739"/>
  <c r="E740"/>
  <c r="F740"/>
  <c r="E741"/>
  <c r="F741"/>
  <c r="E742"/>
  <c r="F742"/>
  <c r="E743"/>
  <c r="F743"/>
  <c r="E744"/>
  <c r="F744"/>
  <c r="E745"/>
  <c r="F745"/>
  <c r="E746"/>
  <c r="F746"/>
  <c r="E747"/>
  <c r="F747"/>
  <c r="E748"/>
  <c r="F748"/>
  <c r="E749"/>
  <c r="F749"/>
  <c r="E750"/>
  <c r="F750"/>
  <c r="E751"/>
  <c r="F751"/>
  <c r="E752"/>
  <c r="F752"/>
  <c r="E753"/>
  <c r="F753"/>
  <c r="E754"/>
  <c r="F754"/>
  <c r="E755"/>
  <c r="F755"/>
  <c r="E756"/>
  <c r="F756"/>
  <c r="E757"/>
  <c r="F757"/>
  <c r="E758"/>
  <c r="F758"/>
  <c r="E759"/>
  <c r="F759"/>
  <c r="E760"/>
  <c r="F760"/>
  <c r="E761"/>
  <c r="F761"/>
  <c r="E762"/>
  <c r="F762"/>
  <c r="E763"/>
  <c r="F763"/>
  <c r="E764"/>
  <c r="F764"/>
  <c r="E765"/>
  <c r="F765"/>
  <c r="E766"/>
  <c r="F766"/>
  <c r="E767"/>
  <c r="F767"/>
  <c r="E768"/>
  <c r="F768"/>
  <c r="E769"/>
  <c r="F769"/>
  <c r="E770"/>
  <c r="F770"/>
  <c r="E771"/>
  <c r="F771"/>
  <c r="E772"/>
  <c r="F772"/>
  <c r="E773"/>
  <c r="F773"/>
  <c r="E774"/>
  <c r="F774"/>
  <c r="E775"/>
  <c r="F775"/>
  <c r="E776"/>
  <c r="F776"/>
  <c r="E777"/>
  <c r="F777"/>
  <c r="E778"/>
  <c r="F778"/>
  <c r="E779"/>
  <c r="F779"/>
  <c r="E780"/>
  <c r="F780"/>
  <c r="E781"/>
  <c r="F781"/>
  <c r="E782"/>
  <c r="F782"/>
  <c r="E783"/>
  <c r="F783"/>
  <c r="E784"/>
  <c r="F784"/>
  <c r="E785"/>
  <c r="F785"/>
  <c r="E786"/>
  <c r="F786"/>
  <c r="E787"/>
  <c r="F787"/>
  <c r="E788"/>
  <c r="F788"/>
  <c r="E789"/>
  <c r="F789"/>
  <c r="E790"/>
  <c r="F790"/>
  <c r="E791"/>
  <c r="F791"/>
  <c r="E792"/>
  <c r="F792"/>
  <c r="E793"/>
  <c r="F793"/>
  <c r="E794"/>
  <c r="F794"/>
  <c r="E795"/>
  <c r="F795"/>
  <c r="E796"/>
  <c r="F796"/>
  <c r="E797"/>
  <c r="F797"/>
  <c r="E798"/>
  <c r="F798"/>
  <c r="E799"/>
  <c r="F799"/>
  <c r="E800"/>
  <c r="F800"/>
  <c r="E801"/>
  <c r="F801"/>
  <c r="E802"/>
  <c r="F802"/>
  <c r="E803"/>
  <c r="F803"/>
  <c r="E804"/>
  <c r="F804"/>
  <c r="E805"/>
  <c r="F805"/>
  <c r="E806"/>
  <c r="F806"/>
  <c r="E807"/>
  <c r="F807"/>
  <c r="E808"/>
  <c r="F808"/>
  <c r="E809"/>
  <c r="F809"/>
  <c r="E810"/>
  <c r="F810"/>
  <c r="E811"/>
  <c r="F811"/>
  <c r="E812"/>
  <c r="F812"/>
  <c r="E813"/>
  <c r="F813"/>
  <c r="E814"/>
  <c r="F814"/>
  <c r="E815"/>
  <c r="F815"/>
  <c r="E816"/>
  <c r="F816"/>
  <c r="E817"/>
  <c r="F817"/>
  <c r="E818"/>
  <c r="F818"/>
  <c r="E819"/>
  <c r="F819"/>
  <c r="E820"/>
  <c r="F820"/>
  <c r="E821"/>
  <c r="F821"/>
  <c r="E822"/>
  <c r="F822"/>
  <c r="E823"/>
  <c r="F823"/>
  <c r="E824"/>
  <c r="F824"/>
  <c r="E825"/>
  <c r="F825"/>
  <c r="E826"/>
  <c r="F826"/>
  <c r="E827"/>
  <c r="F827"/>
  <c r="E828"/>
  <c r="F828"/>
  <c r="E829"/>
  <c r="F829"/>
  <c r="E830"/>
  <c r="F830"/>
  <c r="E831"/>
  <c r="F831"/>
  <c r="E832"/>
  <c r="F832"/>
  <c r="E833"/>
  <c r="F833"/>
  <c r="E834"/>
  <c r="F834"/>
  <c r="E835"/>
  <c r="F835"/>
  <c r="E836"/>
  <c r="F836"/>
  <c r="E837"/>
  <c r="F837"/>
  <c r="E838"/>
  <c r="F838"/>
  <c r="E839"/>
  <c r="F839"/>
  <c r="E840"/>
  <c r="F840"/>
  <c r="E841"/>
  <c r="F841"/>
  <c r="E842"/>
  <c r="F842"/>
  <c r="E843"/>
  <c r="F843"/>
  <c r="E844"/>
  <c r="F844"/>
  <c r="E845"/>
  <c r="F845"/>
  <c r="E846"/>
  <c r="F846"/>
  <c r="E847"/>
  <c r="F847"/>
  <c r="E848"/>
  <c r="F848"/>
  <c r="E849"/>
  <c r="F849"/>
  <c r="E850"/>
  <c r="F850"/>
  <c r="E851"/>
  <c r="F851"/>
  <c r="E852"/>
  <c r="F852"/>
  <c r="E853"/>
  <c r="F853"/>
  <c r="E854"/>
  <c r="F854"/>
  <c r="E855"/>
  <c r="F855"/>
  <c r="E856"/>
  <c r="F856"/>
  <c r="E857"/>
  <c r="F857"/>
  <c r="E858"/>
  <c r="F858"/>
  <c r="E859"/>
  <c r="F859"/>
  <c r="E860"/>
  <c r="F860"/>
  <c r="E861"/>
  <c r="F861"/>
  <c r="E862"/>
  <c r="F862"/>
  <c r="E863"/>
  <c r="F863"/>
  <c r="E864"/>
  <c r="F864"/>
  <c r="E865"/>
  <c r="F865"/>
  <c r="E866"/>
  <c r="F866"/>
  <c r="E867"/>
  <c r="F867"/>
  <c r="E868"/>
  <c r="F868"/>
  <c r="E869"/>
  <c r="F869"/>
  <c r="E870"/>
  <c r="F870"/>
  <c r="E871"/>
  <c r="F871"/>
  <c r="E872"/>
  <c r="F872"/>
  <c r="E873"/>
  <c r="F873"/>
  <c r="E874"/>
  <c r="F874"/>
  <c r="E875"/>
  <c r="F875"/>
  <c r="E876"/>
  <c r="F876"/>
  <c r="E877"/>
  <c r="F877"/>
  <c r="E878"/>
  <c r="F878"/>
  <c r="E879"/>
  <c r="F879"/>
  <c r="E880"/>
  <c r="F880"/>
  <c r="E881"/>
  <c r="F881"/>
  <c r="E882"/>
  <c r="F882"/>
  <c r="E883"/>
  <c r="F883"/>
  <c r="E884"/>
  <c r="F884"/>
  <c r="E885"/>
  <c r="F885"/>
  <c r="E886"/>
  <c r="F886"/>
  <c r="E887"/>
  <c r="F887"/>
  <c r="E888"/>
  <c r="F888"/>
  <c r="E889"/>
  <c r="F889"/>
  <c r="E890"/>
  <c r="F890"/>
  <c r="E891"/>
  <c r="F891"/>
  <c r="E892"/>
  <c r="F892"/>
  <c r="E893"/>
  <c r="F893"/>
  <c r="E894"/>
  <c r="F894"/>
  <c r="E895"/>
  <c r="F895"/>
  <c r="E896"/>
  <c r="F896"/>
  <c r="E897"/>
  <c r="F897"/>
  <c r="E898"/>
  <c r="F898"/>
  <c r="E899"/>
  <c r="F899"/>
  <c r="E900"/>
  <c r="F900"/>
  <c r="E901"/>
  <c r="F901"/>
  <c r="E902"/>
  <c r="F902"/>
  <c r="E903"/>
  <c r="F903"/>
  <c r="E904"/>
  <c r="F904"/>
  <c r="E905"/>
  <c r="F905"/>
  <c r="E906"/>
  <c r="F906"/>
  <c r="E907"/>
  <c r="F907"/>
  <c r="E908"/>
  <c r="F908"/>
  <c r="E909"/>
  <c r="F909"/>
  <c r="E910"/>
  <c r="F910"/>
  <c r="E911"/>
  <c r="F911"/>
  <c r="E912"/>
  <c r="F912"/>
  <c r="E913"/>
  <c r="F913"/>
  <c r="E914"/>
  <c r="F914"/>
  <c r="E915"/>
  <c r="F915"/>
  <c r="E916"/>
  <c r="F916"/>
  <c r="E917"/>
  <c r="F917"/>
  <c r="E918"/>
  <c r="F918"/>
  <c r="E919"/>
  <c r="F919"/>
  <c r="E920"/>
  <c r="F920"/>
  <c r="E921"/>
  <c r="F921"/>
  <c r="E922"/>
  <c r="F922"/>
  <c r="E923"/>
  <c r="F923"/>
  <c r="E924"/>
  <c r="F924"/>
  <c r="E925"/>
  <c r="F925"/>
  <c r="E926"/>
  <c r="F926"/>
  <c r="E927"/>
  <c r="F927"/>
  <c r="E928"/>
  <c r="F928"/>
  <c r="E929"/>
  <c r="F929"/>
  <c r="E930"/>
  <c r="F930"/>
  <c r="E931"/>
  <c r="F931"/>
  <c r="E932"/>
  <c r="F932"/>
  <c r="E933"/>
  <c r="F933"/>
  <c r="E934"/>
  <c r="F934"/>
  <c r="E935"/>
  <c r="F935"/>
  <c r="E936"/>
  <c r="F936"/>
  <c r="E937"/>
  <c r="F937"/>
  <c r="E938"/>
  <c r="F938"/>
  <c r="E939"/>
  <c r="F939"/>
  <c r="E940"/>
  <c r="F940"/>
  <c r="E941"/>
  <c r="F941"/>
  <c r="E942"/>
  <c r="F942"/>
  <c r="E943"/>
  <c r="F943"/>
  <c r="E944"/>
  <c r="F944"/>
  <c r="E945"/>
  <c r="F945"/>
  <c r="E946"/>
  <c r="F946"/>
  <c r="E947"/>
  <c r="F947"/>
  <c r="E948"/>
  <c r="F948"/>
  <c r="E949"/>
  <c r="F949"/>
  <c r="E950"/>
  <c r="F950"/>
  <c r="E951"/>
  <c r="F951"/>
  <c r="E952"/>
  <c r="F952"/>
  <c r="E953"/>
  <c r="F953"/>
  <c r="E954"/>
  <c r="F954"/>
  <c r="E955"/>
  <c r="F955"/>
  <c r="E956"/>
  <c r="F956"/>
  <c r="E957"/>
  <c r="F957"/>
  <c r="E958"/>
  <c r="F958"/>
  <c r="E959"/>
  <c r="F959"/>
  <c r="E960"/>
  <c r="F960"/>
  <c r="E961"/>
  <c r="F961"/>
  <c r="E962"/>
  <c r="F962"/>
  <c r="E963"/>
  <c r="F963"/>
  <c r="E964"/>
  <c r="F964"/>
  <c r="E965"/>
  <c r="F965"/>
  <c r="E966"/>
  <c r="F966"/>
  <c r="E967"/>
  <c r="F967"/>
  <c r="E968"/>
  <c r="F968"/>
  <c r="E969"/>
  <c r="F969"/>
  <c r="E970"/>
  <c r="F970"/>
  <c r="E971"/>
  <c r="F971"/>
  <c r="E972"/>
  <c r="F972"/>
  <c r="E973"/>
  <c r="F973"/>
  <c r="E974"/>
  <c r="F974"/>
  <c r="E975"/>
  <c r="F975"/>
  <c r="E976"/>
  <c r="F976"/>
  <c r="E977"/>
  <c r="F977"/>
  <c r="E978"/>
  <c r="F978"/>
  <c r="E979"/>
  <c r="F979"/>
  <c r="E980"/>
  <c r="F980"/>
  <c r="E981"/>
  <c r="F981"/>
  <c r="E982"/>
  <c r="F982"/>
  <c r="E983"/>
  <c r="F983"/>
  <c r="E984"/>
  <c r="F984"/>
  <c r="E985"/>
  <c r="F985"/>
  <c r="E986"/>
  <c r="F986"/>
  <c r="E987"/>
  <c r="F987"/>
  <c r="E988"/>
  <c r="F988"/>
  <c r="E989"/>
  <c r="F989"/>
  <c r="E990"/>
  <c r="F990"/>
  <c r="E991"/>
  <c r="F991"/>
  <c r="E992"/>
  <c r="F992"/>
  <c r="E993"/>
  <c r="F993"/>
  <c r="E994"/>
  <c r="F994"/>
  <c r="E995"/>
  <c r="F995"/>
  <c r="E996"/>
  <c r="F996"/>
  <c r="E997"/>
  <c r="F997"/>
  <c r="E998"/>
  <c r="F998"/>
  <c r="E999"/>
  <c r="F999"/>
  <c r="E1000"/>
  <c r="F1000"/>
  <c r="E1001"/>
  <c r="F1001"/>
  <c r="E1002"/>
  <c r="F1002"/>
  <c r="E1003"/>
  <c r="F1003"/>
  <c r="E1004"/>
  <c r="F1004"/>
  <c r="E1005"/>
  <c r="F1005"/>
  <c r="E1006"/>
  <c r="F1006"/>
  <c r="E1007"/>
  <c r="F1007"/>
  <c r="E1008"/>
  <c r="F1008"/>
  <c r="E1009"/>
  <c r="F1009"/>
  <c r="E1010"/>
  <c r="F1010"/>
  <c r="E1011"/>
  <c r="F1011"/>
  <c r="E1012"/>
  <c r="F1012"/>
  <c r="E1013"/>
  <c r="F1013"/>
  <c r="E1014"/>
  <c r="F1014"/>
  <c r="E1015"/>
  <c r="F1015"/>
  <c r="E1016"/>
  <c r="F1016"/>
  <c r="E1017"/>
  <c r="F1017"/>
  <c r="E1018"/>
  <c r="F1018"/>
  <c r="E1019"/>
  <c r="F1019"/>
  <c r="E1020"/>
  <c r="F1020"/>
  <c r="E1021"/>
  <c r="F1021"/>
  <c r="E1022"/>
  <c r="F1022"/>
  <c r="E1023"/>
  <c r="F1023"/>
  <c r="E1024"/>
  <c r="F1024"/>
  <c r="E1025"/>
  <c r="F1025"/>
  <c r="E1026"/>
  <c r="F1026"/>
  <c r="E1027"/>
  <c r="F1027"/>
  <c r="E1028"/>
  <c r="F1028"/>
  <c r="E1029"/>
  <c r="F1029"/>
  <c r="E1030"/>
  <c r="F1030"/>
  <c r="E1031"/>
  <c r="F1031"/>
  <c r="E1032"/>
  <c r="F1032"/>
  <c r="E1033"/>
  <c r="F1033"/>
  <c r="E1034"/>
  <c r="F1034"/>
  <c r="E1035"/>
  <c r="F1035"/>
  <c r="E1036"/>
  <c r="F1036"/>
  <c r="E1037"/>
  <c r="F1037"/>
  <c r="E1038"/>
  <c r="F1038"/>
  <c r="E1039"/>
  <c r="F1039"/>
  <c r="E1040"/>
  <c r="F1040"/>
  <c r="E1041"/>
  <c r="F1041"/>
  <c r="E1042"/>
  <c r="F1042"/>
  <c r="E1043"/>
  <c r="F1043"/>
  <c r="E1044"/>
  <c r="F1044"/>
  <c r="E1045"/>
  <c r="F1045"/>
  <c r="E1046"/>
  <c r="F1046"/>
  <c r="E1047"/>
  <c r="F1047"/>
  <c r="E1048"/>
  <c r="F1048"/>
  <c r="E1049"/>
  <c r="F1049"/>
  <c r="E1050"/>
  <c r="F1050"/>
  <c r="E1051"/>
  <c r="F1051"/>
  <c r="E1052"/>
  <c r="F1052"/>
  <c r="E1053"/>
  <c r="F1053"/>
  <c r="E1054"/>
  <c r="F1054"/>
  <c r="E1055"/>
  <c r="F1055"/>
  <c r="E1056"/>
  <c r="F1056"/>
  <c r="E1057"/>
  <c r="F1057"/>
  <c r="E1058"/>
  <c r="F1058"/>
  <c r="E1059"/>
  <c r="F1059"/>
  <c r="E1060"/>
  <c r="F1060"/>
  <c r="E1061"/>
  <c r="F1061"/>
  <c r="E1062"/>
  <c r="F1062"/>
  <c r="E1063"/>
  <c r="F1063"/>
  <c r="E1064"/>
  <c r="F1064"/>
  <c r="E1065"/>
  <c r="F1065"/>
  <c r="E1066"/>
  <c r="F1066"/>
  <c r="E1067"/>
  <c r="F1067"/>
  <c r="E1068"/>
  <c r="F1068"/>
  <c r="E1069"/>
  <c r="F1069"/>
  <c r="E1070"/>
  <c r="F1070"/>
  <c r="E1071"/>
  <c r="F1071"/>
  <c r="E1072"/>
  <c r="F1072"/>
  <c r="E1073"/>
  <c r="F1073"/>
  <c r="E1074"/>
  <c r="F1074"/>
  <c r="E1075"/>
  <c r="F1075"/>
  <c r="E1076"/>
  <c r="F1076"/>
  <c r="E1077"/>
  <c r="F1077"/>
  <c r="E1078"/>
  <c r="F1078"/>
  <c r="E1079"/>
  <c r="F1079"/>
  <c r="E1080"/>
  <c r="F1080"/>
  <c r="E1081"/>
  <c r="F1081"/>
  <c r="E1082"/>
  <c r="F1082"/>
  <c r="E1083"/>
  <c r="F1083"/>
  <c r="E1084"/>
  <c r="F1084"/>
  <c r="E1085"/>
  <c r="F1085"/>
  <c r="E1086"/>
  <c r="F1086"/>
  <c r="E1087"/>
  <c r="F1087"/>
  <c r="E1088"/>
  <c r="F1088"/>
  <c r="E1089"/>
  <c r="F1089"/>
  <c r="E1090"/>
  <c r="F1090"/>
  <c r="E1091"/>
  <c r="F1091"/>
  <c r="E1092"/>
  <c r="F1092"/>
  <c r="E1093"/>
  <c r="F1093"/>
  <c r="E1094"/>
  <c r="F1094"/>
  <c r="E1095"/>
  <c r="F1095"/>
  <c r="E1096"/>
  <c r="F1096"/>
  <c r="E1097"/>
  <c r="F1097"/>
  <c r="E1098"/>
  <c r="F1098"/>
  <c r="E1099"/>
  <c r="F1099"/>
  <c r="E1100"/>
  <c r="F1100"/>
  <c r="E1101"/>
  <c r="F1101"/>
  <c r="E1102"/>
  <c r="F1102"/>
  <c r="E1103"/>
  <c r="F1103"/>
  <c r="E1104"/>
  <c r="F1104"/>
  <c r="E1105"/>
  <c r="F1105"/>
  <c r="E1106"/>
  <c r="F1106"/>
  <c r="E1107"/>
  <c r="F1107"/>
  <c r="E1108"/>
  <c r="F1108"/>
  <c r="E1109"/>
  <c r="F1109"/>
  <c r="E1110"/>
  <c r="F1110"/>
  <c r="E1111"/>
  <c r="F1111"/>
  <c r="E1112"/>
  <c r="F1112"/>
  <c r="E1113"/>
  <c r="F1113"/>
  <c r="E1114"/>
  <c r="F1114"/>
  <c r="E1115"/>
  <c r="F1115"/>
  <c r="E1116"/>
  <c r="F1116"/>
  <c r="E1117"/>
  <c r="F1117"/>
  <c r="E1118"/>
  <c r="F1118"/>
  <c r="E1119"/>
  <c r="F1119"/>
  <c r="E1120"/>
  <c r="F1120"/>
  <c r="E1121"/>
  <c r="F1121"/>
  <c r="E1122"/>
  <c r="F1122"/>
  <c r="E1123"/>
  <c r="F1123"/>
  <c r="E1124"/>
  <c r="F1124"/>
  <c r="E1125"/>
  <c r="F1125"/>
  <c r="E1126"/>
  <c r="F1126"/>
  <c r="E1127"/>
  <c r="F1127"/>
  <c r="E1128"/>
  <c r="F1128"/>
  <c r="E1129"/>
  <c r="F1129"/>
  <c r="E1130"/>
  <c r="F1130"/>
  <c r="E1131"/>
  <c r="F1131"/>
  <c r="E1132"/>
  <c r="F1132"/>
  <c r="E1133"/>
  <c r="F1133"/>
  <c r="E1134"/>
  <c r="F1134"/>
  <c r="E1135"/>
  <c r="F1135"/>
  <c r="E1136"/>
  <c r="F1136"/>
  <c r="E1137"/>
  <c r="F1137"/>
  <c r="E1138"/>
  <c r="F1138"/>
  <c r="E1139"/>
  <c r="F1139"/>
  <c r="E1140"/>
  <c r="F1140"/>
  <c r="E1141"/>
  <c r="F1141"/>
  <c r="E1142"/>
  <c r="F1142"/>
  <c r="E1143"/>
  <c r="F1143"/>
  <c r="E1144"/>
  <c r="F1144"/>
  <c r="E1145"/>
  <c r="F1145"/>
  <c r="E1146"/>
  <c r="F1146"/>
  <c r="E1147"/>
  <c r="F1147"/>
  <c r="E1148"/>
  <c r="F1148"/>
  <c r="E1149"/>
  <c r="F1149"/>
  <c r="E1150"/>
  <c r="F1150"/>
  <c r="E1151"/>
  <c r="F1151"/>
  <c r="E1152"/>
  <c r="F1152"/>
  <c r="E1153"/>
  <c r="F1153"/>
  <c r="E1154"/>
  <c r="F1154"/>
  <c r="E1155"/>
  <c r="F1155"/>
  <c r="E1156"/>
  <c r="F1156"/>
  <c r="E1157"/>
  <c r="F1157"/>
  <c r="E1158"/>
  <c r="F1158"/>
  <c r="E1159"/>
  <c r="F1159"/>
  <c r="E1160"/>
  <c r="F1160"/>
  <c r="E1161"/>
  <c r="F1161"/>
  <c r="E1162"/>
  <c r="F1162"/>
  <c r="E1163"/>
  <c r="F1163"/>
  <c r="E1164"/>
  <c r="F1164"/>
  <c r="E1165"/>
  <c r="F1165"/>
  <c r="E1166"/>
  <c r="F1166"/>
  <c r="E1167"/>
  <c r="F1167"/>
  <c r="E1168"/>
  <c r="F1168"/>
  <c r="E1169"/>
  <c r="F1169"/>
  <c r="E1170"/>
  <c r="F1170"/>
  <c r="E1171"/>
  <c r="F1171"/>
  <c r="E1172"/>
  <c r="F1172"/>
  <c r="E1173"/>
  <c r="F1173"/>
  <c r="E1174"/>
  <c r="F1174"/>
  <c r="E1175"/>
  <c r="F1175"/>
  <c r="E1176"/>
  <c r="F1176"/>
  <c r="E1177"/>
  <c r="F1177"/>
  <c r="E1178"/>
  <c r="F1178"/>
  <c r="E1179"/>
  <c r="F1179"/>
  <c r="E1180"/>
  <c r="F1180"/>
  <c r="E1181"/>
  <c r="F1181"/>
  <c r="E1182"/>
  <c r="F1182"/>
  <c r="E1183"/>
  <c r="F1183"/>
  <c r="E1184"/>
  <c r="F1184"/>
  <c r="E1185"/>
  <c r="F1185"/>
  <c r="E1186"/>
  <c r="F1186"/>
  <c r="E1187"/>
  <c r="F1187"/>
  <c r="E1188"/>
  <c r="F1188"/>
  <c r="E1189"/>
  <c r="F1189"/>
  <c r="E1190"/>
  <c r="F1190"/>
  <c r="E1191"/>
  <c r="F1191"/>
  <c r="E1192"/>
  <c r="F1192"/>
  <c r="E1193"/>
  <c r="F1193"/>
  <c r="E1194"/>
  <c r="F1194"/>
  <c r="E1195"/>
  <c r="F1195"/>
  <c r="E1196"/>
  <c r="F1196"/>
  <c r="E1197"/>
  <c r="F1197"/>
  <c r="E1198"/>
  <c r="F1198"/>
  <c r="E1199"/>
  <c r="F1199"/>
  <c r="E1200"/>
  <c r="F1200"/>
  <c r="E1201"/>
  <c r="F1201"/>
  <c r="E1202"/>
  <c r="F1202"/>
  <c r="E1203"/>
  <c r="F1203"/>
  <c r="E1204"/>
  <c r="F1204"/>
  <c r="E1205"/>
  <c r="F1205"/>
  <c r="E1206"/>
  <c r="F1206"/>
  <c r="E1207"/>
  <c r="F1207"/>
  <c r="E1208"/>
  <c r="F1208"/>
  <c r="E1209"/>
  <c r="F1209"/>
  <c r="E1210"/>
  <c r="F1210"/>
  <c r="E1211"/>
  <c r="F1211"/>
  <c r="E1212"/>
  <c r="F1212"/>
  <c r="E1213"/>
  <c r="F1213"/>
  <c r="E1214"/>
  <c r="F1214"/>
  <c r="E1215"/>
  <c r="F1215"/>
  <c r="E1216"/>
  <c r="F1216"/>
  <c r="E1217"/>
  <c r="F1217"/>
  <c r="E1218"/>
  <c r="F1218"/>
  <c r="E1219"/>
  <c r="F1219"/>
  <c r="E1220"/>
  <c r="F1220"/>
  <c r="E1221"/>
  <c r="F1221"/>
  <c r="E1222"/>
  <c r="F1222"/>
  <c r="E1223"/>
  <c r="F1223"/>
  <c r="E1224"/>
  <c r="F1224"/>
  <c r="E1225"/>
  <c r="F1225"/>
  <c r="E1226"/>
  <c r="F1226"/>
  <c r="E1227"/>
  <c r="F1227"/>
  <c r="E1228"/>
  <c r="F1228"/>
  <c r="E1229"/>
  <c r="F1229"/>
  <c r="E1230"/>
  <c r="F1230"/>
  <c r="E1231"/>
  <c r="F1231"/>
  <c r="E1232"/>
  <c r="F1232"/>
  <c r="E1233"/>
  <c r="F1233"/>
  <c r="E1234"/>
  <c r="F1234"/>
  <c r="E1235"/>
  <c r="F1235"/>
  <c r="E1236"/>
  <c r="F1236"/>
  <c r="E1237"/>
  <c r="F1237"/>
  <c r="E1238"/>
  <c r="F1238"/>
  <c r="E1239"/>
  <c r="F1239"/>
  <c r="E1240"/>
  <c r="F1240"/>
  <c r="E1241"/>
  <c r="F1241"/>
  <c r="E1242"/>
  <c r="F1242"/>
  <c r="E1243"/>
  <c r="F1243"/>
  <c r="E1244"/>
  <c r="F1244"/>
  <c r="E1245"/>
  <c r="F1245"/>
  <c r="E1246"/>
  <c r="F1246"/>
  <c r="E1247"/>
  <c r="F1247"/>
  <c r="E1248"/>
  <c r="F1248"/>
  <c r="E1249"/>
  <c r="F1249"/>
  <c r="E1250"/>
  <c r="F1250"/>
  <c r="E1251"/>
  <c r="F1251"/>
  <c r="E1252"/>
  <c r="F1252"/>
  <c r="E1253"/>
  <c r="F1253"/>
  <c r="E1254"/>
  <c r="F1254"/>
  <c r="E1255"/>
  <c r="F1255"/>
  <c r="E1256"/>
  <c r="F1256"/>
  <c r="E1257"/>
  <c r="F1257"/>
  <c r="E1258"/>
  <c r="F1258"/>
  <c r="E1259"/>
  <c r="F1259"/>
  <c r="E1260"/>
  <c r="F1260"/>
  <c r="E1261"/>
  <c r="F1261"/>
  <c r="E1262"/>
  <c r="F1262"/>
  <c r="E1263"/>
  <c r="F1263"/>
  <c r="E1264"/>
  <c r="F1264"/>
  <c r="E1265"/>
  <c r="F1265"/>
  <c r="E1266"/>
  <c r="F1266"/>
  <c r="E1267"/>
  <c r="F1267"/>
  <c r="E1268"/>
  <c r="F1268"/>
  <c r="E1269"/>
  <c r="F1269"/>
  <c r="E1270"/>
  <c r="F1270"/>
  <c r="E1271"/>
  <c r="F1271"/>
  <c r="E1272"/>
  <c r="F1272"/>
  <c r="E1273"/>
  <c r="F1273"/>
  <c r="E1274"/>
  <c r="F1274"/>
  <c r="E1275"/>
  <c r="F1275"/>
  <c r="E1276"/>
  <c r="F1276"/>
  <c r="E1277"/>
  <c r="F1277"/>
  <c r="E1278"/>
  <c r="F1278"/>
  <c r="E1279"/>
  <c r="F1279"/>
  <c r="E1280"/>
  <c r="F1280"/>
  <c r="E1281"/>
  <c r="F1281"/>
  <c r="E1282"/>
  <c r="F1282"/>
  <c r="E1283"/>
  <c r="F1283"/>
  <c r="E1284"/>
  <c r="F1284"/>
  <c r="E1285"/>
  <c r="F1285"/>
  <c r="E1286"/>
  <c r="F1286"/>
  <c r="E1287"/>
  <c r="F1287"/>
  <c r="E1288"/>
  <c r="F1288"/>
  <c r="E1289"/>
  <c r="F1289"/>
  <c r="E1290"/>
  <c r="F1290"/>
  <c r="E1291"/>
  <c r="F1291"/>
  <c r="E1292"/>
  <c r="F1292"/>
  <c r="E1293"/>
  <c r="F1293"/>
  <c r="E1294"/>
  <c r="F1294"/>
  <c r="E1295"/>
  <c r="F1295"/>
  <c r="E1296"/>
  <c r="F1296"/>
  <c r="E1297"/>
  <c r="F1297"/>
  <c r="E1298"/>
  <c r="F1298"/>
  <c r="E1299"/>
  <c r="F1299"/>
  <c r="E1300"/>
  <c r="F1300"/>
  <c r="E1301"/>
  <c r="F1301"/>
  <c r="E1302"/>
  <c r="F1302"/>
  <c r="E1303"/>
  <c r="F1303"/>
  <c r="E1304"/>
  <c r="F1304"/>
  <c r="E1305"/>
  <c r="F1305"/>
  <c r="E1306"/>
  <c r="F1306"/>
  <c r="E1307"/>
  <c r="F1307"/>
  <c r="E1308"/>
  <c r="F1308"/>
  <c r="E1309"/>
  <c r="F1309"/>
  <c r="E1310"/>
  <c r="F1310"/>
  <c r="E1311"/>
  <c r="F1311"/>
  <c r="E1312"/>
  <c r="F1312"/>
  <c r="E1313"/>
  <c r="F1313"/>
  <c r="E1314"/>
  <c r="F1314"/>
  <c r="E1315"/>
  <c r="F1315"/>
  <c r="E1316"/>
  <c r="F1316"/>
  <c r="E1317"/>
  <c r="F1317"/>
  <c r="E1318"/>
  <c r="F1318"/>
  <c r="E1319"/>
  <c r="F1319"/>
  <c r="E1320"/>
  <c r="F1320"/>
  <c r="E1321"/>
  <c r="F1321"/>
  <c r="E1322"/>
  <c r="F1322"/>
  <c r="E1323"/>
  <c r="F1323"/>
  <c r="E1324"/>
  <c r="F1324"/>
  <c r="E1325"/>
  <c r="F1325"/>
  <c r="E1326"/>
  <c r="F1326"/>
  <c r="E1327"/>
  <c r="F1327"/>
  <c r="E1328"/>
  <c r="F1328"/>
  <c r="E1329"/>
  <c r="F1329"/>
  <c r="E1330"/>
  <c r="F1330"/>
  <c r="E1331"/>
  <c r="F1331"/>
  <c r="E1332"/>
  <c r="F1332"/>
  <c r="E1333"/>
  <c r="F1333"/>
  <c r="E1334"/>
  <c r="F1334"/>
  <c r="E1335"/>
  <c r="F1335"/>
  <c r="E1336"/>
  <c r="F1336"/>
  <c r="E1337"/>
  <c r="F1337"/>
  <c r="E1338"/>
  <c r="F1338"/>
  <c r="E1339"/>
  <c r="F1339"/>
  <c r="E1340"/>
  <c r="F1340"/>
  <c r="E1341"/>
  <c r="F1341"/>
  <c r="E1342"/>
  <c r="F1342"/>
  <c r="E1343"/>
  <c r="F1343"/>
  <c r="E1344"/>
  <c r="F1344"/>
  <c r="E1345"/>
  <c r="F1345"/>
  <c r="E1346"/>
  <c r="F1346"/>
  <c r="E1347"/>
  <c r="F1347"/>
  <c r="E1348"/>
  <c r="F1348"/>
  <c r="E1349"/>
  <c r="F1349"/>
  <c r="E1350"/>
  <c r="F1350"/>
  <c r="E1351"/>
  <c r="F1351"/>
  <c r="E1352"/>
  <c r="F1352"/>
  <c r="E1353"/>
  <c r="F1353"/>
  <c r="E1354"/>
  <c r="F1354"/>
  <c r="E1355"/>
  <c r="F1355"/>
  <c r="E1356"/>
  <c r="F1356"/>
  <c r="E1357"/>
  <c r="F1357"/>
  <c r="E1358"/>
  <c r="F1358"/>
  <c r="E1359"/>
  <c r="F1359"/>
  <c r="E1360"/>
  <c r="F1360"/>
  <c r="E1361"/>
  <c r="F1361"/>
  <c r="E1362"/>
  <c r="F1362"/>
  <c r="E1363"/>
  <c r="F1363"/>
  <c r="E1364"/>
  <c r="F1364"/>
  <c r="E1365"/>
  <c r="F1365"/>
  <c r="E1366"/>
  <c r="F1366"/>
  <c r="E1367"/>
  <c r="F1367"/>
  <c r="E1368"/>
  <c r="F1368"/>
  <c r="E1369"/>
  <c r="F1369"/>
  <c r="E1370"/>
  <c r="F1370"/>
  <c r="E1371"/>
  <c r="F1371"/>
  <c r="E1372"/>
  <c r="F1372"/>
  <c r="E1373"/>
  <c r="F1373"/>
  <c r="E1374"/>
  <c r="F1374"/>
  <c r="E1375"/>
  <c r="F1375"/>
  <c r="E1376"/>
  <c r="F1376"/>
  <c r="E1377"/>
  <c r="F1377"/>
  <c r="E1378"/>
  <c r="F1378"/>
  <c r="E1379"/>
  <c r="F1379"/>
  <c r="E1380"/>
  <c r="F1380"/>
  <c r="E1381"/>
  <c r="F1381"/>
  <c r="E1382"/>
  <c r="F1382"/>
  <c r="E1383"/>
  <c r="F1383"/>
  <c r="E1384"/>
  <c r="F1384"/>
  <c r="E1385"/>
  <c r="F1385"/>
  <c r="E1386"/>
  <c r="F1386"/>
  <c r="E1387"/>
  <c r="F1387"/>
  <c r="E1388"/>
  <c r="F1388"/>
  <c r="E1389"/>
  <c r="F1389"/>
  <c r="E1390"/>
  <c r="F1390"/>
  <c r="E1391"/>
  <c r="F1391"/>
  <c r="E1392"/>
  <c r="F1392"/>
  <c r="E1393"/>
  <c r="F1393"/>
  <c r="E1394"/>
  <c r="F1394"/>
  <c r="E1395"/>
  <c r="F1395"/>
  <c r="E1396"/>
  <c r="F1396"/>
  <c r="E1397"/>
  <c r="F1397"/>
  <c r="E1398"/>
  <c r="F1398"/>
  <c r="E1399"/>
  <c r="F1399"/>
  <c r="E1400"/>
  <c r="F1400"/>
  <c r="E1401"/>
  <c r="F1401"/>
  <c r="E1402"/>
  <c r="F1402"/>
  <c r="E1403"/>
  <c r="F1403"/>
  <c r="E1404"/>
  <c r="F1404"/>
  <c r="E1405"/>
  <c r="F1405"/>
  <c r="E1406"/>
  <c r="F1406"/>
  <c r="E1407"/>
  <c r="F1407"/>
  <c r="E1408"/>
  <c r="F1408"/>
  <c r="E1409"/>
  <c r="F1409"/>
  <c r="E1410"/>
  <c r="F1410"/>
  <c r="E1411"/>
  <c r="F1411"/>
  <c r="E1412"/>
  <c r="F1412"/>
  <c r="E1413"/>
  <c r="F1413"/>
  <c r="E1414"/>
  <c r="F1414"/>
  <c r="E1415"/>
  <c r="F1415"/>
  <c r="E1416"/>
  <c r="F1416"/>
  <c r="E1417"/>
  <c r="F1417"/>
  <c r="E1418"/>
  <c r="F1418"/>
  <c r="E1419"/>
  <c r="F1419"/>
  <c r="E1420"/>
  <c r="F1420"/>
  <c r="E1421"/>
  <c r="F1421"/>
  <c r="E1422"/>
  <c r="F1422"/>
  <c r="E1423"/>
  <c r="F1423"/>
  <c r="E1424"/>
  <c r="F1424"/>
  <c r="E1425"/>
  <c r="F1425"/>
  <c r="E1426"/>
  <c r="F1426"/>
  <c r="E1427"/>
  <c r="F1427"/>
  <c r="E1428"/>
  <c r="F1428"/>
  <c r="E1429"/>
  <c r="F1429"/>
  <c r="E1430"/>
  <c r="F1430"/>
  <c r="E1431"/>
  <c r="F1431"/>
  <c r="E1432"/>
  <c r="F1432"/>
  <c r="E1433"/>
  <c r="F1433"/>
  <c r="E1434"/>
  <c r="F1434"/>
  <c r="E1435"/>
  <c r="F1435"/>
  <c r="E1436"/>
  <c r="F1436"/>
  <c r="E1437"/>
  <c r="F1437"/>
  <c r="E1438"/>
  <c r="F1438"/>
  <c r="E1439"/>
  <c r="F1439"/>
  <c r="E1440"/>
  <c r="F1440"/>
  <c r="E1441"/>
  <c r="F1441"/>
  <c r="E1442"/>
  <c r="F1442"/>
  <c r="E1443"/>
  <c r="F1443"/>
  <c r="E1444"/>
  <c r="F1444"/>
  <c r="E1445"/>
  <c r="F1445"/>
  <c r="E1446"/>
  <c r="F1446"/>
  <c r="E1447"/>
  <c r="F1447"/>
  <c r="E1448"/>
  <c r="F1448"/>
  <c r="E1449"/>
  <c r="F1449"/>
  <c r="E1450"/>
  <c r="F1450"/>
  <c r="E1451"/>
  <c r="F1451"/>
  <c r="E1452"/>
  <c r="F1452"/>
  <c r="E1453"/>
  <c r="F1453"/>
  <c r="E1454"/>
  <c r="F1454"/>
  <c r="E1455"/>
  <c r="F1455"/>
  <c r="E1456"/>
  <c r="F1456"/>
  <c r="E1457"/>
  <c r="F1457"/>
  <c r="E1458"/>
  <c r="F1458"/>
  <c r="E1459"/>
  <c r="F1459"/>
  <c r="E1460"/>
  <c r="F1460"/>
  <c r="E1461"/>
  <c r="F1461"/>
  <c r="E1462"/>
  <c r="F1462"/>
  <c r="E1463"/>
  <c r="F1463"/>
  <c r="E1464"/>
  <c r="F1464"/>
  <c r="E1465"/>
  <c r="F1465"/>
  <c r="E1466"/>
  <c r="F1466"/>
  <c r="E1467"/>
  <c r="F1467"/>
  <c r="E1468"/>
  <c r="F1468"/>
  <c r="E1469"/>
  <c r="F1469"/>
  <c r="E1470"/>
  <c r="F1470"/>
  <c r="E1471"/>
  <c r="F1471"/>
  <c r="E1472"/>
  <c r="F1472"/>
  <c r="E1473"/>
  <c r="F1473"/>
  <c r="E1474"/>
  <c r="F1474"/>
  <c r="E1475"/>
  <c r="F1475"/>
  <c r="E1476"/>
  <c r="F1476"/>
  <c r="E1477"/>
  <c r="F1477"/>
  <c r="E1478"/>
  <c r="F1478"/>
  <c r="E1479"/>
  <c r="F1479"/>
  <c r="E1480"/>
  <c r="F1480"/>
  <c r="E1481"/>
  <c r="F1481"/>
  <c r="E1482"/>
  <c r="F1482"/>
  <c r="E1483"/>
  <c r="F1483"/>
  <c r="E1484"/>
  <c r="F1484"/>
  <c r="E1485"/>
  <c r="F1485"/>
  <c r="E1486"/>
  <c r="F1486"/>
  <c r="E1487"/>
  <c r="F1487"/>
  <c r="E1488"/>
  <c r="F1488"/>
  <c r="E1489"/>
  <c r="F1489"/>
  <c r="E1490"/>
  <c r="F1490"/>
  <c r="E1491"/>
  <c r="F1491"/>
  <c r="E1492"/>
  <c r="F1492"/>
  <c r="E1493"/>
  <c r="F1493"/>
  <c r="E1494"/>
  <c r="F1494"/>
  <c r="E1495"/>
  <c r="F1495"/>
  <c r="E1496"/>
  <c r="F1496"/>
  <c r="E1497"/>
  <c r="F1497"/>
  <c r="E1498"/>
  <c r="F1498"/>
  <c r="E1499"/>
  <c r="F1499"/>
  <c r="E1500"/>
  <c r="F1500"/>
  <c r="E1501"/>
  <c r="F1501"/>
  <c r="E1502"/>
  <c r="F1502"/>
  <c r="E1503"/>
  <c r="F1503"/>
  <c r="E1504"/>
  <c r="F1504"/>
  <c r="E1505"/>
  <c r="F1505"/>
  <c r="E1506"/>
  <c r="F1506"/>
  <c r="E1507"/>
  <c r="F1507"/>
  <c r="E1508"/>
  <c r="F1508"/>
  <c r="E1509"/>
  <c r="F1509"/>
  <c r="E1510"/>
  <c r="F1510"/>
  <c r="E1511"/>
  <c r="F1511"/>
  <c r="E1512"/>
  <c r="F1512"/>
  <c r="E1513"/>
  <c r="F1513"/>
  <c r="E1514"/>
  <c r="F1514"/>
  <c r="E1515"/>
  <c r="F1515"/>
  <c r="E1516"/>
  <c r="F1516"/>
  <c r="E1517"/>
  <c r="F1517"/>
  <c r="E1518"/>
  <c r="F1518"/>
  <c r="E1519"/>
  <c r="F1519"/>
  <c r="E1520"/>
  <c r="F1520"/>
  <c r="E1521"/>
  <c r="F1521"/>
  <c r="E1522"/>
  <c r="F1522"/>
  <c r="E1523"/>
  <c r="F1523"/>
  <c r="E1524"/>
  <c r="F1524"/>
  <c r="E1525"/>
  <c r="F1525"/>
  <c r="E1526"/>
  <c r="F1526"/>
  <c r="E1527"/>
  <c r="F1527"/>
  <c r="E1528"/>
  <c r="F1528"/>
  <c r="E1529"/>
  <c r="F1529"/>
  <c r="E1530"/>
  <c r="F1530"/>
  <c r="E1531"/>
  <c r="F1531"/>
  <c r="E1532"/>
  <c r="F1532"/>
  <c r="E1533"/>
  <c r="F1533"/>
  <c r="E1534"/>
  <c r="F1534"/>
  <c r="E1535"/>
  <c r="F1535"/>
  <c r="E1536"/>
  <c r="F1536"/>
  <c r="E1537"/>
  <c r="F1537"/>
  <c r="E1538"/>
  <c r="F1538"/>
  <c r="E1539"/>
  <c r="F1539"/>
  <c r="E1540"/>
  <c r="F1540"/>
  <c r="E1541"/>
  <c r="F1541"/>
  <c r="E1542"/>
  <c r="F1542"/>
  <c r="E1543"/>
  <c r="F1543"/>
  <c r="E1544"/>
  <c r="F1544"/>
  <c r="E1545"/>
  <c r="F1545"/>
  <c r="E1546"/>
  <c r="F1546"/>
  <c r="E1547"/>
  <c r="F1547"/>
  <c r="E1548"/>
  <c r="F1548"/>
  <c r="E1549"/>
  <c r="F1549"/>
  <c r="E1550"/>
  <c r="F1550"/>
  <c r="E1551"/>
  <c r="F1551"/>
  <c r="E1552"/>
  <c r="F1552"/>
  <c r="E1553"/>
  <c r="F1553"/>
  <c r="E1554"/>
  <c r="F1554"/>
  <c r="E1555"/>
  <c r="F1555"/>
  <c r="E1556"/>
  <c r="F1556"/>
  <c r="E1557"/>
  <c r="F1557"/>
  <c r="E1558"/>
  <c r="F1558"/>
  <c r="E1559"/>
  <c r="F1559"/>
  <c r="E1560"/>
  <c r="F1560"/>
  <c r="E1561"/>
  <c r="F1561"/>
  <c r="E1562"/>
  <c r="F1562"/>
  <c r="E1563"/>
  <c r="F1563"/>
  <c r="E1564"/>
  <c r="F1564"/>
  <c r="E1565"/>
  <c r="F1565"/>
  <c r="E1566"/>
  <c r="F1566"/>
  <c r="E1567"/>
  <c r="F1567"/>
  <c r="E1568"/>
  <c r="F1568"/>
  <c r="E1569"/>
  <c r="F1569"/>
  <c r="E1570"/>
  <c r="F1570"/>
  <c r="E1571"/>
  <c r="F1571"/>
  <c r="E1572"/>
  <c r="F1572"/>
  <c r="E1573"/>
  <c r="F1573"/>
  <c r="E1574"/>
  <c r="F1574"/>
  <c r="E1575"/>
  <c r="F1575"/>
  <c r="E1576"/>
  <c r="F1576"/>
  <c r="E1577"/>
  <c r="F1577"/>
  <c r="E1578"/>
  <c r="F1578"/>
  <c r="E1579"/>
  <c r="F1579"/>
  <c r="E1580"/>
  <c r="F1580"/>
  <c r="E1581"/>
  <c r="F1581"/>
  <c r="E1582"/>
  <c r="F1582"/>
  <c r="E1583"/>
  <c r="F1583"/>
  <c r="E1584"/>
  <c r="F1584"/>
  <c r="E1585"/>
  <c r="F1585"/>
  <c r="E1586"/>
  <c r="F1586"/>
  <c r="E1587"/>
  <c r="F1587"/>
  <c r="E1588"/>
  <c r="F1588"/>
  <c r="E1589"/>
  <c r="F1589"/>
  <c r="E1590"/>
  <c r="F1590"/>
  <c r="E1591"/>
  <c r="F1591"/>
  <c r="E1592"/>
  <c r="F1592"/>
  <c r="E1593"/>
  <c r="F1593"/>
  <c r="E1594"/>
  <c r="F1594"/>
  <c r="E1595"/>
  <c r="F1595"/>
  <c r="E1596"/>
  <c r="F1596"/>
  <c r="E1597"/>
  <c r="F1597"/>
  <c r="E1598"/>
  <c r="F1598"/>
  <c r="E1599"/>
  <c r="F1599"/>
  <c r="E1600"/>
  <c r="F1600"/>
  <c r="E1601"/>
  <c r="F1601"/>
  <c r="E1602"/>
  <c r="F1602"/>
  <c r="E1603"/>
  <c r="F1603"/>
  <c r="E1604"/>
  <c r="F1604"/>
  <c r="E1605"/>
  <c r="F1605"/>
  <c r="E1606"/>
  <c r="F1606"/>
  <c r="E1607"/>
  <c r="F1607"/>
  <c r="E1608"/>
  <c r="F1608"/>
  <c r="E1609"/>
  <c r="F1609"/>
  <c r="E1610"/>
  <c r="F1610"/>
  <c r="E1611"/>
  <c r="F1611"/>
  <c r="E1612"/>
  <c r="F1612"/>
  <c r="E1613"/>
  <c r="F1613"/>
  <c r="E1614"/>
  <c r="F1614"/>
  <c r="E1615"/>
  <c r="F1615"/>
  <c r="E1616"/>
  <c r="F1616"/>
  <c r="E1617"/>
  <c r="F1617"/>
  <c r="E1618"/>
  <c r="F1618"/>
  <c r="E1619"/>
  <c r="F1619"/>
  <c r="E1620"/>
  <c r="F1620"/>
  <c r="E1621"/>
  <c r="F1621"/>
  <c r="E1622"/>
  <c r="F1622"/>
  <c r="E1623"/>
  <c r="F1623"/>
  <c r="E1624"/>
  <c r="F1624"/>
  <c r="E1625"/>
  <c r="F1625"/>
  <c r="E1626"/>
  <c r="F1626"/>
  <c r="E1627"/>
  <c r="F1627"/>
  <c r="E1628"/>
  <c r="F1628"/>
  <c r="E1629"/>
  <c r="F1629"/>
  <c r="E1630"/>
  <c r="F1630"/>
  <c r="E1631"/>
  <c r="F1631"/>
  <c r="E1632"/>
  <c r="F1632"/>
  <c r="E1633"/>
  <c r="F1633"/>
  <c r="E1634"/>
  <c r="F1634"/>
  <c r="E1635"/>
  <c r="F1635"/>
  <c r="E1636"/>
  <c r="F1636"/>
  <c r="E1637"/>
  <c r="F1637"/>
  <c r="E1638"/>
  <c r="F1638"/>
  <c r="E1639"/>
  <c r="F1639"/>
  <c r="E1640"/>
  <c r="F1640"/>
  <c r="E1641"/>
  <c r="F1641"/>
  <c r="E1642"/>
  <c r="F1642"/>
  <c r="E1643"/>
  <c r="F1643"/>
  <c r="E1644"/>
  <c r="F1644"/>
  <c r="E1645"/>
  <c r="F1645"/>
  <c r="E1646"/>
  <c r="F1646"/>
  <c r="E1647"/>
  <c r="F1647"/>
  <c r="E1648"/>
  <c r="F1648"/>
  <c r="E1649"/>
  <c r="F1649"/>
  <c r="E1650"/>
  <c r="F1650"/>
  <c r="E1651"/>
  <c r="F1651"/>
  <c r="E1652"/>
  <c r="F1652"/>
  <c r="E1653"/>
  <c r="F1653"/>
  <c r="E1654"/>
  <c r="F1654"/>
  <c r="E1655"/>
  <c r="F1655"/>
  <c r="E1656"/>
  <c r="F1656"/>
  <c r="E1657"/>
  <c r="F1657"/>
  <c r="E1658"/>
  <c r="F1658"/>
  <c r="E1659"/>
  <c r="F1659"/>
  <c r="E1660"/>
  <c r="F1660"/>
  <c r="E1661"/>
  <c r="F1661"/>
  <c r="E1662"/>
  <c r="F1662"/>
  <c r="E1663"/>
  <c r="F1663"/>
  <c r="E1664"/>
  <c r="F1664"/>
  <c r="E1665"/>
  <c r="F1665"/>
  <c r="E1666"/>
  <c r="F1666"/>
  <c r="E1667"/>
  <c r="F1667"/>
  <c r="E1668"/>
  <c r="F1668"/>
  <c r="E1669"/>
  <c r="F1669"/>
  <c r="E1670"/>
  <c r="F1670"/>
  <c r="E1671"/>
  <c r="F1671"/>
  <c r="E1672"/>
  <c r="F1672"/>
  <c r="E1673"/>
  <c r="F1673"/>
  <c r="E1674"/>
  <c r="F1674"/>
  <c r="E1675"/>
  <c r="F1675"/>
  <c r="E1676"/>
  <c r="F1676"/>
  <c r="E1677"/>
  <c r="F1677"/>
  <c r="E1678"/>
  <c r="F1678"/>
  <c r="E1679"/>
  <c r="F1679"/>
  <c r="E1680"/>
  <c r="F1680"/>
  <c r="E1681"/>
  <c r="F1681"/>
  <c r="E1682"/>
  <c r="F1682"/>
  <c r="E1683"/>
  <c r="F1683"/>
  <c r="E1684"/>
  <c r="F1684"/>
  <c r="E1685"/>
  <c r="F1685"/>
  <c r="E1686"/>
  <c r="F1686"/>
  <c r="E1687"/>
  <c r="F1687"/>
  <c r="E1688"/>
  <c r="F1688"/>
  <c r="E1689"/>
  <c r="F1689"/>
  <c r="E1690"/>
  <c r="F1690"/>
  <c r="E1691"/>
  <c r="F1691"/>
  <c r="E1692"/>
  <c r="F1692"/>
  <c r="E1693"/>
  <c r="F1693"/>
  <c r="E1694"/>
  <c r="F1694"/>
  <c r="E1695"/>
  <c r="F1695"/>
  <c r="E1696"/>
  <c r="F1696"/>
  <c r="E1697"/>
  <c r="F1697"/>
  <c r="E1698"/>
  <c r="F1698"/>
  <c r="E1699"/>
  <c r="F1699"/>
  <c r="E1700"/>
  <c r="F1700"/>
  <c r="E1701"/>
  <c r="F1701"/>
  <c r="E1702"/>
  <c r="F1702"/>
  <c r="E1703"/>
  <c r="F1703"/>
  <c r="E1704"/>
  <c r="F1704"/>
  <c r="E1705"/>
  <c r="F1705"/>
  <c r="E1706"/>
  <c r="F1706"/>
  <c r="E1707"/>
  <c r="F1707"/>
  <c r="E1708"/>
  <c r="F1708"/>
  <c r="E1709"/>
  <c r="F1709"/>
  <c r="E1710"/>
  <c r="F1710"/>
  <c r="E1711"/>
  <c r="F1711"/>
  <c r="E1712"/>
  <c r="F1712"/>
  <c r="E1713"/>
  <c r="F1713"/>
  <c r="E1714"/>
  <c r="F1714"/>
  <c r="E1715"/>
  <c r="F1715"/>
  <c r="E1716"/>
  <c r="F1716"/>
  <c r="E1717"/>
  <c r="F1717"/>
  <c r="E1718"/>
  <c r="F1718"/>
  <c r="E1719"/>
  <c r="F1719"/>
  <c r="E1720"/>
  <c r="F1720"/>
  <c r="E1721"/>
  <c r="F1721"/>
  <c r="E1722"/>
  <c r="F1722"/>
  <c r="E1723"/>
  <c r="F1723"/>
  <c r="E1724"/>
  <c r="F1724"/>
  <c r="E1725"/>
  <c r="F1725"/>
  <c r="E1726"/>
  <c r="F1726"/>
  <c r="E1727"/>
  <c r="F1727"/>
  <c r="E1728"/>
  <c r="F1728"/>
  <c r="E1729"/>
  <c r="F1729"/>
  <c r="E1730"/>
  <c r="F1730"/>
  <c r="E1731"/>
  <c r="F1731"/>
  <c r="E1732"/>
  <c r="F1732"/>
  <c r="E1733"/>
  <c r="F1733"/>
  <c r="E1734"/>
  <c r="F1734"/>
  <c r="E1735"/>
  <c r="F1735"/>
  <c r="E1736"/>
  <c r="F1736"/>
  <c r="E1737"/>
  <c r="F1737"/>
  <c r="E1738"/>
  <c r="F1738"/>
  <c r="E1739"/>
  <c r="F1739"/>
  <c r="E1740"/>
  <c r="F1740"/>
  <c r="E1741"/>
  <c r="F1741"/>
  <c r="E1742"/>
  <c r="F1742"/>
  <c r="E1743"/>
  <c r="F1743"/>
  <c r="E1744"/>
  <c r="F1744"/>
  <c r="E1745"/>
  <c r="F1745"/>
  <c r="E1746"/>
  <c r="F1746"/>
  <c r="E1747"/>
  <c r="F1747"/>
  <c r="E1748"/>
  <c r="F1748"/>
  <c r="E1749"/>
  <c r="F1749"/>
  <c r="E1750"/>
  <c r="F1750"/>
  <c r="E1751"/>
  <c r="F1751"/>
  <c r="E1752"/>
  <c r="F1752"/>
  <c r="E1753"/>
  <c r="F1753"/>
  <c r="E1754"/>
  <c r="F1754"/>
  <c r="E1755"/>
  <c r="F1755"/>
  <c r="E1756"/>
  <c r="F1756"/>
  <c r="E1757"/>
  <c r="F1757"/>
  <c r="E1758"/>
  <c r="F1758"/>
  <c r="E1759"/>
  <c r="F1759"/>
  <c r="E1760"/>
  <c r="F1760"/>
  <c r="E1761"/>
  <c r="F1761"/>
  <c r="E1762"/>
  <c r="F1762"/>
  <c r="E1763"/>
  <c r="F1763"/>
  <c r="E1764"/>
  <c r="F1764"/>
  <c r="E1765"/>
  <c r="F1765"/>
  <c r="E1766"/>
  <c r="F1766"/>
  <c r="E1767"/>
  <c r="F1767"/>
  <c r="E1768"/>
  <c r="F1768"/>
  <c r="E1769"/>
  <c r="F1769"/>
  <c r="E1770"/>
  <c r="F1770"/>
  <c r="E1771"/>
  <c r="F1771"/>
  <c r="E1772"/>
  <c r="F1772"/>
  <c r="E1773"/>
  <c r="F1773"/>
  <c r="E1774"/>
  <c r="F1774"/>
  <c r="E1775"/>
  <c r="F1775"/>
  <c r="E1776"/>
  <c r="F1776"/>
  <c r="E1777"/>
  <c r="F1777"/>
  <c r="E1778"/>
  <c r="F1778"/>
  <c r="E1779"/>
  <c r="F1779"/>
  <c r="E1780"/>
  <c r="F1780"/>
  <c r="E1781"/>
  <c r="F1781"/>
  <c r="E1782"/>
  <c r="F1782"/>
  <c r="E1783"/>
  <c r="F1783"/>
  <c r="E1784"/>
  <c r="F1784"/>
  <c r="E1785"/>
  <c r="F1785"/>
  <c r="E1786"/>
  <c r="F1786"/>
  <c r="E1787"/>
  <c r="F1787"/>
  <c r="E1788"/>
  <c r="F1788"/>
  <c r="E1789"/>
  <c r="F1789"/>
  <c r="E1790"/>
  <c r="F1790"/>
  <c r="E1791"/>
  <c r="F1791"/>
  <c r="E1792"/>
  <c r="F1792"/>
  <c r="E1793"/>
  <c r="F1793"/>
  <c r="E1794"/>
  <c r="F1794"/>
  <c r="E1795"/>
  <c r="F1795"/>
  <c r="E1796"/>
  <c r="F1796"/>
  <c r="E1797"/>
  <c r="F1797"/>
  <c r="E1798"/>
  <c r="F1798"/>
  <c r="E1799"/>
  <c r="F1799"/>
  <c r="E1800"/>
  <c r="F1800"/>
  <c r="E1801"/>
  <c r="F1801"/>
  <c r="E1802"/>
  <c r="F1802"/>
  <c r="E1803"/>
  <c r="F1803"/>
  <c r="E1804"/>
  <c r="F1804"/>
  <c r="E1805"/>
  <c r="F1805"/>
  <c r="E1806"/>
  <c r="F1806"/>
  <c r="E1807"/>
  <c r="F1807"/>
  <c r="E1808"/>
  <c r="F1808"/>
  <c r="E1809"/>
  <c r="F1809"/>
  <c r="E1810"/>
  <c r="F1810"/>
  <c r="E1811"/>
  <c r="F1811"/>
  <c r="E1812"/>
  <c r="F1812"/>
  <c r="E1813"/>
  <c r="F1813"/>
  <c r="E1814"/>
  <c r="F1814"/>
  <c r="E1815"/>
  <c r="F1815"/>
  <c r="E1816"/>
  <c r="F1816"/>
  <c r="E1817"/>
  <c r="F1817"/>
  <c r="E1818"/>
  <c r="F1818"/>
  <c r="E1819"/>
  <c r="F1819"/>
  <c r="E1820"/>
  <c r="F1820"/>
  <c r="E1821"/>
  <c r="F1821"/>
  <c r="E1822"/>
  <c r="F1822"/>
  <c r="E1823"/>
  <c r="F1823"/>
  <c r="E1824"/>
  <c r="F1824"/>
  <c r="E1825"/>
  <c r="F1825"/>
  <c r="E1826"/>
  <c r="F1826"/>
  <c r="E1827"/>
  <c r="F1827"/>
  <c r="E1828"/>
  <c r="F1828"/>
  <c r="E1829"/>
  <c r="F1829"/>
  <c r="E1830"/>
  <c r="F1830"/>
  <c r="E1831"/>
  <c r="F1831"/>
  <c r="E1832"/>
  <c r="F1832"/>
  <c r="E1833"/>
  <c r="F1833"/>
  <c r="E1834"/>
  <c r="F1834"/>
  <c r="E1835"/>
  <c r="F1835"/>
  <c r="E1836"/>
  <c r="F1836"/>
  <c r="E1837"/>
  <c r="F1837"/>
  <c r="E1838"/>
  <c r="F1838"/>
  <c r="E1839"/>
  <c r="F1839"/>
  <c r="E1840"/>
  <c r="F1840"/>
  <c r="E1841"/>
  <c r="F1841"/>
  <c r="E1842"/>
  <c r="F1842"/>
  <c r="E1843"/>
  <c r="F1843"/>
  <c r="E1844"/>
  <c r="F1844"/>
  <c r="E1845"/>
  <c r="F1845"/>
  <c r="E1846"/>
  <c r="F1846"/>
  <c r="E1847"/>
  <c r="F1847"/>
  <c r="E1848"/>
  <c r="F1848"/>
  <c r="E1849"/>
  <c r="F1849"/>
  <c r="E1850"/>
  <c r="F1850"/>
  <c r="E1851"/>
  <c r="F1851"/>
  <c r="E1852"/>
  <c r="F1852"/>
  <c r="E1853"/>
  <c r="F1853"/>
  <c r="E1854"/>
  <c r="F1854"/>
  <c r="E1855"/>
  <c r="F1855"/>
  <c r="E1856"/>
  <c r="F1856"/>
  <c r="E1857"/>
  <c r="F1857"/>
  <c r="E1858"/>
  <c r="F1858"/>
  <c r="E1859"/>
  <c r="F1859"/>
  <c r="E1860"/>
  <c r="F1860"/>
  <c r="E1861"/>
  <c r="F1861"/>
  <c r="E1862"/>
  <c r="F1862"/>
  <c r="E1863"/>
  <c r="F1863"/>
  <c r="E1864"/>
  <c r="F1864"/>
  <c r="E1865"/>
  <c r="F1865"/>
  <c r="E1866"/>
  <c r="F1866"/>
  <c r="E1867"/>
  <c r="F1867"/>
  <c r="E1868"/>
  <c r="F1868"/>
  <c r="E1869"/>
  <c r="F1869"/>
  <c r="E1870"/>
  <c r="F1870"/>
  <c r="E1871"/>
  <c r="F1871"/>
  <c r="E1872"/>
  <c r="F1872"/>
  <c r="E1873"/>
  <c r="F1873"/>
  <c r="E1874"/>
  <c r="F1874"/>
  <c r="E1875"/>
  <c r="F1875"/>
  <c r="E1876"/>
  <c r="F1876"/>
  <c r="E1877"/>
  <c r="F1877"/>
  <c r="E1878"/>
  <c r="F1878"/>
  <c r="E1879"/>
  <c r="F1879"/>
  <c r="E1880"/>
  <c r="F1880"/>
  <c r="E1881"/>
  <c r="F1881"/>
  <c r="E1882"/>
  <c r="F1882"/>
  <c r="E1883"/>
  <c r="F1883"/>
  <c r="E1884"/>
  <c r="F1884"/>
  <c r="E1885"/>
  <c r="F1885"/>
  <c r="E1886"/>
  <c r="F1886"/>
  <c r="E1887"/>
  <c r="F1887"/>
  <c r="E1888"/>
  <c r="F1888"/>
  <c r="E1889"/>
  <c r="F1889"/>
  <c r="E1890"/>
  <c r="F1890"/>
  <c r="E1891"/>
  <c r="F1891"/>
  <c r="E1892"/>
  <c r="F1892"/>
  <c r="E1893"/>
  <c r="F1893"/>
  <c r="E1894"/>
  <c r="F1894"/>
  <c r="E1895"/>
  <c r="F1895"/>
  <c r="E1896"/>
  <c r="F1896"/>
  <c r="E1897"/>
  <c r="F1897"/>
  <c r="E1898"/>
  <c r="F1898"/>
  <c r="E1899"/>
  <c r="F1899"/>
  <c r="E1900"/>
  <c r="F1900"/>
  <c r="E1901"/>
  <c r="F1901"/>
  <c r="E1902"/>
  <c r="F1902"/>
  <c r="E1903"/>
  <c r="F1903"/>
  <c r="E1904"/>
  <c r="F1904"/>
  <c r="E1905"/>
  <c r="F1905"/>
  <c r="E1906"/>
  <c r="F1906"/>
  <c r="E1907"/>
  <c r="F1907"/>
  <c r="E1908"/>
  <c r="F1908"/>
  <c r="E1909"/>
  <c r="F1909"/>
  <c r="E1910"/>
  <c r="F1910"/>
  <c r="E1911"/>
  <c r="F1911"/>
  <c r="E1912"/>
  <c r="F1912"/>
  <c r="E1913"/>
  <c r="F1913"/>
  <c r="E1914"/>
  <c r="F1914"/>
  <c r="E1915"/>
  <c r="F1915"/>
  <c r="E1916"/>
  <c r="F1916"/>
  <c r="E1917"/>
  <c r="F1917"/>
  <c r="E1918"/>
  <c r="F1918"/>
  <c r="E1919"/>
  <c r="F1919"/>
  <c r="E1920"/>
  <c r="F1920"/>
  <c r="E1921"/>
  <c r="F1921"/>
  <c r="E1922"/>
  <c r="F1922"/>
  <c r="E1923"/>
  <c r="F1923"/>
  <c r="E1924"/>
  <c r="F1924"/>
  <c r="E1925"/>
  <c r="F1925"/>
  <c r="E1926"/>
  <c r="F1926"/>
  <c r="E1927"/>
  <c r="F1927"/>
  <c r="E1928"/>
  <c r="F1928"/>
  <c r="E1929"/>
  <c r="F1929"/>
  <c r="E1930"/>
  <c r="F1930"/>
  <c r="E1931"/>
  <c r="F1931"/>
  <c r="E1932"/>
  <c r="F1932"/>
  <c r="E1933"/>
  <c r="F1933"/>
  <c r="E1934"/>
  <c r="F1934"/>
  <c r="E1935"/>
  <c r="F1935"/>
  <c r="E1936"/>
  <c r="F1936"/>
  <c r="E1937"/>
  <c r="F1937"/>
  <c r="E1938"/>
  <c r="F1938"/>
  <c r="E1939"/>
  <c r="F1939"/>
  <c r="E1940"/>
  <c r="F1940"/>
  <c r="E1941"/>
  <c r="F1941"/>
  <c r="E1942"/>
  <c r="F1942"/>
  <c r="E1943"/>
  <c r="F1943"/>
  <c r="E1944"/>
  <c r="F1944"/>
  <c r="E1945"/>
  <c r="F1945"/>
  <c r="E1946"/>
  <c r="F1946"/>
  <c r="E1947"/>
  <c r="F1947"/>
  <c r="E1948"/>
  <c r="F1948"/>
  <c r="E1949"/>
  <c r="F1949"/>
  <c r="E1950"/>
  <c r="F1950"/>
  <c r="E1951"/>
  <c r="F1951"/>
  <c r="E1952"/>
  <c r="F1952"/>
  <c r="E1953"/>
  <c r="F1953"/>
  <c r="E1954"/>
  <c r="F1954"/>
  <c r="E1955"/>
  <c r="F1955"/>
  <c r="E1956"/>
  <c r="F1956"/>
  <c r="E1957"/>
  <c r="F1957"/>
  <c r="E1958"/>
  <c r="F1958"/>
  <c r="E1959"/>
  <c r="F1959"/>
  <c r="E1960"/>
  <c r="F1960"/>
  <c r="E1961"/>
  <c r="F1961"/>
  <c r="E1962"/>
  <c r="F1962"/>
  <c r="E1963"/>
  <c r="F1963"/>
  <c r="E1964"/>
  <c r="F1964"/>
  <c r="E1965"/>
  <c r="F1965"/>
  <c r="E1966"/>
  <c r="F1966"/>
  <c r="E1967"/>
  <c r="F1967"/>
  <c r="E1968"/>
  <c r="F1968"/>
  <c r="E1969"/>
  <c r="F1969"/>
  <c r="E1970"/>
  <c r="F1970"/>
  <c r="E1971"/>
  <c r="F1971"/>
  <c r="E1972"/>
  <c r="F1972"/>
  <c r="E1973"/>
  <c r="F1973"/>
  <c r="E1974"/>
  <c r="F1974"/>
  <c r="E1975"/>
  <c r="F1975"/>
  <c r="E1976"/>
  <c r="F1976"/>
  <c r="E1977"/>
  <c r="F1977"/>
  <c r="E1978"/>
  <c r="F1978"/>
  <c r="E1979"/>
  <c r="F1979"/>
  <c r="E1980"/>
  <c r="F1980"/>
  <c r="E1981"/>
  <c r="F1981"/>
  <c r="E1982"/>
  <c r="F1982"/>
  <c r="E1983"/>
  <c r="F1983"/>
  <c r="E1984"/>
  <c r="F1984"/>
  <c r="E1985"/>
  <c r="F1985"/>
  <c r="E1986"/>
  <c r="F1986"/>
  <c r="E1987"/>
  <c r="F1987"/>
  <c r="E1988"/>
  <c r="F1988"/>
  <c r="E1989"/>
  <c r="F1989"/>
  <c r="E1990"/>
  <c r="F1990"/>
  <c r="E1991"/>
  <c r="F1991"/>
  <c r="E1992"/>
  <c r="F1992"/>
  <c r="E1993"/>
  <c r="F1993"/>
  <c r="E1994"/>
  <c r="F1994"/>
  <c r="E1995"/>
  <c r="F1995"/>
  <c r="E1996"/>
  <c r="F1996"/>
  <c r="E1997"/>
  <c r="F1997"/>
  <c r="E55"/>
  <c r="F55"/>
  <c r="E56"/>
  <c r="F56"/>
  <c r="E57"/>
  <c r="F57"/>
  <c r="E58"/>
  <c r="F58"/>
  <c r="E59"/>
  <c r="F59"/>
  <c r="E60"/>
  <c r="F60"/>
  <c r="E61"/>
  <c r="F61"/>
  <c r="E62"/>
  <c r="F62"/>
  <c r="E63"/>
  <c r="F63"/>
  <c r="E64"/>
  <c r="F64"/>
  <c r="E65"/>
  <c r="F65"/>
  <c r="E66"/>
  <c r="F66"/>
  <c r="E67"/>
  <c r="F67"/>
  <c r="E68"/>
  <c r="F68"/>
  <c r="E69"/>
  <c r="F69"/>
  <c r="E70"/>
  <c r="F70"/>
  <c r="E71"/>
  <c r="F71"/>
  <c r="E72"/>
  <c r="F72"/>
  <c r="E73"/>
  <c r="F73"/>
  <c r="E74"/>
  <c r="F74"/>
  <c r="E75"/>
  <c r="F75"/>
  <c r="E76"/>
  <c r="F76"/>
  <c r="E77"/>
  <c r="F77"/>
  <c r="E78"/>
  <c r="F78"/>
  <c r="E79"/>
  <c r="F79"/>
  <c r="E80"/>
  <c r="F80"/>
  <c r="E81"/>
  <c r="F81"/>
  <c r="E82"/>
  <c r="F82"/>
  <c r="E83"/>
  <c r="F83"/>
  <c r="E84"/>
  <c r="F84"/>
  <c r="E85"/>
  <c r="F85"/>
  <c r="E86"/>
  <c r="F86"/>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E111"/>
  <c r="F111"/>
  <c r="E112"/>
  <c r="F112"/>
  <c r="E113"/>
  <c r="F113"/>
  <c r="E114"/>
  <c r="F114"/>
  <c r="E115"/>
  <c r="F115"/>
  <c r="E116"/>
  <c r="F116"/>
  <c r="E117"/>
  <c r="F117"/>
  <c r="E118"/>
  <c r="F118"/>
  <c r="E119"/>
  <c r="F119"/>
  <c r="E120"/>
  <c r="F120"/>
  <c r="E121"/>
  <c r="F121"/>
  <c r="E122"/>
  <c r="F122"/>
  <c r="E123"/>
  <c r="F123"/>
  <c r="E124"/>
  <c r="F124"/>
  <c r="E125"/>
  <c r="F125"/>
  <c r="E126"/>
  <c r="F126"/>
  <c r="E127"/>
  <c r="F127"/>
  <c r="E128"/>
  <c r="F128"/>
  <c r="E129"/>
  <c r="F129"/>
  <c r="E130"/>
  <c r="F130"/>
  <c r="E131"/>
  <c r="F131"/>
  <c r="E132"/>
  <c r="F132"/>
  <c r="E133"/>
  <c r="F133"/>
  <c r="E134"/>
  <c r="F134"/>
  <c r="E135"/>
  <c r="F135"/>
  <c r="E136"/>
  <c r="F136"/>
  <c r="E137"/>
  <c r="F137"/>
  <c r="E138"/>
  <c r="F138"/>
  <c r="E139"/>
  <c r="F139"/>
  <c r="E140"/>
  <c r="F140"/>
  <c r="E141"/>
  <c r="F141"/>
  <c r="E142"/>
  <c r="F142"/>
  <c r="E143"/>
  <c r="F143"/>
  <c r="E144"/>
  <c r="F144"/>
  <c r="E145"/>
  <c r="F145"/>
  <c r="E146"/>
  <c r="F146"/>
  <c r="E147"/>
  <c r="F147"/>
  <c r="E148"/>
  <c r="F148"/>
  <c r="E149"/>
  <c r="F149"/>
  <c r="E150"/>
  <c r="F150"/>
  <c r="E151"/>
  <c r="F151"/>
  <c r="E152"/>
  <c r="F152"/>
  <c r="E153"/>
  <c r="F153"/>
  <c r="E154"/>
  <c r="F154"/>
  <c r="E155"/>
  <c r="F155"/>
  <c r="E156"/>
  <c r="F156"/>
  <c r="E157"/>
  <c r="F157"/>
  <c r="E158"/>
  <c r="F158"/>
  <c r="E159"/>
  <c r="F159"/>
  <c r="E160"/>
  <c r="F160"/>
  <c r="E161"/>
  <c r="F161"/>
  <c r="E162"/>
  <c r="F162"/>
  <c r="E163"/>
  <c r="F163"/>
  <c r="E164"/>
  <c r="F164"/>
  <c r="E165"/>
  <c r="F165"/>
  <c r="E166"/>
  <c r="F166"/>
  <c r="E167"/>
  <c r="F167"/>
  <c r="E168"/>
  <c r="F168"/>
  <c r="E169"/>
  <c r="F169"/>
  <c r="E170"/>
  <c r="F170"/>
  <c r="E171"/>
  <c r="F171"/>
  <c r="E172"/>
  <c r="F172"/>
  <c r="E173"/>
  <c r="F173"/>
  <c r="E174"/>
  <c r="F174"/>
  <c r="E175"/>
  <c r="F175"/>
  <c r="E176"/>
  <c r="F176"/>
  <c r="E177"/>
  <c r="F177"/>
  <c r="E178"/>
  <c r="F178"/>
  <c r="E179"/>
  <c r="F179"/>
  <c r="E180"/>
  <c r="F180"/>
  <c r="E181"/>
  <c r="F181"/>
  <c r="E182"/>
  <c r="F182"/>
  <c r="E183"/>
  <c r="F183"/>
  <c r="E184"/>
  <c r="F184"/>
  <c r="E185"/>
  <c r="F185"/>
  <c r="E186"/>
  <c r="F186"/>
  <c r="E187"/>
  <c r="F187"/>
  <c r="E188"/>
  <c r="F188"/>
  <c r="E189"/>
  <c r="F189"/>
  <c r="E190"/>
  <c r="F190"/>
  <c r="E191"/>
  <c r="F191"/>
  <c r="E192"/>
  <c r="F192"/>
  <c r="E193"/>
  <c r="F193"/>
  <c r="E194"/>
  <c r="F194"/>
  <c r="E195"/>
  <c r="F195"/>
  <c r="E196"/>
  <c r="F196"/>
  <c r="E197"/>
  <c r="F197"/>
  <c r="E198"/>
  <c r="F198"/>
  <c r="E199"/>
  <c r="F199"/>
  <c r="E200"/>
  <c r="F200"/>
  <c r="E201"/>
  <c r="F201"/>
  <c r="E202"/>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2"/>
  <c r="F262"/>
  <c r="E263"/>
  <c r="F263"/>
  <c r="E264"/>
  <c r="F264"/>
  <c r="E265"/>
  <c r="F265"/>
  <c r="E266"/>
  <c r="F266"/>
  <c r="E6"/>
  <c r="F6"/>
  <c r="E7"/>
  <c r="F7"/>
  <c r="E8"/>
  <c r="F8"/>
  <c r="E9"/>
  <c r="F9"/>
  <c r="E10"/>
  <c r="F10"/>
  <c r="E11"/>
  <c r="F11"/>
  <c r="E12"/>
  <c r="F12"/>
  <c r="E13"/>
  <c r="F13"/>
  <c r="E14"/>
  <c r="F14"/>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F5"/>
  <c r="E5"/>
  <c r="F53" i="25" l="1"/>
  <c r="E63"/>
  <c r="E81"/>
  <c r="E47" i="27"/>
  <c r="E84"/>
  <c r="E35"/>
  <c r="G63" i="25"/>
  <c r="G81"/>
  <c r="F93" i="27"/>
  <c r="F75"/>
  <c r="F21"/>
  <c r="F12" i="26"/>
  <c r="F6"/>
  <c r="E29" i="25"/>
  <c r="E93" i="27"/>
  <c r="E21"/>
  <c r="E6" i="26"/>
  <c r="E75" i="27"/>
  <c r="F66" i="25"/>
  <c r="F47" i="27"/>
  <c r="F84"/>
  <c r="F35"/>
  <c r="B164"/>
  <c r="E102"/>
  <c r="F102"/>
  <c r="F109"/>
  <c r="F6"/>
  <c r="B172" l="1"/>
  <c r="B179" l="1"/>
  <c r="B186" l="1"/>
  <c r="B6" i="28" l="1"/>
  <c r="E6" l="1"/>
  <c r="B11"/>
  <c r="E11" l="1"/>
</calcChain>
</file>

<file path=xl/comments1.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10.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11.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2.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3.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4.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5.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6.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7.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8.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9.xml><?xml version="1.0" encoding="utf-8"?>
<comments xmlns="http://schemas.openxmlformats.org/spreadsheetml/2006/main">
  <authors>
    <author>Vitor Varejão</author>
  </authors>
  <commentList>
    <comment ref="M1" author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sharedStrings.xml><?xml version="1.0" encoding="utf-8"?>
<sst xmlns="http://schemas.openxmlformats.org/spreadsheetml/2006/main" count="34014" uniqueCount="14998">
  <si>
    <t>TIPO</t>
  </si>
  <si>
    <t>UNIDADE</t>
  </si>
  <si>
    <t>COEF.</t>
  </si>
  <si>
    <t>V. UNIT.</t>
  </si>
  <si>
    <t>V. TOTAL</t>
  </si>
  <si>
    <t>FONTE</t>
  </si>
  <si>
    <t>REF.</t>
  </si>
  <si>
    <t>CÓDIGO</t>
  </si>
  <si>
    <t>COMPOSIÇÃO DE REFERÊNCIA</t>
  </si>
  <si>
    <t>DESCRIÇÃO SERVIÇO</t>
  </si>
  <si>
    <t>Código</t>
  </si>
  <si>
    <t>Descrição</t>
  </si>
  <si>
    <t>Und.</t>
  </si>
  <si>
    <t>Preço Prod.</t>
  </si>
  <si>
    <t>Preço Impr.</t>
  </si>
  <si>
    <t>Tipo</t>
  </si>
  <si>
    <t>INSUMOS DE MAO DE OBRA</t>
  </si>
  <si>
    <t>MAO DE OBRA (SALARIOS)</t>
  </si>
  <si>
    <t>AJUDANTE</t>
  </si>
  <si>
    <t>H</t>
  </si>
  <si>
    <t>MO</t>
  </si>
  <si>
    <t>AZULEJISTA</t>
  </si>
  <si>
    <t>CALAFETADOR</t>
  </si>
  <si>
    <t>CALCETEIRO/PINTOR</t>
  </si>
  <si>
    <t>CAVOUQUEIRO</t>
  </si>
  <si>
    <t>CARPINTEIRO</t>
  </si>
  <si>
    <t>ELETRICISTA</t>
  </si>
  <si>
    <t>ELETROTECNICO MONTADOR</t>
  </si>
  <si>
    <t>ENCANADOR</t>
  </si>
  <si>
    <t>FERREIRO</t>
  </si>
  <si>
    <t>GESSEIRO</t>
  </si>
  <si>
    <t>GRANITEIRO/MARMORISTA</t>
  </si>
  <si>
    <t>JARDINEIRO</t>
  </si>
  <si>
    <t>LADRILHISTA</t>
  </si>
  <si>
    <t>MONTADOR</t>
  </si>
  <si>
    <t>ENGENHEIRO</t>
  </si>
  <si>
    <t>BOMBEIRO HIDRÁULICO</t>
  </si>
  <si>
    <t>PASTILHEIRO</t>
  </si>
  <si>
    <t>PEDREIRO</t>
  </si>
  <si>
    <t>PINTOR</t>
  </si>
  <si>
    <t>SERVENTE</t>
  </si>
  <si>
    <t>SOLDADOR</t>
  </si>
  <si>
    <t>TELHADISTA</t>
  </si>
  <si>
    <t>BLASTER</t>
  </si>
  <si>
    <t>MAO DE OBRA (SALARIOS) - CONTINUACAO</t>
  </si>
  <si>
    <t>TOPOGRAFO - (TECNICO 2O GRAU NIVEL C)</t>
  </si>
  <si>
    <t>CANTEIRO</t>
  </si>
  <si>
    <t>NIVELADOR</t>
  </si>
  <si>
    <t>AUXILIAR DE CAMPO</t>
  </si>
  <si>
    <t>INSUMOS BASICOS - CIVIL</t>
  </si>
  <si>
    <t>AGREGADOS, AGLOMERANTES, MISTURADOS</t>
  </si>
  <si>
    <t>CONCRETO USINADO FCK 30 MPA</t>
  </si>
  <si>
    <t>M3</t>
  </si>
  <si>
    <t>MA</t>
  </si>
  <si>
    <t>KG</t>
  </si>
  <si>
    <t>REJUNTE JUNTAPLUS FINA COR CINZA</t>
  </si>
  <si>
    <t>REJUNTE PORCELANATO QUARTZOLIT</t>
  </si>
  <si>
    <t>AGREGADOS, AGLOMERANTES E MISTURAS</t>
  </si>
  <si>
    <t>AREIA LAVADA MEDIA</t>
  </si>
  <si>
    <t>CAL HIDRATADO</t>
  </si>
  <si>
    <t>CONCRETO USINADO FCK 20 MPA</t>
  </si>
  <si>
    <t>GESSO EM PÓ</t>
  </si>
  <si>
    <t>BRITA 1</t>
  </si>
  <si>
    <t>BRITA 2</t>
  </si>
  <si>
    <t>BRITA 3</t>
  </si>
  <si>
    <t>BRITA 4</t>
  </si>
  <si>
    <t>PEDRA DE MAO (RACHAO)</t>
  </si>
  <si>
    <t>PEDRISCO</t>
  </si>
  <si>
    <t>PO DE PEDRA</t>
  </si>
  <si>
    <t>BRITA N.3 E 4</t>
  </si>
  <si>
    <t>BARRO PARA ATERRO</t>
  </si>
  <si>
    <t>CONCRETO USINADO FCK 25 MPA</t>
  </si>
  <si>
    <t>CONC USINADO FCK 30MPA - 424KG CIM FATOR A/C 0.45</t>
  </si>
  <si>
    <t>BRITA 1 E 2 (MEDIA)</t>
  </si>
  <si>
    <t>ARGAMASSA FINA PRE FABRICADA P/ ASSENT PASTILHAS</t>
  </si>
  <si>
    <t>AREIA FINA</t>
  </si>
  <si>
    <t>AREIA PARA ATERRO</t>
  </si>
  <si>
    <t>ARGAMASSA PARA GRAUTEAMENTO TIPO SIKAGROUT</t>
  </si>
  <si>
    <t>REJUNTE PRE-FABRICADA</t>
  </si>
  <si>
    <t>ARGAMASSA TIXOTROPICA SIKA MONOTOP 622 BR</t>
  </si>
  <si>
    <t>MADEIRAS</t>
  </si>
  <si>
    <t>FORMICA BRANCA ACABAMENTO FROST</t>
  </si>
  <si>
    <t>M2</t>
  </si>
  <si>
    <t>MADEIRA COMPENSADA DE PINHO 8MM</t>
  </si>
  <si>
    <t>MADEIRA (PEROBA)</t>
  </si>
  <si>
    <t>PONTALETE DE MADEIRA 8.0 X 8.0 CM</t>
  </si>
  <si>
    <t>M</t>
  </si>
  <si>
    <t>TABUA DE MADEIRA 2.5 X 30.0 CM (TAIPA DE 1A)</t>
  </si>
  <si>
    <t>TACO P/ FIXACAO DE BATENTE/RODAPE 10X10X2,5 CM</t>
  </si>
  <si>
    <t>UN</t>
  </si>
  <si>
    <t>CHAPA COMPENSADO NAVAL 15 MM, DIM. 2.20 X 1.60 M</t>
  </si>
  <si>
    <t>FL</t>
  </si>
  <si>
    <t>CHAPA COMPENSADA RESINADA 6MM</t>
  </si>
  <si>
    <t>CHAPA COMPENSADA RESINADA 10MM</t>
  </si>
  <si>
    <t>CHAPA COMPENSADA RESINADA 12MM</t>
  </si>
  <si>
    <t>CHAPA COMPENSADA PLASTIFICADA 12MM</t>
  </si>
  <si>
    <t>PECA EM MADEIRA DE LEI 7.0 X 5.0 CM (BRUTA)</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</si>
  <si>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</si>
  <si>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</si>
  <si>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</si>
  <si>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</si>
  <si>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</si>
  <si>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</si>
  <si>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PECA EM MADEIRA DE LEI 4 X 5 CM (BRUTA)</t>
  </si>
  <si>
    <t>MADEIRA COMPENSADA ESPESSURA 15 MM</t>
  </si>
  <si>
    <t>RIPA DE MADEIRA 2 X 5 CM</t>
  </si>
  <si>
    <t>MADEIRA PARA TELHADO EM PARAJU</t>
  </si>
  <si>
    <t>PONTALETE EM PARAJU 3X3"</t>
  </si>
  <si>
    <t>PECA EM MADEIRA DE LEI 8 X 15 CM (APARELHADA)</t>
  </si>
  <si>
    <t>RIPA DE 7 X 2 CM</t>
  </si>
  <si>
    <t>FORMICA TIPO LOUSA ESCOLAR</t>
  </si>
  <si>
    <t>FORMICA LISA BRILHANTE</t>
  </si>
  <si>
    <t>TABUA EM MADEIRA APARELHADA 40 X 3 CM</t>
  </si>
  <si>
    <t>TABUA EM MADEIRA DE LEI 30 X 3 CM APARELHADA</t>
  </si>
  <si>
    <t>PECA EM MADEIRA DE LEI 8.0 X 12.0 CM (APARELHADA)</t>
  </si>
  <si>
    <t>MADEIRAS - CONTINUACAO</t>
  </si>
  <si>
    <t>TABUA DE MADEIRA DE 2.5 X 30.0 CM (TAIPA DE 1A)</t>
  </si>
  <si>
    <t>PECA EM MADEIRA DE LEI 10.0 X 2.5 CM (BRUTA)</t>
  </si>
  <si>
    <t>TABUA EM MADEIRA DE LEI DE 20 CM DE LARGURA</t>
  </si>
  <si>
    <t>ESCORA DE EUCALIPTO (COMP.=3.50M)</t>
  </si>
  <si>
    <t>DZ</t>
  </si>
  <si>
    <t>PECA EM MADEIRA DE LEI 6X16CM (BRUTA)</t>
  </si>
  <si>
    <t>CHAPA COMPENSADA ESP. 4 MM</t>
  </si>
  <si>
    <t>PEÇA EM MADEIRA DE LEI 7X12CM (BRUTA)</t>
  </si>
  <si>
    <t>PRANCHAO DE MADEIRA DE LEI 7,5 CM</t>
  </si>
  <si>
    <t>TABUA DE MADEIRA DE 1A 2.5X30CM</t>
  </si>
  <si>
    <t>PECA EM MADEIRA DE LEI 7X5CM (BRUTA)</t>
  </si>
  <si>
    <t>PEÇA EM MADEIRA DE LEI 2X1 CM (BRUTA)</t>
  </si>
  <si>
    <t>PECA EM MADEIRA DE LEI 8.5 X 2 CM (BRUTA)</t>
  </si>
  <si>
    <t>PECA EM MADEIRA DE LEI 7 X 2 CM (BRUTA)</t>
  </si>
  <si>
    <t>FORMAS E ESCORAMENTOS</t>
  </si>
  <si>
    <t>ANDAIME MET TUBULAR FACHADA - LOCACAO (M/MÊS)</t>
  </si>
  <si>
    <t>ANDAIME PARA FACHADA (LOCAÇÃO MENSAL)</t>
  </si>
  <si>
    <t>PECA EM MADEIRA DE LEI 7.5 X 25 CM (APARELHADA)</t>
  </si>
  <si>
    <t>RIPA EM PARAJU DE 10 X 2 CM APARELHADA</t>
  </si>
  <si>
    <t>ARMADURAS PARA CONCRETO</t>
  </si>
  <si>
    <t>ACO CA-50 DE 6.3MM</t>
  </si>
  <si>
    <t>ACO CA-50 DE 8.0MM</t>
  </si>
  <si>
    <t>ACO CA-50 DE 10.0MM</t>
  </si>
  <si>
    <t>ACO CA-50 DE 20.0MM</t>
  </si>
  <si>
    <t>ACO CA-60 DE 5.0MM</t>
  </si>
  <si>
    <t>TELA SOLDADA EM AÇO TIPO TELCON Q-138 P/ ARMADURA</t>
  </si>
  <si>
    <t>LAJES E PAINEIS PRE-FABRICADOS</t>
  </si>
  <si>
    <t>LAJE PRE-FABRICADA DE 8CM (FORRO)</t>
  </si>
  <si>
    <t>LAJE PRE-FABRICADA DE 12CM</t>
  </si>
  <si>
    <t>LAJE PRE-FABRICADA DE 16CM</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</si>
  <si>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</si>
  <si>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</si>
  <si>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</si>
  <si>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</si>
  <si>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</si>
  <si>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</si>
  <si>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</si>
  <si>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DE VIDRO - 10X20X20CM</t>
  </si>
  <si>
    <t>TIJOLO CERAMICO MACICO 5X10X20 CM</t>
  </si>
  <si>
    <t>BLOCO CERÂMICO 10 FUROS 10X20X20CM-PRAÇA VITÓRIA</t>
  </si>
  <si>
    <t>BLOCO CERÂMICO 10 FUROS 10X20X20CM - DA FABRICA</t>
  </si>
  <si>
    <t>VEDACAO (ELEMENTOS VAZADOS)</t>
  </si>
  <si>
    <t>VEDACAO (DIVISORIAS)</t>
  </si>
  <si>
    <t>DIVISORIA ESP.35MM MIOLO COLMEIA MOD PAINEL/PAINEL</t>
  </si>
  <si>
    <t>DIVISORIA EM MARMORE BRANCO ESP. 3CM</t>
  </si>
  <si>
    <t>PORTA P/ DIVISORIA 80X210 CM, INC DOBR/FECH INTERN</t>
  </si>
  <si>
    <t>DIVISORIA EM GRANITO CINZA ANDORINHA E = 3 CM</t>
  </si>
  <si>
    <t>PLACA DE GRANILITE ESP. 3CM</t>
  </si>
  <si>
    <t>MATERIAIS PARA IMPERMEABILIZACAO</t>
  </si>
  <si>
    <t>IMPERMEABILIZANTE</t>
  </si>
  <si>
    <t>SIKA TOP 107</t>
  </si>
  <si>
    <t>SIKA 1</t>
  </si>
  <si>
    <t>IGOLFLEX</t>
  </si>
  <si>
    <t>IGOL 2 DA SIKA MARCA DE REFERENCIA</t>
  </si>
  <si>
    <t>SIKAFLEX 1A</t>
  </si>
  <si>
    <t>ML</t>
  </si>
  <si>
    <t>SIKA TOP 108 ARMATEC (INIBIDOR DE CORROSAO)</t>
  </si>
  <si>
    <t>MATERIAIS PARA IMPERMEABILIZACAO (CONT.)</t>
  </si>
  <si>
    <t>LONA PLASTICA PRETA 80 MICRAS</t>
  </si>
  <si>
    <t>MANTA ASFÁLTICA 3MM INCL. ARG. REGULAR. E PROTECAO</t>
  </si>
  <si>
    <t>MANTA ASFÁLTICA 4MM INCL. ARG. REGULAR. E PROTECAO</t>
  </si>
  <si>
    <t>OXIPRIMER DA TEXSA OU EQUIVALENTE</t>
  </si>
  <si>
    <t>POLIURETANO FLEXIVEL BISNAGA 360G TEL 5905</t>
  </si>
  <si>
    <t>ESTRUTURA PARA COBERTURA (CONT.)</t>
  </si>
  <si>
    <t>TELHAS E DOMUS</t>
  </si>
  <si>
    <t>TELHA FIBROCIMENTO CANALETE 49</t>
  </si>
  <si>
    <t>TELHA FIBROCIMENTO CANALETE 90</t>
  </si>
  <si>
    <t>TELHA FIBROCIMENTO ONDULADA DE 6MM</t>
  </si>
  <si>
    <t>TELHA FIBROCIMENTO ONDULADA DE 8MM</t>
  </si>
  <si>
    <t>TELHA ALUMINIO TRAPEZOIDAL 0,5MM</t>
  </si>
  <si>
    <t>TELHA ONDULADA DE ALUMÍNIO ESP. 0.5 MM</t>
  </si>
  <si>
    <t>TELHA TIPO ONDULINE</t>
  </si>
  <si>
    <t>TELHA AL/ZINCO ONDULADA (GALVALUME) ESP. 0.43MM</t>
  </si>
  <si>
    <t>TELHA GALV 0.43MM TRAP40 POLIU 30MM FILME PVC PINT</t>
  </si>
  <si>
    <t>TELHAS (ELEMENTOS DE ARREMATE)</t>
  </si>
  <si>
    <t>CUMEEIRA FIBROCIMENTO NORMAL (CANALETE 49)</t>
  </si>
  <si>
    <t>CUMEEIRA FIBROCIMENTO NORMAL (CANALETE 90)</t>
  </si>
  <si>
    <t>RUFO EM ALUMINIO ESP. 0.5 MM LARGURA 30 CM</t>
  </si>
  <si>
    <t>CUMEEIRA FIBROCIMENTO NORMAL (ONDULADA)</t>
  </si>
  <si>
    <t>FITAS ANTI-CORROSIVAS PARA ASSENT TELHAS</t>
  </si>
  <si>
    <t>CANTONEIRA DE FERRO 1/2" X 1/2" X 1/8"</t>
  </si>
  <si>
    <t>CUMEEIRA PARA TELHA ONDULINE</t>
  </si>
  <si>
    <t>ELEMENTOS DE FIXACAO (PARAFUSOS/FERRAGENS)</t>
  </si>
  <si>
    <t>CONJUNTO VEDACAO ELASTICA</t>
  </si>
  <si>
    <t>FIXADOR DE ABAS SIMPLES (CANALETE 49/90)</t>
  </si>
  <si>
    <t>ARO EM METAL PARA BASQUETE</t>
  </si>
  <si>
    <t>CANTONEIRA DE FERRO 3/4" X 3/4" X 1/8"</t>
  </si>
  <si>
    <t>PARAFUSO PARA MADEIRA DE 80MM</t>
  </si>
  <si>
    <t>PARAFUSO COM ROSCA SOBERBA 8X110MM</t>
  </si>
  <si>
    <t>PARAFUSO COM ROSCA SOBERBA 8X230MM</t>
  </si>
  <si>
    <t>PARAFUSO COM ROSCA SOBERBA 8X250MM</t>
  </si>
  <si>
    <t>PARAFUSO S-8</t>
  </si>
  <si>
    <t>BUCHA PLASTICA COM PARAFUSO - 8MM</t>
  </si>
  <si>
    <t>BUCHA PLASTICA 8MM</t>
  </si>
  <si>
    <t>PARAFUSO CROMADO P/FIXACAO SANITARIOS</t>
  </si>
  <si>
    <t>PARAFUSO CROMADO D = 4 MM</t>
  </si>
  <si>
    <t>BUCHA PLASTICA NR.7</t>
  </si>
  <si>
    <t>PORCA SEXTAVADA 1/4"</t>
  </si>
  <si>
    <t>PREGO - PRECO MEDIO DAS BITOLAS</t>
  </si>
  <si>
    <t>PREGO 10X10</t>
  </si>
  <si>
    <t>PREGO 12X12</t>
  </si>
  <si>
    <t>PREGO 15X15</t>
  </si>
  <si>
    <t>PREGO 18X27</t>
  </si>
  <si>
    <t>PREGO 18X30</t>
  </si>
  <si>
    <t>PARAFUSO COM ROSCA SOBERBA 8X165MM</t>
  </si>
  <si>
    <t>GRAMPO PARA CERCA</t>
  </si>
  <si>
    <t>PARAFUSO PARA BUCHA S-5</t>
  </si>
  <si>
    <t>PARAFUSO PARA BUCHA PLASTICA N.7</t>
  </si>
  <si>
    <t>PARAFUSO S-6</t>
  </si>
  <si>
    <t>BUCHA S-5</t>
  </si>
  <si>
    <t>BUCHA S8</t>
  </si>
  <si>
    <t>ELEMENTOS DE FIXACAO - CONTINUACAO</t>
  </si>
  <si>
    <t>PARAFUSO COM PORCA E ARRUELA 3/8" X 11/2"</t>
  </si>
  <si>
    <t>CONJUNTO FIXACAO P/ TELHA DE ALUMINIO TRAPEZOIDAL</t>
  </si>
  <si>
    <t>PARAFUSO GALV. C/PORCA E ARRUELA 16MM X 200MM</t>
  </si>
  <si>
    <t>BUCHA DE NYLON N.º8 REF.: TEL-5308</t>
  </si>
  <si>
    <t>BUCHA PLÁSTICA COM PARAFUSO - 6MM</t>
  </si>
  <si>
    <t>PARAF. LATÃO C/ROSCA SOBERBA 3,8X22MM-P/ DOBRADIÇA</t>
  </si>
  <si>
    <t>CANTONEIRA FERRO CROMADO,PEQ. P/DIVISÓRIA GRANITO</t>
  </si>
  <si>
    <t>PARAFUSO CROMADO P/DIVISÓRIA</t>
  </si>
  <si>
    <t>DOBRADICA FERRO CROMADO P/PORTA DE DIVISORIA</t>
  </si>
  <si>
    <t>BATENTE FERRO CROMADO P/PORTA DE DIVISORIA</t>
  </si>
  <si>
    <t>PARAFUSO COM BUCHA S8</t>
  </si>
  <si>
    <t>CONJUNTO P/ FIXAÇÃO TELHA ALUMINIO ONDULADA</t>
  </si>
  <si>
    <t>PARAFUSO DE MAQ FERRO GALVANIZADO D= 16 X 100MM</t>
  </si>
  <si>
    <t>PARAFUSO AUTOATARRACHANTE DIM 4.2X32MM REF TEL5333</t>
  </si>
  <si>
    <t>ARRUELA LISA AÇO INOX 1/4" REF. TEL-5303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</si>
  <si>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</si>
  <si>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</si>
  <si>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</si>
  <si>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</si>
  <si>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</si>
  <si>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</si>
  <si>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</si>
  <si>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</si>
  <si>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</si>
  <si>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</si>
  <si>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</si>
  <si>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FECHAMENTOS EXTERNOS</t>
  </si>
  <si>
    <t>ALAMBRADO C/TELA FIO12,#3",TUBO FG 1 1/2", PRONTO</t>
  </si>
  <si>
    <t>TELA ARAME GALVANIZADA FIO 16, MALHA LOSANGULAR 2"</t>
  </si>
  <si>
    <t>ALAMB. TUBO FG VERT 2" HOR 1" TELA FIO12#1" INC PO</t>
  </si>
  <si>
    <t>TELA DE ARAME GALVANIZADO DE 1" FIO N.10 BWG</t>
  </si>
  <si>
    <t>TELA MOSQUITEIRO ARAME GALV. INCL. REQUADRO EM L</t>
  </si>
  <si>
    <t>TELA ARAME GALV NR.12 MALHA 2" REVESTIDO EM PVC</t>
  </si>
  <si>
    <t>ALAMB. FIO 12 # 2"-TUBO F.G.2 1/2" E 1" C/ PORTÃO</t>
  </si>
  <si>
    <t>FECHAMENTOS EXTERNOS (CONT.)</t>
  </si>
  <si>
    <t>TELA MOSQUITEIRO EM NYLON MALHA 14 ABERTURA 1,5MM</t>
  </si>
  <si>
    <t>DIVERSOS</t>
  </si>
  <si>
    <t>BOMBEAMENTO DE CONCRETO</t>
  </si>
  <si>
    <t>TABULEIRO MARMORE BRANCO E GRANITO PRETO 40X40CM</t>
  </si>
  <si>
    <t>COLA ESPECIAL "PVA"</t>
  </si>
  <si>
    <t>DESMOLDANTE PARA FORMAS</t>
  </si>
  <si>
    <t>L</t>
  </si>
  <si>
    <t>MASSA DE VEDACAO</t>
  </si>
  <si>
    <t>BARRA DE APOIO DE F.G. D=11/4" L=80CM (HIST)</t>
  </si>
  <si>
    <t>MOLDURA CANTONEIRA ALUMINIO PERFIL L 3/4"X3/4X1/8"</t>
  </si>
  <si>
    <t>ESPOLETA SIMPLES</t>
  </si>
  <si>
    <t>ESTOPIM DUPLO</t>
  </si>
  <si>
    <t>JUNTA PLASTICA DE 17 X 3 MM</t>
  </si>
  <si>
    <t>CABO ACO SM DIAM. 6MM (7 FIOS)</t>
  </si>
  <si>
    <t>CORDA DE NYLON 3/16" - 25M/KG</t>
  </si>
  <si>
    <t>COLA PARA FORMICA</t>
  </si>
  <si>
    <t>DIVERSOS (CONTINUACAO)</t>
  </si>
  <si>
    <t>FILETE EM ISOPOR 2X1CM</t>
  </si>
  <si>
    <t>CILINDRO DE GAS DE COZINHA 45 KG</t>
  </si>
  <si>
    <t>DUREPOX (250G)</t>
  </si>
  <si>
    <t>PARAF. INOX SEXT. M6X45MM, BUCHA N.8, ARRUELA 1/4"</t>
  </si>
  <si>
    <t>FIXADOR UNIV SPDA ESTANH TEL-5024 P/CABO 16 A 70MM</t>
  </si>
  <si>
    <t>INSUMOS DE ACABAMENTOS - CIVIL</t>
  </si>
  <si>
    <t>ESQUADRIAS DE MADEIRA - ANGELIM PEDRA</t>
  </si>
  <si>
    <t>PORTA MADEIRA DE LEI ESP.30MM P/PINTURA 0.80X1.80M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</si>
  <si>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</si>
  <si>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</si>
  <si>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</si>
  <si>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</si>
  <si>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</si>
  <si>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</si>
  <si>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LISA EM COMPENSADO ESP.35MM,0.7X2.1M P/PINT.</t>
  </si>
  <si>
    <t>PORTA MADEIRA DE LEI ESP 30 MM 0.6X2.1M P/ PINTURA</t>
  </si>
  <si>
    <t>PORTA MADEIRA DE LEI ESP 30 MM 0.7X2.1M P/ PINTURA</t>
  </si>
  <si>
    <t>PORTA MADEIRA DE LEI ESP 30 MM 0.8X2.1M P/ PINTURA</t>
  </si>
  <si>
    <t>PORTA MADEIRA DE LEI ESP 30 MM 0.9X2.1M P/ PINTURA</t>
  </si>
  <si>
    <t>PORTA EM MADEIRA DE LEI P/ PINTURA 0.60X1.80M</t>
  </si>
  <si>
    <t>PORTA MADEIRA DE LEI P/ PINTURA 0.80 X 1.60 M</t>
  </si>
  <si>
    <t>PORTA DE VENEZIANA EM MADEIRA DE LEI, 0.7 X 2.1 M</t>
  </si>
  <si>
    <t>PORTA DE VENEZIANA EM MADEIRA DE LEI, 0.60X2.10 M</t>
  </si>
  <si>
    <t>PORTA DE VENEZIANA EM MADEIRA DE LEI, 0.80X2.10 M</t>
  </si>
  <si>
    <t>PORTA ALMOFADADA MADEIRA DE LEI 0.6X2.1M</t>
  </si>
  <si>
    <t>PORTA ALMOFADADA EM MADEIRA DE LEI 0.7X2.1M</t>
  </si>
  <si>
    <t>PORTA ALMOFADADA EM MADEIRA DE LEI 0.8X2.10M</t>
  </si>
  <si>
    <t>PORTA MADEIRA DE LEI ESP 30MM-P/ PINTURA-0.60X1.60</t>
  </si>
  <si>
    <t>PORTA ALMOFADADA MADEIRA LEI 0.90X2.10M</t>
  </si>
  <si>
    <t>CAIXILHO MAD LEI 9X3CM P/ JANELA - ANGELIM PEDRA</t>
  </si>
  <si>
    <t>PORTA MAD LEI 30MM 0.70X2.10M C/VISOR 0.40X0.60M</t>
  </si>
  <si>
    <t>PORTA MAD LEI 30MM 0.80X2.10M C/ VISOR 0.40X0.60M</t>
  </si>
  <si>
    <t>PORTA MAD LEI 30MM 0.90X2.10M C/ VISOR 0.40X0.60M</t>
  </si>
  <si>
    <t>ESQUADRIAS METÁLICAS</t>
  </si>
  <si>
    <t>PORTA DE AÇO DE ENROLAR</t>
  </si>
  <si>
    <t>ESQUADRIAS METÁLICAS (CONT.)</t>
  </si>
  <si>
    <t>PORTA ABRIR VENEZIANA LINHA 25 ALUM ANOD NATURAL</t>
  </si>
  <si>
    <t>JANELA MAXIM-AR LINHA 25 ALUMINIO ANOD. NATURAL</t>
  </si>
  <si>
    <t>PORTA DE FERRO DE SEG.,BARRA CHATA, 0.80X2.10 M</t>
  </si>
  <si>
    <t>PORTA DE FERRO DE SEG., BARRA CHATA, 0.60X2.10 M</t>
  </si>
  <si>
    <t>GRADE EXT. C/BARRA CHATA,CANT.,PADRAO PMV 1.5X1.5M</t>
  </si>
  <si>
    <t>PORTÃO DE FERRO DE ABRIR, EM BARRA CHATA (KG / M2)</t>
  </si>
  <si>
    <t>KM</t>
  </si>
  <si>
    <t>GRADE DE FERRO EM BARRA CHATA (KG / M2)</t>
  </si>
  <si>
    <t>PORTÃO DE FERRO DE CORRER EM BARRA CHATA (KG/M2)</t>
  </si>
  <si>
    <t>PORTÃO DE ABRIR EM BARRA CHATA,CHAPA E TUBO(KG/M2)</t>
  </si>
  <si>
    <t>PORTA CHAPA GALV. Nº14 C/TELA QUEBRA CHAMA (C.GAS)</t>
  </si>
  <si>
    <t>JANELA DE CORRER LINHA 25 ALUMINIO ANOD. NATURAL</t>
  </si>
  <si>
    <t>FERRAGENS PARA ESQUADRIAS</t>
  </si>
  <si>
    <t>FECHADURA COMPLETA PARA PORTA INTERNA</t>
  </si>
  <si>
    <t>FECHADURA COMPLETA PARA PORTA EXTERNA</t>
  </si>
  <si>
    <t>TARGETA FIO REDONDO 3"</t>
  </si>
  <si>
    <t>CONJUNTO DE CREMONA COM VARA DE FERRO</t>
  </si>
  <si>
    <t>TARGETA FIO REDONDO 2"</t>
  </si>
  <si>
    <t>FECHADURA ALAVANCA E CHAVE YALE</t>
  </si>
  <si>
    <t>FECHADURA DE SEGURANCA ALIANCA MARCA REFERENCIA</t>
  </si>
  <si>
    <t>CADEADO 40MM</t>
  </si>
  <si>
    <t>TRILHO EM ALUMINIO PARA JANELA DE CORRER</t>
  </si>
  <si>
    <t>RODIZIOS PARA TRILHO DE JANELA DE CORRER</t>
  </si>
  <si>
    <t>CADEADO 30 MM</t>
  </si>
  <si>
    <t>PORTA CADEADO PARA CADEADO DE 30MM</t>
  </si>
  <si>
    <t>PORTA CADEADO PARA CADEADO DE 40MM</t>
  </si>
  <si>
    <t>FECHADURA TIPO "LIVRE-OCUPADO"</t>
  </si>
  <si>
    <t>DOBRADICA DE FERRO ZINCADO DE 3" X 2 1/2"</t>
  </si>
  <si>
    <t>DOBRADICAS EM FERRO ZINCADO DE 3" X 3 1/2"</t>
  </si>
  <si>
    <t>CADEADO 50MM</t>
  </si>
  <si>
    <t>PUNHO CROMADO P/ JANELA CORRER, ALIANÇA MARCA REF.</t>
  </si>
  <si>
    <t>CJ</t>
  </si>
  <si>
    <t>FERRAGENS PARA ESQUADRIAS (CONT.)</t>
  </si>
  <si>
    <t>DOBRADICA EM LATAO CROMADO 3 X 2 1/2" C/ PARAFUSO</t>
  </si>
  <si>
    <t>TRINCO CHATO EM AÇO CROMADO DE EMBUTIR 20CM</t>
  </si>
  <si>
    <t>BATENTE UNIÃO P/ JANELA DE CORRER</t>
  </si>
  <si>
    <t>BASCULA LINHA 25 ALUMINIO ANOD NATURAL</t>
  </si>
  <si>
    <t>PROTEÇÃO PARA CAIXA DE DESCARGA - PADRÃO DERTES</t>
  </si>
  <si>
    <t>FECHADURA COM MAÇANETA TIPO BOLA E CHAVE YALE</t>
  </si>
  <si>
    <t>FECHADURA DE SOBREPOR TIPO CAIXAO E CHAVE COMUM</t>
  </si>
  <si>
    <t>FECH COM MAÇANETA TIPO ALAVANCA E CHAVE TIPO COMUM</t>
  </si>
  <si>
    <t>DOBRADICAS EM FERRO ZINCADO DE 2 " X 2"</t>
  </si>
  <si>
    <t>FECHADURA SOBREPOR DE FERRO, C/CHAVE PARA ARMARIO</t>
  </si>
  <si>
    <t>PORTA CADEADO PARA CADEADO 50MM</t>
  </si>
  <si>
    <t>CREMONA COM VARA DE FERRO DE 1,50M</t>
  </si>
  <si>
    <t>TELA PROT. 1/2" FIO 12, QUADRO TUBO FG 11/2"</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</si>
  <si>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</si>
  <si>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</si>
  <si>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</si>
  <si>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</si>
  <si>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</si>
  <si>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</si>
  <si>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</si>
  <si>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</si>
  <si>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</si>
  <si>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GRANITO CINZA ANDORINHA ESP 2CM</t>
  </si>
  <si>
    <t>REVESTIMENTOS (MADEIRA, PLÁSTICOS, ETC)</t>
  </si>
  <si>
    <t>CHAPA LISA DE FIBROCIMENTO ESP.10MM</t>
  </si>
  <si>
    <t>REVESTIMENTOS (ELEMENTOS DE ARREMATE)</t>
  </si>
  <si>
    <t>MOLDURA EM MADEIRA DE LEI DE 7.0 X 2.5 CM</t>
  </si>
  <si>
    <t>PEITORIL GRANITO CINZA ANDORINHA LARG.15CM,ESP.3CM</t>
  </si>
  <si>
    <t>PORTA GIZ DIM. 6 X 3 CM</t>
  </si>
  <si>
    <t>PEITORIL MARMORE BRANCO, LARG. 40 CM</t>
  </si>
  <si>
    <t>PERFIL "U" EM ALUMÍNIO ANOD. NATURAL 1/2X1/2/1/16"</t>
  </si>
  <si>
    <t>RODAPAREDE GRAN CINZA AND 7X2CM ACAB 2 LADOS</t>
  </si>
  <si>
    <t>FORROS</t>
  </si>
  <si>
    <t>FORRO DE GESSO COLOCADO, ACABAMENTO TIPO LISO</t>
  </si>
  <si>
    <t>FORRO DE GESSO COLOCADO, ACABAMENTO TIPO BISOTADO</t>
  </si>
  <si>
    <t>FORROS (CONTINUAÇÃO)</t>
  </si>
  <si>
    <t>FORRO PVC FRISADO L= 20CM ESP.10MM, COLOCADO</t>
  </si>
  <si>
    <t>PISOS (CERÂMICA E SIMILARES)</t>
  </si>
  <si>
    <t>XADREZ (PO CORANTE TIPO XADREZ MARCA DE REF.)</t>
  </si>
  <si>
    <t>PISOS (CERÂMICA E SIMILARES) - CONT.</t>
  </si>
  <si>
    <t>LADRILHO HIDRAULICO RANHURADO 20X20CM ,VERMELHO</t>
  </si>
  <si>
    <t>PISO CERAMICO 45X45CM PEI5 CARGO PLUS GRAY ELIANE</t>
  </si>
  <si>
    <t>LADRILHO HIDRÁULICO PASTILHADO VERMELHO 20X20CM</t>
  </si>
  <si>
    <t>PISO CERAMICO 45X45 CM CARGO PLUS WHITE ELIANE</t>
  </si>
  <si>
    <t>PEDRA PORTUGUESA PARA PAVIMENTACAO</t>
  </si>
  <si>
    <t>PISOS CERAMICOS E GRANITO</t>
  </si>
  <si>
    <t>JUNTA DE DILATACAO PLASTICA</t>
  </si>
  <si>
    <t>PORCELANATO POLIDO PANNA PLUS PO 50X50CM</t>
  </si>
  <si>
    <t>PORCELANATO POL ACET 60X60CM CIMENTO CINZA BOLD</t>
  </si>
  <si>
    <t>PORCELANTO NATURAL ACETINADO 50X50CM PLATINA NA</t>
  </si>
  <si>
    <t>PISOS (MADEIRA, PLÁSTICOS, ETC)</t>
  </si>
  <si>
    <t>AGREGADO DE ALTA RESISTENCIA PARA PISOS</t>
  </si>
  <si>
    <t>PISO VIN PAVIFLEX CHROMA CONCEPT 30X30CM - ESP.2MM</t>
  </si>
  <si>
    <t>TABUA DE MADEIRA P/ PISO LARG. 15 CM</t>
  </si>
  <si>
    <t>PISOS (MADEIRA, PLÁSTICOS, ETC) - CONT.</t>
  </si>
  <si>
    <t>PISO EMBORRAC PASTILHADO COR PRETA PLURIGOMA/EQUIV</t>
  </si>
  <si>
    <t>PISOS (ELEMENTOS DE ARREMATE)</t>
  </si>
  <si>
    <t>RODAPE DE PEROBA DE 1.5X7CM</t>
  </si>
  <si>
    <t>SOLEIRA GRANITO CINZA ANDORINHA ESP = 3CM, L= 3CM</t>
  </si>
  <si>
    <t>JUNTA PLASTICA "I" 27MM PARA PISOS</t>
  </si>
  <si>
    <t>SOLEIRA MARMORE BRANCO ESP=2CM, 15CM</t>
  </si>
  <si>
    <t>RODA-PAREDE EM MADEIRA DE LEI DE 10.0 X 2.5 CM</t>
  </si>
  <si>
    <t>SOLEIRA GRANITO CINZA ANDORINHA ESP=2CM,L=15CM</t>
  </si>
  <si>
    <t>RODA-PAREDE EM MADEIRA DE LEI 20.0 X 1.5 CM</t>
  </si>
  <si>
    <t>RODAPE GRANITO CINZA ANDORINHA ESP. 2CM H=7CM</t>
  </si>
  <si>
    <t>PISOS (ELEMENTOS DE ARREMATE) - CONT.</t>
  </si>
  <si>
    <t>RODAPE MARMORE BRANCO H=7CM</t>
  </si>
  <si>
    <t>PISO CERAMICO 44X44CM PEI5 IMOLA BIANCOGRES</t>
  </si>
  <si>
    <t>PAVIMENTAÇÃO EXTERNA</t>
  </si>
  <si>
    <t>BLOCO DE CONCRETO ARTICULADO HEXAGONAL 8CM</t>
  </si>
  <si>
    <t>MEIO FIO CONCRETO PRE-MOLD. 12X15X30CM PADRAO PMV</t>
  </si>
  <si>
    <t>BLOCO CONCRETO HEXAGONAL ESP. 6CM (16UN/M2)</t>
  </si>
  <si>
    <t>BLOCO CONCRETO TIPO PAVI-S ESP.8CM,35MPA(48UND/M2)</t>
  </si>
  <si>
    <t>BLOCO CONCRETO TIPO PAVI-S ESP.10CM - 35MPA</t>
  </si>
  <si>
    <t>BLOCO CONCRETO PAVI-S ESP. 6CM 35 MPA (48UN/M2)</t>
  </si>
  <si>
    <t>TINTAS (CONTINUACAO)</t>
  </si>
  <si>
    <t>VIDROS E ACESSORIOS</t>
  </si>
  <si>
    <t>VIDRO TRANSPARENTE LISO ESP.4MM,COLOCADO</t>
  </si>
  <si>
    <t>VIDRO TRANSPARENTE LISO ESP.3MM,COLOCADO</t>
  </si>
  <si>
    <t>VIDRO MINI-BOREAL ESP.4MM, COLOCADO</t>
  </si>
  <si>
    <t>MASSA PARA VIDRO</t>
  </si>
  <si>
    <t>ESPELHO PRATA ESPESSURA 4 MM</t>
  </si>
  <si>
    <t>BOTAO FRANCES P/FIXACAO DE ESPELHOS, CROMADO</t>
  </si>
  <si>
    <t>VIDROS E ACESSORIOS (CONTINUAÇÃO)</t>
  </si>
  <si>
    <t>VIDRO ARAMADO ESP. 6MM, COLOCADO</t>
  </si>
  <si>
    <t>GUICHE/GRADIL/PASSA PRATOS - SEDU</t>
  </si>
  <si>
    <t>TINTAS (CONT.)</t>
  </si>
  <si>
    <t>ESMALTE SINTETICO</t>
  </si>
  <si>
    <t>TINTA EPOXI PARA ACABAMENTO</t>
  </si>
  <si>
    <t>TINTA LATEX PVA</t>
  </si>
  <si>
    <t>TINTA LATEX ACRILICA</t>
  </si>
  <si>
    <t>TINTA OLEO</t>
  </si>
  <si>
    <t>TINTA A BASE DE EMULSAO ACRILICA (PARA PISOS)</t>
  </si>
  <si>
    <t>SELADOR ACRILICO</t>
  </si>
  <si>
    <t>TINTA ALQUIDICA P/ QUADRO DE GIZ</t>
  </si>
  <si>
    <t>SOLVENTE PARA TINTA A BASE DE EPOXI</t>
  </si>
  <si>
    <t>TINTA PARA PISOS</t>
  </si>
  <si>
    <t>VERNIZES E OUTROS MATERIAIS PARA PINTURA</t>
  </si>
  <si>
    <t>AGUARRAZ MINERAL</t>
  </si>
  <si>
    <t>CAL EM PO PARA PINTURA</t>
  </si>
  <si>
    <t>FUNDO BRANCO FOSCO NIVELADOR P/ MADEIRAS</t>
  </si>
  <si>
    <t>LIQUIDO SELADOR PARA PINTURA LATEX PVA</t>
  </si>
  <si>
    <t>LIQUIDO PREPARADOR DE SUPERFICIES</t>
  </si>
  <si>
    <t>LIXA PARA FERRO</t>
  </si>
  <si>
    <t>LIXA PARA MADEIRA/MASSA</t>
  </si>
  <si>
    <t>MASSA ACRILICA</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</si>
  <si>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</si>
  <si>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</si>
  <si>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</si>
  <si>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</si>
  <si>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</si>
  <si>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</si>
  <si>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</si>
  <si>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</si>
  <si>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</si>
  <si>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</si>
  <si>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EPOXI TRANSPARENTE</t>
  </si>
  <si>
    <t>VERNIZ POLIURETANO BRILHANTE LINHA PREMIUM</t>
  </si>
  <si>
    <t>PAISAGISMO</t>
  </si>
  <si>
    <t>GRAMA EM PLACAS TIPO ESMERALDA</t>
  </si>
  <si>
    <t>TERRA VEGETAL</t>
  </si>
  <si>
    <t>ESC.MAR.C/GUARDA CORPO TUBO FERRO 1" E 3/4" H=4.2M</t>
  </si>
  <si>
    <t>PLACA DE OBRA - PINTADA</t>
  </si>
  <si>
    <t>ACIDO MURIATICO</t>
  </si>
  <si>
    <t>AMONIACO</t>
  </si>
  <si>
    <t>MASSA PLASTICA</t>
  </si>
  <si>
    <t>LETRA FERRO BATIDO H=10CM L= 5CM C/ FUNDO PROTETOR</t>
  </si>
  <si>
    <t>LETRA CHAPA FERRO GALV. 20X30 CM C/FUNDO PROTETOR</t>
  </si>
  <si>
    <t>LETRA CHAPA F.G.H=10CM L=5CM C/FUNDO PROTE E PARAF</t>
  </si>
  <si>
    <t>QUADRO DE GIZ/PINCEL LAMINADO MELAMINICO 3.95X1.29</t>
  </si>
  <si>
    <t>QUADRO DE AVISO EM LAMINADO MELAMINICO 1.29X1.29M</t>
  </si>
  <si>
    <t>BICICLETARIO EM TUBO GALV.1" E FERRO LISO 1/2"</t>
  </si>
  <si>
    <t>CERA INCOLOR</t>
  </si>
  <si>
    <t>PINTURA DE LETRAS EM PAREDE DIM.20X30 CM</t>
  </si>
  <si>
    <t>ESTRADO DE MADEIRA PADRÃO CASA GAS CONF PROJETO</t>
  </si>
  <si>
    <t>TRAVE P/ FUT SALAO 3,00X2,00M C/ RECUO FG D=3"</t>
  </si>
  <si>
    <t>POSTE VOLEIBOL FG D=2 1/2" C/ CARRETILHA E TAMPAO</t>
  </si>
  <si>
    <t>DIVERSOS (CONTINUAÇÃO)</t>
  </si>
  <si>
    <t>ISOPOR ESP. 2 CM</t>
  </si>
  <si>
    <t>REDE COM MALHA GROSSA PARA TRAVE DE FUTEBOL SALAO</t>
  </si>
  <si>
    <t>CESTA PARA ARO DE BASQUETE</t>
  </si>
  <si>
    <t>REDE VOLEIBOL MALHA GROSSA, LONA SUP. E INFERIOR</t>
  </si>
  <si>
    <t>CAIXA DE PRE-MOLDADO P/ AR CONDICIONADO 18.000 BTU</t>
  </si>
  <si>
    <t>MASSA RAPIDA</t>
  </si>
  <si>
    <t>PRENDEDOR DE PORTA</t>
  </si>
  <si>
    <t>CANTONEIRA DE FERRO 4" X 4" X 3/8"</t>
  </si>
  <si>
    <t>LAMINADO MELAMÍNICO ESP. 0.8MM</t>
  </si>
  <si>
    <t>QUADRO QUADRICULABRANCO P/ PINCEL DIM 3.00 X 1.50M</t>
  </si>
  <si>
    <t>ABRAÇADEIRA GUIA P/ MASTRO 11/2" DESCIDA- TEL-320</t>
  </si>
  <si>
    <t>INSUMOS DE ELETRICA</t>
  </si>
  <si>
    <t>POSTES</t>
  </si>
  <si>
    <t>POSTE CIRC.CONCRETO ALT.MONT.11M/300KG,PAD ESCELSA</t>
  </si>
  <si>
    <t>POSTE EM TUBO DE FERRO GALV. DIAM.50MM, H=5.0M</t>
  </si>
  <si>
    <t>POSTE EM TUBO DE FERRO GALV. DIAM.100MM, H=6.0M</t>
  </si>
  <si>
    <t>POSTE CIRCULAR DE CONCRETO 11M/600KG</t>
  </si>
  <si>
    <t>POSTE PADRÃO ENTRADA TRIFÁSICO, COMPLETO, ESCELSA</t>
  </si>
  <si>
    <t>POSTE EM TUBO DE FERRO GALV. DIAM.76MM, H=6.0M</t>
  </si>
  <si>
    <t>POSTE (CONT)</t>
  </si>
  <si>
    <t>MÃO FRANCESA PLANA GALVANIZADA 726 MM</t>
  </si>
  <si>
    <t>REDUÇÃO CONCÊNT ELETROC PERF "U" 200X150MM,ABA100</t>
  </si>
  <si>
    <t>REDUÇÃO CONCÊNT ELETROC PERF "U" 300X150MM,ABA100</t>
  </si>
  <si>
    <t>REDUÇÃO CONCÊNT ELETROC PERF "U" 400X150MM,ABA100</t>
  </si>
  <si>
    <t>PARA RAIOS E ACESSORIOS</t>
  </si>
  <si>
    <t>CURVA 90º BARRA CHATA ALUM 7/8"X1/8"X300MM TEL 778</t>
  </si>
  <si>
    <t>ISOLADORES E ESPACADORES</t>
  </si>
  <si>
    <t>ISOLADOR DE PINO PARA 15KV</t>
  </si>
  <si>
    <t>CONECTOR PORCELANA 3P P/FIO 10MM2</t>
  </si>
  <si>
    <t>CONECTOR PORCELANA 3P P/FIO 6MM2</t>
  </si>
  <si>
    <t>CONECTOR PORCELANA 3P P/ FIO 4MM2</t>
  </si>
  <si>
    <t>LUMINARIAS - CONT</t>
  </si>
  <si>
    <t>LUMINARIA BETA II TECNOWATT</t>
  </si>
  <si>
    <t>TRANSFORMADORES</t>
  </si>
  <si>
    <t>TRANSF. TRIFASICO A OLEO 225KVA 13.8KV - 220/127V</t>
  </si>
  <si>
    <t>TRANSF. TRIF A OLEO 75KVA 13.8 A 10.8KV - 220/127V</t>
  </si>
  <si>
    <t>TRANSF A OLEO MINERAL 150KVA 13.8-10.4 KV 220127V</t>
  </si>
  <si>
    <t>TRANSF TRIFASICO 112.5KVA 13.8KV/220-127V A OLEO</t>
  </si>
  <si>
    <t>QUADROS E CAIXAS ENTRADA/MEDIÇÃO</t>
  </si>
  <si>
    <t>QUADRO EM CHAPA "TELEBRAS" 1000X1000X150MM</t>
  </si>
  <si>
    <t>QUADRO DIST EMBUTIR MET 3F 6 CIRC - 100A C/ TRINC</t>
  </si>
  <si>
    <t>QUADRO DIST EMBUTIR MET 3F 12 CIRC - 100A C/ TRINC</t>
  </si>
  <si>
    <t>QUADRO DIST EMBUTIR MET 3F 18 CIRC - 100A C/ TRINC</t>
  </si>
  <si>
    <t>QUADRO DIST EMBUTIR MET 3F 40 CIRC - 100A C/ TRINC</t>
  </si>
  <si>
    <t>QUADRO DIST EMBUTIR MET 3F 24 CIRC - 100A C/ TRINC</t>
  </si>
  <si>
    <t>CAIXA PARA TC: 450X670X210MM</t>
  </si>
  <si>
    <t>QUADRO DIST EMBUTIR MET 3F 32 CIRC - 100A C/ TRINC</t>
  </si>
  <si>
    <t>QUADRO DIST EMBUTIR PVC 3 CIRC S/ BARRAMENTO</t>
  </si>
  <si>
    <t>CAIXA P/ T.C. DE BT ATE 112,5KVA/200:5A - P981-001</t>
  </si>
  <si>
    <t>CHAVE BLINDADA 600V-200A C/ FUSIVEL NH160A</t>
  </si>
  <si>
    <t>CAIXA PARA MEDIDOR POLIFASICO ESCELSA P980005</t>
  </si>
  <si>
    <t>CAIXA P/ TC 112,5 ATE 225KVA/400:5A - P981-002</t>
  </si>
  <si>
    <t>CAIXA PVC 4" X 4" TIGREFLEX</t>
  </si>
  <si>
    <t>CAIXA P/MEDIDOR MONOFASICO PADRAO ESCELSA</t>
  </si>
  <si>
    <t>QUADROS E CAIXAS (CONTINUAÇÃO)</t>
  </si>
  <si>
    <t>QUADRO DIST EMBUTIR MET 12 CIRC S/ BARRAMENTO</t>
  </si>
  <si>
    <t>QUADRO DIST EMBUTIR MET 3F 16 CIRC - 100A C/ TRINC</t>
  </si>
  <si>
    <t>QUADRO DIST EMBUTIR MET 3F 28 CIRC - 100A C/ TRINC</t>
  </si>
  <si>
    <t>CAIXA P/ DISJUNTOR MONOFÁSICO DIM.95X170X100MM</t>
  </si>
  <si>
    <t>QUADRO DIST EMBUTIR MET 3F 44 CIRC - 150A C/ TRINC</t>
  </si>
  <si>
    <t>QUADRO DIST EMBUTIR MET 3F 54 CIRC - 100A C/ TRINC</t>
  </si>
  <si>
    <t>QUADRO DIST EMBUTIR MET 3F 44 CIRC - 100A C/ TRINC</t>
  </si>
  <si>
    <t>QUADRO DIST EMB MET 3F 56/40 CIRC DIN/UL - 225A</t>
  </si>
  <si>
    <t>CAIXA PASSAG. CH 18 C/TAMPA PARAF. 400X400X120MM</t>
  </si>
  <si>
    <t>QUADRO DIST EMBUTIR MET 3F 34 CIRC - 100A C/ TRINC</t>
  </si>
  <si>
    <t>ELETRODUTOS (AÇO ESMALTADO E CONEXÕES)</t>
  </si>
  <si>
    <t>CURVA 90 DE FERRO GALV. P/ ELETRODUTO DE 1 1/4"</t>
  </si>
  <si>
    <t>LUVA DE FERRO PARA ELETRODUTO 4"</t>
  </si>
  <si>
    <t>ELETRODUTO DE FERRO GALVANIZADO 6"</t>
  </si>
  <si>
    <t>ELETRODUTO DE FERRO GALVANIZADO 1 1/4"</t>
  </si>
  <si>
    <t>ELETRODUTO DE FERRO GALVANIZADO 4"</t>
  </si>
  <si>
    <t>CURVA 90º LONGA FERRO GALVANIZADO 3"</t>
  </si>
  <si>
    <t>REDUCAO EM ACO GALV. 50X40MM</t>
  </si>
  <si>
    <t>ELETRODUTO DE FERRO GALVANIZADO 3"</t>
  </si>
  <si>
    <t>REDUÇÃO DE FERRO GALVANIZADO Ø 50X32MM (2X1 1/4")</t>
  </si>
  <si>
    <t>ELETRODUTOS E CONEXÕES DE FERRO GALVANIZADO</t>
  </si>
  <si>
    <t>LUVA FERRO GALVANIZADO ELETRODUTO 3"</t>
  </si>
  <si>
    <t>CAIXAS DE PASSAGEM E ECONDULETES (CONTINUAÇÃO)</t>
  </si>
  <si>
    <t>CONDULETE ALUMINIO TIPO 'B' DIAMETRO 3/4" C/ TAMPA</t>
  </si>
  <si>
    <t>CONDULETE ALUMINIO TIPO 'LR' DIAM 3/4" C/ TAMPA</t>
  </si>
  <si>
    <t>CONDULETE ALUMINIO TIPO 'X' DIAM 3/4" C/ TAMPA</t>
  </si>
  <si>
    <t>ELETRODUTOS (PVC RIGIDO E CONEXÕES)</t>
  </si>
  <si>
    <t>ELETRODUTO DE PVC RIGIDO 1/2"</t>
  </si>
  <si>
    <t>ELETRODUTO DE PVC RIGIDO 3/4"</t>
  </si>
  <si>
    <t>ELETRODUTO DE PVC RIGIDO 1"</t>
  </si>
  <si>
    <t>ELETRODUTO DE PVC RIGIDO 1 1/4"</t>
  </si>
  <si>
    <t>ELETRODUTO DE PVC RIGIDO 1 1/2"</t>
  </si>
  <si>
    <t>ELETRODUTO DE PVC RIGIDO 2"</t>
  </si>
  <si>
    <t>ELETRODUTO DE PVC RIGIDO 3"</t>
  </si>
  <si>
    <t>ELETRODUTO DE PVC RIGIDO 4"</t>
  </si>
  <si>
    <t>CURVA DE PVC RIGIDO PARA ELETRODUTO DE 3/4"</t>
  </si>
  <si>
    <t>CURVA DE PVC RIGIDO PARA ELETRODUTO DE 1"</t>
  </si>
  <si>
    <t>CURVA DE PVC RIGIDO PARA ELETRODUTO DE 2"</t>
  </si>
  <si>
    <t>CURVA DE PVC RIGIDO PARA ELETRODUTO DE 3"</t>
  </si>
  <si>
    <t>LUVA DE PVC RIGIDO PARA ELETRODUTO 3/4"</t>
  </si>
  <si>
    <t>LUVA DE PVC PARA ELETRODUTO 3"</t>
  </si>
  <si>
    <t>LUVA DE PVC PARA ELETRODUTO 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</si>
  <si>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</si>
  <si>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</si>
  <si>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</si>
  <si>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</si>
  <si>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</si>
  <si>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</si>
  <si>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</si>
  <si>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NIPLE P/ ELETRODUTO PVC RIGIDO ROSCAVEL 21/2"</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</si>
  <si>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</si>
  <si>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</si>
  <si>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</si>
  <si>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</si>
  <si>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</si>
  <si>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</si>
  <si>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</si>
  <si>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DUTO CORRUGADO DE PEAD COR PRETA 3"</t>
  </si>
  <si>
    <t>CURVA P/ ELETRODUTO PVC RIGIDO 4"</t>
  </si>
  <si>
    <t>DUTO CORRUGADO DE PEAD COR PRETA 1 1/4"</t>
  </si>
  <si>
    <t>FIOS E CABOS</t>
  </si>
  <si>
    <t>CABO FLEX ISOL. TERMOPLAST. 0,6/1KV - 95MM2 - 70º</t>
  </si>
  <si>
    <t>CABO FLEX ISOL. TERMOPLAST. 750V - 16MM2 - 70º</t>
  </si>
  <si>
    <t>CABO FLEX ISOL. TERMOPLAST. 750V - 25MM2 - 70º</t>
  </si>
  <si>
    <t>CABO FLEX ISOL. TERMOPLAST. 0,6/1KV - 185MM2 - 70º</t>
  </si>
  <si>
    <t>CABO PP FLEX ISOL. PVC 750V - 2 X 2.5 MM2</t>
  </si>
  <si>
    <t>CABO DE COBRE NU TEMPERA MEIO DURA 4.00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</si>
  <si>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</si>
  <si>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</si>
  <si>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</si>
  <si>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</si>
  <si>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</si>
  <si>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</si>
  <si>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FIO PARA TELEFONE FI 2 X 22 ESTANHO</t>
  </si>
  <si>
    <t>CABO SINTENAX ANTIFLAM 0.6/1KV 70MM2 PIRELLI/SIM.</t>
  </si>
  <si>
    <t>CABO PARA TELEFONE CI 50X30</t>
  </si>
  <si>
    <t>CABO FLEX ISOL. TERMOPLAST. 0,6/1KV - 16MM2 - 70º</t>
  </si>
  <si>
    <t>FIOS E CABOS (CONTINUAÇÃO)</t>
  </si>
  <si>
    <t>CABO PARALELO BICOLOR 1.00 MM2 (P/SOM)</t>
  </si>
  <si>
    <t>CABO COBRE UNIPOLAR 25 MM2 ISOLAMENTO 15KV</t>
  </si>
  <si>
    <t>CABO LOGICO 4 PARES 24 AWG TIPO MULTI-LAN PLUS</t>
  </si>
  <si>
    <t>CABO FLEX ISOL. TERMOPLAST. 0,6/1KV - 70MM2 - 70º</t>
  </si>
  <si>
    <t>CABO ISOLADO 750V - 4 X 4.0MM2</t>
  </si>
  <si>
    <t>CABO ISOLADO PVC - 4 X 16.0MM2</t>
  </si>
  <si>
    <t>CABO FLEX ISOL. TERMOPLAST. 0,6/1KV - 25MM2 - 70º</t>
  </si>
  <si>
    <t>CABO FLEX ISOL. TERMOPLAST. 0,6/1KV - 35MM2 - 70º</t>
  </si>
  <si>
    <t>CABO FLEX ISOL. TERMOPLAST. 0,6/1KV - 50MM2 - 70º</t>
  </si>
  <si>
    <t>CABO FLEX ISOL. TERMOPLAST. 0,6/1KV - 150MM2 - 70º</t>
  </si>
  <si>
    <t>CABO DE COBRE UNIPOLAR 35 MM2 COM ISOLAMENTO 15KV</t>
  </si>
  <si>
    <t>CABO FLEX ISOL. TERMOPLAST. 0,6/1KV - 2,5MM2 - 70º</t>
  </si>
  <si>
    <t>CABO FLEX ISOL. TERMOPLAST. 0,6/1KV - 120MM2 - 70º</t>
  </si>
  <si>
    <t>FIO DE COBRE RECOZIDO Nº 6 P/ AMARRAÇÃO</t>
  </si>
  <si>
    <t>CABO FLEX ISOL. TERMOPLAST. 0,6/1KV - 300MM2 - 70º</t>
  </si>
  <si>
    <t>CABO PP ISOLAMENTO 750V, 3 X 2,5MM2</t>
  </si>
  <si>
    <t>FIOS E CABOS (CONTINUACAO)</t>
  </si>
  <si>
    <t>CABO PP ISOLAMENTO 750 V, 3 X 4.0 MM2</t>
  </si>
  <si>
    <t>FIOS E CABOS (CONT)</t>
  </si>
  <si>
    <t>CABO COAXIAL P/ TV 67 OHMS</t>
  </si>
  <si>
    <t>CHAVES</t>
  </si>
  <si>
    <t>CHAVE BLINDADA 600V 160A C/ TERMINAIS P/CABO 70MM2</t>
  </si>
  <si>
    <t>CHAVE TRIPOLAR BLINDADA 600V/160A FUSIVEL NH 125 A</t>
  </si>
  <si>
    <t>CHAVE BLINDADA TRIPOLAR 600V/200A</t>
  </si>
  <si>
    <t>CHAVE BLINDADA TRIPOLAR 600V/400A</t>
  </si>
  <si>
    <t>CHAVE TRIPOLAR BLINDADA 600V/400A-FUSIVEL NH 350A</t>
  </si>
  <si>
    <t>CHAVE BLINDADA TRIPOLAR 600V-300A C/3 FU-NH 250A</t>
  </si>
  <si>
    <t>CHAVE BLINDADA TRIPOLAR 600V-125A C/3 FU-NH 100A</t>
  </si>
  <si>
    <t>CHAVES (CONTINUAÇÃO)</t>
  </si>
  <si>
    <t>CHAVE MAGNETICA TRIPOLAR 25A</t>
  </si>
  <si>
    <t>CHAVE BLINDADA TRIPOLAR 600V/125A</t>
  </si>
  <si>
    <t>CHAVE BLINDADA TRIPOLAR 800A C/FUSIVEL NH 2X300 A</t>
  </si>
  <si>
    <t>CHAVE BLINDADA TRIPOLAR 600V/800A</t>
  </si>
  <si>
    <t>PRENSA CABOS PARA ELETRODUTO 3/4"</t>
  </si>
  <si>
    <t>JUNCAO SIMPLES PARA ELETROCALHA 300X100</t>
  </si>
  <si>
    <t>JUNCAO SIMPLES P/ ELETROCALHA 200X100 MM</t>
  </si>
  <si>
    <t>QUADRO DISTR.TRIF.-QDETG UX 34MÓD(2X17)-150A-CEMAR</t>
  </si>
  <si>
    <t>CONJ CX MEDIDOR MONOF P-980-009+CX DISJ P-940-003</t>
  </si>
  <si>
    <t>CAIXA MED POLIF P-980-009 CARGA ATE 41000W ESCELSA</t>
  </si>
  <si>
    <t>CAIXA MED POLIF P-980-009 CARGA- 41000A57000W ESCE</t>
  </si>
  <si>
    <t>CAIXA MED POLIF P-980-010 CARGA-57000A75000W ESCE</t>
  </si>
  <si>
    <t>CAIXA P/DISJ POLIF P-940-003 CORR NOMINAL ATE 100A</t>
  </si>
  <si>
    <t>BASES E FUSIVEIS</t>
  </si>
  <si>
    <t>FUSIVEL NH - 01 RETARDADO, IN=100A</t>
  </si>
  <si>
    <t>FUSIVEL NH 00 - 125A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</si>
  <si>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</si>
  <si>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</si>
  <si>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</si>
  <si>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</si>
  <si>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</si>
  <si>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</si>
  <si>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</si>
  <si>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DISJUNTOR TERMOMAG.TIPO TED,3POLOS,400A,GE/EQUIV</t>
  </si>
  <si>
    <t>DISJ TERMOMAG TRIP CX MOLD 200A 25KA 480/600VCA</t>
  </si>
  <si>
    <t>DISJUNTORES</t>
  </si>
  <si>
    <t>DISJUNTOR NORMA NEMA MONOPOLAR 10A</t>
  </si>
  <si>
    <t>DISJUNTOR NORMA NEMA MONOPOLAR 25A</t>
  </si>
  <si>
    <t>DISJUNTOR NORMA NEMA MONOPOLAR 15A</t>
  </si>
  <si>
    <t>DISJUNTOR NORMA NEMA BIPOLAR 70A</t>
  </si>
  <si>
    <t>DISJUNTOR NORMA NEMA TRIPOLAR 70A</t>
  </si>
  <si>
    <t>DISJUNTOR TERMOMAGNETICO TRIPOLAR 90A</t>
  </si>
  <si>
    <t>DISJUNTOR NORMA NEMA TRIPOLAR 100A</t>
  </si>
  <si>
    <t>DISJUNTOR NORMA NEMA TRIPOLAR 30A</t>
  </si>
  <si>
    <t>DISJUNTOR CX MOLDADA TERMOMAG.125A</t>
  </si>
  <si>
    <t>DISJUNTOR NORMA NEMA TRIPOLAR 35A</t>
  </si>
  <si>
    <t>DISPOSITIVO INTERRUPTOR DR BIPOLAR 25A - 30 MA</t>
  </si>
  <si>
    <t>DISPOSITIVO INTERRUPTOR DR BIPOLAR 40A - 30 MA</t>
  </si>
  <si>
    <t>DISJUNTOR DR BIPOLAR 20A - 30MA</t>
  </si>
  <si>
    <t>DISJUNTOR TERMOMAG.TIPO TED,3POLOS,175A,GE/SIMILAR</t>
  </si>
  <si>
    <t>DISJUNTORES (CONTINUACAO)</t>
  </si>
  <si>
    <t>CAIXAS DE PASSAGEM E CONDULETES</t>
  </si>
  <si>
    <t>CAIXA PASSAG. CHAPA C/TAMPA PARAF. 100X100X80MM</t>
  </si>
  <si>
    <t>CAIXA PASSAG. CH 18 C/TAMPA PARAF. 150X150X80MM</t>
  </si>
  <si>
    <t>CAIXA PASSAG. CH 18 C/TAMPA PARAF. 200X200X100MM</t>
  </si>
  <si>
    <t>CAIXA PASSAG. CH 18 C/TAMPA PARAF. 300X300X120MM</t>
  </si>
  <si>
    <t>CAIXA ESTAMPADA 3X3" COM FUNDO MOVEL</t>
  </si>
  <si>
    <t>CAIXA ESTAMPADA 4X2"- CHAPA 18</t>
  </si>
  <si>
    <t>CAIXA EM CHAPA ACO ESTAMPADA C/FUNDO MOVEL 4X4"</t>
  </si>
  <si>
    <t>CAIXA ESTAMPADA 4X4" - CHAPA 18</t>
  </si>
  <si>
    <t>CAIXA C/TAMPA DO TIPO CIE-1 100X100X50 (TELEFONE)</t>
  </si>
  <si>
    <t>CONDULETE PVC TIPO 'E' DIAMETRO 3/4" C/ TAMPA</t>
  </si>
  <si>
    <t>CONDULETE PVC TIPO 'T' DIAMETRO 3/4" C/ TAMPA</t>
  </si>
  <si>
    <t>CONDULETE PVC TIPO 'LR' DIAMETRO 3/4" C/ TAMPA</t>
  </si>
  <si>
    <t>CAIXA C/TAMPA DO TIPO CIE-2 20X20X12 CM (TELEFONE)</t>
  </si>
  <si>
    <t>CAIXA C/TAMPA DO TIPO CIE-4 60X60X12 CM (TELEFONE)</t>
  </si>
  <si>
    <t>CAIXA METALICA DA GOMES DIM. 20 X 20 X 15 CM</t>
  </si>
  <si>
    <t>CAIXAS DE PASSAGEM E CONDULETES (CONTINUAÇÃO)</t>
  </si>
  <si>
    <t>CAIXA PVC 4 X 2" TIGREFLEX</t>
  </si>
  <si>
    <t>CAIXA PASSAGEM 4"X4" (100X100MM)CH 18 TAMPA PARAF</t>
  </si>
  <si>
    <t>CONDULETE ALUMINIO TIPO T DIAM 3/4" C/ TAMPA</t>
  </si>
  <si>
    <t>LUMINARIAS (CONTINUACAO)</t>
  </si>
  <si>
    <t>LUM FLUOR 1X26W EMB. EF06-E126VJC LUMICENTER COMPL</t>
  </si>
  <si>
    <t>LUMIN. FLUOR.4X16W,EMB,CAA01-E416 LUMICENTER COMPL</t>
  </si>
  <si>
    <t>LUMIN. FLUOR.4X16W,SOBR,CAA01-S416 LUMICENTER COMP</t>
  </si>
  <si>
    <t>LUM EMB FLUO REFL E ALETAS 2X32W CAA01-E232 - COMP</t>
  </si>
  <si>
    <t>APARELHOS ELÉTRICOS</t>
  </si>
  <si>
    <t>BEBEDOURO P/ DEFIC. REF. BDF 300 - IBBL</t>
  </si>
  <si>
    <t>INTERRUPTORES, TOMADAS E ESPELHOS</t>
  </si>
  <si>
    <t>INTERRUPTOR 1 TECLA SIMPLES 10A/250V S/ ESPELHO</t>
  </si>
  <si>
    <t>INTERRUPTOR 1 TECLA PARALELO 10A/250V S/ ESPELHO</t>
  </si>
  <si>
    <t>INTERRUPTOR PULSADOR CAMPAINHA S/ ESPELHO</t>
  </si>
  <si>
    <t>INTERRUPTOR 2 TECLAS SIMPLES 10A/250V S/ ESPELHO</t>
  </si>
  <si>
    <t>INTERRUP 1 TECLA SIMPLES 1 TOMADA 2P+T S/ ESPELHO</t>
  </si>
  <si>
    <t>INTERRUPTOR 3 TECLAS SIMPLES S/ ESPELHO</t>
  </si>
  <si>
    <t>INTERRUP 2 TECLAS SIMPL 1 TOMADA 2 P+T S/ ESPELHO</t>
  </si>
  <si>
    <t>TOMADA PAD BRAS 2 P+T 20A/250V NBR 14136 S/ ESPELH</t>
  </si>
  <si>
    <t>TOMADA PAD BRAS 2 P+T 10A/250V NBR 14136 S/ ESPELH</t>
  </si>
  <si>
    <t>TOMADA DE 3 POLOS 20A 250V S/ ESPELHO</t>
  </si>
  <si>
    <t>ESPELHO 4X2", LINHA BRANCA</t>
  </si>
  <si>
    <t>ESPELHO 4X4", LINHA BRANCA</t>
  </si>
  <si>
    <t>ESPELHO 4X2" COM UM FURO RED 13MM LINHA BRANCA</t>
  </si>
  <si>
    <t>INTERRUPTORES, TOMADAS E ESPELHOS (CONT.)</t>
  </si>
  <si>
    <t>ESPELHO PARA CAIXA 4 X 4" CEGO</t>
  </si>
  <si>
    <t>LUMINÁRIAS (CALHAS, PROJETORES, CONJUNTOS)</t>
  </si>
  <si>
    <t>LUMINARIA FLUOR.2X20W COMPLETA C/LAMPADA E REATOR</t>
  </si>
  <si>
    <t>LUMINARIA FLUOR.2X40W COMPLETA C/LAMPADA E REATOR</t>
  </si>
  <si>
    <t>LUMINARIA FLUOR.4X20W COMPLETA C/ LAMPADA E REATOR</t>
  </si>
  <si>
    <t>LUMINARIA FLUOR.4X40W COMPLETA C/ LAMPADA E REATOR</t>
  </si>
  <si>
    <t>LUMINARIA FLUOR.1X20W COMPLETA C/LAMPADA E REATOR</t>
  </si>
  <si>
    <t>PLAFONIER COM GLOBO LEITOSO 9X4" TIPO BRASIL</t>
  </si>
  <si>
    <t>RELE FOTOELETRICO MAG. MOD. RM10A / 220V</t>
  </si>
  <si>
    <t>ARANDELA COM DIFUSOR EM VIDRO 25CM</t>
  </si>
  <si>
    <t>LUMINARIA FLUOR.1X40W COMPLETA C/LAMPADA E REATOR</t>
  </si>
  <si>
    <t>LUMINARIA FLUOR.2X40W COMPLETA C/DIFUSOR E REATOR</t>
  </si>
  <si>
    <t>PROJETOR CIRCULAR PL 400MV TECNOWATT OU SIMILAR</t>
  </si>
  <si>
    <t>PROJ. RETANGULAR PL 400 MA TECNOWATT</t>
  </si>
  <si>
    <t>LUMINARIA FLUOR.3X40W COMPLETA C/LAMPADA E REATOR</t>
  </si>
  <si>
    <t>LÂMPADAS</t>
  </si>
  <si>
    <t>LAMPADA VAPOR DE MERCURIO 400W/220V PHILIPS/SIM.</t>
  </si>
  <si>
    <t>LAMPADA INCANDESCENTE 60W</t>
  </si>
  <si>
    <t>LAMPADA MISTA DE 160 W</t>
  </si>
  <si>
    <t>LAMPADA INCANDESCENTE 100 W</t>
  </si>
  <si>
    <t>LAMPADA VS 400W/220V MOD. SON PHILLIPS OU SIMILAR</t>
  </si>
  <si>
    <t>LAMPADA FLUORESCENTE TUBULAR 20W</t>
  </si>
  <si>
    <t>LAMPADA FLUORESCENTE TUBULAR 40W</t>
  </si>
  <si>
    <t>LAMPADA FLUORESCENTE 110W</t>
  </si>
  <si>
    <t>LUMINÁRIAS (CONT.)</t>
  </si>
  <si>
    <t>BLOCO AUTONOMO ILUM EMER 2X9W C/TOM.2P - 2 HRS</t>
  </si>
  <si>
    <t>PLAFONIER COM GLOBO PLÁSTICO 9X4"</t>
  </si>
  <si>
    <t>SUPORTE PARA UMA LUMINARIA TIPO PETALA - SL1</t>
  </si>
  <si>
    <t>LUMINARIAS (CONT)</t>
  </si>
  <si>
    <t>LUMINARIAS (CONT )</t>
  </si>
  <si>
    <t>LUM SOBR FLUO REFL E ALETAS 2X32W CAA01-S232 COMPL</t>
  </si>
  <si>
    <t>ARANDELA PROVA DE TEMPO 45º GLOBO POLICABORN</t>
  </si>
  <si>
    <t>LUM.FLUOR.2X16W,EMB,CAA01-E216 LUMICENTER COMPL</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</si>
  <si>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</si>
  <si>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</si>
  <si>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</si>
  <si>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</si>
  <si>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</si>
  <si>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</si>
  <si>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618 TJM</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</si>
  <si>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</si>
  <si>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</si>
  <si>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</si>
  <si>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</si>
  <si>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</si>
  <si>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</si>
  <si>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</si>
  <si>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</si>
  <si>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FERRO FUNDIDO P/FIXACAO MASTRO 2" SOBRE LAJE</t>
  </si>
  <si>
    <t>CONJ ESTAIAMENTO 1.5M CADA ESTAIS X 1.1/2" TEL 440</t>
  </si>
  <si>
    <t>HASTE COPPERWELD 19MM(3/4")X3M</t>
  </si>
  <si>
    <t>MASTRO SIMPLES FG DE 1 1/2"X3M</t>
  </si>
  <si>
    <t>CAIXA INSPECAO DO TERRA,PVC,DIÂM.30CM,TAMPA FERRO</t>
  </si>
  <si>
    <t>CONECTOR DE UMA DESCIDA PARA CABO 35MM2</t>
  </si>
  <si>
    <t>HASTE TIPO COPPERWELD - 5/8"X2.4M</t>
  </si>
  <si>
    <t>ABRAC. GUIA MASTRO REFOR 1 DESC 11/2" TEL-340</t>
  </si>
  <si>
    <t>PARA-RAIOS PARA SISTEMA ATERRADO TENSÃO 12KV</t>
  </si>
  <si>
    <t>ABRACADEIRA GUIA REFORCADA P/1 DESCIDA DIAM. 2"</t>
  </si>
  <si>
    <t>ABRACADEIRA GUIA SIMPLES P/1 DESCIDA DIAM. 2"</t>
  </si>
  <si>
    <t>ABRACADEIRA TIPO CHUMBADOR P/ ELETRODUTO 2"</t>
  </si>
  <si>
    <t>CONECTOR P/ MEDICAO C/ 4 PARAFUSOS 5/16"</t>
  </si>
  <si>
    <t>CONECTOR DE PRESSAO P/CABO DE COBRE DE 35 MM2</t>
  </si>
  <si>
    <t>SUPORTE ISOLADOR P/APLICACAO EM QUINAS DE 90 GRAUS</t>
  </si>
  <si>
    <t>SUPORTE ISOLADOR C/ROLDANA P/APARAFUSAR C/CHAPA</t>
  </si>
  <si>
    <t>SUPORTE ISOLADOR REFORCADO P/APARAFUSAR C/CHAPA</t>
  </si>
  <si>
    <t>ABRAC. GUIA P/ MASRO REFOR 1 DESC 2" TEL-350</t>
  </si>
  <si>
    <t>FIXADOR TIPO ÕMEGA LATAO FURO 5.5MM P/ CABO 35MM2</t>
  </si>
  <si>
    <t>PRESILHA PARA CABO DE COBRE DE 35MM2 - REF TEL 744</t>
  </si>
  <si>
    <t>BASE PARA MASTRO EM FERRO GALV. P/TUBO 1 1/2"</t>
  </si>
  <si>
    <t>ELETROFERRAGENS</t>
  </si>
  <si>
    <t>ABRACADEIRA GUIA SIMPLES P/1 DESCIDA 2" TEL 330</t>
  </si>
  <si>
    <t>TAMPÃO PARA ELETRODUTO 1", REF. TEL-5533</t>
  </si>
  <si>
    <t>TERMINAL COMPRESSÃO COBRE ESTANHADO 50MM2 TEL 5150</t>
  </si>
  <si>
    <t>MAO FRANCESA REFORÇADA P/ ELETROCALHA COM 40CM</t>
  </si>
  <si>
    <t>TAMPA DE ENCAIXE P/ ELETROCALHA CH18, 400MM</t>
  </si>
  <si>
    <t>TAMPA DE ENCAIXE P/ ELETROCALHA CH18, 300MM</t>
  </si>
  <si>
    <t>TAMPA DE ENCAIXE P/ ELETROCALHA CH18, 150MM</t>
  </si>
  <si>
    <t>CAIXA DE INSPEÇÃO DE PVC - TEL-552</t>
  </si>
  <si>
    <t>TAMPA REFORCADA EM FºFº C/ ESCOTILHA - TEL-536</t>
  </si>
  <si>
    <t>ISOLADOR ROLDANA 0,6KV</t>
  </si>
  <si>
    <t>ELETROCALHA CH 16 PERFURADA 150X50MM S/ TAMPA</t>
  </si>
  <si>
    <t>ELETROFERRAGENS (BUCHAS.ARRUELAS. BRACADEIRAS)</t>
  </si>
  <si>
    <t>ABRACADEIRA TIPO D 1" REF.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</si>
  <si>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</si>
  <si>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</si>
  <si>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</si>
  <si>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</si>
  <si>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</si>
  <si>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</si>
  <si>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</si>
  <si>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</si>
  <si>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</si>
  <si>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</si>
  <si>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</si>
  <si>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</si>
  <si>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</si>
  <si>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</si>
  <si>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</si>
  <si>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</si>
  <si>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ABRAÇADEIRA TIPO U PARA ELETRODUTO DE 1 1/2"</t>
  </si>
  <si>
    <t>CABECOTE DE ENTRADA 1" EM ALUMINIO FUNDIDO</t>
  </si>
  <si>
    <t>ABRACADEIRA TIPO COPO P/ ELETRODUTO DIAM. 1"</t>
  </si>
  <si>
    <t>CABEÇOTE EM AÇO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</si>
  <si>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</si>
  <si>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</si>
  <si>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</si>
  <si>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</si>
  <si>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</si>
  <si>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BUCHA C/ ARRUELA LIGA ESP ZAMAK ELET 11/4"</t>
  </si>
  <si>
    <t>BUCHA C/ ARRUELA LIGA ESP ZAMAK ELET 2"</t>
  </si>
  <si>
    <t>BUCHA C/ ARRUELA LIGA ESP ZAMAK ELET 3"</t>
  </si>
  <si>
    <t>PARA-RAIOS E ACESSORIOS (CONT.)</t>
  </si>
  <si>
    <t>BARRA CHATA ALUM DIM. 7/8"X1/8" -TEL 771</t>
  </si>
  <si>
    <t>NIPLE EM FERRO GALVANIZADO 4"</t>
  </si>
  <si>
    <t>PARAFUSO M6X45MM, TEL-5346</t>
  </si>
  <si>
    <t>CORDOALHA CHATA FLEX. 100X25MM 2 FUROS TEL 5701</t>
  </si>
  <si>
    <t>ALICATE Z-201</t>
  </si>
  <si>
    <t>TERMINAL AEREO H=25CM, DIM 5/16" - REF. TEL 024</t>
  </si>
  <si>
    <t>CONJ ESTAIAMENTO 2M CADA ESTAIS X 2" TEL 453</t>
  </si>
  <si>
    <t>CAIXA ACO EQUIP POT 380X320X175MM - TEL-903</t>
  </si>
  <si>
    <t>BARRA CHATA AÇO GALV. FOGO 7/8"X1/8"(3M) TEL-761</t>
  </si>
  <si>
    <t>TERMINAL CABO-BARRA EM LATÃO # 150 MM2</t>
  </si>
  <si>
    <t>VERGALHAO DE ACO C/ ROSCA 1/4" P/ ELETROCALHA</t>
  </si>
  <si>
    <t>NIPLE DUPLO PVC 1"</t>
  </si>
  <si>
    <t>ELETROCALHA CH 16 PERFURADA 200X100MM S/ TAMPA</t>
  </si>
  <si>
    <t>ELETROCALHA CH 16 PERFURADA 400X100MM S/ TAMPA</t>
  </si>
  <si>
    <t>DIVERSOS - CONTINUAÇÃO</t>
  </si>
  <si>
    <t>SAIDA HORIZONTAL P/ ELETRODUTO 3/4"</t>
  </si>
  <si>
    <t>TERMINAL CABO-BARRA EM LATÃO # 240 MM2</t>
  </si>
  <si>
    <t>CRUZETA DE MADEIRA 2400X90X135MM</t>
  </si>
  <si>
    <t>PORCA QUADRADA DIAM. 16MM</t>
  </si>
  <si>
    <t>TERMINAL CABO-BARRA EM LATÃO # 300 MM2</t>
  </si>
  <si>
    <t>CANTONEIRA "ZZ" ALTA P/PERFILADO 38/38</t>
  </si>
  <si>
    <t>REATOR AFP INT. LÂMPADA VAPOR SÓDIO 400W/220V</t>
  </si>
  <si>
    <t>VENT TETO INTERR SIMPLES EXCL ALOJ LUMINARIA</t>
  </si>
  <si>
    <t>INSUMOS ELETRICA CONTINUACAO</t>
  </si>
  <si>
    <t>TERMINAL CABO-BARRA EM LATÃO # 10 MM2</t>
  </si>
  <si>
    <t>TERMINAL CABO-BARRA EM LATÃO # 25 MM2</t>
  </si>
  <si>
    <t>TERMINAL CABO-BARRA EM LATÃO # 35 MM2</t>
  </si>
  <si>
    <t>TERMINAL CABO-BARRA EM LATÃO # 4 MM2</t>
  </si>
  <si>
    <t>CONECTOR SPLIT-BOLT (KS) P/CABO 4MM2</t>
  </si>
  <si>
    <t>CONECTOR SPLIT-BOLT (KS) P/CABO 16MM2</t>
  </si>
  <si>
    <t>SUSPENSAO VERTICAL PARA ELETROCALHA 200X100 MM</t>
  </si>
  <si>
    <t>TÊ HORIZ 90º P/ ELETROC. PERF 200X100MM</t>
  </si>
  <si>
    <t>TÊ HORIZ 90º P/ ELETROC. PERF 300X100MM</t>
  </si>
  <si>
    <t>SUPORTE ANGULAR P/ELETROCALHA DE 30X10CM</t>
  </si>
  <si>
    <t>ELETROFERRAGENS (DIVERSOS)</t>
  </si>
  <si>
    <t>CONECTOR P/CABO 50MM2 TIPO KS BURNDY</t>
  </si>
  <si>
    <t>CONECTOR SPLIT-BOLT (KS) 35MM2 REF. TEL-5015</t>
  </si>
  <si>
    <t>SAÍDA HORIZONTAL P/ELETRODUTO Ø 1"</t>
  </si>
  <si>
    <t>CONECTOR P/CABO 25MM2 TIPO KS BURNDY</t>
  </si>
  <si>
    <t>MASTRO GALV. FOGO 5M TELESCÓPICO TEL-480</t>
  </si>
  <si>
    <t>CURVA HORIZ 90º P/ELETR.200X100MM GAL PERF</t>
  </si>
  <si>
    <t>CURVA HORIZ 90º P/ELETR.300X100MM GAL.PERF.</t>
  </si>
  <si>
    <t>CURSOR P/FITA WALSIWA ERAFLEX</t>
  </si>
  <si>
    <t>PORCA QUADRADA PARA PARAFUSO M16</t>
  </si>
  <si>
    <t>FITA ISOLANTE NR 33 - 19MM X 20M</t>
  </si>
  <si>
    <t>BOCAL PORCELANA C/ ROSCA P/ LAMPADA INCANDESCENTE</t>
  </si>
  <si>
    <t>OLHAL FERRO GALVANIZADO P/PARAFUSO 16X150MM</t>
  </si>
  <si>
    <t>SAPATILHA</t>
  </si>
  <si>
    <t>CRUZETA DE MADEIRA 2400MM PARA TRANSFORMADOR</t>
  </si>
  <si>
    <t>TAMPA DE FERRO R2 P/CX.TELF.TELEST 1070X520X500 MM</t>
  </si>
  <si>
    <t>MAO FRANCESA ACO GALVANIZADO 710MM</t>
  </si>
  <si>
    <t>SELA PARA CRUZETA DE MADEIRA</t>
  </si>
  <si>
    <t>SUPORTE PARA TRANSFORMADOR 400MM</t>
  </si>
  <si>
    <t>CONECTOR SPLIT-BOLT (KS) P/CABO 35MM2</t>
  </si>
  <si>
    <t>PARAFUSO ABAULADO M16X150MM</t>
  </si>
  <si>
    <t>VENTILADOR TETO BASE MAD CONJUGADO C/ LUMINARIA</t>
  </si>
  <si>
    <t>CABECOTE DE ALUMINIO FUNDIDO 3"</t>
  </si>
  <si>
    <t>CABECOTE DE ALUMINIO FUNDIDO 3/4"</t>
  </si>
  <si>
    <t>CABECOTE DE ALUMINIO FUNDIDO 1 1/2"</t>
  </si>
  <si>
    <t>CABECOTE DE ALUMINIO FUNDIDO 1 1/4"</t>
  </si>
  <si>
    <t>REATOR EXTERNO VM400 AFP-220V PHILLIPS OU SIMILAR</t>
  </si>
  <si>
    <t>CRUZETA DE MADEIRA P/ POSTE CONCRETO 1.4M</t>
  </si>
  <si>
    <t>CABECOTE DE ALUMINIO FUNDIDO 2"</t>
  </si>
  <si>
    <t>REATOR EXT. P/LAMPADA VAPOR MERCURIO TECNOWATT</t>
  </si>
  <si>
    <t>SOQUETE ANTI-VIBRATORIO P/LAMP.FLUOR.PANAM/SIMILAR</t>
  </si>
  <si>
    <t>ARRUELA QUADRADA 36MM DE FURO 18MM</t>
  </si>
  <si>
    <t>CRUZETA DE MADEIRA 2400X112,5X90 MM</t>
  </si>
  <si>
    <t>OLHAL DE FERRO GALVANIZADO C/ PARAFUSO 16X200MM</t>
  </si>
  <si>
    <t>CANTONEIRA DE FERRO 1.1/4" X 1.1/4" X 3/16"</t>
  </si>
  <si>
    <t>CABECOTE DE ALUMINIO FUNDIDO 4"</t>
  </si>
  <si>
    <t>NIPLE PVC DUPLO 4"</t>
  </si>
  <si>
    <t>ARMACAO SECUNDARIA 1 ESTRIBO C/HASTE 16X150MM</t>
  </si>
  <si>
    <t>CABECOTE DE ALUMINIO FUNDIDO 6"</t>
  </si>
  <si>
    <t>NIPLE PVC DUPLO 6"</t>
  </si>
  <si>
    <t>NIPLE PVC DUPLO PVC 2"</t>
  </si>
  <si>
    <t>PARAFUSO ABAULADO M10X150MM</t>
  </si>
  <si>
    <t>PRENSA FIOS C/ 3 PARAFUSOS</t>
  </si>
  <si>
    <t>ELETROC CH16 PERFURADA 300X100MM S/TAMPA</t>
  </si>
  <si>
    <t>CABEÇOTE EM AÇO GALVANIZADO DE 3"</t>
  </si>
  <si>
    <t>PINO DE CRUZETA 19MM P/ISOLADOR DE DISTRIBUICAO</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</si>
  <si>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</si>
  <si>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</si>
  <si>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</si>
  <si>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</si>
  <si>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</si>
  <si>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</si>
  <si>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</si>
  <si>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</si>
  <si>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</si>
  <si>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SAÍDA HORIZONTAL P/ ELETRODUTO Ø2"</t>
  </si>
  <si>
    <t>DIVERSOS (CONT.)</t>
  </si>
  <si>
    <t>SUPORTE DE TRANSFORMADOR EM POSTE CONCRETO 225MM</t>
  </si>
  <si>
    <t>TERMINAL CABO-BARRA EM LATAO 2X # 300MM2</t>
  </si>
  <si>
    <t>MAO FRANCESA ACO GALV 2" PARA TRANSF EM POSTE</t>
  </si>
  <si>
    <t>INSUMOS DE REDE LOGICA / TELEFONIA/ CFTV/ SOM</t>
  </si>
  <si>
    <t>CABOS E CONEXOES</t>
  </si>
  <si>
    <t>CONECTOR RJ45 MACHO - PARA REDE DE DADOS</t>
  </si>
  <si>
    <t>PRENSA CABOS PARA ELETRODUTO 1/2"</t>
  </si>
  <si>
    <t>PRENSA CABOS PARA ELETRODUTO 1"</t>
  </si>
  <si>
    <t>TOMADAS</t>
  </si>
  <si>
    <t>TOMADA TELEFONE 4 POLOS "TELEBRAS"</t>
  </si>
  <si>
    <t>ESPELHO 4X2" C/ 1 CONECTOR RJ-45 FEMEA</t>
  </si>
  <si>
    <t>TOMADA TELEFONE COM CONECTOR RJ11</t>
  </si>
  <si>
    <t>TOMADA COAXIAL 75 OHMS PARA TV C/ ESPELHO 4X2"</t>
  </si>
  <si>
    <t>TERMINAL COMPRESSÃO COBRE ESTANHADO TEL 5135</t>
  </si>
  <si>
    <t>CONECTOR DE MEDICAO TEL-562</t>
  </si>
  <si>
    <t>INSUMOS DE HIDRAULICA</t>
  </si>
  <si>
    <t>TUBOS (CONCRETO)</t>
  </si>
  <si>
    <t>TUBOS (CONCRETO-CONT.)</t>
  </si>
  <si>
    <t>BUJAO DE ACO GALVANIZADO 3"</t>
  </si>
  <si>
    <t>BUJAO DE ACO GALVANIZADO 4"</t>
  </si>
  <si>
    <t>TUBOS (AÇO GALVANIZADO E CONEXÕES)</t>
  </si>
  <si>
    <t>LUVA DE REDUCAO ACO GALV 4X2 1/2"</t>
  </si>
  <si>
    <t>NIPLE DUPLO ACO GALVANIZADO 1 1/4"</t>
  </si>
  <si>
    <t>NIPLE DUPLO ACO GALVANIZADO 2 1/2"</t>
  </si>
  <si>
    <t>TE ACO GALVANIZADO DE 2 1/2"</t>
  </si>
  <si>
    <t>COTOVELO 90 ACO GALVANIZADO DE 2 1/2" (65MM)</t>
  </si>
  <si>
    <t>LUVA ACO GALVANIZADO DE 4"</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</si>
  <si>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</si>
  <si>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</si>
  <si>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</si>
  <si>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</si>
  <si>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</si>
  <si>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</si>
  <si>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</si>
  <si>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</si>
  <si>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SOLDAVEL PARA REGISTRO 25MM X 3/4"</t>
  </si>
  <si>
    <t>ADAPTADOR PVC SOLDAVEL PARA REGISTRO 32MM X 1"</t>
  </si>
  <si>
    <t>ADAPTADOR PVC SOLDAVEL PARA REGISTRO 40MM X 1 1/4"</t>
  </si>
  <si>
    <t>ADAPTADOR PVC SOLDAVEL PARA REGISTRO 50MM X 1 1/2"</t>
  </si>
  <si>
    <t>ADAPTADOR PVC SOLDAVEL PARA REGISTRO 60MM X 2"</t>
  </si>
  <si>
    <t>ADAPTADOR PVC SOLDAVEL PARA REGISTRO 75MM X 2 1/2"</t>
  </si>
  <si>
    <t>BUCHA DE REDUCAO PVC SOLDAVEL LONGA 60X50MM</t>
  </si>
  <si>
    <t>BUCHA DE REDUCAO PVC SOLDAVEL LONGA 32X25MM</t>
  </si>
  <si>
    <t>BUCHA DE REDUCAO PVC SOLDAVEL CURTA 75X60MM</t>
  </si>
  <si>
    <t>BUCHA DE REDUCAO PVC SOLDAVEL LONGA 60X25MM</t>
  </si>
  <si>
    <t>BUCHA DE REDUCAO PVC SOLDAVEL LONGA 50X32MM</t>
  </si>
  <si>
    <t>JOELHO DE REDUCAO 90 PVC SOLDAVEL DE 32X25MM</t>
  </si>
  <si>
    <t>TUBOS (PVC RÍGIDO E CONEXÕES) - CONT.</t>
  </si>
  <si>
    <t>TE DE REDUCAO 90 PVC SOLDAVEL DE 75X50MM</t>
  </si>
  <si>
    <t>JOELHO 90 PVC SOLD/ROSCA REDUCAO 25X3/4"</t>
  </si>
  <si>
    <t>JOELHO DE REDUCAO 90 PVC SOLD/ROSCA DE 25X1/2"</t>
  </si>
  <si>
    <t>LUVA PVC SOLDAVEL/ROSCA DE 25X3/4"</t>
  </si>
  <si>
    <t>TUBO PVC RIG. CINZA P/ESGOTO DE 150MM (6")</t>
  </si>
  <si>
    <t>TUBOS (PVC RIGIDO TP ESGOTO)</t>
  </si>
  <si>
    <t>TUBO DE PVC PERFURADO PARA DRENO DIAM. 100MM</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</si>
  <si>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</si>
  <si>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</si>
  <si>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</si>
  <si>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</si>
  <si>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</si>
  <si>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</si>
  <si>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</si>
  <si>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</si>
  <si>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</si>
  <si>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</si>
  <si>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</si>
  <si>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</si>
  <si>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</si>
  <si>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</si>
  <si>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</si>
  <si>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</si>
  <si>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</si>
  <si>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40MM</t>
  </si>
  <si>
    <t>JOELHO 90 DE PVC SOLDAVEL DE 50MM</t>
  </si>
  <si>
    <t>JOELHO 90 DE PVC SOLDAVEL DE 60MM</t>
  </si>
  <si>
    <t>TE DE PVC SOLDAVEL 25MM</t>
  </si>
  <si>
    <t>TE DE PVC SOLDAVEL 32MM</t>
  </si>
  <si>
    <t>TE DE PVC SOLDAVEL 60MM</t>
  </si>
  <si>
    <t>TUBO DE PVC PARA ESGOTO DE 40MM</t>
  </si>
  <si>
    <t>TUBO DE PVC PARA ESGOTO DE 50MM</t>
  </si>
  <si>
    <t>TUBO DE PVC PARA ESGOTO DE 75MM</t>
  </si>
  <si>
    <t>TUBO DE PVC PARA ESGOTO DE 100MM</t>
  </si>
  <si>
    <t>TUBO DE PVC PARA ESGOTO DE 150MM (6")</t>
  </si>
  <si>
    <t>TUBO DE PVC RIGIDO PARA ESGOTO - 200MM</t>
  </si>
  <si>
    <t>JOELHO 45 DE PVC PARA ESGOTO 40MM</t>
  </si>
  <si>
    <t>JOELHO 90 DE PVC PARA ESGOTO DE 40MM</t>
  </si>
  <si>
    <t>JOELHO 90 DE PVC PARA ESGOTO DE 75MM</t>
  </si>
  <si>
    <t>JOELHO 90 DE PVC PARA ESGOTO DE 100MM</t>
  </si>
  <si>
    <t>TE 90° PVC RIGIDO PARA ESGOTO - 40MM (1 1/2")</t>
  </si>
  <si>
    <t>TE 90° PVC RIGIDO PARA ESGOTO - 100MM (4")</t>
  </si>
  <si>
    <t>TUBO DE PVC DE 1 1/2" PARA DESCARGA</t>
  </si>
  <si>
    <t>LUVA DE PVC SOLDAVEL DE 25MM</t>
  </si>
  <si>
    <t>JOELHO 45 DE PVC P/ ESGOTO DIAM 150MM</t>
  </si>
  <si>
    <t>TE DE PVC SOLDAVEL DE 32X25MM</t>
  </si>
  <si>
    <t>TE DE PVC SOLDAVEL DE 40X32MM</t>
  </si>
  <si>
    <t>TE DE PVC SOLDAVEL DE 50X40MM</t>
  </si>
  <si>
    <t>JOELHO 45 DE PVC SOLDAVEL DE 25MM</t>
  </si>
  <si>
    <t>TUBOS (PVC RIGIDO E CONEXOES - CONT.)</t>
  </si>
  <si>
    <t>JUNCAO SIMPLES DE PVC SOLDAVEL 75X75MM</t>
  </si>
  <si>
    <t>ANEL DE BORRACHA P/TUBO PVC 150MM (6")</t>
  </si>
  <si>
    <t>JUNCAO SIMPLES PVC BRANCO C/INSP.P/ESG.DIAM.100MM</t>
  </si>
  <si>
    <t>TUBOS (PVC RIGIDO E CONEXOES-ROSCAVEL)</t>
  </si>
  <si>
    <t>TUBO PVC RIGIDO ROSCAVEL DE 1/2"</t>
  </si>
  <si>
    <t>TUBO PVC RIGIDO ROSCAVEL DE 3/4"</t>
  </si>
  <si>
    <t>TUBO PVC RIGIDO ROSCAVEL DE 1"</t>
  </si>
  <si>
    <t>TUBO PVC RIGIDO ROSCAVEL DE 1 1/4"</t>
  </si>
  <si>
    <t>TUBO PVC RIGIDO ROSCAVEL DE 1 1/2"</t>
  </si>
  <si>
    <t>TUBO PVC RIGIDO ROSCAVEL DE 2"</t>
  </si>
  <si>
    <t>TUBO PVC RIGIDO ROSCAVEL DE 2 1/2"</t>
  </si>
  <si>
    <t>JOELHO PVC 90 ROSCAVEL DE 2 1/2''</t>
  </si>
  <si>
    <t>TE PVC 90 ROSCAVEL DE 2 1/2''</t>
  </si>
  <si>
    <t>UNIAO PVC ROSCAVEL DE 2 1/2''</t>
  </si>
  <si>
    <t>TUBOS (PVC E CONEXOES - CONT.)</t>
  </si>
  <si>
    <t>BACIA SANITÁRIA CONVENCIONAL RAVENA P9, DECA</t>
  </si>
  <si>
    <t>REGISTROS</t>
  </si>
  <si>
    <t>REGISTRO DE GAVETA BRUTO 1/2"</t>
  </si>
  <si>
    <t>REGISTRO DE GAVETA BRUTO 3/4"</t>
  </si>
  <si>
    <t>REGISTRO DE GAVETA BRUTO 1"</t>
  </si>
  <si>
    <t>REGISTRO DE GAVETA BRUTO 1 1/4"</t>
  </si>
  <si>
    <t>REGISTRO DE GAVETA BRUTO 1 1/2"</t>
  </si>
  <si>
    <t>REGISTRO DE GAVETA BRUTO 2"</t>
  </si>
  <si>
    <t>REGISTRO DE GAVETA BRUTO 2 1/2"</t>
  </si>
  <si>
    <t>REGISTRO DE GAVETA BRUTO 3"</t>
  </si>
  <si>
    <t>REGISTRO DE GAVETA BRUTO 75MM</t>
  </si>
  <si>
    <t>REGISTRO DE GAVETA CROMADO 1/2"</t>
  </si>
  <si>
    <t>REGISTRO DE GAVETA CROMADO 3/4"</t>
  </si>
  <si>
    <t>REGISTRO DE GAVETA CROMADO 1"</t>
  </si>
  <si>
    <t>REGISTRO DE GAVETA CROMADO 1 1/2"</t>
  </si>
  <si>
    <t>REGISTRO DE PRESSAO CROMADO 1/2"</t>
  </si>
  <si>
    <t>REGISTRO DE PRESSAO CROMADO 3/4"</t>
  </si>
  <si>
    <t>REGISTRO DE GAVETA CROMADO 1 1/4"</t>
  </si>
  <si>
    <t>REGISTRO DE PRESSAO BRUTO 3/4"</t>
  </si>
  <si>
    <t>REGISTRO PRESSAO BRUTO 1/2"</t>
  </si>
  <si>
    <t>VÁLVULAS</t>
  </si>
  <si>
    <t>VALVULA AMERICANA PARA PIA 1 1/2X3 3/4'</t>
  </si>
  <si>
    <t>VALVULA DE METAL 1"</t>
  </si>
  <si>
    <t>VALVULA DE METAL CROMADA 11/4"</t>
  </si>
  <si>
    <t>VALVULA DE METAL 1 1/2"</t>
  </si>
  <si>
    <t>VALVULA DE PVC 2" C/ UNHO</t>
  </si>
  <si>
    <t>VALVULA DE PVC 1" C/ UNHO</t>
  </si>
  <si>
    <t>VALVULA DE RETENCAO PE C/CRIVO DIAM 15MM</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</si>
  <si>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</si>
  <si>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</si>
  <si>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</si>
  <si>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</si>
  <si>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</si>
  <si>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</si>
  <si>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</si>
  <si>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- 65MM (2 1/2')</t>
  </si>
  <si>
    <t>VALVULA RETENCAO HORIZONTAL BRONZE - 80MM (3")</t>
  </si>
  <si>
    <t>VALVULA RETENCAO HORIZONTAL BRONZE - 100MM (4')</t>
  </si>
  <si>
    <t>VALVULA RETENCAO. PE C/CRIVO - 20MM (3/4')</t>
  </si>
  <si>
    <t>VALVULA RETENCAO. PE C/CRIVO - 25MM (1')</t>
  </si>
  <si>
    <t>VALVULA RETENCAO. PE C/CRIVO - 32MM (1 1/4')</t>
  </si>
  <si>
    <t>VALVULA RETENCAO VERTICAL BRONZE - 40MM (11/2")</t>
  </si>
  <si>
    <t>VALVULA RETENCAO VERTICAL BRONZE - 50MM (2")</t>
  </si>
  <si>
    <t>VALVULA RETENCAO VERTICAL BRONZE - 65MM (21/2")</t>
  </si>
  <si>
    <t>VALVULA RETENCAO VERTICAL BRONZE - 80MM (3")</t>
  </si>
  <si>
    <t>VALVULA AMERICANA CROMADA P/PIA 3 1/2'</t>
  </si>
  <si>
    <t>VALVULA DE RETENCAO VERTICAL BRONZE - 25MM (1")</t>
  </si>
  <si>
    <t>VALVULA EM PVC P/ LAVAT PADRAO POPULAR 1" C/ UNHO</t>
  </si>
  <si>
    <t>VALVULA DE DESCARGA COM CANOPLA CROMADA 11/4"</t>
  </si>
  <si>
    <t>VALVULA DE DESCARGA PARA MICTÓRIO</t>
  </si>
  <si>
    <t>VÁLVULAS (CONTINUAÇÃO)</t>
  </si>
  <si>
    <t>VALVULA DESC.ANTI-VAND DOCOL 01505006 - 11/2"</t>
  </si>
  <si>
    <t>VALVULA DESC ACAB. BENEFIT DOCOL 00184906 - 11/2"</t>
  </si>
  <si>
    <t>VÁLVULA ESFERA NPT CLASSE 300 Ø 3/4"</t>
  </si>
  <si>
    <t>SIFÕES / ENGATES</t>
  </si>
  <si>
    <t>SIFAO METALICO TIPO COPO 1X1 1/2"</t>
  </si>
  <si>
    <t>SIFAO CROMADO 2"</t>
  </si>
  <si>
    <t>SIFAO CROMADO 1" X 1 1/2"</t>
  </si>
  <si>
    <t>SIFAO DE PVC RIGIDO TIPO COPO 1" X 1 1/2"</t>
  </si>
  <si>
    <t>SIFAO PARA LAVATORIO ACO INOX CROMADO 1 1/4"</t>
  </si>
  <si>
    <t>SIFAO DE PVC DIAMETRO 2"</t>
  </si>
  <si>
    <t>SIFAO PVC PADRAO POPULAR P/ LAVATÓRIO 1"X1 1/2"</t>
  </si>
  <si>
    <t>ENGATE FLEXIVEL METAL CROMADO ESTEVES</t>
  </si>
  <si>
    <t>TUBO ACO GALV NBR5590 CL PESADA 200MM(3/4) - GAS</t>
  </si>
  <si>
    <t>CAP 3/4 NPT</t>
  </si>
  <si>
    <t>MEIA LUVA POL(VALV RET) - GAS</t>
  </si>
  <si>
    <t>PIGTAIL POL MX7/16 NS(24)</t>
  </si>
  <si>
    <t>VALVULA DE CILINDRO PARA BOTIJAO 45KG(GAS)</t>
  </si>
  <si>
    <t>TE NPT 3/4"</t>
  </si>
  <si>
    <t>ANEL DE CERA PARA BACIA SANITARIA</t>
  </si>
  <si>
    <t>CAIXAS DE DESCARGA E RESERVATORIOS</t>
  </si>
  <si>
    <t>CAIXA DE DESCARGA PLASTICA DE SOBREPOR BRANCA</t>
  </si>
  <si>
    <t>APARELHOS SANITÁRIOS E SIMILARES</t>
  </si>
  <si>
    <t>CAIXA ACOPLADA PARA BACIA LOUCA DECA REF. CD.00F</t>
  </si>
  <si>
    <t>BACIA SIF. LOUCA DECA LINHA RAVENA REF. P.909</t>
  </si>
  <si>
    <t>BACIA SIFONADA DE LOUCA BRANCA</t>
  </si>
  <si>
    <t>BACIA LOUCA BRANCA C/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</si>
  <si>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</si>
  <si>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</si>
  <si>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</si>
  <si>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</si>
  <si>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</si>
  <si>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</si>
  <si>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</si>
  <si>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</si>
  <si>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</si>
  <si>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CABIDE DE LOUCA BRANCA COM 1 GANCHO</t>
  </si>
  <si>
    <t>CHUVEIRO DE PVC C/ BRACO</t>
  </si>
  <si>
    <t>BACIA SIFONADA INFANTIL DE LOUCA BRANCA</t>
  </si>
  <si>
    <t>CUBA DE LOUCA BRANCA DE EMBUTIR</t>
  </si>
  <si>
    <t>ESCOVARIO AÇO INOX, AISI 304 Nº 18 - (17X43X23CM)</t>
  </si>
  <si>
    <t>LAVATORIO EM ACO INOX, LIGA AISI 304 N.1</t>
  </si>
  <si>
    <t>MICTORIO ACO INOX LIGA AISI 304 N.18 C/VALVULA</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</si>
  <si>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</si>
  <si>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</si>
  <si>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</si>
  <si>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</si>
  <si>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</si>
  <si>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</si>
  <si>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</si>
  <si>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</si>
  <si>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</si>
  <si>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</si>
  <si>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</si>
  <si>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</si>
  <si>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PIA ACO INOXI 01 CUBA N. 1 DIM. 0.60 X 1.80M</t>
  </si>
  <si>
    <t>PIA ACO INOXI 02 CUBAS N. 2 DIM. 0.60 X 2.10M</t>
  </si>
  <si>
    <t>LAVATORIO BRANCO COM COLUNA BRANCO PADRAO POPULAR</t>
  </si>
  <si>
    <t>LAVATORIO DE CANTO BRANCO REF. L101</t>
  </si>
  <si>
    <t>LAVATORIO DE CANTO BRANCO COLECAO MASTER - L76</t>
  </si>
  <si>
    <t>BACIA SIF. LOUCA BRANCA VOGUE PLUS CONFORT - P51</t>
  </si>
  <si>
    <t>METAIS SANITÁRIOS</t>
  </si>
  <si>
    <t>TORNEIRA PARA TANQUE</t>
  </si>
  <si>
    <t>TORNEIRA DE PRESSAO CROMADA DE USO GERAL 1/2'</t>
  </si>
  <si>
    <t>TORNEIRA DE PRESSAO CROMADA P/LAVATORIO 1/2"</t>
  </si>
  <si>
    <t>TUBO DE LIGACAO CROMADO COM CANOPLA</t>
  </si>
  <si>
    <t>TORNEIRA DE JARDIM 3/4"</t>
  </si>
  <si>
    <t>TORNEIRA DE PRESSAO EM PVC P/ PIA 1/2"</t>
  </si>
  <si>
    <t>DUCHA MANUAL ACQUA JET C/ REG.PRESSÃO REF. C 2195</t>
  </si>
  <si>
    <t>FILTRO AQUALAR LONGO VAZAO DE 360L/H</t>
  </si>
  <si>
    <t>TORNEIRA PARA PIA CROMADA 1/2" FABRIMAR OU SIMILAR</t>
  </si>
  <si>
    <t>TORNEIRA ESGUICHO EM ACO INOX</t>
  </si>
  <si>
    <t>TORNEIRA EM PVC PARA LAVATORIO</t>
  </si>
  <si>
    <t>TORNEIRA DE PRESSAO CROMADA PARA TANQUE DE 1/2"</t>
  </si>
  <si>
    <t>TORN. CROMADA 1/2" LINHA PRATIKA REF.1157 FABRIMAR</t>
  </si>
  <si>
    <t>TORNEIRA PRESSÃO CROMADA USO GERAL 3/4"</t>
  </si>
  <si>
    <t>FILTRO AQUALAR CURTO COM VAZAO DE180 L/H</t>
  </si>
  <si>
    <t>VELA PARA FILTRO AQUALAR LONGO VAZAO 360L/H</t>
  </si>
  <si>
    <t>VELA PARA FILTRO AQUALAR CURTO VAZAO 180L/H</t>
  </si>
  <si>
    <t>TORNEIRA DE PLASTICO PARA FILTRO DE BARRO</t>
  </si>
  <si>
    <t>TORNEIRA PAREDE C/BICA ARTICULÁVEL, DOCOL 55300006</t>
  </si>
  <si>
    <t>VALVULA DESC ANTI-VANDALISMO P/ MICTORIO DOCOL/EQU</t>
  </si>
  <si>
    <t>LAVATÓRIO COM COLUNA BRANCA CONFORT L51+CS1V</t>
  </si>
  <si>
    <t>TORNEIRA PAREDE ANTI-VANDAL 1182-AV BIOPRESS 140MM</t>
  </si>
  <si>
    <t>TORNEIRA JARDIM REF. 1153 C37, IZY, DECA</t>
  </si>
  <si>
    <t>TUBO LIGACAO MICTORIO ANTIVAND 00132606 DOCOL/EQU</t>
  </si>
  <si>
    <t>APARELHOS E EQUIPAMENTOS</t>
  </si>
  <si>
    <t>FILTRO INDUST DE AREIA TIPO FA 4000 METALSINTER</t>
  </si>
  <si>
    <t>CHUVEIRO CROMADO COM DESVIADOR FLEXIVEL 1975C</t>
  </si>
  <si>
    <t>MICTORIO LOUCA BRANCA C/ SIFÃO INTEGRADO M712</t>
  </si>
  <si>
    <t>EQUIPAMENTOS DE PROTEÇÃO CONTRA INCÊNDIO</t>
  </si>
  <si>
    <t>ABRIGO PARA HIDRANTE 60X90X17CM C/ TAMPA E SUPORTE</t>
  </si>
  <si>
    <t>EXTINTOR DE GAS CARBONICO CO2-6 KG</t>
  </si>
  <si>
    <t>CAIXA DE ACO 40X60X40CM P/HIDRANTE DE RECALQUE</t>
  </si>
  <si>
    <t>SUPORTE PARA EXTINTOR</t>
  </si>
  <si>
    <t>EXTINTOR AP 10 LITROS</t>
  </si>
  <si>
    <t>EXTINTOR PO QUIMICO SECO - 4KG</t>
  </si>
  <si>
    <t>EXTINTOR PO QUIMICO SECO - 6KG</t>
  </si>
  <si>
    <t>MANGUEIRA DE 63MM X 20 M C/ ENGATE STORZ</t>
  </si>
  <si>
    <t>REGISTRO GLOBO ANGULAR 90 DE 63MM</t>
  </si>
  <si>
    <t>TAMPAO COM CORRENTE PARA REGISTRO GLOBO ANGULAR</t>
  </si>
  <si>
    <t>TAMPA EM FOFO 40X40 CM,C/ INSCRIÇAO P/CX INCENDIO</t>
  </si>
  <si>
    <t>CHAVE P/ CONEXOES TIPO STORZ DN 1 1/2X 2 1/2"</t>
  </si>
  <si>
    <t>PLACA SINAL SEG COD 13-315/158;COD S2 NT14/2010-ES</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</si>
  <si>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</si>
  <si>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</si>
  <si>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</si>
  <si>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</si>
  <si>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</si>
  <si>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</si>
  <si>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</si>
  <si>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</si>
  <si>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</si>
  <si>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</si>
  <si>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P/ CAIXA SIFONADA 150X150MM</t>
  </si>
  <si>
    <t>TAMPA ACO INOX PARA RALO 100X100MM</t>
  </si>
  <si>
    <t>TAMPA PVC PARA RALO 100X100MM</t>
  </si>
  <si>
    <t>CAPTAÇÃO ÁGUAS PLUVIAIS</t>
  </si>
  <si>
    <t>CHAPA GALVANIZADA Nº 26 DESENV 30 CM</t>
  </si>
  <si>
    <t>SUPORTE PARA CALHA</t>
  </si>
  <si>
    <t>CALHA EM CHAPA DE ACO GALVANIZADO N. 20 40X25X25CM</t>
  </si>
  <si>
    <t>CALHA PVC LARGURA DE 400 MM</t>
  </si>
  <si>
    <t>CALHA PVC LARGURA DE 600 MM</t>
  </si>
  <si>
    <t>GRELHA 20CM FERRO1/2" C.3CM CANT3/4X1/8"REQ1X3/16</t>
  </si>
  <si>
    <t>FITA PERFURADA WALSYWA 19MM X 30M</t>
  </si>
  <si>
    <t>FILTRO ANAER.ANEL CONCR.DIAM 1M,H=2.0M,C/ VISITA</t>
  </si>
  <si>
    <t>CAIXA SIF. 150X150X50MM C/GRELHA QUADRADA INOX</t>
  </si>
  <si>
    <t>LAVATORIO C/ COLUNA RAVENA DECA L91/C9 BRANCO</t>
  </si>
  <si>
    <t>REPARO COMPLETO P/ CX DESCARGA SOBREPOR PVC</t>
  </si>
  <si>
    <t>ASSENTO BACIA VOGUE CONFORT BRANCO - AP 52</t>
  </si>
  <si>
    <t>BOLSA DE BORRACHA Ø 1.1/2" P/ BACIA SANIT.</t>
  </si>
  <si>
    <t>ENGATES DE PVC</t>
  </si>
  <si>
    <t>ENGATES CROMADOS</t>
  </si>
  <si>
    <t>ASSENTO DE PLASTICO PARA VASO SANITARIO</t>
  </si>
  <si>
    <t>ADESIVO PARA TUBO DE PVC RIGIDO</t>
  </si>
  <si>
    <t>SOLUCAO LIMPADORA PARA PVC RIGIDO</t>
  </si>
  <si>
    <t>TORNEIRA DE BOIA EM LATAO(BOIA PLAST)DN 20MM (3/4)</t>
  </si>
  <si>
    <t>TORN.DE BOIA EM LATAO (BOIA PLAST) DN 25MM (1')</t>
  </si>
  <si>
    <t>TORN.DE BOIA EM LATAO (BOIA PLAST)DN 32MM (1 1/4')</t>
  </si>
  <si>
    <t>FILTRO ANAEROBIO ANEIS CONCR. DIAM.1.20M, H=2.00M</t>
  </si>
  <si>
    <t>FOSSA ANEIS PRE-MOLDADOS DIAM. 2M,H=2M,TAMPA 60CM</t>
  </si>
  <si>
    <t>FILTRO ANAER. ANEIS CONCR.DIAM. 2M,H=2M,TAMPA 60CM</t>
  </si>
  <si>
    <t>LIGACAO FLEXIVEL PARA CAIXA DE DESCARGA</t>
  </si>
  <si>
    <t>CAVALETE PARA PADRAO DE ENTRADA D=3/4"</t>
  </si>
  <si>
    <t>ENGATE N.3 EM PVC CIPLA OU SIMILAR</t>
  </si>
  <si>
    <t>ENGATE DE PVC 1/2"X40MM, LUCONI MARCA DE REF.</t>
  </si>
  <si>
    <t>LUBRIFICANTE PARA TUBO DE PVC</t>
  </si>
  <si>
    <t>FOSSA ANÉIS CONCR. D=1.20M, H=2.0M C/VISITA 60 CM</t>
  </si>
  <si>
    <t>AUTOMATICO DE BOIA 2 FUNCOES 25A</t>
  </si>
  <si>
    <t>NIPLE DUPLO EM PVC 1 1/4"</t>
  </si>
  <si>
    <t>TAMPA PLASTICA PARA BACIA SIFONADA INFANTIL</t>
  </si>
  <si>
    <t>ANEL PRÉ-MOLDADO DE CONCRETO Ø 1.50 M H=0.50M</t>
  </si>
  <si>
    <t>TAMPA PRE-MOLDADA DIAMETRO 1.5M</t>
  </si>
  <si>
    <t>TUBOS E CONEXÕES FºFº TK P/ INST. BOMBAS (EE)</t>
  </si>
  <si>
    <t>REPARO DE VÁLVULA DE DESCARGA</t>
  </si>
  <si>
    <t>REMOCAO DE ENTULHO DE OBRA (SERVIÇO TERCEIRIZADO)</t>
  </si>
  <si>
    <t>BARRA CHATA DE FERRO 1/4" X 1.1/4"</t>
  </si>
  <si>
    <t>REFEIÇÃO INDUSTRIAL (MARMITEX)</t>
  </si>
  <si>
    <t>GUARDA CORPO EM TUBO FG DIAN=3" E 2"</t>
  </si>
  <si>
    <t>CORRIMAO EM TUBO FG,DIAM 3",COM CHUMB.A CADA 1.5 M</t>
  </si>
  <si>
    <t>PLACA PARA INAUGURACAO EM ALUMINIO FUNDIDO 30X50CM</t>
  </si>
  <si>
    <t>CONJ. C/ 3 MASTROS EM FERRO GALV. (PREÇO COMPOSTO)</t>
  </si>
  <si>
    <t>ALCAPAO DE MADEIRA DE LEI 60X60CM</t>
  </si>
  <si>
    <t>REDE EM CORDA DE NYLON P/PROTECAO QUADRA ESPORTES</t>
  </si>
  <si>
    <t>TAMPA DE FERRO FUNDIDO 40X40 C/ INSCRIÇÃO</t>
  </si>
  <si>
    <t>MOLDE P/ SOLDA EXOTERMICA TIPO HCL 5/8" 50-5</t>
  </si>
  <si>
    <t>PÇ</t>
  </si>
  <si>
    <t>FITA PERF NIQUELADA P/ EQUALIZ ROLO 3M 20X0.8MM 7F</t>
  </si>
  <si>
    <t>SUPORTE "Y" WALSYWA P/ FIXACAO DE ELETRODUTOS TETO</t>
  </si>
  <si>
    <t>DIVERSOS CONTINUACAO</t>
  </si>
  <si>
    <t>TIJOLO ESMERIL 76,2X76,2X50,8 MM</t>
  </si>
  <si>
    <t>INSUMOS - EQUIPAMENTOS (EQUIPAMENTOS NOVOS)</t>
  </si>
  <si>
    <t>EQUIPAMENTOS - CUSTO HORARIO</t>
  </si>
  <si>
    <t>RETROESCAVADEIRA MASSEY FERGUSON MF-86HF (E011)</t>
  </si>
  <si>
    <t>EQ</t>
  </si>
  <si>
    <t>BETONEIRA 320 L (E301)</t>
  </si>
  <si>
    <t>PERFURATRIZ MANUAL PNEUMATICA (E204)</t>
  </si>
  <si>
    <t>VIBRADOR DE IMERSAO ELETRICO 2HP (E306)</t>
  </si>
  <si>
    <t>CAMINHAO CARR MBENZ L1620/51 C/GUIND. 6T X M(E434)</t>
  </si>
  <si>
    <t>CAMINHAO TANQUE MB L1620/51 6.000 L (1.0) E406</t>
  </si>
  <si>
    <t>COMPRESSOR AR ATLAS COPCO XA 90PD 180CPM(1.0) E208</t>
  </si>
  <si>
    <t>MARTELETE ATLAS COPCO RH658 6L PERFURAT MAN (E204)</t>
  </si>
  <si>
    <t>EQUIPAMENTOS (CUSTO HORARIO - CONT)</t>
  </si>
  <si>
    <t>TEODOLITO C/ PRECISAO +/- 6 SEGUNDOS (SINAPI 7247)</t>
  </si>
  <si>
    <t>NIVEL OTICO C/ PRECISAO +/- 0,7MM (SINAPI 7252)</t>
  </si>
  <si>
    <t>KOMBI STANDER A GASOLINA (PREÇO DE AQUISICAO)</t>
  </si>
  <si>
    <t>GOL 1.0 (G6) 2 PORTAS BASICO GASOLINA (PRECO AQUIS</t>
  </si>
  <si>
    <t>EQUIPAMENTOS ROD. FEDERAL CONSERVACAO</t>
  </si>
  <si>
    <t>CARREG.FRONTAL PNEUS POT.140-170HP-TIPO(966)(E009)</t>
  </si>
  <si>
    <t>CARREG. DE PNEUS CASE W-20 1,33M3 (1.0) (E016)</t>
  </si>
  <si>
    <t>CAMINHAO BASC M BENZ LK1620 6 M3 (10,5T) - (E403)</t>
  </si>
  <si>
    <t>COMPACTADOR MANUAL MOTOR DIESEL POT.5HP (E906)</t>
  </si>
  <si>
    <t>INSUMOS ACABAMENTOS - CIVIL</t>
  </si>
  <si>
    <t>REVESTIMENTOS CERAMICOS (PAREDES)</t>
  </si>
  <si>
    <t>CERAMICA 32X44CM OVIEDO PURO BIANCO BIANCOGRES</t>
  </si>
  <si>
    <t>CERAMICA LISO BRANCO OU AREIA - 33X58CM</t>
  </si>
  <si>
    <t>ROD. FEDERAL - CONSERVACAO</t>
  </si>
  <si>
    <t>CONSERVACAO DE ESTRADAS</t>
  </si>
  <si>
    <t>BROCA S-12-800X40MM</t>
  </si>
  <si>
    <t>ROD. FEDERAL - CONSTRUCAO</t>
  </si>
  <si>
    <t>CONTINUACAO - CONSTRUCAO DE ESTRADAS</t>
  </si>
  <si>
    <t>SOLO BRITA (30% EM PESO)</t>
  </si>
  <si>
    <t>ESTOPIM SIMPLES</t>
  </si>
  <si>
    <t>OFICINA</t>
  </si>
  <si>
    <t>COMBUSTIVEL</t>
  </si>
  <si>
    <t>GASOLINA COMUM</t>
  </si>
  <si>
    <t>EPI ' S DE SEGURANCA</t>
  </si>
  <si>
    <t>CINTO DE SEGURANCA</t>
  </si>
  <si>
    <t>UNIFORME DE BRIM (CALCA / CAMISA)</t>
  </si>
  <si>
    <t>CAPA DE CHUVA</t>
  </si>
  <si>
    <t>VESTE DE SEGURANCA (COLETE REFLETIVO)</t>
  </si>
  <si>
    <t>CAPACETE DE OBRA</t>
  </si>
  <si>
    <t>BOTA DE SEGURANÇA</t>
  </si>
  <si>
    <t>OCULOS DE PROTECAO</t>
  </si>
  <si>
    <t>LUVA DE RASPA</t>
  </si>
  <si>
    <t>MASCARA DE AR</t>
  </si>
  <si>
    <t>FERRAMENTAS</t>
  </si>
  <si>
    <t>PICARETA COM CABO</t>
  </si>
  <si>
    <t>PA DE PEDREIRO C/ CABO</t>
  </si>
  <si>
    <t>ENXADA COM CABO</t>
  </si>
  <si>
    <t>SERROTE DE 26"</t>
  </si>
  <si>
    <t>MARTELO 27CM COM CABO</t>
  </si>
  <si>
    <t>NIVEL DE PEDREIRO 12"</t>
  </si>
  <si>
    <t>ALICATE UNIVERSAL 8"</t>
  </si>
  <si>
    <t>MARRETA 5KG C/ CABO</t>
  </si>
  <si>
    <t>JOGO DE CHAVE DE FENDA</t>
  </si>
  <si>
    <t>CAVADEIRA DE BRAÇO</t>
  </si>
  <si>
    <t>SERRA TICO TICO</t>
  </si>
  <si>
    <t>SERRA DE DISCO (CIRCULAR)</t>
  </si>
  <si>
    <t>CARRINHO DE MAO</t>
  </si>
  <si>
    <t>MANUTENCAO DE CANTEIRO</t>
  </si>
  <si>
    <t>CANTINA</t>
  </si>
  <si>
    <t>CESTA BASICA</t>
  </si>
  <si>
    <t>INSUMOS MÃO DE OBRA - MENSALISTA</t>
  </si>
  <si>
    <t>MÃO DE OBRA (SALÁRIOS-MENSAL)</t>
  </si>
  <si>
    <t>MS</t>
  </si>
  <si>
    <t>INSUMOS IOPES</t>
  </si>
  <si>
    <t>INSUMOS DIVERSOS SEDU</t>
  </si>
  <si>
    <t>GRADIL H=1.90M TUBO2" E BARRA CHATA 11/2"X1/4"</t>
  </si>
  <si>
    <t>GRADIL H=1.90M TUBO 31/2" E BARRA CHATA 2"X1/4"</t>
  </si>
  <si>
    <t>PORTA MAD. MEXICANA C/VISOR P/ VERNIZ 0.80X2.10M</t>
  </si>
  <si>
    <t>PORTA MAD. MEXICANA 2F C/VISOR VERNIZ 1.60X2.10M</t>
  </si>
  <si>
    <t>PORTA MAD. MEXICANA S/VISOR P/ VERNIZ 0.80X2.10M</t>
  </si>
  <si>
    <t>PORTA MAD. MEXICANA S/VISOR P/ VERNIZ 0.70X2.10</t>
  </si>
  <si>
    <t>PORTA MAD. MEXICANA S/VISOR P/ VERNIZ 0.60X2.10</t>
  </si>
  <si>
    <t>PORTA MAD. MEXICANA C/VISOR P/ VERNIZ 0.60X2.10</t>
  </si>
  <si>
    <t>PORTA MAD. MEXICANA C/VISOR P/ VERNIZ 0.70X2.10</t>
  </si>
  <si>
    <t>PORTA MAD. MEXICANA C/VISOR P/ VERNIZ 0.90X2.10</t>
  </si>
  <si>
    <t>PORTA MAD. MEXICANA S/VISOR P/ VERNIZ 0.90X2.10</t>
  </si>
  <si>
    <t>INSUMOS SINAPI</t>
  </si>
  <si>
    <t>INSUMOS PRECO SINAPI</t>
  </si>
  <si>
    <t>MAQUINA ELETRICA P/ POLIMENTO PISO - SINAPI 10764</t>
  </si>
  <si>
    <t>MAQ. CORTAR ASFALTO/CONCRETO CLIPPER - SINAPI 4035</t>
  </si>
  <si>
    <t>V. Unit.</t>
  </si>
  <si>
    <t>SERVIÇOS PRELIMINARES</t>
  </si>
  <si>
    <t>DEMOLIÇÕES E RETIRADAS</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</si>
  <si>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</si>
  <si>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</si>
  <si>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</si>
  <si>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</si>
  <si>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</si>
  <si>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</si>
  <si>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</si>
  <si>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</si>
  <si>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</si>
  <si>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</si>
  <si>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</si>
  <si>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</si>
  <si>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Demolição de concreto armado, com utilização de rompedor pneumático</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</si>
  <si>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</si>
  <si>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</si>
  <si>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</si>
  <si>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</si>
  <si>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</si>
  <si>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</si>
  <si>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cal</t>
  </si>
  <si>
    <t>Remoção de pintura antiga a óleo ou esmalte</t>
  </si>
  <si>
    <t>Demolição manual de concreto armado (EMOP 05.001.033)</t>
  </si>
  <si>
    <t>Demolição de piso cimentado, exclusive lastro de concreto</t>
  </si>
  <si>
    <t>Retirada de bandeira de porta</t>
  </si>
  <si>
    <t>und</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</si>
  <si>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</si>
  <si>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</si>
  <si>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</si>
  <si>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</si>
  <si>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</si>
  <si>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</si>
  <si>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</si>
  <si>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</si>
  <si>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</si>
  <si>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</si>
  <si>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</si>
  <si>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</si>
  <si>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</si>
  <si>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</si>
  <si>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</si>
  <si>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</si>
  <si>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</si>
  <si>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</si>
  <si>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</si>
  <si>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</si>
  <si>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</si>
  <si>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</si>
  <si>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Demolição mecânica de edificações existentes</t>
  </si>
  <si>
    <t>h</t>
  </si>
  <si>
    <t>Retirada de caixas/quadros elétricos</t>
  </si>
  <si>
    <t>Retirada de quadro de giz (1.29 x 3.95m)</t>
  </si>
  <si>
    <t>Remoção de cobertura em telha metálica, exclusive estrutura</t>
  </si>
  <si>
    <t>Demolição de divisória de granito</t>
  </si>
  <si>
    <t>Retirada de alizar de madeira</t>
  </si>
  <si>
    <t>Retirada de caixa de ar refrigerado, em concreto</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</si>
  <si>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</si>
  <si>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</si>
  <si>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</si>
  <si>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</si>
  <si>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</si>
  <si>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divisória em madeirit, com uma face</t>
  </si>
  <si>
    <t>Retirada de torneiras e registros</t>
  </si>
  <si>
    <t>Retirada de cobertura em telha canalete 90</t>
  </si>
  <si>
    <t>Demolição de estrutura de madeira para telhado</t>
  </si>
  <si>
    <t>Retirada de estrutura em madeira do telhado</t>
  </si>
  <si>
    <t>Retirada de marco de madeira</t>
  </si>
  <si>
    <t>Demolição de quadro de giz na parede, inclusive requadro</t>
  </si>
  <si>
    <t>Retirada de disjuntor</t>
  </si>
  <si>
    <t>Preparo de superfície de alvenaria em "tijolinho", para recebimento de revestimento em argamassa, com remoção de pintura antiga e aplicação de escova de aço</t>
  </si>
  <si>
    <t>Demolição de piso, soleira, peitoris e escadas em mármore ou granito, exclusive regularização</t>
  </si>
  <si>
    <t>Retirada de roda parede em madeira</t>
  </si>
  <si>
    <t>Retirada de piso de borracha</t>
  </si>
  <si>
    <t>Demolição de edificação existente (hora de máquina - pá carregadeira)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</si>
  <si>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</si>
  <si>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</si>
  <si>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</si>
  <si>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</si>
  <si>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</si>
  <si>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</si>
  <si>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</si>
  <si>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</si>
  <si>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mês</t>
  </si>
  <si>
    <t>ARGAMASSAS</t>
  </si>
  <si>
    <t>Preparo de argamassa de cimento e areia sem peneirar no traço 1:3, incl. fornecimento</t>
  </si>
  <si>
    <t>Preparo de argamassa de cimento e areia sem peneirar no traço 1:4, incl. fornecimento</t>
  </si>
  <si>
    <t>Preparo de argamassa de cimento e areia sem peneirar no traço 1:2, com aditivo impermeabilizante, incl. fornecimento</t>
  </si>
  <si>
    <t>Preparo de argamassa de cimento e areia sem peneirar no traço 1:3, com aditivo impermeabilizante, incl. fornecimento</t>
  </si>
  <si>
    <t>Preparo de argamassa mista de cimento, saibro e areia sem peneirar no traço 1:1:5,5, incl. fornecimento</t>
  </si>
  <si>
    <t>Preparo de argamassa mista de cimento, cal hidratada e areia sem peneirar no traço 1:2:8, incl. fornecimento</t>
  </si>
  <si>
    <t>Preparo de argamassa mista de cimento, cal hidratada e areia sem peneirar no traço 1:0,5:8, incl. fornecimento</t>
  </si>
  <si>
    <t>Preparo de argamassa mista de cimento, cal hidratada e areia sem peneirar no traço 1:0,5:6, incl. fornecimento</t>
  </si>
  <si>
    <t>INSTALAÇÃO DO CANTEIRO DE OBRAS</t>
  </si>
  <si>
    <t>TAPUMES, BARRACÕES E COBERTURAS</t>
  </si>
  <si>
    <t>Tapume de tábua de madeira 2.5x30.0 cm com matajuntas de ripa 5x1 cm, dispondo de abertura e portão, com 2.20 m de altura</t>
  </si>
  <si>
    <t>Tapume de chapa de compensado resinado esp. 6 mm, 2.20 x 1.10 m, dispondo de abertura e portão, com 2.20 m de altura</t>
  </si>
  <si>
    <t>Placa de obra nas dimensões de 2.0 x 4.0 m, padrão IOPES</t>
  </si>
  <si>
    <t>Tapume de chapa de compensado resinado esp. 6 mm, 2.20 x 1.10 m dispondo de abertura e portão, com 2.20 m de altura , inclusive pintura</t>
  </si>
  <si>
    <t>Locação de andaime metálico para trabalho em fachada de edifíco (aluguel de 1 m² por 1 mês) inclusive frete, montagem e desmontagem</t>
  </si>
  <si>
    <t>Locação de andaime metálico para fachada - tipo torre (aluguel mensal)</t>
  </si>
  <si>
    <t>Construção e demolição de andaime externo de madeira para execução de alvenaria em prédios com até 4 pavimentos, madeira reaproveitada 6 vezez por m2 de alvenaria total</t>
  </si>
  <si>
    <t>Fornecimento e instalação de proteção para andaime fachadeiro considerando plataforma, rodapé e guarda-corpo em madeira, inclusive entelamento, conforme NR-18 (medido por m2 de fachada)</t>
  </si>
  <si>
    <t>INSTALAÇÃO DO CANTEIRO DE OBRAS (UTILIZAÇÃO 1 VEZ), PROJETO PADRÃO LABOR - NR.18</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</si>
  <si>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</si>
  <si>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</si>
  <si>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</si>
  <si>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</si>
  <si>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</si>
  <si>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</si>
  <si>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</si>
  <si>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</si>
  <si>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</si>
  <si>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fibra de vidro de 500L, incl. suporte em madeira de 7x12cm e 5x7cm, elevado de 4m, conf. projeto (1 utilização)</t>
  </si>
  <si>
    <t>Reservatório de fibra de vidro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</si>
  <si>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</si>
  <si>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</si>
  <si>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</si>
  <si>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</si>
  <si>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</si>
  <si>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</si>
  <si>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</si>
  <si>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</si>
  <si>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</si>
  <si>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</si>
  <si>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</si>
  <si>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</si>
  <si>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</si>
  <si>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fibra de vidro de 500 L, incl. suporte em madeira de 7x12cm e 5x7cm, elevado de 4m, conforme projeto (2 utilizações)</t>
  </si>
  <si>
    <t>Reservatório de fibra de vidro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</si>
  <si>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</si>
  <si>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INSTALAÇÃO DO CANTEIRO DE OBRAS (UTILIZAÇÃO 3 VEZES), PROJETO PADRÃO LABOR - NR.18</t>
  </si>
  <si>
    <t>Barracão para escritório com sanitário área de 14.50m2, de chapa de compens. 12mm e pontalete 8x8cm, piso cimentado e cobertura de telha de fibroc. 6mm, incl. ponto de luz e cx. de inspeção, conf. projeto (3 utilizações)</t>
  </si>
  <si>
    <t>Barracão para almoxarifado área de 10.90m2, de chapa de compensado 12mm e pontaletes 8x8cm, piso cimentado e cobertura de telhas de fibrocimento de 6mm, incl. ponto de luz, conf. projeto (3 utilizações)</t>
  </si>
  <si>
    <t>Barracão para depósito de cimento área de 10.90m2, de chapa de compensado 12mm e pontaletes 8x8cm, piso cimentado e cobertura de telhas de fibrocimento de 6mm, incl. ponto de luz, conf. projeto (3 utilizações)</t>
  </si>
  <si>
    <t>Refeitório com paredes de chapa de compens. 12mm e pontaletes 8x8cm, piso ciment. e cobert.de telhas fibroc. 6mm, incl. ponto de luz e cx. de inspeção (cons. 1.21 m2/func/turno), conf. projeto (3 utilizações)</t>
  </si>
  <si>
    <t>Unidade de sanitário e vestiário para até 20 func. área 18.15m2, paredes de chapa compens. 12mm e pontaletes 8x8cm, piso cimentado, cobert. telha fibroc. 6mm, incl. inst. de luz e cx.de inspeção, conf. projeto (3 utilizações)</t>
  </si>
  <si>
    <t>Unidade de sanitário e vestiário de 20 a 40 func. área 25.40m2, paredes de chapa compens. 12mm e pontaletes 8x8cm, piso cimentado, cobert. telha fibroc. 6mm, incl. inst. de luz e cx. de inspeção, conf. projeto (3 utilizações)</t>
  </si>
  <si>
    <t>Unidade de sanitário e vestiário de 40 a 60 func. área 33.90m2, paredes de chapa compens/. 12mm e pontaletes 8x8cm, piso cimentado, cobert. telha fibroc. 6mm, incl. inst. de luz e cx. de inspeção, conf. projeto (3 utilizações)</t>
  </si>
  <si>
    <t>Galpão para serraria e carpintaria área 12.00m2, de peças de madeira 8x8cm e contraventamento de 5x7cm, cobertura de telhas de fibroc. de 6mm, inclusive ponto e cabo de alimentação da máquina, conf. projeto (3 utilizações)</t>
  </si>
  <si>
    <t>Galpão para corte e armação com área de 6.00m2, de peças de madeira 8x8cm e contraventamento de 5x7cm, cobertura de telha de fibroc. 6mm, inclusive ponto e cabo de alimentação da máquina, conf. projeto (3 utilizações)</t>
  </si>
  <si>
    <t>Reservatório de fibra de vidro de 500 L, incl. suporte em madeira de 7x12cm e 5x7cm, elevado de 4m, conf. projeto (3 utilizações)</t>
  </si>
  <si>
    <t>Reservatório de fibra de vidro de 1000 L, incl. suporte em madeira de 7x12cm e 5x7cm, elevado de 4m, conf. projeto (3 utilizações)</t>
  </si>
  <si>
    <t>Rede de água, com padrão de entrada d'água diâm. 3/4", conf. espec. CESAN, incl. tubos e conexões para alimentação, distribuição, extravasor e limpeza, cons. o padrão a 25m, conf. projeto (3 utilizações)</t>
  </si>
  <si>
    <t>Rede de luz, incl. padrão entrada de energia trifás., cabo de ligação até barracões, quadro de distrib., disj. e chave de força (quando necessário), cons. 20m entre padrão entrada e QDG, conf. projeto (3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</si>
  <si>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</si>
  <si>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</si>
  <si>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</si>
  <si>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</si>
  <si>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</si>
  <si>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</si>
  <si>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Escavação manual em rocha, com uso de explosivos e perfuração manual, até 2.00 m de profundidade, em área urbana (até 100m3)</t>
  </si>
  <si>
    <t>Apiloamento do fundo de vala com maço de 30 a 60kg</t>
  </si>
  <si>
    <t>REATERRO E COMPACTAÇÃO</t>
  </si>
  <si>
    <t>Reaterro apiloado de cavas de fundação, em camadas de 20 cm</t>
  </si>
  <si>
    <t>Material para aterro (fornecimento)</t>
  </si>
  <si>
    <t>Lastro de brita 3 e 4, apiloado manualmente</t>
  </si>
  <si>
    <t>Lastro de areia</t>
  </si>
  <si>
    <t>Aterro para regularização do terreno em areia, inclusive adensamento hidráulico e fornecimento do material (máximo de 100m3)</t>
  </si>
  <si>
    <t>Aterro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</si>
  <si>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</si>
  <si>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</si>
  <si>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</si>
  <si>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</si>
  <si>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</si>
  <si>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</si>
  <si>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</si>
  <si>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</si>
  <si>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</si>
  <si>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</si>
  <si>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</si>
  <si>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</si>
  <si>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</si>
  <si>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 (5% de perdas já incluído no custo)</t>
  </si>
  <si>
    <t>Fornecimento, preparo e aplicação de concreto Fck=15 MPa (brita 1 e 2) - (5% de perdas já incluído no custo)</t>
  </si>
  <si>
    <t>Fornecimento, preparo e aplicação de concreto Fck=20 MPa (brita 1) - (5% de perdas já incluído no custo)</t>
  </si>
  <si>
    <t>Fornecimento, preparo e aplicação de concreto Fck=20 MPa (brita 1 e 2) - (5% de perdas já incluído no custo)</t>
  </si>
  <si>
    <t>Fornecimento, preparo e aplicação de concreto Fck=25 MPa (brita 1)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</si>
  <si>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</si>
  <si>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</si>
  <si>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</si>
  <si>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</si>
  <si>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 e aplicação de concr. USINADO Fck maior ou igual a 30 MPa p/galerias c/consumo mínimo de 424 kg de cimento por m3 de concr. e fator água/cimento 0.45-cons. lançamento MANUAL p/ INFRA-ESTR.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</si>
  <si>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</si>
  <si>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</si>
  <si>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</si>
  <si>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</si>
  <si>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</si>
  <si>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</si>
  <si>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</si>
  <si>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</si>
  <si>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Fôrma chapas de madeira compensada resinada, de 12 mm de espessura, levando-se em conta a utilização 3 vezes, reforçadas com sarrafos de madeira de 2.5 x 10.0 cm (incl. material, montagem, escoramento com pontaletes 8x8cm e desf.)</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</si>
  <si>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</si>
  <si>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</si>
  <si>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</si>
  <si>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</si>
  <si>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de tábua de madeira de 2.5 x 30.0cm, levando-se em conta utilização 2 vezes</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</si>
  <si>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</si>
  <si>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</si>
  <si>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</si>
  <si>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</si>
  <si>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</si>
  <si>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pré-moldada para forro simples revestido, vão até 3.5m, capeamento 2cm, esp. 10cm, Fck = 150Kg/cm2</t>
  </si>
  <si>
    <t>Laje pré-moldada, sobrecarga 300 Kg/m2, vão de 3.5m a 4.3m, capeamento 4cm, esp. 12cm, Fck = 150 Kg/cm2</t>
  </si>
  <si>
    <t>Laje pré-moldada, sobrecarga 300 Kg/m2, vão de 5.0m a 5.7m, capeamento 4cm, esp. 16cm, Fck = 150 Kg/cm2</t>
  </si>
  <si>
    <t>Laje pré-moldada, sobrecarga 300 Kg/m2, vão de 5.7m a 6.8m, capeamento 4cm, esp. 20cm, Fck = 150 Kg/cm2</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</si>
  <si>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</si>
  <si>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</si>
  <si>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</si>
  <si>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</si>
  <si>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Apicoamento de concreto</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</si>
  <si>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</si>
  <si>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</si>
  <si>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</si>
  <si>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</si>
  <si>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</si>
  <si>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</si>
  <si>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</si>
  <si>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</si>
  <si>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</si>
  <si>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</si>
  <si>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b=0.40m; B=0.70m e H=1.00m</t>
  </si>
  <si>
    <t>b=0.40m; B=0.90m e H=1,50m</t>
  </si>
  <si>
    <t>b=0.40m; B=1.05m e H=2.00m</t>
  </si>
  <si>
    <t>b=0.40m; B=1.23 e H=2.50m</t>
  </si>
  <si>
    <t>PAREDES E PAINÉIS</t>
  </si>
  <si>
    <t>ALVENARIA DE VEDAÇÃO</t>
  </si>
  <si>
    <t>Cobogó de concreto tipo cruzeta 10x30x30 cm, assentados com argamassa de cimento e areia no traço 1:4, espessura das juntas 10mm e espessura da parede 10 cm</t>
  </si>
  <si>
    <t>Cobogó de concreto 40 x 40 x 10 cm, tipo cruzeta, assentados com argamassa de cimento e areia no traço 1:3, espessura das juntas 15 mm</t>
  </si>
  <si>
    <t>Cobogó de concreto tipo cruzeta 15x30x30 cm, assentados com argamassa de cimento e areia no traço 1:4, espessura das juntas 10mm e espessura da parede 15 cm</t>
  </si>
  <si>
    <t>Alvenaria em bloco de pedra argamassada com cimento e areia no traço 1:3</t>
  </si>
  <si>
    <t>Alvenaria de tijolo de vidro liso, 9x19x19cm, assentados com argamassa de cimento, cal e areia no traço 1:2:8, espessura das juntas 12mm e esp. das paredes 10 cm</t>
  </si>
  <si>
    <t>Cobogó de concreto tipo cruzeta de 20 x 20 x 10 cm, assentado com argamassa de cimento, cal hidratada e areia no traço1:0,5:5, espessura das juntas de 10mm e espessura de parede 10cm</t>
  </si>
  <si>
    <t>PLACAS E PAINÉIS DIVISÓRIOS</t>
  </si>
  <si>
    <t>Divisória de granilite com 3 cm de espessura, assentada com argamassa de cimento e areia no traço 1:3</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</si>
  <si>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</si>
  <si>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</si>
  <si>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</si>
  <si>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</si>
  <si>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</si>
  <si>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Divisória em madeirit esp. 6mm, duas faces, com estrutura de madeira paraju de 4x5cm, incl. pintura pva sobre massa</t>
  </si>
  <si>
    <t>Divisória em concreto armado aparente com espessura de 5cm</t>
  </si>
  <si>
    <t>Divisória de mármore branco com 3 cm de espessura, assentada com argamassa de cimento e areia no traço 1:3</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</si>
  <si>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</si>
  <si>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</si>
  <si>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</si>
  <si>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</si>
  <si>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</si>
  <si>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</si>
  <si>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</si>
  <si>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</si>
  <si>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</si>
  <si>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</si>
  <si>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</si>
  <si>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tijolos cerâmicos maciços aparentes 5X10X20cm, assentados c/ argam. de cimento, cal hidratada CH1 e areia no traço 1:0.5:8, juntas de 10mm e esp. parede 10 cm, incl. limp. e rebaix.das juntas</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</si>
  <si>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</si>
  <si>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</si>
  <si>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</si>
  <si>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</si>
  <si>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</si>
  <si>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</si>
  <si>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tipo Paraju ou equivalente com 15x3 cm de batente, nas dimensões de 0.60 x 2.10 m</t>
  </si>
  <si>
    <t>Marco de madeira de lei tipo Paraju ou equivalente com 15x3 cm de batente, nas dimensões de 0.70 x 2.10 m</t>
  </si>
  <si>
    <t>Marco de madeira de lei tipo Paraju ou equivalente com 15x3 cm de batente, nas dimensões de 0.80 x 2.10 m</t>
  </si>
  <si>
    <t>Alizar de madeira de lei tipo Paraju ou equivalente de 5 x 1,5 cm</t>
  </si>
  <si>
    <t>Marco de madeira de lei tipo Paraju ou equivalente com 15 x 3 cm de batente, nas dimensões de 0.90 x 2.10 m</t>
  </si>
  <si>
    <t>Marco de madeira de lei tipo Paraju ou equivalente com 15 x 3 cm de batente</t>
  </si>
  <si>
    <t>Marco de madeira de lei tipo Paraju ou equivalente com 7 x 3 cm de batente</t>
  </si>
  <si>
    <t>Caixilho em madeira de lei de 9 x 3 cm para janela</t>
  </si>
  <si>
    <t>Alizar de madeira de lei paraju ou equivalente 7 x 1,5 cm</t>
  </si>
  <si>
    <t>FERRAGENS</t>
  </si>
  <si>
    <t>Targeta fio redondo 3" para travamento de portas</t>
  </si>
  <si>
    <t>Fechadura com maçaneta tipo alavanca e chave tipo yale</t>
  </si>
  <si>
    <t>Fechadura com maçaneta tipo alavanca e chave comum para porta interna</t>
  </si>
  <si>
    <t>Targeta tipo livre/ocupado</t>
  </si>
  <si>
    <t>Targeta fio redondo 2"</t>
  </si>
  <si>
    <t>Fechadura com maçaneta tipo bola e chave tipo yale</t>
  </si>
  <si>
    <t>Fechadura de sobrepor, tipo caixão, com chave comum</t>
  </si>
  <si>
    <t>Fechadura com maçaneta tipo alavanca e chave tipo banheiro</t>
  </si>
  <si>
    <t>Dobradiça de ferro zincado de 3 x 2 1/2", incl. parafusos</t>
  </si>
  <si>
    <t>Dobradiça de ferro zincado de 3 x 3 1/2", incl. parafusos</t>
  </si>
  <si>
    <t>Dobradiça de latão cromado de 3 x 2 1/2", incl. parafusos</t>
  </si>
  <si>
    <t>Dobradiça de ferro zincado de 2 x 2", incl. parafusos</t>
  </si>
  <si>
    <t>Fechadura de sobrepor de ferro, com chave, para porta de armário</t>
  </si>
  <si>
    <t>Conjunto de punho para janela de correr</t>
  </si>
  <si>
    <t>Conjunto de ferragens para janela de correr, constando de 4 rodizios de latão com rolamentos para trilhos e 3m de trilho de alumínio (fornecimento sem colocação)</t>
  </si>
  <si>
    <t>Cremona com vara de ferro para janela de abrir</t>
  </si>
  <si>
    <t>Cadeado de 50mm com porta cadeado</t>
  </si>
  <si>
    <t>Braço articulado de ferro galvanizado para esquadria tipo maxim-ar</t>
  </si>
  <si>
    <t>Batente para janela de correr</t>
  </si>
  <si>
    <t>Parafuso em latão com rosca soberba de 2,8x22mm, para dobradiças</t>
  </si>
  <si>
    <t>Prendedor de porta, cromado, fixação com parafuso, no piso ou rodapé</t>
  </si>
  <si>
    <t>Fecho em barra chata de 1/4" x 1 1/4" com 20cm de comprimento, para portão de ferro</t>
  </si>
  <si>
    <t>Porta em madeira de lei tipo angelim pedra ou equiv.c/enchimento em madeira 1a.qualidade,esp. 30 mm p/ pintura, inclusive alizares, dobradiças e fechadura int. em latão cromado LaFonte ou equiv., exclusive marco, nas dim.:</t>
  </si>
  <si>
    <t>0.60 x 2.10 m</t>
  </si>
  <si>
    <t>0.70 x 2.10 m</t>
  </si>
  <si>
    <t>0.80 x 2.10 m</t>
  </si>
  <si>
    <t>0.90 x 2.10 m</t>
  </si>
  <si>
    <t>Porta em madeira de lei tipo angelim pedra ou equiv.c/enchimento em madeira 1a.qualidade esp. 30mm p/ pintura, inclusive alizares, dobradiças e fechadura externa em latão cromado LaFonte ou equiv., exclusive marco, nas dim.:</t>
  </si>
  <si>
    <t>Porta em madeira de lei tipo paraju, esp. 30mm c/ acab. liso p/ pintura, incl. fechadura tipo "livre/ocupado" em latão cromado Lafonte ou equiv. e ferragens p/ fixação em granito, excl. marco, nas dimensões:</t>
  </si>
  <si>
    <t>0.60 x 1.80 m</t>
  </si>
  <si>
    <t>0.80 x 1.80 m</t>
  </si>
  <si>
    <t>0.60 x 1.60 m</t>
  </si>
  <si>
    <t>0.80 x 1.60 m</t>
  </si>
  <si>
    <t>Porta almofadada em madeira de lei, esp. 30mm para pintura, incl. dobradiças, excl. marco, alizar e fechadura, nas dimensões:</t>
  </si>
  <si>
    <t>Porta em veneziana, em madeira de lei, esp. 30mm, incl. dobradiças, excl. alizar, marco e fechadura, nas dimensões:</t>
  </si>
  <si>
    <t>Fornecimento e instalação de folha de porta em madeira de lei com enchimento em madeira de 1ª qualidade, esp. 30mm, para pintura, incl. dobradiças, excl. alizar, marco e fechadura, nas dimensões:</t>
  </si>
  <si>
    <t>PORTA EM MADEIRA DE LEI TIPO ANGELIM PEDRA OU EQUIV. C/ ENCHIMENTO EM MADEIRA DE 1ª QUALIDADE ESP 30MM, COM VISOR DE VIDRO, INCL. ALIZARES, DOBRADIÇAS E FECHADURAS EXT EM LATÃO CROMADO LAFONTE/EQUIV , EXCL. MARCO, NAS DIMENSÕES:</t>
  </si>
  <si>
    <t>ESQUADRIAS DE MADEIRA (M2)</t>
  </si>
  <si>
    <t>Porta para guichê em compensado</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</si>
  <si>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</si>
  <si>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</si>
  <si>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</si>
  <si>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</si>
  <si>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</si>
  <si>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</si>
  <si>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</si>
  <si>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</si>
  <si>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</si>
  <si>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Substituição de trilho para janela de correr</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</si>
  <si>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</si>
  <si>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</si>
  <si>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t>
  </si>
  <si>
    <t>Porta em madeira de lei tipo angelim pedra ou equiv.,esp. 35 mm, maciça c/ friso p/ verniz, padrão SEDU, com visor, inclusive alizares, dobradiças e fechadura de bola ext. em latão cromado LaFonte ou equiv., excl. marco, dimensões</t>
  </si>
  <si>
    <t>1.60 x 2.10 m (duas folhas)</t>
  </si>
  <si>
    <t>Porta em madeira de lei tipo angelim pedra ou equiv, esp 35mm, maciça c/ frizo p/ verniz, padrão SEDU, sem visor, inclusive alizares, fechadura ext de bola, em latão cromado LaFonte/equiv, exclusive marco nas dimensões:</t>
  </si>
  <si>
    <t>0.60 x 2.10m</t>
  </si>
  <si>
    <t>Porta de segurança de ferro, em barra chata 1"x3/16" e cantoneira 1 1/4"x3/16", com chumbadores e fechadura de segurança Aliança ou equivalente, conforme projeto, nas seguintes dimensões:</t>
  </si>
  <si>
    <t>GRADES E PORTÕES</t>
  </si>
  <si>
    <t>Tela de proteção de arame galvanizado 1/2" fio 12, com quadro em tubo de ferro galvanizado 1 1/2" e cantoneira de ferro 1/2" x 1/2" x1/8", conforme detalhe em projeto</t>
  </si>
  <si>
    <t>Grade de tela tipo mosquiteiro de arame galvanizado, inclusive, requadro em "L"</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</si>
  <si>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</si>
  <si>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</si>
  <si>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</si>
  <si>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</si>
  <si>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Portas de enrolar</t>
  </si>
  <si>
    <t>Porta de enrolar</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</si>
  <si>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</si>
  <si>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</si>
  <si>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</si>
  <si>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</si>
  <si>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</si>
  <si>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</si>
  <si>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</si>
  <si>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Recolocação de esquadrias de ferro com caixilho, tipo basculante ou fixo, sem fornecimento</t>
  </si>
  <si>
    <t>Recolocação de esquadrias de ferro com caixilho, tipo de correr ou maxim-ar, sem fornecimento</t>
  </si>
  <si>
    <t>Recolocação de grades com sistemas de parafusos e buchas para fixação em paredes de alvenaria ou concreto</t>
  </si>
  <si>
    <t>VIDROS E ESPELHOS</t>
  </si>
  <si>
    <t>VIDROS PARA ESQUADRIAS</t>
  </si>
  <si>
    <t>Vidro plano transparente liso, com 3 mm de espessura</t>
  </si>
  <si>
    <t>Vidro plano transparente liso, com 4 mm de espessura</t>
  </si>
  <si>
    <t>Vidro fantasia mini-boreal, com 4 mm de espessura</t>
  </si>
  <si>
    <t>Substituição de massa para vidro em esquadrias</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</si>
  <si>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</si>
  <si>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</si>
  <si>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</si>
  <si>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</si>
  <si>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</si>
  <si>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</si>
  <si>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</si>
  <si>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ou equivalente para telhado de telha cerâmica tipo capa e canal, com pontaletes, terças, caibros e ripas, inclusive tratamento com cupinicida, exclusive telhas</t>
  </si>
  <si>
    <t>Estrutura de madeira de lei tipo Paraju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</si>
  <si>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</si>
  <si>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ou equivalente para telhado de telhas cerâmicas tipo capa e canal c/ tesouras, pilares, vigas, terças, caibros e ripas, incl. trat. c/cupinicida, exclusive telhas</t>
  </si>
  <si>
    <t>Estrutura de madeira de lei Paraju ou equivalente para telhado de telha cerâmica tipo francesa, com pontaletes, terças, caibros e ripas, inclusive tratamento com cupunicida, exclusive telhas</t>
  </si>
  <si>
    <t>Tesoura completa em paraju aparelhado para vãos de 4m, fornecimento e colocação</t>
  </si>
  <si>
    <t>Tesoura completa em paraju aparelhada para vãos de 5m, fornecimento e colocação</t>
  </si>
  <si>
    <t>Tesoura completa em paraju aparelhado para vãos de 6m, fornecimento e colocação</t>
  </si>
  <si>
    <t>Tesoura completa em paraju aparelhado para vãos de 7m, fornecimento e colocação</t>
  </si>
  <si>
    <t>Tesoura completa em paraju aparelhado para vãos de 8m, fornecimento e colocação</t>
  </si>
  <si>
    <t>Pontaletes de 8x8cm em paraju, verticais e horizontais para coberturas de telha cerâmica</t>
  </si>
  <si>
    <t>Pontaletes de 8x8cm em paraju, verticais e horizontais para cobertura de telhas onduladas de polietileno ou fibrocimento</t>
  </si>
  <si>
    <t>Estrutura de madeira de lei tipo Paraju ou equivalente para telhado de telha ecológica tipo Onduline ou equivalente, com ripões e caibros, incl. tratamento com cupinicida,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</si>
  <si>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</si>
  <si>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</si>
  <si>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</si>
  <si>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fibrocimento tipo canalete 49, inclusive cumeeira e acessórios de fixação</t>
  </si>
  <si>
    <t>Cobertura nova de telhas de alumínio trapezoidal, H = 8 cm, esp. 0.5mm, inclusive acessórios de fixação</t>
  </si>
  <si>
    <t>Cobertura nova de telhas de fibrocimento tipo canalete 90, inclusive cumeeira 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</si>
  <si>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</si>
  <si>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</si>
  <si>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</si>
  <si>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</si>
  <si>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nova de telhas ecológicas tipo Onduline ou equivalente, inclusive cumeeira e acessórios de fixação</t>
  </si>
  <si>
    <t>Cobertura em telha ondulada de alumínio, esp. 0.5mm, inclusive acessórios de fixação</t>
  </si>
  <si>
    <t>Telha em aço galvanizado trapezoidal 40, e=0.50mm, pintura cor branca nas duas faces, inclusive acessório de fixação, ref. Stanto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</si>
  <si>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</si>
  <si>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</si>
  <si>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</si>
  <si>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</si>
  <si>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PVC com largura de 40 cm</t>
  </si>
  <si>
    <t>Calha em PVC com largura de 60 cm</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</si>
  <si>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</si>
  <si>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</si>
  <si>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</si>
  <si>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</si>
  <si>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</si>
  <si>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</si>
  <si>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</si>
  <si>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Recolocação de telha de fibrocimento tipo canalete 49, excl. cumeeira</t>
  </si>
  <si>
    <t>Recolocação de telha de fibrocimento tipo canalete 90,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</si>
  <si>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</si>
  <si>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</si>
  <si>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</si>
  <si>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</si>
  <si>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</si>
  <si>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</si>
  <si>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</si>
  <si>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</si>
  <si>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</si>
  <si>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</si>
  <si>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</si>
  <si>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</si>
  <si>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</si>
  <si>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</si>
  <si>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</si>
  <si>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</si>
  <si>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</si>
  <si>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Reboco tipo paulista com argamassa de cimento, cal hidratada e areia fina lavada no traço 1:1:6 espessura de 25 mm</t>
  </si>
  <si>
    <t>REBAIXAMENTOS</t>
  </si>
  <si>
    <t>Forro de gesso acabamento tipo liso</t>
  </si>
  <si>
    <t>Forro de gesso acabamento tipo bisotado</t>
  </si>
  <si>
    <t>Forro com placas de isopor de 2cm, cobertas com compensado 4mm, apoiado sobre ripas de paraju de 10x2cm fixadas na estrutura do telhado</t>
  </si>
  <si>
    <t>Forro em compensado 4mm apoiadas sobre ripas de paraju de 10x2cm aparelhadas fixadas na estrutura do telhado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</si>
  <si>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</si>
  <si>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</si>
  <si>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</si>
  <si>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</si>
  <si>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</si>
  <si>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</si>
  <si>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</si>
  <si>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</si>
  <si>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</si>
  <si>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Rejuntamento para azulejos, usando cimento branco, para juntas de no máximo 3 mm de espessura</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</si>
  <si>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</si>
  <si>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</si>
  <si>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</si>
  <si>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</si>
  <si>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</si>
  <si>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</si>
  <si>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</si>
  <si>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</si>
  <si>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</si>
  <si>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Cerâmica retificada, acabamento brilhante, dim. 32x44cm, ref. de cor OVIEDO PURO BRANCO Biancogres/equiv. assentado com argamassa de cimento colante, inclusive rejuntamento com argamassapre-fabricada para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</si>
  <si>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</si>
  <si>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</si>
  <si>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</si>
  <si>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</si>
  <si>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</si>
  <si>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</si>
  <si>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</si>
  <si>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</si>
  <si>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</si>
  <si>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</si>
  <si>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</si>
  <si>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</si>
  <si>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</si>
  <si>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</si>
  <si>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</si>
  <si>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</si>
  <si>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</si>
  <si>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</si>
  <si>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</si>
  <si>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</si>
  <si>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</si>
  <si>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</si>
  <si>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</si>
  <si>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</si>
  <si>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</si>
  <si>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</si>
  <si>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</si>
  <si>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</si>
  <si>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</si>
  <si>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</si>
  <si>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50x50cm, ref. PLATINA NA Eliane/equiv, utilizando dupla colagem de argamassa colante para porcelanato tipo ACIII e rejunte 1mm para porcelanato</t>
  </si>
  <si>
    <t>Piso cerâmico esmaltado, PEI 5, acabamento semibrilho, dim. 44x44cm, ref. de cor IMOLA ICE Biancogres/equiv. assentado com argamassa de cimento colante, inclusive rejuntamento com cimento branco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</si>
  <si>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</si>
  <si>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</si>
  <si>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</si>
  <si>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</si>
  <si>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</si>
  <si>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Soleira de mármore branco comum, esp. 2cm e largura de 15cm</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</si>
  <si>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</si>
  <si>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</si>
  <si>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</si>
  <si>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</si>
  <si>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</si>
  <si>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</si>
  <si>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</si>
  <si>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</si>
  <si>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</si>
  <si>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</si>
  <si>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Raspagem, calafetação e enceramento de piso de tacos comuns, com uma demão de cera</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</si>
  <si>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</si>
  <si>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</si>
  <si>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</si>
  <si>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</si>
  <si>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</si>
  <si>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</si>
  <si>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</si>
  <si>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diâmetro 3/4", conforme especificações da CESAN, inclusive torneira de pressão cromada, exclusive abrigo</t>
  </si>
  <si>
    <t>Abrigo para cavalete de alv. de blocos cerâmicos 10x20x20cm dim.interna 50x30x45cm, c/tampa concreto armado esp.5cm, revest. int. e externo em reboco e lastro concreto esp.10cm, conf.proj.(utilizando arg. cimento, cal e areia)</t>
  </si>
  <si>
    <t>Abrigo p/ cavalete de alv. de blocos cerâmicos 10x20x20cm dim. int. 75x50x40cm, c/ tampa conc. arm. esp. 5cm, revest. int. e ext. em reboco c/ arg. de cimento, cal hidratada CH1 e areia traço 1:0,5:6 e lastro de brita, conf. det.</t>
  </si>
  <si>
    <t>PRUMADAS HIDRO-SANITÁRIAS</t>
  </si>
  <si>
    <t>Barrilete, inclusive tubulação, conexões e registros da limpeza, extravasor e suspiro</t>
  </si>
  <si>
    <t>Prumada de água fria</t>
  </si>
  <si>
    <t>Tubo de queda, inclusive ventilação, diam. 100mm</t>
  </si>
  <si>
    <t>Prumada de água pluvial</t>
  </si>
  <si>
    <t>Prumada de incêndio</t>
  </si>
  <si>
    <t>Tubo de queda, inclusive ventilação, diam 75mm</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</si>
  <si>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</si>
  <si>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</si>
  <si>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</si>
  <si>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</si>
  <si>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</si>
  <si>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</si>
  <si>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</si>
  <si>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</si>
  <si>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</si>
  <si>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</si>
  <si>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</si>
  <si>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</si>
  <si>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</si>
  <si>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anti-vandalismo com acabamento cromado, marca de referência Docol Mod. 01505006</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</si>
  <si>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</si>
  <si>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</si>
  <si>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</si>
  <si>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</si>
  <si>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</si>
  <si>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</si>
  <si>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</si>
  <si>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</si>
  <si>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</si>
  <si>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</si>
  <si>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</si>
  <si>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</si>
  <si>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</si>
  <si>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</si>
  <si>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</si>
  <si>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</si>
  <si>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</si>
  <si>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</si>
  <si>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</si>
  <si>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</si>
  <si>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</si>
  <si>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</si>
  <si>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</si>
  <si>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</si>
  <si>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</si>
  <si>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</si>
  <si>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</si>
  <si>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</si>
  <si>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</si>
  <si>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</si>
  <si>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</si>
  <si>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</si>
  <si>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</si>
  <si>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</si>
  <si>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</si>
  <si>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</si>
  <si>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</si>
  <si>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</si>
  <si>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</si>
  <si>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</si>
  <si>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</si>
  <si>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</si>
  <si>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REDE DE ÁGUA FRIA - CONEXÕES SOLDÁVEIS DE PVC</t>
  </si>
  <si>
    <t>Adaptador de PVC soldável com flanges livres para caixa d'água, diâmetro 40mm (1 1/4")</t>
  </si>
  <si>
    <t>Adaptador de PVC soldável com flanges livres para caixa d'água, diâmetro 50mm (1 1/2")</t>
  </si>
  <si>
    <t>Adaptador de PVC soldável para registro, diâmetro 32mm x 1"</t>
  </si>
  <si>
    <t>REDE DE ÁGUA FRIA - TUBOS ROSCÁVEIS DE PVC</t>
  </si>
  <si>
    <t>Tubo de PVC rígido roscável, diâm. 1/2" (20mm), inclusive conexões</t>
  </si>
  <si>
    <t>Tubo de PVC rígido roscável, diâm. 3/4" (25mm), inclusive conexões</t>
  </si>
  <si>
    <t>Tubo de PVC rígido roscável, diâm. 1" (32mm), inclusive conexões</t>
  </si>
  <si>
    <t>Tubo de PVC rígido roscável, diâm. 11/4" (40mm), inclusive conexões</t>
  </si>
  <si>
    <t>Tubo de PVC rígido roscável, diâm. 11/2" (50mm), inclusive conexões</t>
  </si>
  <si>
    <t>Tubo de PVC rígido roscável, diâm. 2" (60mm), inclusive conexões</t>
  </si>
  <si>
    <t>Tubo de PVC rígido roscável, diâm. 21/2" (75mm), inclusive conexões</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</si>
  <si>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</si>
  <si>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</si>
  <si>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</si>
  <si>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</si>
  <si>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</si>
  <si>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</si>
  <si>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</si>
  <si>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Revisão com substituição de peças danificadas para caixa de descarga de sobrepor de plástico, inclusive regulagem</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</si>
  <si>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</si>
  <si>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</si>
  <si>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</si>
  <si>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</si>
  <si>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</si>
  <si>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</si>
  <si>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</si>
  <si>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Caixa de inspeção em PVC, diâm. 150mm, com tampa cega</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</si>
  <si>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</si>
  <si>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</si>
  <si>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</si>
  <si>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</si>
  <si>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</si>
  <si>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</si>
  <si>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</si>
  <si>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</si>
  <si>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</si>
  <si>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</si>
  <si>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</si>
  <si>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</si>
  <si>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</si>
  <si>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</si>
  <si>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</si>
  <si>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</si>
  <si>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</si>
  <si>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</si>
  <si>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</si>
  <si>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</si>
  <si>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</si>
  <si>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</si>
  <si>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</si>
  <si>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</si>
  <si>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</si>
  <si>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Derivação do ramal de entrada subterrânea em baixa tensão, trifásico</t>
  </si>
  <si>
    <t>Derivação do ramal de entrada subterrânea em baixa tensão, trifásico, inclusive medidor</t>
  </si>
  <si>
    <t>Derivação ramal entrada, incl. mureta rev.c/ chap. e reb. c/ arg. de cimento, cal e areia traço 1:0,5:6, c/ quadros de medição, de transformador de corrente, chave geral tripolar, disjuntores, eletrodutos e cabos conf. det.</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</si>
  <si>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</si>
  <si>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</si>
  <si>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</si>
  <si>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</si>
  <si>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</si>
  <si>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</si>
  <si>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</si>
  <si>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</si>
  <si>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</si>
  <si>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</si>
  <si>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</si>
  <si>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</si>
  <si>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</si>
  <si>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</si>
  <si>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</si>
  <si>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</si>
  <si>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e caixa para disjuntor polifásico até 100A</t>
  </si>
  <si>
    <t>Caixa de aterramento de concreto simples, nas dimensões de 30x30x25cm, com revest. int. em chapisco e reboco, tampa de concreto esp.5cm e lastro de brita esp. 5 cm, incl. haste 5/8"x2400mm</t>
  </si>
  <si>
    <t>Caixa de passagem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</si>
  <si>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</si>
  <si>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</si>
  <si>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</si>
  <si>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</si>
  <si>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Caixa estampada chapa 18 octogonal de 4x4x2", com fundo móvel</t>
  </si>
  <si>
    <t>Caixa estampada chapa 18 sextavada de 3x3x1 1/2", com fundo móvel</t>
  </si>
  <si>
    <t>Conjunto caixa termoplástica para Medidor Padrão ESCELSA Monofáfico com tampa transparente em policarbonato P-980-009 inclusive caixa para disjuntor monof P-940-003 Padrão Escelsa</t>
  </si>
  <si>
    <t>Caixa de passagem 4x4", chapa 18</t>
  </si>
  <si>
    <t>Caixa de passagem 4x4", chapa 18, com tampa parafusada</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</si>
  <si>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</si>
  <si>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</si>
  <si>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</si>
  <si>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</si>
  <si>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</si>
  <si>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</si>
  <si>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</si>
  <si>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</si>
  <si>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</si>
  <si>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</si>
  <si>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t>
  </si>
  <si>
    <t>Caixa de ligação de alumínio silício, tipo CONDULETES, no formato B, inclusive tampa, diâmetro 3/4"</t>
  </si>
  <si>
    <t>Caixa de ligação de alumínio silício, tipo CONDULETES, no formato T, inclusive tampa, diâmetro 3/4"</t>
  </si>
  <si>
    <t>Caixa de ligação de alumínio silício, tipo CONDULETES, no formato LR, inclusive tampa, diâmetro 3/4"</t>
  </si>
  <si>
    <t>Caixa de ligação de alumínio silício, tipo CONDULETES, no formato X, inclusive tampa, diâmetro 3/4"</t>
  </si>
  <si>
    <t>Eletroduto aparente de PVC rígido roscável diâmetro 1"</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</si>
  <si>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</si>
  <si>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</si>
  <si>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</si>
  <si>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</si>
  <si>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</si>
  <si>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</si>
  <si>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</si>
  <si>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</si>
  <si>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</si>
  <si>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</si>
  <si>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</si>
  <si>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</si>
  <si>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</si>
  <si>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</si>
  <si>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</si>
  <si>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</si>
  <si>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</si>
  <si>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</si>
  <si>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</si>
  <si>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</si>
  <si>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</si>
  <si>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</si>
  <si>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</si>
  <si>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</si>
  <si>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</si>
  <si>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</si>
  <si>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</si>
  <si>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</si>
  <si>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</si>
  <si>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</si>
  <si>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</si>
  <si>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</si>
  <si>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</si>
  <si>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</si>
  <si>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incandescente de 100 W</t>
  </si>
  <si>
    <t>Lâmpada fluorescente 40 W</t>
  </si>
  <si>
    <t>Arame de aço 14 BWG para guia</t>
  </si>
  <si>
    <t>Lâmpada fluorescente de 20W</t>
  </si>
  <si>
    <t>Lâmpada incandescente de 60W</t>
  </si>
  <si>
    <t>Soquete para lâmpada fluorescente</t>
  </si>
  <si>
    <t>Lâmpada fluorescente de 110W</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</si>
  <si>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</si>
  <si>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</si>
  <si>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</si>
  <si>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</si>
  <si>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</si>
  <si>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</si>
  <si>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</si>
  <si>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</si>
  <si>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</si>
  <si>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</si>
  <si>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</si>
  <si>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</si>
  <si>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</si>
  <si>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</si>
  <si>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</si>
  <si>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</si>
  <si>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</si>
  <si>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</si>
  <si>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</si>
  <si>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</si>
  <si>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</si>
  <si>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</si>
  <si>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</si>
  <si>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</si>
  <si>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</si>
  <si>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</si>
  <si>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E DISJUNTORES</t>
  </si>
  <si>
    <t>Disjuntor monopolar 16 A - Norma DIN</t>
  </si>
  <si>
    <t>Disjuntor monopolar 20 A - Norma DIN</t>
  </si>
  <si>
    <t>Disjuntor monopolar 25 A - Norma DIN</t>
  </si>
  <si>
    <t>Disjuntor monopolar 32 A - Norma DIN</t>
  </si>
  <si>
    <t>Disjuntor monopolar 40 A - Norma DIN</t>
  </si>
  <si>
    <t>Disjuntor bipolar 16A - Norma DIN</t>
  </si>
  <si>
    <t>Disjuntor bipolar 20 A - Norma DIN</t>
  </si>
  <si>
    <t>Disjuntor bipolar 50 A - Norma DIN</t>
  </si>
  <si>
    <t>Disjuntor tripolar 40 A - Norma DIN</t>
  </si>
  <si>
    <t>Disjuntor tripolar 50 A - Norma DIN</t>
  </si>
  <si>
    <t>Disjuntor termomagnético tripolar 90 A</t>
  </si>
  <si>
    <t>Disjuntor termomagnético tripolar 100 A</t>
  </si>
  <si>
    <t>Chave blindada 600V / 160A, com terminais para cabo 70 mm2</t>
  </si>
  <si>
    <t>Disjuntor tripolar de 70A - Norma DIN</t>
  </si>
  <si>
    <t>Disjuntor unipolar 50 A - Norma DIN</t>
  </si>
  <si>
    <t>Disjuntor monopolar 63 A - Norma DIN</t>
  </si>
  <si>
    <t>Disjuntor monopolar 70 A - Norma DIN</t>
  </si>
  <si>
    <t>Disjuntor monopolar 80 A - Norma DIN</t>
  </si>
  <si>
    <t>Disjuntor bipolar 25 A - Norma DIN</t>
  </si>
  <si>
    <t>Disjuntor bipolar 32 A - Norma DIN</t>
  </si>
  <si>
    <t>Disjuntor bipolar 40 A - Norma DIN</t>
  </si>
  <si>
    <t>Disjuntor bipolar 63 A - Norma DIN</t>
  </si>
  <si>
    <t>Disjuntor bipolar 70A - Norma DIN</t>
  </si>
  <si>
    <t>Disjuntor bipolar 80 A - Norma DIN</t>
  </si>
  <si>
    <t>Disjuntor tripolar 20 A - Norma DIN</t>
  </si>
  <si>
    <t>Disjuntor tripolar 25 A - Norma DIN</t>
  </si>
  <si>
    <t>Disjuntor tripolar 32 A - Norma DIN</t>
  </si>
  <si>
    <t>Disjuntor tripolar 63 A - Norma DIN</t>
  </si>
  <si>
    <t>Disjuntor tripolar 80 A - Norma DIN</t>
  </si>
  <si>
    <t>Disjuntor caixa moldada termomagnético tripolar 125 A</t>
  </si>
  <si>
    <t>Disjuntor termomagnético tripolar 175 A</t>
  </si>
  <si>
    <t>Disjuntor termomagnético tripolar 200 A</t>
  </si>
  <si>
    <t>Disjuntor termomagnético tripolar 400 A</t>
  </si>
  <si>
    <t>Disjuntor DR bipolar 20A, corrente nominal 30 mA</t>
  </si>
  <si>
    <t>Dispositivo de proteção contra surto (DPS) bipolar, tensão nominal máxima 275VCA, corente de surto máxima 40KA.</t>
  </si>
  <si>
    <t>Disjuntor unipolar 10A, Norma DIN</t>
  </si>
  <si>
    <t>Disjuntor tripolar 125A, Norma DIN</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</si>
  <si>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</si>
  <si>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</si>
  <si>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</si>
  <si>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</si>
  <si>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</si>
  <si>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</si>
  <si>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</si>
  <si>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</si>
  <si>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</si>
  <si>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</si>
  <si>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25A, 30mA, 2 módulos</t>
  </si>
  <si>
    <t>Interruptor Diferencial DR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</si>
  <si>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</si>
  <si>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</si>
  <si>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</si>
  <si>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</si>
  <si>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</si>
  <si>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</si>
  <si>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</si>
  <si>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</si>
  <si>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Fio de cobre nú, seção de 10.0 mm2</t>
  </si>
  <si>
    <t>Cabo de cobre termoplástico, com isolamento para 1000V, seção de 2.5 mm2</t>
  </si>
  <si>
    <t>Cabo de cobre termoplástico, com isolamento para 1000V, seção de 4.0 mm2</t>
  </si>
  <si>
    <t>Fio ou cabo de cobre termoplástico, com isolamento para 1000V, seção de 6.0 mm2</t>
  </si>
  <si>
    <t>Fio ou cabo de cobre termoplástico, com isolamento para 1000V, seção de 10.0 mm2</t>
  </si>
  <si>
    <t>Fio ou cabo de cobre termoplástico, com isolamento para 0.6/1000V - 70º, seção de 16.0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</si>
  <si>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</si>
  <si>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</si>
  <si>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</si>
  <si>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</si>
  <si>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</si>
  <si>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</si>
  <si>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</si>
  <si>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</si>
  <si>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</si>
  <si>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</si>
  <si>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</si>
  <si>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</si>
  <si>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</si>
  <si>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</si>
  <si>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</si>
  <si>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</si>
  <si>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</si>
  <si>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</si>
  <si>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</si>
  <si>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</si>
  <si>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</si>
  <si>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</si>
  <si>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</si>
  <si>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</si>
  <si>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</si>
  <si>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</si>
  <si>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</si>
  <si>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</si>
  <si>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</si>
  <si>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</si>
  <si>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</si>
  <si>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</si>
  <si>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de 3500 até 9000W</t>
  </si>
  <si>
    <t>Padrão de entrada de energia elétrica, bifásico, entrada aérea, a 3 fios, carga instalada de 9001 até 15000W, instalada em muro</t>
  </si>
  <si>
    <t>Padrão de entrada de energia elétrica, trifásico, entrada aérea, a 4 fios, carga instalada de 15001 até 26000W, instalada em muro</t>
  </si>
  <si>
    <t>Padrão de entrada de energia elétrica, trifásico, entrada aérea, a 4 fios, carga instalada de 26001 até 34000W, instalada em muro</t>
  </si>
  <si>
    <t>Padrão de entrada de energia elétrica, trifásico, entrada aérea, a 4 fios, carga instalada de 34001 até 41000W, instalada em muro</t>
  </si>
  <si>
    <t>Padrão de entrada de energia elétrica, trifásico, entrada aérea, a 4 fios, carga instalada de 41001 até 47000W, instalada em muro</t>
  </si>
  <si>
    <t>Padrão de entrada de energia elétrica, trifásico, entrada subterrânea, a 4 fios, carga instalada de 41001 até 47000W, instalada em muro</t>
  </si>
  <si>
    <t>Padrão de entrada de energia elétrica, trifásico, entrada aérea, a 4 fios, carga instalada de 47001 até 57000W, instalada em muro</t>
  </si>
  <si>
    <t>Padrão de entrada de energia elétrica, trifásico, entrada subterrânea, a 4 fios, carga instalada de 47001 até 57000W, instalada em muro</t>
  </si>
  <si>
    <t>Padrão de entrada de energia elétrica, trifásico, entrada aérea, a 4 fios, carga instalada de 57001 até 75000W, instalada em muro</t>
  </si>
  <si>
    <t>Padrão de entrada de energia elétrica, trifásico, entrada subterrânea, a 4 fios, carga instalada de 57001 até 75000W, instalada em muro</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</si>
  <si>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</si>
  <si>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</si>
  <si>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</si>
  <si>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</si>
  <si>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</si>
  <si>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</si>
  <si>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</si>
  <si>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</si>
  <si>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</si>
  <si>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</si>
  <si>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</si>
  <si>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</si>
  <si>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</si>
  <si>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</si>
  <si>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</si>
  <si>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</si>
  <si>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</si>
  <si>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</si>
  <si>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2 tomada de piso - considerando eletroduto PVC rígido de 3/4" inclusive conexões (5.0m), fio isolado PVC de 2.5mm2 (22.5m)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</si>
  <si>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</si>
  <si>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</si>
  <si>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</si>
  <si>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</si>
  <si>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</si>
  <si>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</si>
  <si>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</si>
  <si>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</si>
  <si>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</si>
  <si>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de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</si>
  <si>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</si>
  <si>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</si>
  <si>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</si>
  <si>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</si>
  <si>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</si>
  <si>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</si>
  <si>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</si>
  <si>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</si>
  <si>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</si>
  <si>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</si>
  <si>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</si>
  <si>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</si>
  <si>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</si>
  <si>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</si>
  <si>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</si>
  <si>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</si>
  <si>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</si>
  <si>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</si>
  <si>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</si>
  <si>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</si>
  <si>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</si>
  <si>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</si>
  <si>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</si>
  <si>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</si>
  <si>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</si>
  <si>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</si>
  <si>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Ponto de telefone</t>
  </si>
  <si>
    <t>Caixa de telefone em chapa de aço padrão TELEBRAS, 1000 x 1000 x 150 mm</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</si>
  <si>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</si>
  <si>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</si>
  <si>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</si>
  <si>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</si>
  <si>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</si>
  <si>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</si>
  <si>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</si>
  <si>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2 cilindros 45 Kg, exec. em alv. bloco conc cheio,dim 2.10x0.85x1.50m,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</si>
  <si>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</si>
  <si>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</si>
  <si>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</si>
  <si>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</si>
  <si>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</si>
  <si>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</si>
  <si>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</si>
  <si>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</si>
  <si>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</si>
  <si>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</si>
  <si>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</si>
  <si>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</si>
  <si>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</si>
  <si>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</si>
  <si>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</si>
  <si>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</si>
  <si>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</si>
  <si>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</si>
  <si>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</si>
  <si>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</si>
  <si>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</si>
  <si>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</si>
  <si>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</si>
  <si>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</si>
  <si>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</si>
  <si>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</si>
  <si>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</si>
  <si>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</si>
  <si>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</si>
  <si>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</si>
  <si>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INSTALAÇÃO DE SONORIZAÇÃO</t>
  </si>
  <si>
    <t>Ponto para sonorização</t>
  </si>
  <si>
    <t>INSTALAÇÃO DE INCÊNDIO</t>
  </si>
  <si>
    <t>Ponto de hidrante de parede ou de recalque (tubulação de ferro galvanizado)</t>
  </si>
  <si>
    <t>Hidrante de parede, com abrigo em chapa, 60x90x17cm, com suporte e mangueira 20m 63mm, adaptador rosca fêmea e engate rápido, esguicho tipo agulheta, registro globo angular 45º/ 63mm</t>
  </si>
  <si>
    <t>Hidrante de recalque no passeio em caixa metálica de 40x60x40cm, incl. registro globo angular 90º de 63mm, adaptador p/ engate rápido e tampa c/ corrente</t>
  </si>
  <si>
    <t>Extintor de incêndio de água pressurizada 10L, inclusive suporte para fixação e EXCLUSIVE placa sinalizadora em PVC Fotoluminescente</t>
  </si>
  <si>
    <t>Extintor de incêndio de pó químico seco 6 Kg , inclusive suporte para fixação EXCLUSIVE placa sinalizadora em PVC fotoluminescente</t>
  </si>
  <si>
    <t>Extintor de incêndio de gás carbônico CO2-6 Kg, inclusive suporte para fixação, EXCLUSIVE placa sinalizadora em PVC fotoluminescente</t>
  </si>
  <si>
    <t>Extintor de incêndio de pó químico seco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</si>
  <si>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</si>
  <si>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</si>
  <si>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</si>
  <si>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dim. 0.50x0.40x0.40m em alvenaria de blocos de concreto, com tampa em ferro dim. 0.40x0.30m com inscrição "incêndio"</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</si>
  <si>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</si>
  <si>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</si>
  <si>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</si>
  <si>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</si>
  <si>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</si>
  <si>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</si>
  <si>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</si>
  <si>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</si>
  <si>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</si>
  <si>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</si>
  <si>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</si>
  <si>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</si>
  <si>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</si>
  <si>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</si>
  <si>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</si>
  <si>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Ponto para rede lógica em caixa de pvc amarela 4x2", com conector RJ-45 fêmea e caixa 4x4" PVC amarela</t>
  </si>
  <si>
    <t>Espelho com conector RJ 45 fêmea</t>
  </si>
  <si>
    <t>Conector RJ 45 macho</t>
  </si>
  <si>
    <t>Cabo par trançado CAT 5</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</si>
  <si>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</si>
  <si>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</si>
  <si>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</si>
  <si>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válvula 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</si>
  <si>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</si>
  <si>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</si>
  <si>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</si>
  <si>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</si>
  <si>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</si>
  <si>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</si>
  <si>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</si>
  <si>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</si>
  <si>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</si>
  <si>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</si>
  <si>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</si>
  <si>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</si>
  <si>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</si>
  <si>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</si>
  <si>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</si>
  <si>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</si>
  <si>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</si>
  <si>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</si>
  <si>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</si>
  <si>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</si>
  <si>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</si>
  <si>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</si>
  <si>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</si>
  <si>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</si>
  <si>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válvula e engates cromados</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</si>
  <si>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</si>
  <si>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</si>
  <si>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</si>
  <si>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</si>
  <si>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</si>
  <si>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</si>
  <si>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</si>
  <si>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</si>
  <si>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</si>
  <si>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</si>
  <si>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</si>
  <si>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</si>
  <si>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</si>
  <si>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de plástico para filtro de barro, marcas de referência Astra, Cipla ou Akros</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</si>
  <si>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</si>
  <si>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</si>
  <si>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</si>
  <si>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</si>
  <si>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</si>
  <si>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</si>
  <si>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</si>
  <si>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</si>
  <si>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</si>
  <si>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</si>
  <si>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</si>
  <si>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</si>
  <si>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</si>
  <si>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</si>
  <si>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</si>
  <si>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</si>
  <si>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</si>
  <si>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</si>
  <si>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</si>
  <si>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</si>
  <si>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</si>
  <si>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</si>
  <si>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</si>
  <si>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</si>
  <si>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</si>
  <si>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retenção de pé com crivo diam. 15mm (1/2")</t>
  </si>
  <si>
    <t>Válvula de retenção de pé com crivo, diam. 20mm (3/4")</t>
  </si>
  <si>
    <t>Válvula de retenção de pé com crivo diam. 25mm (1")</t>
  </si>
  <si>
    <t>Válvula de retenção de pé com crivo diam. 32mm (11/4")</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</si>
  <si>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</si>
  <si>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</si>
  <si>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</si>
  <si>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</si>
  <si>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</si>
  <si>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</si>
  <si>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</si>
  <si>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</si>
  <si>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</si>
  <si>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</si>
  <si>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Torneira de parede articulável acabamento cromado, marcas de ref. Fabrimar, Deca, Docol ou equivalente</t>
  </si>
  <si>
    <t>Chuveiro com desviador flexivel e ducha manual, mod. 1975C ref. Deca ou equivalente</t>
  </si>
  <si>
    <t>OUTROS APARELHOS</t>
  </si>
  <si>
    <t>Caixa de descarga plástica de sobrepor</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</si>
  <si>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</si>
  <si>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</si>
  <si>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</si>
  <si>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</si>
  <si>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</si>
  <si>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</si>
  <si>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</si>
  <si>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</si>
  <si>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</si>
  <si>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</si>
  <si>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fibra de vidro de 5.000 L, inclusive peça de madeira 6 x 16 cm para apoio, exclusive flanges e torneira de bóia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</si>
  <si>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</si>
  <si>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</si>
  <si>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</si>
  <si>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</si>
  <si>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</si>
  <si>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</si>
  <si>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fibra de vidro 500l, inclusive peça de madeira 6x16cm para apoio, exclusive flanges e torneira de bóia</t>
  </si>
  <si>
    <t>Reservatório de fibra de vidro 1000l, inclusive peça de madeira 6x16cm para apoio, exclusive flanges e torneira de bóia</t>
  </si>
  <si>
    <t>Filtro curto com vazão de 180 l/h, marca de referência Aqualar</t>
  </si>
  <si>
    <t>Vela para filtro longo com vazão de 360 l/h, marca de referência Aqualar</t>
  </si>
  <si>
    <t>Vela para filtro curto com vazão de 180 l/h, marca de referência Aqualar</t>
  </si>
  <si>
    <t>Filtro longo com vazão de 360 l/h, marca de referência Aqualar</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</si>
  <si>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</si>
  <si>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</si>
  <si>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fibra de vidro 310l, inclusive peça de madeira 6 x 16 cm p/ apoio, exclusive flange e torneira de bóia</t>
  </si>
  <si>
    <t>Reservatório de fibra de vidro 1500l, inclusive peça 6x16cm para apoio, exclusive flanges e torneira de bóia</t>
  </si>
  <si>
    <t>Reservatório de fibra de vidro 3000 litros, inclusive peça de apoio de 6x16 cm, exclusive flanges e torneira de bóia</t>
  </si>
  <si>
    <t>Reservatório de fibra de vidro 2000L, inclusive peça de apoio 6x16 cm, exclusive flanges e torneira de bóia</t>
  </si>
  <si>
    <t>Filtro industrial de areia modelo FA 4000 da Metalsinter ou equivalente, com capacidade para 4000l/h, incl. tubulações e registros para sistema auto-limpante de reversão de fluxo, a ser instalado na saída da caixa d'água.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</si>
  <si>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</si>
  <si>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</si>
  <si>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fibra de vidro de 15.000l, inclusive peça de madeira 5 x 16cm para apoio, exclusive flanges e torneiras de boia</t>
  </si>
  <si>
    <t>Bebebedouro elétrico de pressão para portadores de necessidades especiais IBBL BDF300 ou equivalente</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</si>
  <si>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</si>
  <si>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</si>
  <si>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</si>
  <si>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</si>
  <si>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</si>
  <si>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Plafonier com globo leitoso e lâmpada incandescente de 60W</t>
  </si>
  <si>
    <t>Arandela com lâmpada incandescente de 60W</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</si>
  <si>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</si>
  <si>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</si>
  <si>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</si>
  <si>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</si>
  <si>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</si>
  <si>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</si>
  <si>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</si>
  <si>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</si>
  <si>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</si>
  <si>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</si>
  <si>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</si>
  <si>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</si>
  <si>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</si>
  <si>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Luminária cilíndrica embutir,p/1 lâmp.fluor.compacta 26W,corpo ch.aço fosfotizada,pintada eletrostaticamente,refletor repuxado alum.anodizado,difusor vidro temperado,centro jateado,ref.EF06-E126 VJC Lumicenter ou equ.</t>
  </si>
  <si>
    <t>INTERRUPTORES E TOMADAS</t>
  </si>
  <si>
    <t>Tomada padrão brasileiro linha branca, NBR 14136 2 polos 10A/250V, com placa 4x2"</t>
  </si>
  <si>
    <t>Tomada 2 polos mais terra 20A/250V, com placa 4x2"</t>
  </si>
  <si>
    <t>Tomada para telefone quatro polos, padrão TELEBRAS, com placa 4x4"</t>
  </si>
  <si>
    <t>Interruptor de uma tecla simples 10A/250V, com placa 4x2"</t>
  </si>
  <si>
    <t>Interruptor de duas teclas simples 10A/250V, com placa 4x2"</t>
  </si>
  <si>
    <t>Interruptor de uma tecla paralelo 10A/250V, com placa 4x2"</t>
  </si>
  <si>
    <t>Interruptor de uma tecla simples 10A/250V e uma tomada 2 polos 10A/250V, padrão brasileiro, NBR 14136, linha branca, com placa 4x2"</t>
  </si>
  <si>
    <t>Interruptor de duas teclas simples 10A/250V e uma tomada 2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</si>
  <si>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</si>
  <si>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</si>
  <si>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</si>
  <si>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</si>
  <si>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</si>
  <si>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</si>
  <si>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</si>
  <si>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</si>
  <si>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618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</si>
  <si>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</si>
  <si>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</si>
  <si>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</si>
  <si>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</si>
  <si>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</si>
  <si>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</si>
  <si>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</si>
  <si>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conjugado com luminária, ref. Tron ou equivalente, completo, com comando de interruptor simples, sem dimer para regulagem de velocidade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</si>
  <si>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</si>
  <si>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</si>
  <si>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</si>
  <si>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</si>
  <si>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</si>
  <si>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</si>
  <si>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</si>
  <si>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</si>
  <si>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</si>
  <si>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</si>
  <si>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</si>
  <si>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</si>
  <si>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</si>
  <si>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</si>
  <si>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</si>
  <si>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</si>
  <si>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</si>
  <si>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</si>
  <si>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</si>
  <si>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</si>
  <si>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</si>
  <si>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</si>
  <si>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</si>
  <si>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</si>
  <si>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</si>
  <si>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</si>
  <si>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</si>
  <si>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</si>
  <si>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</si>
  <si>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</si>
  <si>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</si>
  <si>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</si>
  <si>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</si>
  <si>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</si>
  <si>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</si>
  <si>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</si>
  <si>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</si>
  <si>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</si>
  <si>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</si>
  <si>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t>
  </si>
  <si>
    <t>Pintura à base de epoxi, marcas de referência Suvinil, Coral ou Metalatex, em faixas com largura de 8 cm, para demarcação de quadra de esportes</t>
  </si>
  <si>
    <t>Aplicação de resina epoxi sobre piso em concreto polido, Intergard 567 - ref. Internacional ou equiv., a três demãos, com aplicador de selador a base de epoxi, 1 demão</t>
  </si>
  <si>
    <t>Correção com massa rápida em esquadrias de ferro (onde houver imperfeições)</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</si>
  <si>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</si>
  <si>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</si>
  <si>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</si>
  <si>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</si>
  <si>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8x8cm espaçados de 1.5m, com bases concretadas e com três fios tensores de arame galvanizado n.12</t>
  </si>
  <si>
    <t>Cerca com cinco fios de arame liso n. 12 fixados com grampos em pontaletes de 8 x 8cm a cada 2.0 m e altura livre de 1.6 m</t>
  </si>
  <si>
    <t>Muro de arrimo de concreto ciclópico com aterro na parte posterior, inclusive forma de madeira e dreno de brita</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</si>
  <si>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</si>
  <si>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</si>
  <si>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</si>
  <si>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</si>
  <si>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</si>
  <si>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</si>
  <si>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</si>
  <si>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</si>
  <si>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</si>
  <si>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</si>
  <si>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</si>
  <si>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</si>
  <si>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Calçamento de pedra portuguesa, inclusive lastro de concreto com 8cm de espessura para regularização, assentado com cimento e areia</t>
  </si>
  <si>
    <t>Canaleta no piso em concreto simples com dimensões internas de 20 x 10 cm e grelha em ferro diam. 1/2" a cada 3 cm fixados em cantoneira de 3/4" x 1/8" apoiada sobre requadro em cantoneira de 1" x 3/16"</t>
  </si>
  <si>
    <t>Fornecimento e assentamento de blocos hexagonais de concreto h=6cm, sobre coxim de areia</t>
  </si>
  <si>
    <t>Fornecimento e assentamento de blocos hexagonais de concreto h=8cm, sobre coxim de areia</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</si>
  <si>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</si>
  <si>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</si>
  <si>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</si>
  <si>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Manutenção para poda e limpeza de árvores e arbustos</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</si>
  <si>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</si>
  <si>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</si>
  <si>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</si>
  <si>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</si>
  <si>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</si>
  <si>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</si>
  <si>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t>
  </si>
  <si>
    <t>Limpeza geral de obras (quadras, praças e jardins)</t>
  </si>
  <si>
    <t>Limpeza de pisos e revestimentos cerâmicos</t>
  </si>
  <si>
    <t>Limpeza de aparelhos sanitários, exclusive metais</t>
  </si>
  <si>
    <t>Limpeza de metais sanitários</t>
  </si>
  <si>
    <t>DIVERSOS EXTERNOS</t>
  </si>
  <si>
    <t>Conjunto de 03 mastros, para bandeira, em ferro galvanizado, 2 com 7,50m de altura e 1 com 9,0m de altura, nos diâmetros de 4", 3" e 2", inclusive base de concreto, conf. detalhe de projeto</t>
  </si>
  <si>
    <t>Letra de ferro batido com altura 10 cm, inclusive fundo protetor e pintura a óleo ou esmalte</t>
  </si>
  <si>
    <t>Letra de chapa de ferro galvanizado dim 20 x 30 cm, inclusive fundo protetor e pintura a esmalte sintético</t>
  </si>
  <si>
    <t>Letras de chapa de ferro galvanizado com altura 10cm, inclusive fundo protetor e pintura a óleo ou esmalte</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</si>
  <si>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</si>
  <si>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</si>
  <si>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</si>
  <si>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Placa para inauguração de obra em alumínio fundido, dimensões 30 x 50 cm, inclusive assentamento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</si>
  <si>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</si>
  <si>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</si>
  <si>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</si>
  <si>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</si>
  <si>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</si>
  <si>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QUADRA DE ESPORTES (Ver nota 9 da planilha)</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</si>
  <si>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</si>
  <si>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</si>
  <si>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</si>
  <si>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</si>
  <si>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</si>
  <si>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</si>
  <si>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</si>
  <si>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Poste completo para iluminação de quadra poliesportiva com tres projetores circulares PL 400VM TECNOWATT ou equiv. e lâmpadas vapor de mercúrio 400W/220V PHILIPS ou equiv., inclusive cruzeta p/ fixação dos projetores</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</si>
  <si>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</si>
  <si>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</si>
  <si>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</si>
  <si>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</si>
  <si>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</si>
  <si>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</si>
  <si>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Ponto para 3 projetores em quadra poliesp. coberta, inclusive fios, eletrodutos tipo condulete aparente marca de ref. TIGRE e suporte para fixação em cantoneira, conf. projeto</t>
  </si>
  <si>
    <t>Forn e assent de telhas de liga de alumínio e zinco (galvalume), ondulada, esp. mínima 0.43mm, alt. mínima de onda 17mm, sobrep. lateral de uma onda e longit. 200mm c/ mínimo de 3 apoios, assent. c/ utiliz. de fitas anti-corrosiva</t>
  </si>
  <si>
    <t>Rede de proteção em nylon malha 5x5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</si>
  <si>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</si>
  <si>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</si>
  <si>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</si>
  <si>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</si>
  <si>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</si>
  <si>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</si>
  <si>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Correção de quadro de giz incluindo emassamento, lixamento e pintura</t>
  </si>
  <si>
    <t>Quadro de giz novo, completo, de fórmica tipo lousa escolar, inclusive pintura do requadro e porta giz</t>
  </si>
  <si>
    <t>Porta giz de madeira de lei de 6 x 3 cm</t>
  </si>
  <si>
    <t>Quadro de avisos de fórmica lisa brilhante</t>
  </si>
  <si>
    <t>Quadro de giz novo, completo, de laminado melamínico verde escolar, inclusive requadro de madeira 2.5 x 5.0 cm e porta giz, com dimensões de 3.95 x 1.29 m</t>
  </si>
  <si>
    <t>Quadro de avisos de laminado melamínico cor grafite, inclusive requadro de madeira de 2.5 x 5.0 cm, com dimensões 1.29 x 1.29 m, conforme detalhe em projeto</t>
  </si>
  <si>
    <t>Quadro mural de azulejo extra 15 x 15 cm e moldura de madeira de lei de 7.0 x 2.5 cm nas dimensões de 2.09 x 1.04 m</t>
  </si>
  <si>
    <t>Quadro de giz novo, completo, de argamassa de cimento, cal e areia, inclusive pintura</t>
  </si>
  <si>
    <t>Quadro branco para pincel em laminado melamínico brilhante, dim. 3.00 x 1.50 m, inclusive requadro de alumínio anodizado natural largura de 3cm</t>
  </si>
  <si>
    <t>ARMÁRIOS E PRATELEIRAS</t>
  </si>
  <si>
    <t>Prateleira de tábuas de 40cm de largura, de madeira de lei, fixadas na parede com cantoneiras</t>
  </si>
  <si>
    <t>Prateleira de tábuas de 30cm de largura, de madeira de lei, fixadas na parede com cantoneiras</t>
  </si>
  <si>
    <t>Prateleira de concreto armado aparente com espessura de 0.05 m</t>
  </si>
  <si>
    <t>Estrado de madeira no depósito conforme detalhe em projeto</t>
  </si>
  <si>
    <t>Prateleira de mármore branco com espessura de 0,03 m</t>
  </si>
  <si>
    <t>Prateleira de madeira compensada revestida com laminado fosco nas dimensões de 0.30 x 1.00 m e espessura de 2 cm, fixada na parede com cantoneira de ferro 4"x4"x3/8"</t>
  </si>
  <si>
    <t>Prateleiras em granito cinza andorinha, esp. 2cm</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</si>
  <si>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</si>
  <si>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</si>
  <si>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</si>
  <si>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</si>
  <si>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Barra de apoio de ferro galvanizado, diâm. 3 cm, comprimento de 80 cm, para sanitário deficientes, inclusive pintura</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</si>
  <si>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</si>
  <si>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</si>
  <si>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</si>
  <si>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</si>
  <si>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</si>
  <si>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 gasolina - preço LABOR) Seguro total, manutenção, combustível, eventuais taxas e emolumentos, bem como eventual substituição do veículo (se necessário), sem motorista, utilização até 2.000 (dois mil) km/mês</t>
  </si>
  <si>
    <t>SERVIÇOS GERAIS</t>
  </si>
  <si>
    <t>Hora de pedreiro</t>
  </si>
  <si>
    <t>CARGA / DESCARGA</t>
  </si>
  <si>
    <t>Carregamento manual de entulho (peso específico = 1.3 t/m3)</t>
  </si>
  <si>
    <t>Carregamento manual de solo (peso específico = 1.3 t/m2)</t>
  </si>
  <si>
    <t>Carregamento manual de rocha (peso específico = 1.6 t/m3)</t>
  </si>
  <si>
    <t>Carregamento mecânico de entulho (peso específico = 1.3 t/m3)</t>
  </si>
  <si>
    <t>Carregamento mecânico de solo (peso específico = 1.3 t/m3)</t>
  </si>
  <si>
    <t>Carregamento mecânico de rocha (peso específico = 1.6 t/m3)</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</si>
  <si>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</si>
  <si>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</si>
  <si>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</si>
  <si>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</si>
  <si>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</si>
  <si>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</si>
  <si>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</si>
  <si>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</si>
  <si>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</si>
  <si>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</si>
  <si>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</si>
  <si>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</si>
  <si>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</si>
  <si>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</si>
  <si>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</si>
  <si>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</si>
  <si>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</si>
  <si>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</si>
  <si>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</si>
  <si>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</si>
  <si>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</si>
  <si>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</si>
  <si>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</si>
  <si>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</si>
  <si>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</si>
  <si>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</si>
  <si>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</si>
  <si>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</si>
  <si>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</si>
  <si>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Cesta Basica (Ref. SINDUSCON)</t>
  </si>
  <si>
    <t>DATA-BASE</t>
  </si>
  <si>
    <t>Unidade</t>
  </si>
  <si>
    <t>Preço 1Q (R$)</t>
  </si>
  <si>
    <t>Preço Med (R$)</t>
  </si>
  <si>
    <t xml:space="preserve">ABRACADEIRA TIPO D 1 1/2" C/PARAFUSO" </t>
  </si>
  <si>
    <t xml:space="preserve">ABRACADEIRA TIPO D 3/4" C/ PARAFUSO" </t>
  </si>
  <si>
    <t xml:space="preserve">ACO CA-60, 5,0 MM, VERGALHAO </t>
  </si>
  <si>
    <t>JG</t>
  </si>
  <si>
    <t>M2/MES</t>
  </si>
  <si>
    <t>M/MES</t>
  </si>
  <si>
    <t>MES</t>
  </si>
  <si>
    <t>DM3</t>
  </si>
  <si>
    <t xml:space="preserve">AREIA MEDIA - POSTO JAZIDA / FORNECEDOR (SEM FRETE) </t>
  </si>
  <si>
    <t xml:space="preserve">BETONEIRA DE 320 A 600 LITROS COM CARREGADOR E MOTOR ELETRICO TRIFASICO (LOCACAO) </t>
  </si>
  <si>
    <t>MIL</t>
  </si>
  <si>
    <t>DIA</t>
  </si>
  <si>
    <t>PAR</t>
  </si>
  <si>
    <t xml:space="preserve">BUCHA E ARRUELA ALUMINIO FUNDIDO P/ ELETRODUTO 25MM (1'') </t>
  </si>
  <si>
    <t xml:space="preserve">CABO DE COBRE NU 35MM2 MEIO-DURO </t>
  </si>
  <si>
    <t xml:space="preserve">CABO DE COBRE NU 50MM2 MEIO-DURO </t>
  </si>
  <si>
    <t xml:space="preserve">CABO TELEFONICO TP CTP-APL 0,50 PARA 30 PARES </t>
  </si>
  <si>
    <t xml:space="preserve">CABO TELEFONICO USO INTERNO TP CI PARA 30 PARES </t>
  </si>
  <si>
    <t xml:space="preserve">CABO TELEFONICO USO INTERNO TP CI PARA 50 PARES </t>
  </si>
  <si>
    <t xml:space="preserve">CABO TELEFONICO USO INTERNO TP CI PARA 75 PARES </t>
  </si>
  <si>
    <t xml:space="preserve">CAIXA DE INCENDIO/ABRIGO DE MANGUEIRAS EM CHAPA SAE 1020 LAMINADA A FRIO, PORTA C/ VENTILACAO E VISOR SUPORTE 1/2 LUA P/ MANG, DE EMBUTIR, INSCR. INCENDIO 90 X 60 X 17CM </t>
  </si>
  <si>
    <t xml:space="preserve">CAIXA DE PASSAGEM N 4 PADRAO TELEBRAS DIM 60 X 60 X 12CM EM CHAPA DE ACO GALV </t>
  </si>
  <si>
    <t xml:space="preserve">CAIXA PVC 4" X 2" P/ ELETRODUTO " </t>
  </si>
  <si>
    <t xml:space="preserve">CAIXA PVC 4" X 4" P/ ELETRODUTO " </t>
  </si>
  <si>
    <t xml:space="preserve">CAL HIDRATADA, DE 1A. QUALIDADE, PARA ARGAMASSA </t>
  </si>
  <si>
    <t>T</t>
  </si>
  <si>
    <t xml:space="preserve">CIMENTO PORTLAND COMPOSTO CP II-32 </t>
  </si>
  <si>
    <t>50KG</t>
  </si>
  <si>
    <t xml:space="preserve">CONDULETE TIPO "X" EM LIGA ALUMINIO P/ ELETRODUTO ROSCADO 1" </t>
  </si>
  <si>
    <t xml:space="preserve">ELETRODUTO DE PVC ROSCÁVEL DE 1, SEM LUVA </t>
  </si>
  <si>
    <t xml:space="preserve">ELETRODUTO DE PVC ROSCÁVEL DE 1 1/2, SEM LUVA </t>
  </si>
  <si>
    <t xml:space="preserve">ELETRODUTO DE PVC ROSCÁVEL DE 3/4, SEM LUVA </t>
  </si>
  <si>
    <t xml:space="preserve">ELETRODUTO FERRO GALV OU ZINCADO ELETROLIT LEVE PAREDE 0,90MM - 3/4" NBR 13057 </t>
  </si>
  <si>
    <t xml:space="preserve">ELETRODUTO 2" TIPO KANALEX OU EQUIV </t>
  </si>
  <si>
    <t>KW/H</t>
  </si>
  <si>
    <t>CENTO</t>
  </si>
  <si>
    <t xml:space="preserve">FIO/CORDAO COBRE ISOLADO PARALELO OU TORCIDO 2 X 1,5MM2, TIPO PLASTIFLEX PIRELLI OU EQUIV </t>
  </si>
  <si>
    <t>GL</t>
  </si>
  <si>
    <t>18L</t>
  </si>
  <si>
    <t>310ML</t>
  </si>
  <si>
    <t>10M</t>
  </si>
  <si>
    <t xml:space="preserve">PEDRA BRITADA N. 1 - POSTO PEDREIRA / FORNECEDOR (SEM FRETE) </t>
  </si>
  <si>
    <t xml:space="preserve">PEDRA BRITADA N. 2 - POSTO PEDREIRA / FORNECEDOR (SEM FRETE) </t>
  </si>
  <si>
    <t>6KG</t>
  </si>
  <si>
    <t>200KG</t>
  </si>
  <si>
    <t xml:space="preserve">TAMPA FOFO TIPO R2 PADRAO TELEBRAS 545 X 1104MM 75KG CARGA MAX 2000KG P/ CAIXA TELEFONE </t>
  </si>
  <si>
    <t xml:space="preserve">TIJOLO CERAMICO MACICO 5 X 10 X 20CM </t>
  </si>
  <si>
    <t xml:space="preserve">TUBO PVC SERIE NORMAL - ESGOTO PREDIAL DN 50MM - NBR 5688 </t>
  </si>
  <si>
    <t>Preço (R$)</t>
  </si>
  <si>
    <t>ASSENTAMENTO DE TUBOS E PECAS</t>
  </si>
  <si>
    <t>FORNEC E/OU ASSENT DE TUBO DE FERRO FUNDIDO JUNTA ELASTICA</t>
  </si>
  <si>
    <t>FORNEC E/OU ASSENT DE TUBO DE PVC COM JUNTA ELASTICA</t>
  </si>
  <si>
    <t xml:space="preserve">TUBO PVC PARA ESGOTO, EB 644, D = 200 MM, COM JUNTA ELASTICA </t>
  </si>
  <si>
    <t>FORNEC E/OU ASSENT DE TUBO CERAMICO COM JUNTA ARGAMASSADA</t>
  </si>
  <si>
    <t>FORNEC E/OU ASSENT DE TUBO CERAMICO COM JUNTA ASFALTICA</t>
  </si>
  <si>
    <t xml:space="preserve">ASSENTAMENTO DE TUBOS CERÂMICOS DIAMETRO 150MM, COM JUNTA ASFÁLTICA </t>
  </si>
  <si>
    <t>FORNEC E/OU ASSENT DE TUBO DE CONCRETO COM JUNTA ELASTICA</t>
  </si>
  <si>
    <t xml:space="preserve">ASSENTAMENTO DE TUBOS DE CONCRETO COM JUNTA ELÁSTICA - DN 300 MM </t>
  </si>
  <si>
    <t>FORNEC E/OU ASSENT DE TUBO DE CONCRETO COM JUNTA ARGAMASSADA</t>
  </si>
  <si>
    <t>FORNEC E/OU ASSENT DE HIDRANTES TAMPOES E PECAS ESPECIAIS</t>
  </si>
  <si>
    <t xml:space="preserve">ASSENTAMENTO DE TAMPAO DE FERRO FUNDIDO 900 MM </t>
  </si>
  <si>
    <t xml:space="preserve">ASSENTAMENTO DE TAMPAO DE FERRO FUNDIDO 600 MM </t>
  </si>
  <si>
    <t>FORNEC E/OU ASSENT DE TUBO PVC DEFOFO COM JUNTA ELASTICA</t>
  </si>
  <si>
    <t>FORNEC E/OU ASSENT DE CONEXOES DIVERSAS</t>
  </si>
  <si>
    <t>FORNEC E/OU ASSENT DE VALVULAS E REGISTROS</t>
  </si>
  <si>
    <t xml:space="preserve">INSTALAÇÃO DE VÁLVULAS OU REGISTROS COM JUNTA FLANGEADA - DN 50 </t>
  </si>
  <si>
    <t xml:space="preserve">INSTALAÇÃO DE VÁLVULAS OU REGISTROS COM JUNTA FLANGEADA - DN 75 </t>
  </si>
  <si>
    <t xml:space="preserve">INSTALAÇÃO DE VÁLVULAS OU REGISTROS COM JUNTA FLANGEADA - DN 100 </t>
  </si>
  <si>
    <t xml:space="preserve">INSTALAÇÃO DE VÁLVULAS OU REGISTROS COM JUNTA FLANGEADA - DN 150 </t>
  </si>
  <si>
    <t xml:space="preserve">INSTALAÇÃO DE VÁLVULAS OU REGISTROS COM JUNTA FLANGEADA - DN 200 </t>
  </si>
  <si>
    <t xml:space="preserve">INSTALAÇÃO DE VÁLVULAS OU REGISTROS COM JUNTA FLANGEADA - DN 250 </t>
  </si>
  <si>
    <t xml:space="preserve">INSTALAÇÃO DE VÁLVULAS OU REGISTROS COM JUNTA FLANGEADA - DN 300 </t>
  </si>
  <si>
    <t xml:space="preserve">INSTALAÇÃO DE VÁLVULAS OU REGISTROS COM JUNTA FLANGEADA - DN 350 </t>
  </si>
  <si>
    <t xml:space="preserve">INSTALAÇÃO DE VÁLVULAS OU REGISTROS COM JUNTA FLANGEADA - DN 400 </t>
  </si>
  <si>
    <t xml:space="preserve">INSTALAÇÃO DE VÁLVULAS OU REGISTROS COM JUNTA FLANGEADA - DN 450 </t>
  </si>
  <si>
    <t xml:space="preserve">INSTALAÇÃO DE VÁLVULAS OU REGISTROS COM JUNTA FLANGEADA - DN 500 </t>
  </si>
  <si>
    <t xml:space="preserve">INSTALAÇÃO DE VÁLVULAS OU REGISTROS COM JUNTA FLANGEADA - DN 600 </t>
  </si>
  <si>
    <t xml:space="preserve">INSTALAÇÃO DE VÁLVULAS OU REGISTROS COM JUNTA FLANGEADA - DN 700 </t>
  </si>
  <si>
    <t xml:space="preserve">INSTALAÇÃO DE VÁLVULAS OU REGISTROS COM JUNTA FLANGEADA - DN 900 </t>
  </si>
  <si>
    <t xml:space="preserve">INSTALAÇÃO DE VÁLVULAS OU REGISTROS COM JUNTA FLANGEADA - DN 1000 </t>
  </si>
  <si>
    <t xml:space="preserve">INSTALAÇÃO DE VÁLVULAS OU REGISTROS COM JUNTA ELÁSTICA - DN 50 </t>
  </si>
  <si>
    <t xml:space="preserve">INSTALAÇÃO DE VÁLVULAS OU REGISTROS COM JUNTA ELÁSTICA - DN 75 </t>
  </si>
  <si>
    <t xml:space="preserve">INSTALAÇÃO DE VÁLVULAS OU REGISTROS COM JUNTA ELÁSTICA - DN 100 </t>
  </si>
  <si>
    <t xml:space="preserve">INSTALAÇÃO DE VÁLVULAS OU REGISTROS COM JUNTA ELÁSTICA - DN 150 </t>
  </si>
  <si>
    <t xml:space="preserve">INSTALAÇÃO DE VÁLVULAS OU REGISTROS COM JUNTA ELÁSTICA - DN 200 </t>
  </si>
  <si>
    <t xml:space="preserve">INSTALAÇÃO DE VÁLVULAS OU REGISTROS COM JUNTA ELÁSTICA - DN 250 </t>
  </si>
  <si>
    <t xml:space="preserve">INSTALAÇÃO DE VÁLVULAS OU REGISTROS COM JUNTA ELÁSTICA - DN 300 </t>
  </si>
  <si>
    <t xml:space="preserve">INSTALAÇÃO DE VÁLVULAS OU REGISTROS COM JUNTA ELÁSTICA - DN 350 </t>
  </si>
  <si>
    <t xml:space="preserve">INSTALAÇÃO DE VÁLVULAS OU REGISTROS COM JUNTA ELÁSTICA - DN 400 </t>
  </si>
  <si>
    <t xml:space="preserve">INSTALAÇÃO DE VÁLVULAS OU REGISTROS COM JUNTA ELÁSTICA - DN 450 </t>
  </si>
  <si>
    <t xml:space="preserve">INSTALAÇÃO DE VÁLVULAS OU REGISTROS COM JUNTA ELÁSTICA - DN 500 </t>
  </si>
  <si>
    <t xml:space="preserve">INSTALAÇÃO DE VÁLVULAS OU REGISTROS COM JUNTA ELÁSTICA - DN 600 </t>
  </si>
  <si>
    <t>FORNEC E/OU ASSENT DE TUBO DE ACO COM JUNTA ELASTICA</t>
  </si>
  <si>
    <t>CANTEIRO DE OBRAS</t>
  </si>
  <si>
    <t>CONSTRUCAO DO CANTEIRO</t>
  </si>
  <si>
    <t>PLACA DE OBRA</t>
  </si>
  <si>
    <t xml:space="preserve">PLACA DE OBRA EM CHAPA DE ACO GALVANIZADO </t>
  </si>
  <si>
    <t>MOBILIZACAO E DESMOBILIZACAO</t>
  </si>
  <si>
    <t>CUSTOS HORÁRIOS DE MÁQUINAS E EQUIPAMENTOS</t>
  </si>
  <si>
    <t>CUSTO HORÁRIO PRODUTIVO DIURNO</t>
  </si>
  <si>
    <t>CHP</t>
  </si>
  <si>
    <t xml:space="preserve">USINA DE ASFALTO A QUENTE FIXA CAP.40/80 TON/H - CHP DIURNO </t>
  </si>
  <si>
    <t xml:space="preserve">CAMINHAO BASCULANTE, 6M3,12T - 162HP (VU=5ANOS) - CHP DIURNO </t>
  </si>
  <si>
    <t xml:space="preserve">USINA DE CONCRETO FIXA CAPACIDADE 90/120 M³, 63HP - CHP DIURNO </t>
  </si>
  <si>
    <t xml:space="preserve">CAMINHAO PIPA FORD F12000 6000L 162CV C/BOMBA GASOLINA - CHP DIURNO </t>
  </si>
  <si>
    <t>COMPRESSOR DE AR REBOCAVEL, DESCARGA LIVRE EFETIVA 180PCM, PRESSAO DE TRABALHO 102 PSI, MOTOR A DIESEL 89CV - CUSTO HORARIO PRODUTIVO DIURNO</t>
  </si>
  <si>
    <t xml:space="preserve">CAMINHAO BASCULANTE - 5,0M3 - 170HP,11,24T (VU=5ANOS) - CHP DIURNO </t>
  </si>
  <si>
    <t xml:space="preserve">TRATOR DE ESTEIRAS CATERPILLAR D6 153HP (VU=10AN0S) - CHP DIURNO </t>
  </si>
  <si>
    <t xml:space="preserve">CAMINHAO BASCULANTE 204CV (VU=7ANOS/14.000H) - CHP DIURNO </t>
  </si>
  <si>
    <t xml:space="preserve">MAQUINA SOLDA ARCO 375A DIESEL 33CV CHP DIURNO EXCLUSIVE OPERADOR </t>
  </si>
  <si>
    <t xml:space="preserve">CAMINHAO BASCULANTE 4,0M3 TOCO 162CV PBT=11800KG - CHP DIURNO </t>
  </si>
  <si>
    <t xml:space="preserve">EXTRUSORA DE GUIAS E SARJETAS 14HP - CHP </t>
  </si>
  <si>
    <t xml:space="preserve">VEICULO UTILITARIO TIPO PICK-UP A GASOLINA COM 56,8CV - CHP </t>
  </si>
  <si>
    <t xml:space="preserve">CAMINHAO BASCULANTE -4,0 M3 - 152CV - 8,5T (CHP) </t>
  </si>
  <si>
    <t xml:space="preserve">GRUPO GERADOR 150 KVA- CHP </t>
  </si>
  <si>
    <t xml:space="preserve">MAQUINA DE DEMARCAR FAIXAS AUTOPROP. - CHP </t>
  </si>
  <si>
    <t xml:space="preserve">CAMINHAO CARROCERIA FIXA FORD F-12000 12T / 142CV </t>
  </si>
  <si>
    <t xml:space="preserve">CHP - CAMINHAO BASCULANTE TRUCADO CARGA UTIL = 10 M3 - 15 T </t>
  </si>
  <si>
    <t xml:space="preserve">CAMINHAO DISTRIBUIDOR DE ASFALTO - CHP </t>
  </si>
  <si>
    <t xml:space="preserve">CHP-GUINDASTE MADAL MD-10A </t>
  </si>
  <si>
    <t xml:space="preserve">CHP-GRUPO DE SOLDAGEM BAMBOZZI 375-A </t>
  </si>
  <si>
    <t>CUSTO HORÁRIO PRODUTIVO NOTURNO</t>
  </si>
  <si>
    <t xml:space="preserve">USINA DE ASFALTO A QUENTE FIXA CAP.40/80 TON/H - CHP NOTURNO </t>
  </si>
  <si>
    <t>CHP-N</t>
  </si>
  <si>
    <t xml:space="preserve">CAMINHAO BASCULANTE, 6M3,12T - 162HP (VU=5ANOS) - CHP NOTURNO </t>
  </si>
  <si>
    <t xml:space="preserve">USINA DE CONCRETO FIXA CAPACIDADE 90/120 M³, 63HP - CHP NOTURNO </t>
  </si>
  <si>
    <t>CUSTO HORÁRIO IMPRODUTIVO DIURNO</t>
  </si>
  <si>
    <t>CHI</t>
  </si>
  <si>
    <t xml:space="preserve">USINA DE CONCRETO FIXA CAPACIDADE 90/120 M³, 63HP - CHI DIURNO </t>
  </si>
  <si>
    <t xml:space="preserve">CAMINHAO PIPA FORD F12000 6000L 162CV C/BOMBA GASOLINA - CHI DIURNO </t>
  </si>
  <si>
    <t xml:space="preserve">CAMINHAO BASCULANTE, 162HP, 6M3 - 12T (VU=5ANOS) - CHI DIURNO </t>
  </si>
  <si>
    <t xml:space="preserve">CAMINHAO BASCULANTE 4,0M3 TOCO 162CV PBT=11800KG - CHI DIURNO </t>
  </si>
  <si>
    <t xml:space="preserve">CAMINHAO BASCULANTE 204CV (VU=7ANOS/14.000H) - CHI DIURNO </t>
  </si>
  <si>
    <t xml:space="preserve">MAQUINA SOLDA ARCO 375A DIESEL 33CV CHI DIURNO EXCLUSIVE OPERADOR </t>
  </si>
  <si>
    <t xml:space="preserve">CAMINHAO TOCO BASCULANTE 152CV, 4M3, 8,5T (CHI) </t>
  </si>
  <si>
    <t xml:space="preserve">GRUPO GERADOR 150 KVA- CHI </t>
  </si>
  <si>
    <t xml:space="preserve">CHI-GUINDASTE MADAL MD-10A </t>
  </si>
  <si>
    <t xml:space="preserve">CHI-GRUPO DE SOLDAGEM BAMBOZZI 375-A </t>
  </si>
  <si>
    <t>CUSTO HORÁRIO IMPRODUTIVO NOTURNO</t>
  </si>
  <si>
    <t xml:space="preserve">CAMINHAO BASCULANTE, 6M3, 12T - 162HP (VU=5ANOS) - CHI NOTURNO </t>
  </si>
  <si>
    <t>CHI-N</t>
  </si>
  <si>
    <t xml:space="preserve">USINA DE CONCRETO FIXA CAPACIDADE 90/120 M³, 63HP - CHI NOTURNO </t>
  </si>
  <si>
    <t xml:space="preserve">MAQUINA SOLDA ARCO 375A DIESEL 33CV CHI NOTURNO EXCLUSIVE OPERADOR </t>
  </si>
  <si>
    <t>COMPOSIÇÕES AUXILIARES</t>
  </si>
  <si>
    <t xml:space="preserve">CAMINHAO BASCULANTE 4,0M3 TOCO 162CV PBT=11800KG - JUROS </t>
  </si>
  <si>
    <t xml:space="preserve">CAMINHAO BASCULANTE 4,0M3 TOCO 162CV PBT=11800KG - OPERACAO </t>
  </si>
  <si>
    <t xml:space="preserve">CAMINHAO BASCULANTE, 162HP- 6M3 (VU=5ANOS) - DEPRECIACAO E JUROS </t>
  </si>
  <si>
    <t xml:space="preserve">CAMINHAO BASCULANTE, 162HP- 6M3 (VU=5ANOS) - MANUTENCAO </t>
  </si>
  <si>
    <t xml:space="preserve">USINA DE ASFALTO A QUENTE FIXA CAP.40/80 TON/H-DEPRECIACA0 E JUROS </t>
  </si>
  <si>
    <t xml:space="preserve">USINA DE ASFALTO A QUENTE FIXA CAP.40/80 TON/H-MANUTENCAO </t>
  </si>
  <si>
    <t xml:space="preserve">USINA DE ASFALTO A QUENTE FIXA CAP.40/80 TON/H-MATERIAL E OPERACAO </t>
  </si>
  <si>
    <t xml:space="preserve">CAMINHAO BASCULANTE, 162HP- 6M3 /MAO-DE-OBRA NA OPERACAO NOTURNA </t>
  </si>
  <si>
    <t xml:space="preserve">RETRO-ESCAVADEIRA, 74HP (VU=6 ANOS) - MÃO-DE-OBRA/OPERAÇÃO NOTURNO </t>
  </si>
  <si>
    <t>CAMINHAO PIPA F12000 142HP TANQUE 6000L/MAO-DE-OBRA NA OPERACAO DIURNA</t>
  </si>
  <si>
    <t xml:space="preserve">MOTOSCRAPER 270HP - CUSTO COM MATERIAIS NA OPERACAO </t>
  </si>
  <si>
    <t xml:space="preserve">MOTOSCRAPER 270HP -CUSTO COM MA0-DE-0BRA NA OPERACAO DIURNA </t>
  </si>
  <si>
    <t>COMPRESSOR DE AR REBOCAVEL, DESCARGA LIVRE EFETIVA 180PCM, PRESSAO DE TRABALHO 102 PSI, MOTOR A DIESEL 89CV - MAO-DE-OBRA DIURNA NA OPERACAO</t>
  </si>
  <si>
    <t xml:space="preserve">CAMINHAO BASCULANTE,5,0 M3 - 11,24T - 170HP (VU=5ANOS) - DEPRECIACAO </t>
  </si>
  <si>
    <t xml:space="preserve">CAMINHAO BASCULANTE, 5,0 M3 - 170HP -11,24T (VU=5ANOS) - JUROS </t>
  </si>
  <si>
    <t xml:space="preserve">TRATOR DE ESTEIRAS CATERPILLAR D6 153HP (VU=10AN0S) - MANUTENCAO </t>
  </si>
  <si>
    <t xml:space="preserve">CAMINHAO BASCULANTE 204CV (VU=7ANOS) - MANUTENCAO </t>
  </si>
  <si>
    <t xml:space="preserve">CAMINHAO BASCULANTE 204CV - CUSTO COM MATERIAL NA OPERACAO </t>
  </si>
  <si>
    <t xml:space="preserve">CAMINHAO BASCULANTE 204CV / VALOR DA MAO-DE-OBRA NA OPERACAO </t>
  </si>
  <si>
    <t xml:space="preserve">TRATOR DE ESTEIRAS - D6 - DEPRECIACAO </t>
  </si>
  <si>
    <t xml:space="preserve">TRATOR DE ESTEIRAS - D6 - JUROS </t>
  </si>
  <si>
    <t xml:space="preserve">TRATOR DE ESTEIRAS - D6 - MANUTENCAO </t>
  </si>
  <si>
    <t xml:space="preserve">TRATOR DE ESTEIRAS - D6 - MAO DE OBRA NA OPERACAO </t>
  </si>
  <si>
    <t xml:space="preserve">EXTRUSORA DE GUIAS E SARJETAS 14HP - DEPRECIACAO </t>
  </si>
  <si>
    <t xml:space="preserve">EXTRUSORA DE GUIAS E SARJETAS 14HP - JUROS </t>
  </si>
  <si>
    <t xml:space="preserve">EXTRUSORA DE GUIAS E SARJETAS 14HP - MANUTENCAO </t>
  </si>
  <si>
    <t xml:space="preserve">VEICULO UTILITARIO TIPO PICK-UP A GASOLINA COM 56,8CV - DEPRECIACAO </t>
  </si>
  <si>
    <t xml:space="preserve">VEICULO UTILITARIO TIPO PICK-UP A GASOLINA COM 56,8CV - JUROS </t>
  </si>
  <si>
    <t xml:space="preserve">VEICULO UTILITARIO TIPO PICK-UP A GASOLINA COM 56,8CV - MANUTENCAO </t>
  </si>
  <si>
    <t xml:space="preserve">MÃO-DE-OBRA OPERAÇÃO DIURNA - VEÍCULO LEVE </t>
  </si>
  <si>
    <t xml:space="preserve">CAMINHAO BASCULANTE 4,0M3 CARGA UTIL 8,5T 152CV - JUROS </t>
  </si>
  <si>
    <t xml:space="preserve">CAMINHAO BASCULANTE 4,0M3 CARGA UTIL 8,5T 152CV - MANUTENCAO </t>
  </si>
  <si>
    <t xml:space="preserve">CAMINHAO BASCULANTE 4,0M3 TOCO 162CV PBT=11800KG - DEPRECIACAO </t>
  </si>
  <si>
    <t xml:space="preserve">CAMINHAO BASCULANTE 4,0M3 TOCO 162CV PBT=11800KG - MANUTENCAO </t>
  </si>
  <si>
    <t xml:space="preserve">CAMINHAO BASCULANTE ,162HP- 6M3 - OPERACAO DIURNA </t>
  </si>
  <si>
    <t xml:space="preserve">CAMINHAO BASCULANTE ,162HP- 6M3 / MAO-DE-OBRA NA OPERACAO DIURNA </t>
  </si>
  <si>
    <t xml:space="preserve">USINA DE CONCRETO FIXA CAPACIDADE 90/120 M³, 63HP - MANUTENÇÃO </t>
  </si>
  <si>
    <t xml:space="preserve">TRATOR SOBRE ESTEIRAS 305HP - MAO-DE-OBRA NA OPERACAO NOTURNA </t>
  </si>
  <si>
    <t xml:space="preserve">MOTOSCRAPER 270HP -CUSTO COM MA0-DE-0BRA NA OPERACAO NOTURNA </t>
  </si>
  <si>
    <t xml:space="preserve">CAMINHAO BASCULANTE - 5,0 M3 - 170CV - 11,24T (VU=5ANOS) - MANUTENCAO </t>
  </si>
  <si>
    <t xml:space="preserve">TRATOR DE PNEUS 110 A 126 HP - MAO-DE-OBRA NA OPERACAO NOTURNA </t>
  </si>
  <si>
    <t xml:space="preserve">DEPRECIAO E JUROS - GRUPO GERADOR 150 KVA </t>
  </si>
  <si>
    <t xml:space="preserve">CUSTOS COMBUSTIVEL + MATERIAL DISTRIBUIDOR DE AGREGADO SPRE* </t>
  </si>
  <si>
    <t xml:space="preserve">MANUTENCAO - GRUPO GERADOR 150 KVA </t>
  </si>
  <si>
    <t xml:space="preserve">CUSTOS C/MATERIAL OPERACAO - GRUPO GERADOR 150 KVA </t>
  </si>
  <si>
    <t xml:space="preserve">TRATOR DE PNEUS MOTOR DIESEL 61CV (CI) INCL OPERADOR </t>
  </si>
  <si>
    <t xml:space="preserve">MAQUINA DE JUNTAS GAS 8,25CV PART MANUAL (CI) INCL OPERADOR </t>
  </si>
  <si>
    <t xml:space="preserve">DEPRECIAO E JUROS - MAQUINA DE DEMARCAR FAIXAS AUTOPROP. </t>
  </si>
  <si>
    <t xml:space="preserve">JUROS/CAMINHAO CARROCERIA FIXA FORD F-12000 - 142CV </t>
  </si>
  <si>
    <t xml:space="preserve">CAMINHAO TANQUE (PIPA) 6.000 L, DIESEL, 132CV, COM MOTORISTA, (CHI). </t>
  </si>
  <si>
    <t xml:space="preserve">CHP - BETONEIRA CAPAC. 320 L, MOTOR DIESEL 6 HP, ALFA 320 OU SIMILAR </t>
  </si>
  <si>
    <t xml:space="preserve">DEPRECIACAO/CAMINHAO CARROCERIA FIXA FORD F-12000 CHASSI 194" - 142CV </t>
  </si>
  <si>
    <t xml:space="preserve">MANUTENCAO - MAQUINA DE DEMARCAR FAIXAS AUTOPROP. </t>
  </si>
  <si>
    <t xml:space="preserve">SERRA CIRCULAR MAKITA 5900B 7` 2,3HP - CHP </t>
  </si>
  <si>
    <t xml:space="preserve">PINTURA DE SUPERFICIE C/TINTA GRAFITE </t>
  </si>
  <si>
    <t xml:space="preserve">ESCAVACAO MANUAL DE VALAS EM TERRA COMPACTA, PROF. 2 M &lt; H &lt;= 3 M </t>
  </si>
  <si>
    <t xml:space="preserve">TRATOR DE PNEUS MOTOR DIESEL 61CV INCL OPERADOR (CP) </t>
  </si>
  <si>
    <t xml:space="preserve">MANUTENCAO/CAMINHAO CARROCERIA FIXA FORD F-12000 - 142CV </t>
  </si>
  <si>
    <t xml:space="preserve">CUSTOS C/MATERIAL OPERCAO -MAQUINA DE DEMARCAR FAIXAS AUTO </t>
  </si>
  <si>
    <t xml:space="preserve">CHP MAQUINA PROJETORA DE CONCRETO </t>
  </si>
  <si>
    <t xml:space="preserve">MAQUINA DE JUNTAS GAS 8,25CV PART MANUAL (CP) INCL OPERADOR </t>
  </si>
  <si>
    <t xml:space="preserve">ESCAVACAO MANUAL DE VALAS EM TERRA COMPACTA, PROF. DE 0 M &lt; H &lt;= 1 M </t>
  </si>
  <si>
    <t xml:space="preserve">SERRA CIRCULAR MAKITA 5900B 7` 2,3HP - CHI </t>
  </si>
  <si>
    <t xml:space="preserve">MAQUINA POLIDORA 4HP 12A 220V EXCL ESMERIL E OPERADOR (CP) </t>
  </si>
  <si>
    <t xml:space="preserve">TRATOR ESTEIRAS DIESEL APROX 335CV C/LAMINA 5000KG (CP) INCL OPERADOR </t>
  </si>
  <si>
    <t xml:space="preserve">SOCADOR PNEUMATICO 18,5KG CONSUMO AR 0,82M3/M (CP) INCL OPERADOR </t>
  </si>
  <si>
    <t>ALUGUEL CAMINHAO BASCUL NO TOCO 4M3 MOTOR DIESEL 85CV (CP) C/MOTORISTA</t>
  </si>
  <si>
    <t xml:space="preserve">CUSTO HORARIO PRODUTIVO - TALHA MANUAL </t>
  </si>
  <si>
    <t xml:space="preserve">MAQUINA DE PINTAR FAIXA CONSMAQ FX24 14HP - CHP </t>
  </si>
  <si>
    <t xml:space="preserve">MAQUINA POLIDORA 4HP 12AMP 220V EXCL ESMERIL E OPERADOR (CI) </t>
  </si>
  <si>
    <t xml:space="preserve">TRATOR ESTEIRAS DIESEL APROX 335CV C/LAMINA 5000KG (CI) INCL OPERADOR </t>
  </si>
  <si>
    <t xml:space="preserve">TRATOR DE ESTEIRAS, 153HP - CHI - INCLUSIVE OPERADOR </t>
  </si>
  <si>
    <t xml:space="preserve">TRATOR ESTEIRAS DIESEL 140CV - CHP - INCLUSIVE OPERADOR </t>
  </si>
  <si>
    <t xml:space="preserve">CAMINHÃO BASCULANTE TOCO 4M3, MOTOR DIESEL 160CV COM MOTORISTA </t>
  </si>
  <si>
    <t xml:space="preserve">SOQUETE COMPACTADOR 72KG, GASOLINA, 3HP, (CHI), EXCLUSIVE OPERADOR. </t>
  </si>
  <si>
    <t xml:space="preserve">DEPRECIACAO E JUROS - CAMINHAO DISTRIBUIDOR DE ASFALTO </t>
  </si>
  <si>
    <t xml:space="preserve">MANUTENCAO - CAMINHAO DISTRIBUIDOR DE ASFALTO </t>
  </si>
  <si>
    <t xml:space="preserve">DEPRECIACAO GUINDASTE MADAL MD-10A </t>
  </si>
  <si>
    <t xml:space="preserve">JUROS GUINDASTE MADAL MD-10A </t>
  </si>
  <si>
    <t xml:space="preserve">MANUTENCAO GUINDASTE MADAL MD-10A </t>
  </si>
  <si>
    <t xml:space="preserve">CUSTOS COMBUSTIVEL+MATERIAL NA OPERACAO DE GUINDASTE MADAL MD-10A </t>
  </si>
  <si>
    <t xml:space="preserve">DEPRECIACAO GRUPO DE SOLDAGEM BAMBOZZI 375-A </t>
  </si>
  <si>
    <t xml:space="preserve">MANUTENCAO GRUPO DE SOLDAGEM BAMBOZZI 375-A </t>
  </si>
  <si>
    <t xml:space="preserve">CUSTOS COMBUSTIVEL+MATERIAL GRUPO DE SOLDAGEM BAMBOZZI 375-A </t>
  </si>
  <si>
    <t xml:space="preserve">JUROS GRUPO DE SOLDAGEM BAMBOZZI 375-A </t>
  </si>
  <si>
    <t xml:space="preserve">SOQUETE COMPACTADOR 72KG GASOLINA, 3HP (CHP) EXCLUSIVE OPERADOR. </t>
  </si>
  <si>
    <t xml:space="preserve">DEPRECIACAO E JUROS - CAMINHAO BASCULANTE 10M3 </t>
  </si>
  <si>
    <t xml:space="preserve">MANUTENCAO - CAMINHAO BASCULANTE 10 M3 </t>
  </si>
  <si>
    <t xml:space="preserve">CUSTOS C/ MATERIAL OPERACAO - CAMINHAO BASCULANTE 10 M3 </t>
  </si>
  <si>
    <t xml:space="preserve">CUSTOS C/ MAO-DE-OBRA OPERACAO - CAMINHAO BASCULANTE 10 M3 </t>
  </si>
  <si>
    <t xml:space="preserve">CAMINHAO BASCULANTE 10 M3 - CHP </t>
  </si>
  <si>
    <t>MADEIRAMENTO</t>
  </si>
  <si>
    <t>TESOURA COMPLETA EM MASSARANDUBA SERRADA, PARA TELHADOS COM VAOS DE 4M</t>
  </si>
  <si>
    <t>TESOURA COMPLETA EM MASSARANDUBA SERRADA, PARA TELHADOS COM VAOS DE 5M</t>
  </si>
  <si>
    <t>TESOURA COMPLETA EM MASSARANDUBA SERRADA, PARA TELHADOS COM VAOS DE 6M</t>
  </si>
  <si>
    <t>TESOURA COMPLETA EM MASSARANDUBA SERRADA, PARA TELHADOS COM VAOS DE 7M</t>
  </si>
  <si>
    <t>TESOURA COMPLETA EM MASSARANDUBA SERRADA, PARA TELHADOS COM VAOS DE 8M</t>
  </si>
  <si>
    <t>TESOURA COMPLETA EM MASSARANDUBA SERRADA, PARA TELHADOS COM VAOS DE 9M</t>
  </si>
  <si>
    <t xml:space="preserve">GRADEADO DE CAIBROS E RIPAS </t>
  </si>
  <si>
    <t>TELHAMENTO COM TELHA CERAMICA</t>
  </si>
  <si>
    <t xml:space="preserve">COBERTURA EM TELHA CERAMICA TIPO PLAN, EXCLUINDO MADEIRAMENTO </t>
  </si>
  <si>
    <t xml:space="preserve">COBERTURA COM TELHA COLONIAL, EXCLUINDO MADEIRAMENTO </t>
  </si>
  <si>
    <t>TELHAMENTO COM TELHA DE FIBROCIMENTO</t>
  </si>
  <si>
    <t>TELHAMENTO COM TELHA METALICA</t>
  </si>
  <si>
    <t xml:space="preserve">ESTRUTURA TIPO ESPACIAL EM ALUMINIO ANODIZADO, VAO DE 20M </t>
  </si>
  <si>
    <t xml:space="preserve">ESTRUTURA TIPO ESPACIAL EM ALUMINIO ANODIZADO, VAO DE 30M </t>
  </si>
  <si>
    <t xml:space="preserve">ESTRUTURA TIPO ESPACIAL EM ALUMINIO ANODIZADO, VAO DE 40M </t>
  </si>
  <si>
    <t xml:space="preserve">ESTRUTURA TIPO ESPACIAL EM ALUMINIO ANODIZADO, VAO DE 50M </t>
  </si>
  <si>
    <t xml:space="preserve">CUMEEIRA EM PERFIL ONDULADO DE ALUMÍNIO </t>
  </si>
  <si>
    <t xml:space="preserve">COBERTURA COM TELHA ONDULADA DE ALUMINIO, ESPESSURA DE 5 MM </t>
  </si>
  <si>
    <t xml:space="preserve">COBERTURA COM TELHA ONDULADA DE ALUMINIO, ESPESSURA DE 7 MM </t>
  </si>
  <si>
    <t>MADEIRAMENTO/TELHAMENTO C/ TELHAS CERAMICAS</t>
  </si>
  <si>
    <t>MADEIRAMENTO/TELHAMENTO C/ TELHAS FIBROCIMENTO</t>
  </si>
  <si>
    <t xml:space="preserve">COBERTURA COM TELHA PLASTICA TRANSPARENTE INCLUSIVE FIXACAO </t>
  </si>
  <si>
    <t>CUMEEIRA CERAMICA</t>
  </si>
  <si>
    <t>CUMEEIRA DE FIBROCIMENTO</t>
  </si>
  <si>
    <t>CALHA DE CONCRETO</t>
  </si>
  <si>
    <t>CALHA DE PVC, PECAS E ACESSORIOS</t>
  </si>
  <si>
    <t>CALHA METALICA</t>
  </si>
  <si>
    <t xml:space="preserve">CALHA EM CHAPA DE ACO GALVANIZADO NUMERO 24, DESENVOLVIMENTO DE 33CM </t>
  </si>
  <si>
    <t xml:space="preserve">CALHA EM CHAPA DE ACO GALVANIZADO NUMERO 24, DESENVOLVIMENTO DE 50CM </t>
  </si>
  <si>
    <t xml:space="preserve">CALHA DE CHAPA GALVANIZADA NUMERO 26, COM DESENVOLVIMENTO DE 10 CM </t>
  </si>
  <si>
    <t>RUFO METALICO</t>
  </si>
  <si>
    <t xml:space="preserve">RUFO EM CHAPA DE ACO GALVANIZADO NUMERO 24, DESENVOLVIMENTO DE 16CM </t>
  </si>
  <si>
    <t xml:space="preserve">RUFO EM CHAPA DE ACO GALVANIZADO NUMERO 24, DESENVOLVIMENTO DE 25CM </t>
  </si>
  <si>
    <t>RUFO/ESPIGAO/RINCAO DIVERSOS</t>
  </si>
  <si>
    <t xml:space="preserve">RUFO EM FIBROCIMENTO, INCLUSO ACESSORIOS DE FIXACAO E VEDACAO </t>
  </si>
  <si>
    <t>RUFO EM CONCRETO</t>
  </si>
  <si>
    <t xml:space="preserve">RUFO EM CONCRETO ARMADO, LARGURA 40CM E ESPESSURA 7CM </t>
  </si>
  <si>
    <t>TELHAMENTO COM TELHA DE FIBRA DE VIDRO</t>
  </si>
  <si>
    <t>ESTRUTURA METALICA</t>
  </si>
  <si>
    <t xml:space="preserve">ESTRUTURA METALICA EM ACO ESTRUTURAL PERFIL I 12 X 5 1/4 </t>
  </si>
  <si>
    <t xml:space="preserve">ESTRUTURA METALICA EM ACO ESTRUTURAL PERFIL I 6 X 3 3/8 </t>
  </si>
  <si>
    <t xml:space="preserve">COBERTURA EM TELHA DE VIDRO TIPO FRANCESA </t>
  </si>
  <si>
    <t>DRENAGEM/OBRAS DE CONTENCAO/POCOS DE VISITA E CAIXAS</t>
  </si>
  <si>
    <t>ESGOTAMENTO COM BOMBA</t>
  </si>
  <si>
    <t xml:space="preserve">ESGOTAMENTO COM MOTO-BOMBA AUTOESCOVANTE </t>
  </si>
  <si>
    <t>REBAIXAMENTO DO LENCOL FREATICO</t>
  </si>
  <si>
    <t xml:space="preserve">CALHA EM CONCRETO SIMPLES, EM MEIA CANA, DIAMETRO 200 MM </t>
  </si>
  <si>
    <t xml:space="preserve">CALHA EM CONCRETO SIMPLES, MEIA CANA DE CONCRETO, DIAMETRO 300 MM </t>
  </si>
  <si>
    <t xml:space="preserve">CALHA EM CONCRETO SIMPLES, EM MEIA CANA DE CONCRETO, DIAMETRO 400 MM </t>
  </si>
  <si>
    <t xml:space="preserve">CALHA EM CONCRETO SIMPLES, EM MEIA CANA DE CONCRETO, DIAMETRO 500 MM </t>
  </si>
  <si>
    <t xml:space="preserve">CALHA EM CONCRETO SIMPLES, EM MEIA CANA DE CONCRETO, DIAMETRO 600 MM </t>
  </si>
  <si>
    <t xml:space="preserve">ESGOTAMENTO MANUAL DE AGUA DE CHUVA OU LENCOL FREATICO ESCAVADO </t>
  </si>
  <si>
    <t>DRENOS</t>
  </si>
  <si>
    <t xml:space="preserve">EXECUCAO DE DRENO VERTICAL COM PEDRISCO, DIAMETRO 200MM </t>
  </si>
  <si>
    <t xml:space="preserve">EXECUCAO DE DRENO COM MANTA GEOTEXTIL 200 G/M2 </t>
  </si>
  <si>
    <t xml:space="preserve">EXECUCAO DE DRENO COM MANTA GEOTEXTIL 300 G/M2 </t>
  </si>
  <si>
    <t xml:space="preserve">EXECUCAO DE DRENO COM MANTA GEOTEXTIL 400 G/M2 </t>
  </si>
  <si>
    <t xml:space="preserve">EXECUCAO DE DRENO FRANCES COM AREIA MEDIA </t>
  </si>
  <si>
    <t xml:space="preserve">EXECUCAO DE DRENO FRANCES COM BRITA NUM 2 </t>
  </si>
  <si>
    <t xml:space="preserve">EXECUCAO DE DRENO FRANCES COM CASCALHO </t>
  </si>
  <si>
    <t xml:space="preserve">MANTA IMPERMEABILIZANTE A BASE DE ASFALTO - FORNECIMENTO E INSTALACAO </t>
  </si>
  <si>
    <t xml:space="preserve">TUBO PVC CORRUGADO PERFURADO 100 MM C/ JUNTA ELASTICA PARA DRENAGEM. </t>
  </si>
  <si>
    <t xml:space="preserve">EXECUCAO DE DRENO PROFUNDO, CORTE EM SOLO, COM TUBO POROSO D=0,20M </t>
  </si>
  <si>
    <t xml:space="preserve">EXECUCAO DE DRENO CEGO </t>
  </si>
  <si>
    <t xml:space="preserve">FORNECIMENTO E INSTALACAO DE MANTA BIDIM RT - 14 </t>
  </si>
  <si>
    <t xml:space="preserve">CAMADA DRENANTE COM AREIA MEDIA </t>
  </si>
  <si>
    <t xml:space="preserve">FORNECIMENTO/INSTALACAO MANTA BIDIM RT-16 </t>
  </si>
  <si>
    <t xml:space="preserve">TUBO PVC DN 75 MM PARA DRENAGEM - FORNECIMENTO E INSTALACAO </t>
  </si>
  <si>
    <t xml:space="preserve">TUBO PVC DN 100 MM PARA DRENAGEM - FORNECIMENTO E INSTALACAO </t>
  </si>
  <si>
    <t xml:space="preserve">CAMADA VERTICAL DRENANTE C/ PEDRA BRITADA NUMS 1 E 2 </t>
  </si>
  <si>
    <t xml:space="preserve">CAMADA HORIZONTAL DRENANTE C/ PEDRA BRITADA 1 E 2 </t>
  </si>
  <si>
    <t xml:space="preserve">FORNECIMENTO/INSTALACAO DE MANTA BIDIM RT-31 </t>
  </si>
  <si>
    <t xml:space="preserve">FORNECIMENTO/INSTALACAO DE MANTA BIDIM RT-10 </t>
  </si>
  <si>
    <t xml:space="preserve">FORNECIMENTO E LANCAMENTO DE PEDRA DE MAO </t>
  </si>
  <si>
    <t xml:space="preserve">ENROCAMENTO COM PEDRA ARGAMASSADA TRAÇO 1:4 COM PEDRA DE MÃO </t>
  </si>
  <si>
    <t xml:space="preserve">ENROCAMENTO MANUAL, SEM ARRUMACAO DO MATERIAL </t>
  </si>
  <si>
    <t xml:space="preserve">ENROCAMENTO MANUAL, COM ARRUMACAO DO MATERIAL </t>
  </si>
  <si>
    <t>ENSECADEIRAS</t>
  </si>
  <si>
    <t xml:space="preserve">ENSECADEIRA DE MADEIRA COM PAREDE SIMPLES </t>
  </si>
  <si>
    <t xml:space="preserve">ENSECADEIRA DE MADEIRA COM PAREDE DUPLA </t>
  </si>
  <si>
    <t>GABIOES</t>
  </si>
  <si>
    <t>MUROS DE ARRIMO</t>
  </si>
  <si>
    <t xml:space="preserve">MURO DE ARRIMO DE CONCRETO CICLOPICO COM 30% DE PEDRA DE MAO </t>
  </si>
  <si>
    <t xml:space="preserve">MURO DE ARRIMO DE ALVENARIA DE PEDRA ARGAMASSADA </t>
  </si>
  <si>
    <t xml:space="preserve">MURO DE ARRIMO DE ALVENARIA DE TIJOLOS </t>
  </si>
  <si>
    <t>MURO DE ARRIMO CELULAR PECAS PRE-MOLDADAS CONCRETO EXCL MATERIAIS E FORMAS INCL CONFECCAO PECAS MONTAGEM E COMPACTACAO DO SOLO(ENCHIMENTO)</t>
  </si>
  <si>
    <t>CALHAS DE DRENAGEM/ALAS DE GALERIAS (ESTRUT. DE LANCAMENTO)</t>
  </si>
  <si>
    <t xml:space="preserve">CALHA EM MEIO TUBO DE CONCRETO SIMPLES, COM D = 30 CM </t>
  </si>
  <si>
    <t>POCOS DE VISITA/BOCAS DE LOBO/CX. DE PASSAGEM/CX. DIVERSAS</t>
  </si>
  <si>
    <t xml:space="preserve">CAIXA DE CONCRETO, ALTURA = 1,00 METRO, DIAMETRO REGISTRO &lt; 150 MM </t>
  </si>
  <si>
    <t xml:space="preserve">ACRESCIMO NA ALTURA DO POCO DE VISITA EM ALVENARIA PARA REDE D=0,40 M </t>
  </si>
  <si>
    <t>MEIO FIO, LINHA D'AGUA E SARJERTA</t>
  </si>
  <si>
    <t>MEIO-FIO EM PEDRA GRANITICA, REJUNTADO C/ARGAMASSA CIMENTO E AREIA 1:3</t>
  </si>
  <si>
    <t xml:space="preserve">ASSENTAMENTO DE MEIO FIO PREMOLDADO, INCLUINDO ESCAVACAO </t>
  </si>
  <si>
    <t>ESCORAMENTO</t>
  </si>
  <si>
    <t>ESCORAMENTO DE MADEIRA EM VALAS</t>
  </si>
  <si>
    <t xml:space="preserve">ESCORAMENTO DE MADEIRA EM VALAS, TIPO PONTALETEAMENTO </t>
  </si>
  <si>
    <t xml:space="preserve">ESCORAMENTO DE VALAS DESCONTINUO </t>
  </si>
  <si>
    <t xml:space="preserve">ESCORAMENTO DE VALAS CONTINUO </t>
  </si>
  <si>
    <t xml:space="preserve">ESCORAMENTO DE VALAS COM PRANCHOES METALICOS - AREA CRAVADA </t>
  </si>
  <si>
    <t xml:space="preserve">ESCORAMENTO DE VALAS COM PRANCHOES METALICOS - AREA NAO CRAVADA </t>
  </si>
  <si>
    <t>ESCORAMENTO MISTO EM VALAS</t>
  </si>
  <si>
    <t xml:space="preserve">ESCORAMENTO CONTINUO DE VALAS, MISTO, COM PERFIL I DE 8" </t>
  </si>
  <si>
    <t>CIMBRAMENTO</t>
  </si>
  <si>
    <t>ESQUADRIAS/FERRAGENS/VIDROS</t>
  </si>
  <si>
    <t>PORTA DE MADEIRA</t>
  </si>
  <si>
    <t xml:space="preserve">RETIRADA DE FOLHAS DE PORTA DE PASSAGEM OU JANELA </t>
  </si>
  <si>
    <t xml:space="preserve">RETIRADA DE BATENTES DE MADEIRA </t>
  </si>
  <si>
    <t xml:space="preserve">MARCO MADEIRA REGIONAL 1A 7X3,5CM - P </t>
  </si>
  <si>
    <t>BANDEIRA EM MADEIRA 1A, 40X60CM, FIXA, SEM ADUELA E ALIZAR, PARA VIDRO</t>
  </si>
  <si>
    <t xml:space="preserve">ALIZAR DE MADEIRA REGIONAL 1A 5X2,0CM </t>
  </si>
  <si>
    <t xml:space="preserve">ALIZAR DE MADEIRA REGIONAL 2A 5X2,0CM </t>
  </si>
  <si>
    <t xml:space="preserve">ALIZAR DE MADEIRA REGIONAL 3A 5X2,0CM </t>
  </si>
  <si>
    <t xml:space="preserve">MARCO DE MADEIRA REGIONAL 1A 7X3,0CM </t>
  </si>
  <si>
    <t xml:space="preserve">MARCO DE MADEIRA REGIONAL 2A 7X3,0CM </t>
  </si>
  <si>
    <t xml:space="preserve">ADUELA DE MADEIRA REGIONAL 3A 13X3,0CM </t>
  </si>
  <si>
    <t xml:space="preserve">ADUELA DE MADEIRA REGIONAL 1A 15X3,5CM </t>
  </si>
  <si>
    <t xml:space="preserve">PORTA MADEIRA 1A CORRER P/VIDRO 30MM/ GUARNICAO 15CM/ALIZAR </t>
  </si>
  <si>
    <t xml:space="preserve">ADUELA DE MADEIRA REGIONAL 2A 15X3,0CM </t>
  </si>
  <si>
    <t xml:space="preserve">ADUELA MADEIRA REGIONAL 2A 13X3,0CM </t>
  </si>
  <si>
    <t xml:space="preserve">ADUELA MADEIRA REGIONAL 3A 13X3,0CM </t>
  </si>
  <si>
    <t xml:space="preserve">ADUELA DE MADEIRA REGIONAL 1A 13X3,0CM </t>
  </si>
  <si>
    <t xml:space="preserve">TRELICA DE MADEIRA, RIPAS 4X1,5CM E REQUADROS 7,5X7,5CM </t>
  </si>
  <si>
    <t>PORTA E/OU TAMPA DE FERRO</t>
  </si>
  <si>
    <t xml:space="preserve">PORTA CORTA-FOGO 90X210X4CM </t>
  </si>
  <si>
    <t xml:space="preserve">PORTA DE FERRO, DE ABRIR, TIPO CHAPA LISA, COM GUARNICOES </t>
  </si>
  <si>
    <t xml:space="preserve">PORTA DE FERRO TIPO VENEZIANA, DE ABRIR, SEM BANDEIRA SEM FERRAGENS </t>
  </si>
  <si>
    <t xml:space="preserve">ALCAPAO EM FERRO 60X60CM, INCLUSO FERRAGENS </t>
  </si>
  <si>
    <t xml:space="preserve">ALCAPAO EM FERRO 70X70CM, INCLUSO FERRAGENS </t>
  </si>
  <si>
    <t xml:space="preserve">PORTA DE ACO DE ENROLAR TIPO GRADE, CHAPA 16 </t>
  </si>
  <si>
    <t xml:space="preserve">BATENTE FERRO 1X1/8" </t>
  </si>
  <si>
    <t>JANELA DE FERRO</t>
  </si>
  <si>
    <t xml:space="preserve">JANELA BASCULANTE DE FERRO EM CANTONEIRA 5/8"X1/8", LINHA POPULAR </t>
  </si>
  <si>
    <t xml:space="preserve">JANELA BASCULANTE EM CHAPA DOBRADA DE ACO </t>
  </si>
  <si>
    <t xml:space="preserve">JANELA DE CORRER EM CHAPA DE ACO, COM DUAS FOLHAS, PARA VIDRO </t>
  </si>
  <si>
    <t xml:space="preserve">RETIRADA DE BATENTES METALICOS </t>
  </si>
  <si>
    <t xml:space="preserve">JANELA MAXIM AR EM CHAPA DOBRADA </t>
  </si>
  <si>
    <t xml:space="preserve">JANELA DE CORRER EM FERRO TIPO VENEZIANA, DUAS FOLHAS, LINHA POPULAR </t>
  </si>
  <si>
    <t>GRADE DE FERRO</t>
  </si>
  <si>
    <t xml:space="preserve">GRADE DE FERRO EM BARRA CHATA 3/16" </t>
  </si>
  <si>
    <t>GUARDA-CORPO DE FERRO</t>
  </si>
  <si>
    <t xml:space="preserve">GUARDA-CORPO EM TUBO DE ACO GALVANIZADO 1 1/2" </t>
  </si>
  <si>
    <t xml:space="preserve">GUARDA-CORPO COM CORRIMAO EM FERRO BARRA CHATA 3/16" </t>
  </si>
  <si>
    <t>ESCADAS/CORRIMAOS</t>
  </si>
  <si>
    <t xml:space="preserve">CORRIMAO EM TUBO ACO GALVANIZADO 3/4" COM BRACADEIRA </t>
  </si>
  <si>
    <t xml:space="preserve">CORRIMAO EM TUBO ACO GALVANIZADO 2 1/2" COM BRACADEIRA </t>
  </si>
  <si>
    <t xml:space="preserve">CORRIMAO EM TUBO ACO GALVANIZADO 1 1/4" COM BRACADEIRA </t>
  </si>
  <si>
    <t xml:space="preserve">ESCADA TIPO MARINHEIRO EM TUBO ACO GALVANIZADO 1 1/2" 5 DEGRAUS </t>
  </si>
  <si>
    <t xml:space="preserve">GUARDA-CORPO COM CORRIMAO EM TUBO DE ACO GALVANIZADO 1 1/2" </t>
  </si>
  <si>
    <t xml:space="preserve">GUARDA-CORPO COM CORRIMAO EM TUBO DE ACO GALVANIZADO 3/4" </t>
  </si>
  <si>
    <t>PORTA E/OU TAMPA DE ALUMINIO</t>
  </si>
  <si>
    <t xml:space="preserve">PORTA DE ABRIR, EM ALUMINIO, CHAPA CORRUGADA COM GUARNICAO </t>
  </si>
  <si>
    <t xml:space="preserve">PORTA DE ABRIR EM ALUMINIO TIPO VENEZIANA, COM GUARNICAO </t>
  </si>
  <si>
    <t>GUARDA-CORPO/GRADE DE ALUMINIO</t>
  </si>
  <si>
    <t>FERRAGENS PARA PORTAS</t>
  </si>
  <si>
    <t xml:space="preserve">DOBRADICA TIPO VAI E VEM EM LATAO POLIDO 3" </t>
  </si>
  <si>
    <t xml:space="preserve">MOLA HIDRAULICA DE PISO PARA PORTA DE VIDRO TEMPERADO </t>
  </si>
  <si>
    <t xml:space="preserve">MACANETA TIPO ALAVANCA, PADRAO MEDIO </t>
  </si>
  <si>
    <t xml:space="preserve">PUXADOR CENTRAL PARA ESQUADRIA DE ALUMINIO </t>
  </si>
  <si>
    <t>FERRAGENS PARA JANELAS</t>
  </si>
  <si>
    <t xml:space="preserve">PUXADOR TUBULAR DE CENTRO EM LATAO CROMADO PARA JANELAS </t>
  </si>
  <si>
    <t xml:space="preserve">CARRANCA DE FERRO CROMADO 40MM PARA JANELA DE ABRIR </t>
  </si>
  <si>
    <t xml:space="preserve">TRILHO QUADRADO DE ALUMINIO 1/4" PARA RODIZIOS </t>
  </si>
  <si>
    <t>FERRAGENS DIVERSAS</t>
  </si>
  <si>
    <t xml:space="preserve">TARJETA DE FERRO CROMADO DE SOBREPOR 2" </t>
  </si>
  <si>
    <t xml:space="preserve">TARJETA TIPO LIVRE/OCUPADO PARA PORTA DE BANHEIRO </t>
  </si>
  <si>
    <t xml:space="preserve">DOBRADICA EM FERRO CROMADO 3X3", SEM ANEIS </t>
  </si>
  <si>
    <t xml:space="preserve">DOBRADICA EM ACO ZINCADO 3X3", SEM ANEIS </t>
  </si>
  <si>
    <t xml:space="preserve">DOBRADICA EM LATAO CROMADO 3X3", COM ANEIS </t>
  </si>
  <si>
    <t xml:space="preserve">DOBRADICA EM LATAO CROMADO 3 X 2 1/2 </t>
  </si>
  <si>
    <t xml:space="preserve">DOBRADICA EM FERRO GALVANIZADO 1 3/4 X2, SEM ANEIS </t>
  </si>
  <si>
    <t xml:space="preserve">DOBRADICA EM FERRO CROMADO 2X1", SEM ANEIS </t>
  </si>
  <si>
    <t xml:space="preserve">DOBRADICA EM FERRO CROMADO 3X2 1/2", SEM ANEIS </t>
  </si>
  <si>
    <t xml:space="preserve">DOBRADICA EM FERRO GALVANIZADO 4X3", COM ANEIS </t>
  </si>
  <si>
    <t xml:space="preserve">FECHO EMBUTIR TIPO UNHA 40CM C/COLOCACAO </t>
  </si>
  <si>
    <t xml:space="preserve">FECHO EMBUTIR TIPO UNHA 22CM C/COLOCACAO </t>
  </si>
  <si>
    <t xml:space="preserve">FECHADURA CROMADA COM CILINDRO PARA ARMARIOS </t>
  </si>
  <si>
    <t>VIDROS/ESPELHOS</t>
  </si>
  <si>
    <t xml:space="preserve">VIDRO LISO COMUM TRANSPARENTE, ESPESSURA 3MM </t>
  </si>
  <si>
    <t xml:space="preserve">VIDRO LISO COMUM TRANSPARENTE, ESPESSURA 4MM </t>
  </si>
  <si>
    <t xml:space="preserve">VIDRO FANTASIA TIPO CANELADO, ESPESSURA 4MM </t>
  </si>
  <si>
    <t xml:space="preserve">VIDRO ARAMADO, ESPESSURA 7MM </t>
  </si>
  <si>
    <t xml:space="preserve">ESPELHO CRISTAL ESPESSURA 4MM, COM MOLDURA DE MADEIRA </t>
  </si>
  <si>
    <t xml:space="preserve">VIDRO LISO COMUM TRANSPARENTE, ESPESSURA 5MM </t>
  </si>
  <si>
    <t xml:space="preserve">VIDRO LISO COMUM TRANSPARENTE, ESPESSURA 6MM </t>
  </si>
  <si>
    <t xml:space="preserve">VIDRO LISO FUME, ESPESSURA 4MM </t>
  </si>
  <si>
    <t xml:space="preserve">ESPELHO CRISTAL, ESPESSURA 4MM, COM PARAFUSOS DE FIXACAO, SEM MOLDURA </t>
  </si>
  <si>
    <t>PORTOES DE MADEIRA/FERRO/ALUMINIO</t>
  </si>
  <si>
    <t xml:space="preserve">PORTAO DE FERRO EM CHAPA GALVANIZADA PLANA 14 GSG </t>
  </si>
  <si>
    <t xml:space="preserve">PORTAO DE FERRO COM VARA 1/2", COM REQUADRO </t>
  </si>
  <si>
    <t>JANELA DE ALUMINIO</t>
  </si>
  <si>
    <t xml:space="preserve">JANELA BASCULANTE DE ALUMINIO </t>
  </si>
  <si>
    <t xml:space="preserve">JANELA DE ALUMINIO TIPO MAXIM AR, INCLUSO GUARNICOES E VIDRO FANTASIA </t>
  </si>
  <si>
    <t xml:space="preserve">JANELA DE CORRER EM ALUMINIO, VENEZIANA, COM BANDEIRA </t>
  </si>
  <si>
    <t xml:space="preserve">JANELA DE CORRER EM ALUMINIO, VENEZIANA, SEM BANDEIRA </t>
  </si>
  <si>
    <t xml:space="preserve">CAIXILHO FIXO, DE ALUMINIO, PARA VIDRO </t>
  </si>
  <si>
    <t xml:space="preserve">CAIXILHO FIXO, DE ALUMINIO, COM TELA DE METAL FIO 12 MALHA 3X3CM </t>
  </si>
  <si>
    <t>PERFIL/CANTONEIRA/BARRA</t>
  </si>
  <si>
    <t xml:space="preserve">CANTONEIRA DE ALUMINIO 2"X2", PARA PROTECAO DE QUINA DE PAREDE </t>
  </si>
  <si>
    <t xml:space="preserve">CANTONEIRA DE ALUMINIO 1"X1, PARA PROTECAO DE QUINA DE PAREDE </t>
  </si>
  <si>
    <t xml:space="preserve">CANTONEIRA DE MADEIRA 3,0X3,0X1,0CM </t>
  </si>
  <si>
    <t xml:space="preserve">CANTONEIRA DE MADEIRA COM LAMINADO MELAMINICO FOSCO 3,0X3,0X1,0CM </t>
  </si>
  <si>
    <t xml:space="preserve">FORNECIMENTO E ASSENTAMENTO DE BRITA 2-DRENOS E FILTROS MM </t>
  </si>
  <si>
    <t>FUNDACOES E ESTRUTURAS</t>
  </si>
  <si>
    <t>TUBULOES</t>
  </si>
  <si>
    <t xml:space="preserve">ARRASAMENTO DE TUBULAO DE CONCRETO D=0,80M. </t>
  </si>
  <si>
    <t xml:space="preserve">ARRASAMENTO DE TUBULAO DE CONCRETO D=1,25 A 1,40M. </t>
  </si>
  <si>
    <t xml:space="preserve">ARRASAMENTO DE TUBULAO DE CONCRETO D=1,45 A 1,60M. </t>
  </si>
  <si>
    <t xml:space="preserve">ARRASAMENTO DE TUBULAO DE CONCRETO D=1,65 A 2,00M. </t>
  </si>
  <si>
    <t xml:space="preserve">ARRASAMENTO DE TUBULAO DE CONCRETO D=2,10 A 2,50M. </t>
  </si>
  <si>
    <t>ESTACAS</t>
  </si>
  <si>
    <t xml:space="preserve">CORTE E PREPARO EM CABECA DE ESTACA </t>
  </si>
  <si>
    <t xml:space="preserve">ESTACA PRE-MOLDADA CONCRETO ARMADO 20 T, INCLUSIVE CRAVACAO/EMENDAS. </t>
  </si>
  <si>
    <t xml:space="preserve">ESTACA TP FRANKI D=35 CM P/CARGA 55 T S/BATE ESTACA </t>
  </si>
  <si>
    <t xml:space="preserve">ESTACA TP FRANKI D=40 CM P/CARGA 75T S/BATE ESTACA </t>
  </si>
  <si>
    <t xml:space="preserve">ESTACA TP FRANKI D=52 CM P/CARGA 130T S/BATE ESTACA </t>
  </si>
  <si>
    <t xml:space="preserve">ESTACA TP FRANKI D=60 CM P/CARGA 170T S/BATE ESTACA </t>
  </si>
  <si>
    <t xml:space="preserve">ESTACA PREMOLDADA CONCRETO ARMADO 25T INCL CRAVACAO/EMENDAS </t>
  </si>
  <si>
    <t xml:space="preserve">ESTACA PREMOLDADA CONCRETO ARMADO 32T INCL CRAVACAO/EMENDAS </t>
  </si>
  <si>
    <t xml:space="preserve">ESTACA PREMOLDADA CONCRETO ARMADO 38T INCL CRAVACAO/EMENDAS </t>
  </si>
  <si>
    <t xml:space="preserve">ESTACA PREMOLDADA CONCRETO ARMADO 62T INCL CRAVACAO/EMENDAS </t>
  </si>
  <si>
    <t>LASTROS/FUNDACOES DIVERSAS</t>
  </si>
  <si>
    <t xml:space="preserve">LASTRO DE AREIA MEDIA </t>
  </si>
  <si>
    <t xml:space="preserve">LASTRO DE BRITA </t>
  </si>
  <si>
    <t xml:space="preserve">LASTRO DE CONCRETO, PREPARO MECANICO </t>
  </si>
  <si>
    <t>FORMAS/CIMBRAMENTOS/ESCORAMENTOS</t>
  </si>
  <si>
    <t xml:space="preserve">FORMA TABUA PARA CONCRETO EM FUNDACAO C/ REAPROVEITAMENTO 5X </t>
  </si>
  <si>
    <t xml:space="preserve">FORMA TABUA PARA CONCRETO EM FUNDACAO, C/ REAPROVEITAMENTO 2X. </t>
  </si>
  <si>
    <t xml:space="preserve">FORMAS TIPO SANDUICHE COM TABUAS, 30 APROVEITAMENTOS </t>
  </si>
  <si>
    <t xml:space="preserve">FORMA CURVA EM TABUA 3A P/VIGA, PILAR E PAREDE. </t>
  </si>
  <si>
    <t xml:space="preserve">FORMA TABUA P/ CONCRETO EM FUNDACAO C/ REAPROVEITAMENTO 10 X. </t>
  </si>
  <si>
    <t xml:space="preserve">FORMA TABUA P/CONCRETO EM FUNDACAO S/REAPROVEITAMENTO </t>
  </si>
  <si>
    <t xml:space="preserve">FORMA TABUA P/ CONCRETO EM FUNDACAO RADIER C/ REAPROVEITAMENTO 3X. </t>
  </si>
  <si>
    <t xml:space="preserve">FORMA TABUA P/ CONCRETO EM FUNDACAO RADIER C/ REAPROVEITAMENTO 5X. </t>
  </si>
  <si>
    <t xml:space="preserve">FORMA TABUA P/ CONCRETO EM FUNDACAO RADIER C/ REAPROVEITAMENTO 10X. </t>
  </si>
  <si>
    <t xml:space="preserve">ESCORAMENTO DE LAJE PRE-MOLDADA </t>
  </si>
  <si>
    <t>ARMADURAS</t>
  </si>
  <si>
    <t xml:space="preserve">ARMACAO ACO CA-50 P/1,0M3 DE CONCRETO </t>
  </si>
  <si>
    <t xml:space="preserve">TIRANTES P/PROTENSAO E ANCORAGEM EM ROCHA C/ 6 FIOS ACO DURO 8MM . </t>
  </si>
  <si>
    <t xml:space="preserve">TIRANTES P/PROTENSAO E ANCORAGEM EM ROCHA C/ 8 FIOS ACO DURO 8MM . </t>
  </si>
  <si>
    <t xml:space="preserve">TIRANTES P/PROTENSAO E ANCORAGEM EM ROCHA C/10 FIOS ACO DURO 8MM . </t>
  </si>
  <si>
    <t xml:space="preserve">TIRANTES P/PROTENSAO E ANCORAGEM EM ROCHA C/12 FIOS ACO DURO 8MM . </t>
  </si>
  <si>
    <t>CONCRETOS</t>
  </si>
  <si>
    <t xml:space="preserve">CONCRETO FCK=15MPA, PREPARO COM BETONEIRA, SEM LANCAMENTO </t>
  </si>
  <si>
    <t xml:space="preserve">REGULARIZACAO DE SUPERFICIE DE CONC. APARENTE </t>
  </si>
  <si>
    <t xml:space="preserve">CONCRETO FCK=25MPA, VIRADO EM BETONEIRA, SEM LANCAMENTO </t>
  </si>
  <si>
    <t xml:space="preserve">CONCRETO FCK=20MPA, VIRADO EM BETONEIRA, SEM LANCAMENTO </t>
  </si>
  <si>
    <t xml:space="preserve">CONCRETO GROUT, PREPARADO NO LOCAL, LANCADO E ADENSADO </t>
  </si>
  <si>
    <t xml:space="preserve">EXECUÇÃO DE LASTRO EM CONCRETO (1:2,5:6), PREPARO MANUAL </t>
  </si>
  <si>
    <t xml:space="preserve">LANCAMENTO/APLICACAO MANUAL DE CONCRETO EM ESTRUTURAS </t>
  </si>
  <si>
    <t xml:space="preserve">LANCAMENTO/APLICACAO MANUAL DE CONCRETO EM FUNDACOES </t>
  </si>
  <si>
    <t>LAJE PRE-FABRICADA</t>
  </si>
  <si>
    <t>EMBASAMENTOS</t>
  </si>
  <si>
    <t xml:space="preserve">EMBASAMENTO C/PEDRA ARGAMASSADA UTILIZANDO ARG.CIM/AREIA 1:4 </t>
  </si>
  <si>
    <t xml:space="preserve">EMBASAMENTO DE MATERIAL GRANULAR - PO DE PEDRA </t>
  </si>
  <si>
    <t xml:space="preserve">EMBASAMENTO DE MATERIAL GRANULAR - RACHAO </t>
  </si>
  <si>
    <t xml:space="preserve">AGULHAMENTO FUNDO DE VALAS C/MACO 30KG PEDRA-DE-MAO H=10CM </t>
  </si>
  <si>
    <t xml:space="preserve">AGULHAMENTO FUNDO DE VALAS C/MACO 30KG PEDRA-DE-MAO H=5CM </t>
  </si>
  <si>
    <t xml:space="preserve">ALVENARIA EMBASAMENTO E=20 CM BLOCO CONCRETO </t>
  </si>
  <si>
    <t xml:space="preserve">ALVENARIA EMBASAMENTO TIJOLO CERAMICO FURADO 10X20X20 CM </t>
  </si>
  <si>
    <t>ADESIVOS PARA ESTRUTURAS</t>
  </si>
  <si>
    <t xml:space="preserve">JUNTA DE DILATACAO COM ISOPOR 10 MM </t>
  </si>
  <si>
    <t xml:space="preserve">JUNTA DE DILATACAO ELASTICA (PVC) O-220/6 PRESSAO ATE 30 MCA </t>
  </si>
  <si>
    <t>CINTAS E VERGAS</t>
  </si>
  <si>
    <t>ESTRUTURAS DIVERSAS</t>
  </si>
  <si>
    <t xml:space="preserve">SUPORTE APOIO CAIXA D AGUA BARROTES MADEIRA DE 1 </t>
  </si>
  <si>
    <t xml:space="preserve">FORNECIMENTO DE PERFIL SIMPLES "I" OU "H" ATE 8" INCLUSIVE PERDAS </t>
  </si>
  <si>
    <t xml:space="preserve">FORNECIMENTO DE PERFIL SIMPLES "I" OU "H" 8 A 12" INCLUSIVE PERDAS </t>
  </si>
  <si>
    <t xml:space="preserve">APARELHO DE APOIO NEOPRENE NAO FRETADO (1,4KG/DM3) </t>
  </si>
  <si>
    <t xml:space="preserve">APARELHO APOIO NEOPRENE FRETADO </t>
  </si>
  <si>
    <t xml:space="preserve">ESCADA EM CONCRETO ARMADO, FCK = 15 MPA, MOLDADA IN LOCO </t>
  </si>
  <si>
    <t>IMPERMEABILIZACOES E PROTECOES DIVERSAS</t>
  </si>
  <si>
    <t>IMPERMEABILIZACAO COM ARGAMASSA</t>
  </si>
  <si>
    <t>IMPERMEABILIZACAO COM ADITIVO</t>
  </si>
  <si>
    <t>IMPERMEABILIZACAO COM MANTA</t>
  </si>
  <si>
    <t>IMPERMEABILIZACAO COM FELTRO</t>
  </si>
  <si>
    <t xml:space="preserve">IMPERMEABILIZACAO COM FELTRO ASFALTICO BETUMINADO, NUM 15 </t>
  </si>
  <si>
    <t>IMPERMEABILIZACAO COM CIMENTO CRISTALIZADO</t>
  </si>
  <si>
    <t xml:space="preserve">IMPERMEABILIZACAO DE SUPERFICIE COM EMULSAO ACRILICA E SELADOR. </t>
  </si>
  <si>
    <t>IMPERMEABILIZACAO BETUMINOSA C/EMULSAO ASFALTICA E ACRILICA</t>
  </si>
  <si>
    <t xml:space="preserve">IMPERMEABILIZACAO DE SUPERFICIE, COM ASFALTO ELASTOMERICO. </t>
  </si>
  <si>
    <t xml:space="preserve">IMPERMEABILIZACAO DE SUPERFICIE COM EMULSAO ASFALTICA A BASE D'AGUA </t>
  </si>
  <si>
    <t>IMPERMEABILIZACAO COM PINTURA</t>
  </si>
  <si>
    <t>IMPERMEABILIZACAO COM MASTIQUE</t>
  </si>
  <si>
    <t>PROTECAO DE SUPERFICIE COM ARGAMASSA</t>
  </si>
  <si>
    <t>INSTALACAO ELETRICA/ELETRIFICACAO E ILUMINACAO EXTERNA</t>
  </si>
  <si>
    <t>ELETRODUTOS/CALHAS PARA LEITO DE CABOS</t>
  </si>
  <si>
    <t xml:space="preserve">ELETRODUTO DE ACO GALVANIZADO ELETROLITICO DN 20MM (3/4"), TIPO LEVE, INCLUSIVE CONEXOES - FORNECIMENTO E INSTALACAO </t>
  </si>
  <si>
    <t xml:space="preserve">ELETRODUTO DE PVC RIGIDO ROSCAVEL DN 20MM (3/4") INCL CONEXOES, FORNECIMENTO E INSTALACAO </t>
  </si>
  <si>
    <t xml:space="preserve">DUTO ESPIRAL FLEXIVEL SINGELO PEAD D=50MM(2") REVESTIDO COM PVC COM FIO GUIA DE ACO GALVANIZADO, LANCADO DIRETO NO SOLO, INCL CONEXOES </t>
  </si>
  <si>
    <t xml:space="preserve">ELETRODUTO DE PVC RIGIDO ROSCAVEL DN 25MM (1") INCL CONEXOES, FORNECIMENTO E INSTALACAO </t>
  </si>
  <si>
    <t>CONEXOES</t>
  </si>
  <si>
    <t>FIOS/CABOS</t>
  </si>
  <si>
    <t xml:space="preserve">FIO DE COBRE ISOLADO PARALELO OU TORCIDO 2 X 1,5MM2 </t>
  </si>
  <si>
    <t xml:space="preserve">CABO DE COBRE NU 6MM2 - FORNECIMENTO E INSTALACAO </t>
  </si>
  <si>
    <t xml:space="preserve">CABO DE COBRE NU 10MM2 - FORNECIMENTO E INSTALACAO </t>
  </si>
  <si>
    <t xml:space="preserve">CABO DE COBRE NU 16MM2 - FORNECIMENTO E INSTALACAO </t>
  </si>
  <si>
    <t xml:space="preserve">CABO DE COBRE NU 25MM2 - FORNECIMENTO E INSTALACAO </t>
  </si>
  <si>
    <t xml:space="preserve">CABO DE COBRE NU 50MM2 - FORNECIMENTO E INSTALACAO </t>
  </si>
  <si>
    <t xml:space="preserve">CABO DE COBRE NU 70MM2 - FORNECIMENTO E INSTALACAO </t>
  </si>
  <si>
    <t xml:space="preserve">CABO DE COBRE NU 95MM2 - FORNECIMENTO E INSTALACAO </t>
  </si>
  <si>
    <t xml:space="preserve">CABO DE COBRE NU 120MM2 - FORNECIMENTO E INSTALACAO </t>
  </si>
  <si>
    <t xml:space="preserve">FIO DE COBRE NU 4 MM2 - FORNECIMENTO E INSTALACAO </t>
  </si>
  <si>
    <t>CAIXAS</t>
  </si>
  <si>
    <t xml:space="preserve">CONDULETE 1" EM LIGA DE ALUMÍNIO FUNDIDO TIPO "X" - FORNECIMENTO E INSTALACAO </t>
  </si>
  <si>
    <t xml:space="preserve">CONDULETE PVC TIPO B 3/4 SEM TAMPA, FORNECIMENTO E INSTALACAO </t>
  </si>
  <si>
    <t xml:space="preserve">CONDULETE PVC TIPO TB 3/4 SEM TAMPA, FORNECIMENTO E INSTALACAO </t>
  </si>
  <si>
    <t xml:space="preserve">CAIXA DE PASSAGEM PVC 4X4" - FORNECIMENTO E INSTALACAO </t>
  </si>
  <si>
    <t xml:space="preserve">CAIXA DE PASSAGEM PVC 4X2" - FORNECIMENTO E INSTALACAO </t>
  </si>
  <si>
    <t xml:space="preserve">CAIXA DE PASSAGEM PVC 3" OCTOGONAL </t>
  </si>
  <si>
    <t xml:space="preserve">CAIXA METALICA OCTOGONAL 4X4" FUNDO MOVEL </t>
  </si>
  <si>
    <t xml:space="preserve">CAIXA METALICA SEXTAVADA (HEXAGONAL) 3X3" </t>
  </si>
  <si>
    <t xml:space="preserve">CAIXA DE PASSAGEM 4X2" EM FERRO GALVANIZADO </t>
  </si>
  <si>
    <t xml:space="preserve">CAIXA DE PASSAGEM 4X4" EM FERRO GALVANIZADO </t>
  </si>
  <si>
    <t xml:space="preserve">CAIXA DE PASSAGEM 20X20X25 FUNDO BRITA COM TAMPA </t>
  </si>
  <si>
    <t xml:space="preserve">CAIXA DE PASSAGEM 30X30X40 COM TAMPA E DRENO BRITA </t>
  </si>
  <si>
    <t xml:space="preserve">CAIXA DE PASSAGEM 40X40X50 FUNDO BRITA COM TAMPA </t>
  </si>
  <si>
    <t xml:space="preserve">CAIXA DE PASSGEM 50X50X60 FUNDO BRITA C/ TAMPA </t>
  </si>
  <si>
    <t xml:space="preserve">CAIXA DE PASSAGEM 60X60X70 FUNDO BRITA COM TAMPA </t>
  </si>
  <si>
    <t xml:space="preserve">CAIXA DE PASSAGEM 80X80X62 FUNDO BRITA COM TAMPA </t>
  </si>
  <si>
    <t>CONDULETE EM LIGA DE ALUMINIO TIPO "LR" 1" - FORNECIMENTO E INSTALACAO</t>
  </si>
  <si>
    <t xml:space="preserve">CONDULETE PVC TIPO "B" 1/2" SEM TAMPA - FORNECIMENTO E INSTALACAO </t>
  </si>
  <si>
    <t xml:space="preserve">CONDULETE PVC TIPO "LB" 1/2" SEM TAMPA - FORNECIMENTO E INSTALACAO </t>
  </si>
  <si>
    <t xml:space="preserve">CONDULETE PVC TIPO "LB" 3/4" SEM TAMPA - FORNECIMENTO E INSTALACAO </t>
  </si>
  <si>
    <t xml:space="preserve">CONDULETE PVC TIPO "LL" 1/2" SEM TAMPA - FORNECIMENTO E INSTALACAO </t>
  </si>
  <si>
    <t xml:space="preserve">CONDULETE PVC TIPO "TA" 3/4" SEM TAMPA - FORNECIMENTO E INSTALACAO </t>
  </si>
  <si>
    <t xml:space="preserve">CONDULETE PVC TIPO "XA" 3/4" SEM TAMPA - FORNECIMENTO E INSTALACAO </t>
  </si>
  <si>
    <t xml:space="preserve">CONDULETE EM ALUMINIO FUNDIDO 2" TIPO "E" - FORNECIMENTO E INSTALACAO </t>
  </si>
  <si>
    <t xml:space="preserve">CONDULETE EM ALUMINIO FUNDIDO 3" TIPO "E" - FORNECIMENTO E INSTALACAO </t>
  </si>
  <si>
    <t>QUADROS/DISJUNTORES</t>
  </si>
  <si>
    <t xml:space="preserve">CAIXA DE MEDICAO EM ALTA TENSAO - FORNECIMENTO E INSTALACAO </t>
  </si>
  <si>
    <t>INTERRUPTOR/TOMADA</t>
  </si>
  <si>
    <t xml:space="preserve">ESPELHO PLASTICO 4X2" - FORNECIMENTO E INSTALACAO </t>
  </si>
  <si>
    <t xml:space="preserve">ESPELHO PLASTICO 4X4" - FORNECIMENTO E INSTALACAO </t>
  </si>
  <si>
    <t xml:space="preserve">TOMADA 3P+T 30A/440V SEM PLACA - FORNECIMENTO E INSTALACAO </t>
  </si>
  <si>
    <t xml:space="preserve">INTERRUPTOR INTERMEDIARIO (FOUR-WAY) - FORNECIMENTO E INSTALACAO </t>
  </si>
  <si>
    <t xml:space="preserve">TOMADA DE EMBUTIR 2P+T 10A/250V C/ PLACA - FORNECIMENTO E INSTALACAO </t>
  </si>
  <si>
    <t xml:space="preserve">TOMADA DE EMBUTIR 2P+T 20A/250V C/ PLACA - FORNECIMENTO E INSTALACAO </t>
  </si>
  <si>
    <t>LUMINARIA INTERNA/BOCAL/LAMPADAS</t>
  </si>
  <si>
    <t xml:space="preserve">LAMPADA INCANDESCENTE 40W - FORNECIMENTO E INSTALACAO </t>
  </si>
  <si>
    <t xml:space="preserve">LAMPADA INCANDESCENTE 100W - FORNECIMENTO E INSTALACAO </t>
  </si>
  <si>
    <t xml:space="preserve">LAMPADA INCANDESCENTE 150W - FORNECIMENTO E INSTALACAO </t>
  </si>
  <si>
    <t xml:space="preserve">LAMPADA INCANDESCENTE 200W - FORNECIMENTO E INSTALACAO </t>
  </si>
  <si>
    <t xml:space="preserve">LAMPADA VAPOR METALICO 400W - FORNECIMENTO E INSTALACAO </t>
  </si>
  <si>
    <t xml:space="preserve">IGNITOR PARA PARTIDA LÂMPADA VAPOR SÓDIO ALTA PRESSÃO ATÉ 400W </t>
  </si>
  <si>
    <t xml:space="preserve">STARTER DE 20W OU 40W FORNECIMENTO E COLOCACAO </t>
  </si>
  <si>
    <t xml:space="preserve">LUMINARIA GLOBO VIDRO LEITOSO/PLAFONIER/BOCAL/LAMPADA 60W </t>
  </si>
  <si>
    <t xml:space="preserve">LUMINARIA GLOBO VIDRO LEITOSO/PLAFONIER/BOCAL/LAMPADA 100W </t>
  </si>
  <si>
    <t>LUMINARIA TIPO SPOT PARA 1 LAMPADA INCANDESCENTE/FLUORESCENTE COMPACTA</t>
  </si>
  <si>
    <t xml:space="preserve">LAMPADA FLUORESCENTE 40W - FORNECIMENTO E INSTALACAO </t>
  </si>
  <si>
    <t xml:space="preserve">LAMPADA FLUORESCENTE TP HO 85W - FORNECIMENTO E INSTALACAO </t>
  </si>
  <si>
    <t>FORNECIMENTO DE MAT/MO P/ELETRIFICACAO E ILUMINACAO PUBLICA</t>
  </si>
  <si>
    <t xml:space="preserve">SUPORTE PARA TRANSFORMADOR EM POSTE DE CONCRETO CIRCULAR </t>
  </si>
  <si>
    <t>POSTE DE CONCRETO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</si>
  <si>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</si>
  <si>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</si>
  <si>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</si>
  <si>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METALICO</t>
  </si>
  <si>
    <t>LUMINARIA EXTERNA</t>
  </si>
  <si>
    <t xml:space="preserve">REATOR PARA LAMPADA VAPOR DE MERCURIO USO EXTERNO 220V/400W </t>
  </si>
  <si>
    <t xml:space="preserve">LAMPADA DE VAPOR DE MERCURIO DE 125W - FORNECIMENTO E INSTALACAO </t>
  </si>
  <si>
    <t xml:space="preserve">LAMPADA DE VAPOR DE MERCURIO DE 250W - FORNECIMENTO E INSTALACAO </t>
  </si>
  <si>
    <t xml:space="preserve">LAMPADA DE VAPOR DE MERCURIO DE 400W/250V - FORNECIMENTO E INSTALACAO </t>
  </si>
  <si>
    <t xml:space="preserve">LAMPADA MISTA DE 160W - FORNECIMENTO E INSTALACAO </t>
  </si>
  <si>
    <t xml:space="preserve">LAMPADA MISTA DE 250W - FORNECIMENTO E INSTALACAO </t>
  </si>
  <si>
    <t xml:space="preserve">LAMPADA MISTA DE 500W - FORNECIMENTO E INSTALACAO </t>
  </si>
  <si>
    <t xml:space="preserve">LAMPADA DE VAPOR DE SODIO DE 150WX220V - FORNECIMENTO E INSTALACAO </t>
  </si>
  <si>
    <t xml:space="preserve">LAMPADA DE VAPOR DE SODIO DE 250WX220V - FORNECIMENTO E INSTALACAO </t>
  </si>
  <si>
    <t xml:space="preserve">LAMPADA DE VAPOR DE SODIO DE 400WX220V - FORNECIMENTO E INSTALACAO </t>
  </si>
  <si>
    <t xml:space="preserve">REATOR PARA LAMPADA VAPOR DE MERCURIO 125W USO EXTERNO </t>
  </si>
  <si>
    <t xml:space="preserve">REATOR PARA LAMPADA VAPOR DE MERCURIO 250W USO EXTERNO </t>
  </si>
  <si>
    <t>GERADORES</t>
  </si>
  <si>
    <t xml:space="preserve">GRUPO GERADOR 150/170 KVA MOTOR DIESEL - DEPRECIACAO </t>
  </si>
  <si>
    <t xml:space="preserve">GRUPO GERADOR 150/170 KVA MOTOR DIESEL - JUROS </t>
  </si>
  <si>
    <t xml:space="preserve">GRUPO GERADOR 150/170 KVA MOTOR DIESEL - MANUTENCAO </t>
  </si>
  <si>
    <t xml:space="preserve">GRUPO GERADOR 150/170 KVA MOTOR DIESEL - UTILIZACAO OPERATIVA </t>
  </si>
  <si>
    <t xml:space="preserve">GRUPO GERADOR 40 KVA MOTOR DIESEL - DEPRECIACAO E JUROS </t>
  </si>
  <si>
    <t xml:space="preserve">GRUPO GERADOR 40 KVA MOTOR DIESEL - MANUTENCAO </t>
  </si>
  <si>
    <t xml:space="preserve">GRUPO GERADOR 40 KVA MOTOR DIESEL - UTILIZACAO OPERATIVA </t>
  </si>
  <si>
    <t>SISTEMAS DE PROTECAO/ATERRAMENTO</t>
  </si>
  <si>
    <t xml:space="preserve">INSTALACAO PARA-RAIOS P/RESERVATORIO </t>
  </si>
  <si>
    <t xml:space="preserve">HASTE COPPERWELD 5/8 X 3,0M COM CONECTOR </t>
  </si>
  <si>
    <t xml:space="preserve">PARA-RAIOS TIPO FRANKLIN - CABO E SUPORTE ISOLADOR </t>
  </si>
  <si>
    <t xml:space="preserve">TERMINAL AEREO EM ACO GALVANIZADO COM BASE DE FIXACAO H = 30CM </t>
  </si>
  <si>
    <t xml:space="preserve">HASTE DE TERRA CANTONEIRA GALVANIZADA L=2,00M COM CONEXOES </t>
  </si>
  <si>
    <t xml:space="preserve">HASTE COPERWELD 3/4" X 3,00M COM CONECTOR </t>
  </si>
  <si>
    <t xml:space="preserve">HASTE COPERWELD 3/8" X 3,00M COM CONECTOR </t>
  </si>
  <si>
    <t xml:space="preserve">PARA-RAIO TP VALVULA 15KV/5KA - FORNECIMENTO E INSTALACAO </t>
  </si>
  <si>
    <t>SERVICOS DIVERSOS</t>
  </si>
  <si>
    <t xml:space="preserve">BOMBA CENTRIFUGA C/ MOTOR ELETRICO TRIFASICO 1CV </t>
  </si>
  <si>
    <t xml:space="preserve">FUSÍVEL TIPO NH 200A - TAMANHO 01 - FORNECIMENTO E INSTALACAO </t>
  </si>
  <si>
    <t xml:space="preserve">CHAVE BLINDADA TRIPOLAR 250V, 30A - FORNECIMENTO E INSTALACAO </t>
  </si>
  <si>
    <t xml:space="preserve">CHAVE BLINDADA TRIPOLAR 250V, 60A - FORNECIMENTO E INSTALACAO </t>
  </si>
  <si>
    <t xml:space="preserve">CHAVE BLINDADA TRIPOLAR 250V, 100A - FORNECIMENTO E INSTALACAO </t>
  </si>
  <si>
    <t xml:space="preserve">FUSIVEL TIPO NH 250A - TAMANHO 00 - FORNECIMENTO E INSTALACAO </t>
  </si>
  <si>
    <t xml:space="preserve">BASE PARA FUSIVEL (PORTA-FUSIVEL) NH 01 250A </t>
  </si>
  <si>
    <t xml:space="preserve">CHAVE FACA TRIPOLAR BLINDADA 250V/30A - FORNECIMENTO E INSTALACAO </t>
  </si>
  <si>
    <t xml:space="preserve">FUSIVEL TIPO NH 250A - TAMANHO 01 - FORNECIMENTO E INSTALACAO </t>
  </si>
  <si>
    <t>INSTALACOES ESPECIAIS</t>
  </si>
  <si>
    <t>INCENDIO</t>
  </si>
  <si>
    <t xml:space="preserve">CAIXA DE INCÊNDIO 45X75X17CM - FORNECIMENTO E INSTALAÇÃO </t>
  </si>
  <si>
    <t xml:space="preserve">CAIXA DE INCÊNDIO 60X75X17CM - FORNECIMENTO E INSTALAÇÃO </t>
  </si>
  <si>
    <t xml:space="preserve">EXTINTOR DE PQS 4KG - FORNECIMENTO E INSTALACAO </t>
  </si>
  <si>
    <t xml:space="preserve">EXTINTOR DE CO2 6KG - FORNECIMENTO E INSTALACAO </t>
  </si>
  <si>
    <t xml:space="preserve">EXTINTOR INCENDIO TP PO QUIMICO 4KG FORNECIMENTO E COLOCACAO </t>
  </si>
  <si>
    <t xml:space="preserve">HIDRANTE SUBTERRANEO FERRO FUNDIDO C/ CURVA LONGA E CAIXA DN=75MM </t>
  </si>
  <si>
    <t xml:space="preserve">EXTINTOR INCENDIO TP PO QUIMICO 6KG - FORNECIMENTO E INSTALACAO </t>
  </si>
  <si>
    <t>TELEFONE</t>
  </si>
  <si>
    <t xml:space="preserve">CABO TELEFONICO CTP-APL-50, 30 PARES (USO EXTERNO) - FORNECIMENTO E INSTALACAO </t>
  </si>
  <si>
    <t xml:space="preserve">CABO TELEFONICO CI-50 30PARES (USO INTERNO) - FORNECIMENTO E INSTALACAO </t>
  </si>
  <si>
    <t xml:space="preserve">CABO TELEFONICO CI-50 50PARES (USO INTERNO) - FORNECIMENTO E INSTALACAO </t>
  </si>
  <si>
    <t xml:space="preserve">CABO TELEFONICO CI-50 75 PARES (USO INTERNO) - FORNECIMENTO E INSTALACAO </t>
  </si>
  <si>
    <t>CABO TELEFONICO CCI-50 1 PAR (USO INTERNO) - FORNECIMENTO E INSTALACAO</t>
  </si>
  <si>
    <t xml:space="preserve">QUADRO DE DISTRIBUICAO PARA TELEFONE N.4, 60X60X12CM EM CHAPA METALICA, DE EMBUTIR, SEM ACESSORIOS, PADRAO TELEBRAS, FORNECIMENTO E INSTALACAO </t>
  </si>
  <si>
    <t>AR CONDICIONADO</t>
  </si>
  <si>
    <t xml:space="preserve">DUTO CHAPA GALVANIZADA NUM 26 P/ AR CONDICIONADO </t>
  </si>
  <si>
    <t xml:space="preserve">DUTO CHAPA GALVANIZADA NUM 22 P/ AR CONDICIONADO </t>
  </si>
  <si>
    <t>GAS</t>
  </si>
  <si>
    <t>BOMBAS P/INSTALACAO PREDIAL</t>
  </si>
  <si>
    <t xml:space="preserve">BOMBA RECALQUE D'AGUA TRIFASICA 10,0 HP </t>
  </si>
  <si>
    <t xml:space="preserve">BOMBA RECALQUE D'AGUA TRIFASICA 3,0 HP </t>
  </si>
  <si>
    <t xml:space="preserve">BOMBA RECALQUE D'AGUA DE ESTAGIOS TRIFASICA 2,0 HP </t>
  </si>
  <si>
    <t xml:space="preserve">BOMBA RECALQUE D'AGUA TRIFASICA 1,5HP </t>
  </si>
  <si>
    <t xml:space="preserve">BOMBA RECALQUE D'AGUA TRIFASICA 0,5 HP </t>
  </si>
  <si>
    <t xml:space="preserve">BOMBA RECALQUE D'AGUA PREDIO 6 A 10 PAVTOS - 2UD </t>
  </si>
  <si>
    <t xml:space="preserve">BOMBA RECALQUE D'AGUA PREDIO 3 A 5 PAVTOS - 2UD </t>
  </si>
  <si>
    <t>INSTALACOES HIDRO SANITARIAS</t>
  </si>
  <si>
    <t>FORNEC. E ASSENTAMENTO DE TUBOS P/INSTALACAO DOMICILIAR</t>
  </si>
  <si>
    <t xml:space="preserve">TUBO DE COBRE CLASSE "E" 15MM - FORNECIMENTO E INSTALACAO </t>
  </si>
  <si>
    <t xml:space="preserve">TUBO DE COBRE CLASSE "E" 22MM - FORNECIMENTO E INSTALACAO </t>
  </si>
  <si>
    <t xml:space="preserve">TUBO DE COBRE CLASSE "E" 28MM - FORNECIMENTO E INSTALACAO </t>
  </si>
  <si>
    <t xml:space="preserve">TUBO DE COBRE CLASSE "E" 35MM - FORNECIMENTO E INSTALACAO </t>
  </si>
  <si>
    <t xml:space="preserve">TUBO DE COBRE CLASSE "E" 42MM - FORNECIMENTO E INSTALACAO </t>
  </si>
  <si>
    <t xml:space="preserve">TUBO DE COBRE CLASSE "E" 66MM - FORNECIMENTO E INSTALACAO </t>
  </si>
  <si>
    <t xml:space="preserve">TUBO DE COBRE CLASSE "E" 104MM - FORNECIMENTO E INSTALACAO </t>
  </si>
  <si>
    <t xml:space="preserve">TUBO PVC PONTA/BOLSA C/VIROLA DN=150MM P/ ESGOTO JUNTA C/ ANEL </t>
  </si>
  <si>
    <t xml:space="preserve">TUBO PVC PONTA/BOLSA C/ VIROLA DN=200MM P/ ESGOTO JUNTA COM ANEL </t>
  </si>
  <si>
    <t xml:space="preserve">ASSENTAMENTO TUBO PVC COM JUNTA SOLDADA - DN 25 </t>
  </si>
  <si>
    <t xml:space="preserve">CAP PVC ESGOTO 50MM (TAMPÃO) - FORNECIMENTO E INSTALAÇÃO </t>
  </si>
  <si>
    <t xml:space="preserve">CAP PVC ESGOTO 75MM (TAMPÃO) - FORNECIMENTO E INSTALAÇÃO </t>
  </si>
  <si>
    <t xml:space="preserve">CAP PVC ESGOTO 100MM (TAMPÃO) - FORNECIMENTO E INSTALAÇÃO </t>
  </si>
  <si>
    <t xml:space="preserve">COTOVELO DE AÇO GALVANIZADO 1.1/2" - FORNECIMENTO E INSTALAÇÃO </t>
  </si>
  <si>
    <t xml:space="preserve">COTOVELO DE AÇO GALVANIZADO 1.1/4" - FORNECIMENTO E INSTALAÇÃO </t>
  </si>
  <si>
    <t xml:space="preserve">COTOVELO DE AÇO GALVANIZADO 1" - FORNECIMENTO E INSTALAÇÃO </t>
  </si>
  <si>
    <t xml:space="preserve">COTOVELO DE AÇO GALVANIZADO 1/2" - FORNECIMENTO E INSTALAÇÃO </t>
  </si>
  <si>
    <t xml:space="preserve">COTOVELO DE AÇO GALVANIZADO 2.1/2" </t>
  </si>
  <si>
    <t xml:space="preserve">COTOVELO DE AÇO GALVANIZADO 2" - FORNECIMENTO E INSTALAÇÃO </t>
  </si>
  <si>
    <t xml:space="preserve">COTOVELO DE AÇO GALVANIZADO 3" - FORNECIMENTO E INSTALAÇÃO </t>
  </si>
  <si>
    <t xml:space="preserve">COTOVELO DE AÇO GALVANIZADO 3/4" - FORNECIMENTO E INSTALAÇÃO </t>
  </si>
  <si>
    <t xml:space="preserve">COTOVELO DE AÇO GALVANIZADO 5" - FORNECIMENTO E INSTALAÇÃO </t>
  </si>
  <si>
    <t xml:space="preserve">COTOVELO DE COBRE 42MM, LIGAÇÃO SOLDADA - FORNECIMENTO E INSTALAÇÃO </t>
  </si>
  <si>
    <t xml:space="preserve">COTOVELO DE COBRE 54MM, LIGAÇÃO SOLDADA - FORNECIMENTO E INSTALAÇÃO </t>
  </si>
  <si>
    <t xml:space="preserve">COTOVELO DE COBRE 66MM, LIGAÇÃO SOLDADA - FORNECIMENTO E INSTALAÇÃO </t>
  </si>
  <si>
    <t xml:space="preserve">COTOVELO DE COBRE 79MM, LIGAÇÃO SOLDADA - FORNECIMENTO E INSTALAÇÃO </t>
  </si>
  <si>
    <t xml:space="preserve">UNIAO DE ACO GALVANIZADO 1.1/2" - FORNECIMENTO E INSTALACAO </t>
  </si>
  <si>
    <t xml:space="preserve">UNIAO DE ACO GALVANIZADO 1.1/4" - FORNECIMENTO E INSTALACAO </t>
  </si>
  <si>
    <t xml:space="preserve">UNIAO DE ACO GALVANIZADO 1" - FORNECIMENTO E INSTALACAO </t>
  </si>
  <si>
    <t xml:space="preserve">UNIAO DE ACO GALVANIZADO 1/2" - FORNECIMENTO E INSTALACAO </t>
  </si>
  <si>
    <t xml:space="preserve">UNIAO DE ACO GALVANIZADO 2.1/2" - FORNECIMENTO E INSTALACAO </t>
  </si>
  <si>
    <t xml:space="preserve">UNIAO DE ACO GALVANIZADO 2" - FORNECIMENTO E INSTALACAO </t>
  </si>
  <si>
    <t xml:space="preserve">UNIAO DE ACO GALVANIZADO 3" - FORNECIMENTO E INSTALACAO </t>
  </si>
  <si>
    <t xml:space="preserve">UNIAO DE ACO GALVANIZADO 3/4" - FORNECIMENTO E INSTALACAO </t>
  </si>
  <si>
    <t xml:space="preserve">UNIAO DE ACO GALVANIZADO 4" - FORNECIMENTO E INSTALACAO </t>
  </si>
  <si>
    <t xml:space="preserve">LUVA DE ACO GALVANIZADO 1.1/2" - FORNECIMENTO E INSTALACAO </t>
  </si>
  <si>
    <t xml:space="preserve">LUVA DE ACO GALVANIZADO 1.1/4" - FORNECIMENTO E INSTALACAO </t>
  </si>
  <si>
    <t xml:space="preserve">LUVA DE ACO GALVANIZADO 1" - FORNECIMENTO E INSTALACAO </t>
  </si>
  <si>
    <t xml:space="preserve">LUVA DE ACO GALVANIZADO 1/2" - FORNECIMENTO E INSTALACAO </t>
  </si>
  <si>
    <t xml:space="preserve">LUVA DE ACO GALVANIZADO 2.1/2" - FORNECIMENTO E INSTALACAO </t>
  </si>
  <si>
    <t xml:space="preserve">LUVA DE ACO GALVANIZADO 2" - FORNECIMENTO E INSTALACAO </t>
  </si>
  <si>
    <t xml:space="preserve">LUVA DE ACO GALVANIZADO 3" - FORNECIMENTO E INSTALACAO </t>
  </si>
  <si>
    <t xml:space="preserve">LUVA DE ACO GALVANIZADO 3/4" - FORNECIMENTO E INSTALACAO </t>
  </si>
  <si>
    <t xml:space="preserve">LUVA DE ACO GALVANIZADO 4" - FORNECIMENTO E INSTALACAO </t>
  </si>
  <si>
    <t xml:space="preserve">LUVA DE ACO GALVANIZADO 5" - FORNECIMENTO E INSTALACAO </t>
  </si>
  <si>
    <t xml:space="preserve">LUVA DE ACO GALVANIZADO 6" - FORNECIMENTO E INSTALACAO </t>
  </si>
  <si>
    <t xml:space="preserve">LUVA DE COBRE SEM ANEL SOLDA 15MM - FORNECIMENTO E INSTALACAO </t>
  </si>
  <si>
    <t xml:space="preserve">LUVA DE COBRE SEM ANEL SOLDA 28MM - FORNECIMENTO E INSTALACAO </t>
  </si>
  <si>
    <t xml:space="preserve">LUVA DE COBRE SEM ANEL SOLDA 42MM - FORNECIMENTO E INSTALACAO </t>
  </si>
  <si>
    <t xml:space="preserve">LUVA DE COBRE SEM ANEL SOLDA 54MM - FORNECIMENTO E INSTALACAO </t>
  </si>
  <si>
    <t xml:space="preserve">LUVA DE COBRE SEM ANEL SOLDA 66MM - FORNECIMENTO E INSTALACAO </t>
  </si>
  <si>
    <t xml:space="preserve">LUVA DE COBRE SEM ANEL SOLDA 79MM - FORNECIMENTO E INSTALACAO </t>
  </si>
  <si>
    <t xml:space="preserve">LUVA REDUCAO ACO GALVANIZADO 1.1/2X1.1/4" - FORNECIMENTO E INSTALACAO </t>
  </si>
  <si>
    <t xml:space="preserve">LUVA REDUCAO ACO GALVANIZADO 1.1/2X1" - FORNECIMENTO E INSTALACAO </t>
  </si>
  <si>
    <t xml:space="preserve">LUVA REDUCAO ACO GALVANIZADO 1.1/2X3/4" - FORNECIMENTO E INSTALACAO </t>
  </si>
  <si>
    <t xml:space="preserve">LUVA REDUCAO ACO GALVANIZADO 1.1/4X1" - FORNECIMENTO E INSTALACAO </t>
  </si>
  <si>
    <t xml:space="preserve">LUVA REDUCAO ACO GALVANIZADO 1.1/4X1/2" - FORNECIMENTO E INSTALACAO </t>
  </si>
  <si>
    <t xml:space="preserve">LUVA REDUCAO ACO GALVANIZADO 1.1/4X3/4" - FORNECIMENTO E INSTALACAO </t>
  </si>
  <si>
    <t xml:space="preserve">LUVA REDUCAO ACO GALVANIZADO 1X1/2" - FORNECIMENTO E INSTALACAO </t>
  </si>
  <si>
    <t xml:space="preserve">LUVA REDUCAO ACO GALVANIZADO 1X3/4" - FORNECIMENTO E INSTALACAO </t>
  </si>
  <si>
    <t xml:space="preserve">LUVA REDUCAO ACO GALVANIZADO 2.1/2X2" - FORNECIMENTO E INSTALACAO </t>
  </si>
  <si>
    <t xml:space="preserve">LUVA REDUCAO ACO GALVANIZADO 2X1.1/4" - FORNECIMENTO E INSTALACAO </t>
  </si>
  <si>
    <t xml:space="preserve">LUVA REDUCAO ACO GALVANIZADO 2X1" - FORNECIMENTO E INSTALACAO </t>
  </si>
  <si>
    <t xml:space="preserve">LUVA REDUCAO ACO GALVANIZADO 3/4X1/2" - FORNECIMENTO E INSTALACAO </t>
  </si>
  <si>
    <t xml:space="preserve">LUVA REDUCAO ACO GALVANIZADO 3X1.1/2" - FORNECIMENTO E INSTALACAO </t>
  </si>
  <si>
    <t xml:space="preserve">LUVA REDUCAO ACO GALVANIZADO 3X2.1/2" - FORNECIMENTO E INSTALACAO </t>
  </si>
  <si>
    <t xml:space="preserve">LUVA REDUCAO ACO GALVANIZADO 3X2" - FORNECIMENTO E INSTALACAO </t>
  </si>
  <si>
    <t xml:space="preserve">LUVA REDUCAO ACO GALVANIZADO 4X2.1/2" - FORNECIMENTO E INSTALACAO </t>
  </si>
  <si>
    <t xml:space="preserve">LUVA REDUCAO ACO GALVANIZADO 4X2" - FORNECIMENTO E INSTALACAO </t>
  </si>
  <si>
    <t xml:space="preserve">LUVA REDUCAO ACO GALVANIZADO 4X3" - FORNECIMENTO E INSTALACAO </t>
  </si>
  <si>
    <t xml:space="preserve">NIPLE DE ACO GALVANIZADO 1.1/2" - FORNECIMENTO E INSTALACAO </t>
  </si>
  <si>
    <t xml:space="preserve">NIPLE DE ACO GALVANIZADO 1.1/4" - FORNECIMENTO E INSTALACAO </t>
  </si>
  <si>
    <t xml:space="preserve">NIPLE DE ACO GALVANIZADO 1" - FORNECIMENTO E INSTALACAO </t>
  </si>
  <si>
    <t xml:space="preserve">NIPLE DE ACO GALVANIZADO 1/2" - FORNECIMENTO E INSTALACAO </t>
  </si>
  <si>
    <t xml:space="preserve">NIPLE DE ACO GALVANIZADO 2.1/2" - FORNECIMENTO E INSTALACAO </t>
  </si>
  <si>
    <t xml:space="preserve">NIPLE DE ACO GALVANIZADO 2" - FORNECIMENTO E INSTALACAO </t>
  </si>
  <si>
    <t xml:space="preserve">NIPLE DE ACO GALVANIZADO 3" - FORNECIMENTO E INSTALACAO </t>
  </si>
  <si>
    <t xml:space="preserve">NIPLE DE ACO GALVANIZADO 3/4" - FORNECIMENTO E INSTALACAO </t>
  </si>
  <si>
    <t xml:space="preserve">NIPLE DE ACO GALVANIZADO 4" - FORNECIMENTO E INSTALACAO </t>
  </si>
  <si>
    <t xml:space="preserve">NIPLE DE ACO GALVANIZADO 5" - FORNECIMENTO E INSTALACAO </t>
  </si>
  <si>
    <t xml:space="preserve">NIPLE DE ACO GALVANIZADO 6" - FORNECIMENTO E INSTALACAO </t>
  </si>
  <si>
    <t xml:space="preserve">TE DE ACO GALVANIZADO 1.1/2" - FORNECIMENTO E INSTALACAO </t>
  </si>
  <si>
    <t xml:space="preserve">TE DE ACO GALVANIZADO 1.1/4" - FORNECIMENTO E INSTALACAO </t>
  </si>
  <si>
    <t xml:space="preserve">TE DE ACO GALVANIZADO 1" - FORNECIMENTO E INSTALACAO </t>
  </si>
  <si>
    <t xml:space="preserve">TE DE ACO GALVANIZADO 2.1/2" - FORNECIMENTO E INSTALACAO </t>
  </si>
  <si>
    <t xml:space="preserve">TE DE ACO GALVANIZADO 2" - FORNECIMENTO E INSTALACAO </t>
  </si>
  <si>
    <t xml:space="preserve">TE DE ACO GALVANIZADO 3" - FORNECIMENTO E INSTALACAO </t>
  </si>
  <si>
    <t xml:space="preserve">TE DE ACO GALVANIZADO 3/4" - FORNECIMENTO E INSTALACAO </t>
  </si>
  <si>
    <t xml:space="preserve">TE DE ACO GALVANIZADO 4" - FORNECIMENTO E INSTALACAO </t>
  </si>
  <si>
    <t xml:space="preserve">TE DE ACO GALVANIZADO 5" - FORNECIMENTO E INSTALACAO </t>
  </si>
  <si>
    <t xml:space="preserve">TE DE ACO GALVANIZADO 6" - FORNECIMENTO E INSTALACAO </t>
  </si>
  <si>
    <t xml:space="preserve">TE DE COBRE 15MM LIGAÇÃO SOLDADA - FORNECIMENTO E INSTALACAO </t>
  </si>
  <si>
    <t xml:space="preserve">TE DE COBRE 22MM LIGAÇÃO SOLDADA - FORNECIMENTO E INSTALACAO </t>
  </si>
  <si>
    <t xml:space="preserve">TE DE COBRE 28MM LIGAÇÃO SOLDADA - FORNECIMENTO E INSTALACAO </t>
  </si>
  <si>
    <t xml:space="preserve">TE DE COBRE 35MM LIGAÇÃO SOLDADA - FORNECIMENTO E INSTALACAO </t>
  </si>
  <si>
    <t xml:space="preserve">TE DE COBRE 42MM LIGAÇÃO SOLDADA - FORNECIMENTO E INSTALACAO </t>
  </si>
  <si>
    <t xml:space="preserve">TE DE COBRE 54MM LIGAÇÃO SOLDADA - FORNECIMENTO E INSTALACAO </t>
  </si>
  <si>
    <t xml:space="preserve">TE DE COBRE 66MM LIGAÇÃO SOLDADA - FORNECIMENTO E INSTALACAO </t>
  </si>
  <si>
    <t xml:space="preserve">TE DE COBRE 79MM LIGAÇÃO SOLDADA - FORNECIMENTO E INSTALACAO </t>
  </si>
  <si>
    <t xml:space="preserve">LUVA DE COBRE SEM ANEL SOLDA 22MM - FORNECIMENTO E INSTALACAO </t>
  </si>
  <si>
    <t xml:space="preserve">LUVA DE COBRE SEM ANEL SOLDA 35MM - FORNECIMENTO E INSTALAÇÃO </t>
  </si>
  <si>
    <t xml:space="preserve">COTOVELO DE COBRE SEM ANEL SOLDA 22MM - FORNECIMENTO E INSTALACAO </t>
  </si>
  <si>
    <t xml:space="preserve">COTOVELO DE COBRE SEM ANEL SOLDA 28MM - FORNECIMENTO E INSTALACAO </t>
  </si>
  <si>
    <t xml:space="preserve">COTOVELO DE COBRE SEM ANEL SOLDA 15MM - FORNECIMENTO E INSTALACAO </t>
  </si>
  <si>
    <t xml:space="preserve">TAMPA DE CONCRETO ARMADO 60X60X5CM PARA CAIXA </t>
  </si>
  <si>
    <t xml:space="preserve">TORNEIRA BOIA METALICA D=32MM (1 1/4") </t>
  </si>
  <si>
    <t xml:space="preserve">TORNEIRA BOIA METALICA D=40MM (1 1/2") </t>
  </si>
  <si>
    <t xml:space="preserve">CAIXA D´ÁGUA EM POLIETILENO, 1000 LITROS, COM ACESSÓRIOS </t>
  </si>
  <si>
    <t xml:space="preserve">CAIXA D´AGUA EM POLIETILENO, 500 LITROS, COM ACESSÓRIOS </t>
  </si>
  <si>
    <t>RALOS/CAIXA SIFONADA</t>
  </si>
  <si>
    <t>APARELHOS SANITARIOS, LOUCAS, METAIS E OUTROS</t>
  </si>
  <si>
    <t xml:space="preserve">TAMPA EM CONCRETO ARMADO 60X60X5CM P/CX INSPECAO/FOSSA SEPTICA </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</si>
  <si>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</si>
  <si>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</si>
  <si>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REGISTROS/VALVULAS</t>
  </si>
  <si>
    <t>REGISTRO DE GAVETA COM CANOPLA Ø 25MM (1) - FORNECIMENTO E INSTALAÇÃO</t>
  </si>
  <si>
    <t>VÁLVULA DE RETENÇÃO VERTICAL Ø 20MM (3/4") - FORNECIMENTO E INSTALAÇÃO</t>
  </si>
  <si>
    <t xml:space="preserve">VÁLVULA DE RETENÇÃO VERTICAL Ø 25MM (1") - FORNECIMENTO E INSTALAÇÃO </t>
  </si>
  <si>
    <t xml:space="preserve">VÁLVULA DE RETENÇÃO VERTICAL Ø 50MM (2") - FORNECIMENTO E INSTALAÇÃO </t>
  </si>
  <si>
    <t xml:space="preserve">VÁLVULA DE RETENÇÃO VERTICAL Ø 80MM (3") - FORNECIMENTO E INSTALAÇÃO </t>
  </si>
  <si>
    <t xml:space="preserve">VÁLVULA DE RETENÇÃO VERTICAL Ø 100MM (4") - FORNECIMENTO E INSTALAÇÃO </t>
  </si>
  <si>
    <t>VÁLVULA DE RETENÇÃO HORIZONTAL Ø 50MM (2") - FORNECIMENTO E INSTALAÇÃO</t>
  </si>
  <si>
    <t>VÁLVULA DE RETENÇÃO HORIZONTAL Ø 80MM (3") - FORNECIMENTO E INSTALAÇÃO</t>
  </si>
  <si>
    <t xml:space="preserve">VÁLVULA DE PÉ COM CRIVO Ø 20MM (3/4") - FORNECIMENTO E INSTALAÇÃO </t>
  </si>
  <si>
    <t xml:space="preserve">VÁLVULA DE PÉ COM CRIVO Ø 25MM (1") - FORNECIMENTO E INSTALAÇÃO </t>
  </si>
  <si>
    <t xml:space="preserve">VÁLVULA DE PÉ COM CRIVO Ø 40MM (1.1/2") - FORNECIMENTO E INSTALAÇÃO </t>
  </si>
  <si>
    <t xml:space="preserve">VÁLVULA DE PÉ COM CRIVO Ø 50MM (2") - FORNECIMENTO E INSTALAÇÃO </t>
  </si>
  <si>
    <t xml:space="preserve">VÁLVULA DE PÉ COM CRIVO Ø 65MM (2.1/2") - FORNECIMENTO E INSTALAÇÃO </t>
  </si>
  <si>
    <t xml:space="preserve">VÁLVULA DE PÉ COM CRIVO Ø 80MM (3") - FORNECIMENTO E INSTALAÇÃO </t>
  </si>
  <si>
    <t xml:space="preserve">VÁLVULA DE PÉ COM CRIVO Ø 100MM (4") - FORNECIMENTO E INSTALAÇÃO </t>
  </si>
  <si>
    <t xml:space="preserve">VÁLVULA DE ESFERA EM BRONZE Ø 1/2" - FORNECIMENTO E INSTALAÇÃO </t>
  </si>
  <si>
    <t xml:space="preserve">VÁLVULA DE ESFERA EM BRONZE Ø 3/4" - FORNECIMENTO E INSTALAÇÃO </t>
  </si>
  <si>
    <t xml:space="preserve">VÁLVULA DE ESFERA EM BRONZE Ø 1" - FORNECIMENTO E INSTALAÇÃO </t>
  </si>
  <si>
    <t xml:space="preserve">VÁLVULA DE ESFERA EM BRONZE Ø 1.1/2" - FORNECIMENTO E INSTALAÇÃO </t>
  </si>
  <si>
    <t xml:space="preserve">VALVULA PE COM CRIVO BRONZE 1.1/4" - FORNECIMENTO E INSTALACAO </t>
  </si>
  <si>
    <t xml:space="preserve">REGISTRO GAVETA 4" BRUTO LATAO - FORNECIMENTO E INSTALACAO </t>
  </si>
  <si>
    <t xml:space="preserve">REGISTRO GAVETA 3" BRUTO LATAO - FORNECIMENTO E INSTALACAO </t>
  </si>
  <si>
    <t xml:space="preserve">REGISTRO GAVETA 1.1/2" BRUTO LATAO - FORNECIMENTO E INSTALACAO </t>
  </si>
  <si>
    <t xml:space="preserve">REGISTRO GAVETA 1.1/4" BRUTO LATAO - FORNECIMENTO E INSTALACAO </t>
  </si>
  <si>
    <t xml:space="preserve">REGISTRO GAVETA 1" BRUTO LATAO - FORNECIMENTO E INSTALACAO </t>
  </si>
  <si>
    <t xml:space="preserve">CAIXA DE AREIA 40X40X40CM EM ALVENARIA - EXECUÇÃO </t>
  </si>
  <si>
    <t xml:space="preserve">CAIXA DE AREIA 60X60X60CM EM ALVENARIA - EXECUÇÃO </t>
  </si>
  <si>
    <t xml:space="preserve">CAIXA DE INSPEÇÃO 80X80X80CM EM ALVENARIA - EXECUÇÃO </t>
  </si>
  <si>
    <t xml:space="preserve">CAIXA DE INSPEÇÃO 90X90X80CM EM ALVENARIA - EXECUÇÃO </t>
  </si>
  <si>
    <t>CAIXA PARA HIDROMETRO CONCRETO PRE-MOLDADO - FORNECIMENTO E INSTALACAO</t>
  </si>
  <si>
    <t>INSTALACOES DE PRODUCAO</t>
  </si>
  <si>
    <t>INSTALACAO DE BOMBAS EM GERAL</t>
  </si>
  <si>
    <t xml:space="preserve">INSTALACAO DE COMPRESSOR DE AR, POTENCIA &lt;= 5 CV </t>
  </si>
  <si>
    <t xml:space="preserve">INSTALACAO DE COMPRESSOR DE AR, POTENCIA &gt; 5 E &lt;= 10 CV </t>
  </si>
  <si>
    <t xml:space="preserve">INSTALACAO DE CONJ.MOTO BOMBA SUBMERSIVEL DE 11 A 25 CV </t>
  </si>
  <si>
    <t xml:space="preserve">INSTALACAO DE CONJ.MOTO BOMBA SUBMERSIVEL DE 51 A 100 CV </t>
  </si>
  <si>
    <t xml:space="preserve">INSTALACAO DE CONJ.MOTO BOMBA VERTICAL POT &lt;= 100 CV </t>
  </si>
  <si>
    <t xml:space="preserve">INSTALACAO DE CONJ.MOTO BOMBA VERTICAL 100 &lt; POT &lt;= 200 CV </t>
  </si>
  <si>
    <t xml:space="preserve">INSTALACAO DE CONJ.MOTO BOMBA VERTICAL 200 &lt; POT &lt;= 300 CV </t>
  </si>
  <si>
    <t xml:space="preserve">INSTALACAO DE CONJ.MOTO BOMBA HORIZONTAL ATE 10 CV </t>
  </si>
  <si>
    <t xml:space="preserve">INSTALACAO DE CONJ.MOTO BOMBA HORIZONTAL DE 12,5 A 25 CV </t>
  </si>
  <si>
    <t xml:space="preserve">INSTALACAO DE CONJ.MOTO BOMBA HORIZONTAL DE 30 A 75 CV </t>
  </si>
  <si>
    <t xml:space="preserve">INSTALACAO DE CONJ.MOTO BOMBA HORIZONTAL DE 100 A 150 CV </t>
  </si>
  <si>
    <t xml:space="preserve">INSTALACAO DE CONJ.MOTO BOMBA SUBMERSO ATE 5 CV </t>
  </si>
  <si>
    <t xml:space="preserve">INSTALACAO DE CONJ.MOTO BOMBA SUBMERSO DE 6 A 25 CV </t>
  </si>
  <si>
    <t xml:space="preserve">INSTALACAO DE CONJ.MOTO BOMBA SUBMERSO DE 26 A 50 CV </t>
  </si>
  <si>
    <t>MONTAGENS EM GERAL</t>
  </si>
  <si>
    <t xml:space="preserve">INSTALACAO DE CLORADOR </t>
  </si>
  <si>
    <t xml:space="preserve">LEITO FILTRANTE - ASSENTAMENTO DE BLOCOS LEOPOLD </t>
  </si>
  <si>
    <t xml:space="preserve">FORNECIMENTO E INSTALACAO DE TALHA E TROLEY MANUAL DE 1 TONELADA </t>
  </si>
  <si>
    <t xml:space="preserve">LEITO FILTRANTE - COLOCACAO DE LONA PLASTICA </t>
  </si>
  <si>
    <t xml:space="preserve">INSTALACAO DE BOMBA DOSADORA </t>
  </si>
  <si>
    <t xml:space="preserve">INSTALACAO DE AGITADOR </t>
  </si>
  <si>
    <t xml:space="preserve">INSTALACAO DE MISTURADOR VERTICAL </t>
  </si>
  <si>
    <t xml:space="preserve">VERTEDOR TRIANGULAR DE ALUMINIO </t>
  </si>
  <si>
    <t xml:space="preserve">LEITO FILTRANTE - COLOCACAO E APILOAMENTO DE TERRA NO FILTRO </t>
  </si>
  <si>
    <t xml:space="preserve">LEITO FILTRANTE - COLOCACAO DE AREIA NOS FILTROS </t>
  </si>
  <si>
    <t xml:space="preserve">LEITO FILTRANTE - COLOCACAO DE PEDREGULHOS NOS FILTROS </t>
  </si>
  <si>
    <t xml:space="preserve">LEITO FILTRANTE - COLOCACAO DE ANTRACITO NOS FILTROS </t>
  </si>
  <si>
    <t>LIGACOES PREDIAIS AGUA/ESGOTO/ENERGIA/TELEFONE</t>
  </si>
  <si>
    <t>LIGACOES PREDIAIS DE AGUA</t>
  </si>
  <si>
    <t xml:space="preserve">KIT CAVALETE PVC COM REGISTRO 1/2" - FORNECIMENTO E INSTALAÇÃO </t>
  </si>
  <si>
    <t xml:space="preserve">HIDROMETRO 3,00M3/H, D=1/2" - FORNECIMENTO E INSTALACAO </t>
  </si>
  <si>
    <t xml:space="preserve">HIDROMETRO 5,00M3/H, D=3/4" - FORNECIMENTO E INSTALACAO </t>
  </si>
  <si>
    <t xml:space="preserve">HIDROMETRO 1,50M3/H, D=1/2" - FORNECIMENTO E INSTALACAO </t>
  </si>
  <si>
    <t xml:space="preserve">KIT CAVALETE PVC COM REGISTRO 3/4" - FORNECIMENTO E INSTALACAO </t>
  </si>
  <si>
    <t xml:space="preserve">LIGACAO DA REDE 50MM AO RAMAL PREDIAL 1/2" </t>
  </si>
  <si>
    <t xml:space="preserve">LIGACAO DA REDE 75MM AO RAMAL PREDIAL 1/2" </t>
  </si>
  <si>
    <t>LIGACOES PREDIAIS DE ESGOTO</t>
  </si>
  <si>
    <t>DRAGAGEM</t>
  </si>
  <si>
    <t xml:space="preserve">ESCAVACAO SUBMERSA COM DRAGA DE MANDIBULA </t>
  </si>
  <si>
    <t>CORTE/ESCAVACAO EM JAZIDAS OU CAMPO ABERTO</t>
  </si>
  <si>
    <t xml:space="preserve">LIMPEZA SUPERFICIAL DA CAMADA VEGETAL EM JAZIDA </t>
  </si>
  <si>
    <t xml:space="preserve">ESCAVACAO E TRANSP MAT 1A CAT DMT 50M C/TRATOR EST CAT D8 C/ LAMINA </t>
  </si>
  <si>
    <t xml:space="preserve">DRAGAGEM (C/ ESCAVADEIRA DRAG LINE DE ARRASTE 140HP) </t>
  </si>
  <si>
    <t xml:space="preserve">CORTE E ATERRO COMPENSADO </t>
  </si>
  <si>
    <t xml:space="preserve">ESCAVACAO EM ROCHA C/PERFURACAO MANUAL E EXPLOSIVO </t>
  </si>
  <si>
    <t xml:space="preserve">ESCAVACAO MANUAL EM SOLO-PROF. ATE 1,50 M </t>
  </si>
  <si>
    <t xml:space="preserve">ESCAVACAO MANUAL EM SOLO, PROF. MAIOR QUE 1,5M ATE 4,00 M </t>
  </si>
  <si>
    <t>ESCAVACAO DE VALAS</t>
  </si>
  <si>
    <t xml:space="preserve">ESCAVAÇÃO MANUAL DE VALA/CAVA EM LODO, ENTRE 4,5 E 6M DE PROFUNDIDADE </t>
  </si>
  <si>
    <t xml:space="preserve">ESCAVACAO MANUAL VALA ATE 1M SOLO MOLE </t>
  </si>
  <si>
    <t xml:space="preserve">ESCAVACAO MANUAL VALA ATE 2M EM ROCHA C/EXPLOSIVO </t>
  </si>
  <si>
    <t xml:space="preserve">ESCAVACAO MANUAL DE VALAS (SOLO COM AGUA), PROFUNDIDADE ATE 1,50 M. </t>
  </si>
  <si>
    <t xml:space="preserve">ESCAVACAO MECANICA DE VALAS (SOLO COM AGUA), PROFUNDIDADE ATE 1,50 M </t>
  </si>
  <si>
    <t>ATERRO COM OU S/COMPACTACAO</t>
  </si>
  <si>
    <t xml:space="preserve">ATERRO INTERNO (EDIFICACOES) COMPACTADO MANUALMENTE </t>
  </si>
  <si>
    <t xml:space="preserve">ATERRO INTERNO SEM APILOAMENTO COM TRANSPORTE EM CARRINHO DE MAO </t>
  </si>
  <si>
    <t xml:space="preserve">ATERRO COM AREIA COM ADENSAMENTO HIDRAULICO </t>
  </si>
  <si>
    <t xml:space="preserve">APILOAMENTO COM MACO DE 30KG </t>
  </si>
  <si>
    <t xml:space="preserve">ATERRO MECANIZADO COMPACTADO COM EMPRESTIMO DE AREIA </t>
  </si>
  <si>
    <t>ATERRO/REATERRO DE VALAS COM OU S/COMPACTACAO</t>
  </si>
  <si>
    <t xml:space="preserve">REATERRO COMPACTADO MANUALMENTE (VALAS DE FUNDAÇÕES RESIDENCIAIS) </t>
  </si>
  <si>
    <t xml:space="preserve">REATERRO VALA/CAVA C/TRATOR 200CV EXCL COMPACTACAO </t>
  </si>
  <si>
    <t>REATERRO DE VALAS / CAVAS, COMPACTADA A MAÇO, EM CAMADAS DE ATÉ 30 CM.</t>
  </si>
  <si>
    <t xml:space="preserve">REATERRO MANUAL COM APILOAMENTO MECANICO </t>
  </si>
  <si>
    <t xml:space="preserve">REATERRO MANUAL SEM APILOAMENTO </t>
  </si>
  <si>
    <t xml:space="preserve">COMPACTAÇÂO MECÂNICA DE VALA (APÓS REATERRO) </t>
  </si>
  <si>
    <t xml:space="preserve">FORNECIMENTO E REATERRO DE VALA/CAVA COM PÓ-DE-PEDRA </t>
  </si>
  <si>
    <t xml:space="preserve">REATERRO DE VALA COM MATERIAL GRANULAR (PEDRISCO) </t>
  </si>
  <si>
    <t xml:space="preserve">UMEDECIMENTO DE MATERIAL PARA FECHAMENTO DE VALAS. </t>
  </si>
  <si>
    <t>CARGA, DESCARGA E/OU TRANSPORTE DE MATERIAIS</t>
  </si>
  <si>
    <t>TXKM</t>
  </si>
  <si>
    <t xml:space="preserve">TRANSPORTE COMERCIAL COM CAMINHAO CARROCERIA 9 T, RODOVIA PAVIMENTADA </t>
  </si>
  <si>
    <t>TRANSPORTE COMERCIAL COM CAMINHAO BASCULANTE 6 M3, RODOVIA PAVIMENTADA</t>
  </si>
  <si>
    <t>M3XKM</t>
  </si>
  <si>
    <t xml:space="preserve">CARGA MANUAL DE TERRA EM CAMINHAO BASCULANTE 6 M3 </t>
  </si>
  <si>
    <t xml:space="preserve">CARGA MANUAL DE ENTULHO EM CAMINHAO BASCULANTE 6 M3 </t>
  </si>
  <si>
    <t xml:space="preserve">CARGA E DESCARGA MECANIZADAS DE ENTULHO EM CAMINHAO BASCULANTE 6 M3 </t>
  </si>
  <si>
    <t xml:space="preserve">TRANSPORTE COMERCIAL DE BRITA </t>
  </si>
  <si>
    <t xml:space="preserve">TRANSPORTE DE PAVIMENTACAO REMOVIDA (RODOVIAS NAO URBANAS) </t>
  </si>
  <si>
    <t xml:space="preserve">TRANSPORTE LOCAL DE MATERIAL BETUMINOSO (RODOVIAS NAO URBANAS) </t>
  </si>
  <si>
    <t>FORNEC. DE MAT. C/OU S/CARGA, DESC. E TRANSPORTE</t>
  </si>
  <si>
    <t xml:space="preserve">FORNECIMENTO E LANCAMENTO DE BRITA N. 4 </t>
  </si>
  <si>
    <t>COMPACTACAO OU APILOAMENTO</t>
  </si>
  <si>
    <t xml:space="preserve">REGULARIZACAO E COMPACTACAO MANUAL DE TERRENO COM SOQUETE </t>
  </si>
  <si>
    <t xml:space="preserve">COMPACTACAO MECANICA A 95% DO PROCTOR NORMAL - PAVIMENTACAO URBANA </t>
  </si>
  <si>
    <t xml:space="preserve">COMPACTACAO MECANICA A 100% DO PROCTOR NORMAL - PAVIMENTACAO URBANA </t>
  </si>
  <si>
    <t xml:space="preserve">COMPACTACAO MECANICA, SEM CONTROLE DO GC (C/COMPACTADOR PLACA 400 KG) </t>
  </si>
  <si>
    <t xml:space="preserve">CAMINHAO TANQUE (PIPA) 6.000 L, DIESEL, 132 CV, COM MOTORISTA. </t>
  </si>
  <si>
    <t>PAREDES/PAINEIS</t>
  </si>
  <si>
    <t>ALVENARIA DE TIJOLOS CERAMICOS</t>
  </si>
  <si>
    <t>ALVENARIA DE VEDAÇÃO DE BLOCOS CERÂMICOS FURADOS NA HORIZONTAL DE 14X9X19CM (ESPESSURA 14CM) DE PAREDES COM ÁREA LÍQUIDA MENOR QUE 6M² SEM VÃOS E ARGAMASSA DE ASSENTAMENTO COM PREPARO EM BETONEIRA. AF_06/2014_P</t>
  </si>
  <si>
    <t>ALVENARIA DE VEDAÇÃO DE BLOCOS CERÂMICOS FURADOS NA HORIZONTAL DE 14X9X19CM (ESPESSURA 14CM) DE PAREDES COM ÁREA LÍQUIDA MENOR QUE 6M² COM VÃOS E ARGAMASSA DE ASSENTAMENTO COM PREPARO EM BETONEIRA. AF_06/2014_P</t>
  </si>
  <si>
    <t>ALVENARIA DE ELEMENTOS VAZADOS CERAMICOS</t>
  </si>
  <si>
    <t>ALVENARIA DE BLOCOS DE CONCRETO</t>
  </si>
  <si>
    <t>ALVENARIA DE ELEMENTOS VAZADOS DE CONCRETO</t>
  </si>
  <si>
    <t>ALVENARIA DE BLOCOS DE VIDRO</t>
  </si>
  <si>
    <t>ALVENARIA DE BLOCOS DE PEDRA COM JUNTA ARGAMASSADA</t>
  </si>
  <si>
    <t>DIVISORIAS/MARMORE/GRANITO/MARMORITE/CONCRETO/MAD.AGLOM.</t>
  </si>
  <si>
    <t xml:space="preserve">RETIRADA DE DIVISORIAS EM CHAPAS DE MADEIRA, COM MONTANTES METALICOS </t>
  </si>
  <si>
    <t>ALVENARIA DE BLOCO-CONCRETO CELULAR</t>
  </si>
  <si>
    <t>PAREDE DE ADOBE</t>
  </si>
  <si>
    <t xml:space="preserve">PAREDE DE ADOBE PARA FORNOS </t>
  </si>
  <si>
    <t>PAVIMENTACAO</t>
  </si>
  <si>
    <t>RECOMPOSICAO DE PAVIMENTACAO</t>
  </si>
  <si>
    <t>REJUNTAMENTO PAVIMENTACAO PARALELEPIPEDO BETUME CASCALH INCL MATERIAIS</t>
  </si>
  <si>
    <t xml:space="preserve">RECOMPOSICAO DE REVESTIMENTO PRIMARIO MEDIDO P/ VOLUME COMPACTADO </t>
  </si>
  <si>
    <t>REGULARIZACAO/REFORCO DE SUBLEITO</t>
  </si>
  <si>
    <t>EXECUCAO DE SUB-LEITO, LEITO, SUB-BASE, BASE ETC</t>
  </si>
  <si>
    <t xml:space="preserve">BASE DE SOLO ARENOSO FINO, COMPACTACAO 100% PROCTOR MODIFICADO </t>
  </si>
  <si>
    <t xml:space="preserve">REGULARIZACAO E COMPACTACAO DE SUBLEITO ATE 20 CM DE ESPESSURA </t>
  </si>
  <si>
    <t xml:space="preserve">BASE PARA PAVIMENTACAO COM BRITA GRADUADA, INCLUSIVE COMPACTACAO </t>
  </si>
  <si>
    <t xml:space="preserve">BASE PARA PAVIMENTACAO COM BRITA CORRIDA, INCLUSIVE COMPACTACAO </t>
  </si>
  <si>
    <t xml:space="preserve">BASE PARA PAVIMENTACAO COM MACADAME HIDRAULICO, INCLUSIVE COMPACTACAO </t>
  </si>
  <si>
    <t>EXECUCAO DE PAVIMENTACOES DIVERSAS</t>
  </si>
  <si>
    <t xml:space="preserve">PINTURA DE LIGACAO COM EMULSAO RR-1C </t>
  </si>
  <si>
    <t xml:space="preserve">PINTURA DE LIGACAO COM EMULSAO RR-2C </t>
  </si>
  <si>
    <t xml:space="preserve">IMPRIMACAO DE BASE DE PAVIMENTACAO COM EMULSAO CM-30 </t>
  </si>
  <si>
    <t xml:space="preserve">TRATAMENTO SUPERFICIAL DUPLO - TSD, COM EMULSAO RR-2C </t>
  </si>
  <si>
    <t xml:space="preserve">CARGA DE PEDRA PARA PAVIMENTO POLIEDRICO </t>
  </si>
  <si>
    <t xml:space="preserve">COMPACTACAO DE PAVIMENTO POLIEDRICO </t>
  </si>
  <si>
    <t xml:space="preserve">CONTENCAO LATERAL COM SOLO LOCAL PARA PAVIMENTO POLIEDRICO </t>
  </si>
  <si>
    <t xml:space="preserve">CORTE E PREPARO DE CORDAO DE PEDRA PARA PAVIMENTO POLIEDRICO </t>
  </si>
  <si>
    <t xml:space="preserve">CORTE E PREPARO DE PEDRA PARA PAVIMENTO POLIEDRICO </t>
  </si>
  <si>
    <t xml:space="preserve">DESMONTE MANUAL DE PEDRA PARA PAVIMENTO POLIEDRICO </t>
  </si>
  <si>
    <t xml:space="preserve">CARGA DE CORDAO DE PEDRA PARA PAVIMENTO POLIEDRICO </t>
  </si>
  <si>
    <t>SINALIZACAO HORIZONTAL/VERTICAL</t>
  </si>
  <si>
    <t xml:space="preserve">CAIACAO EM MEIO FIO </t>
  </si>
  <si>
    <t>MURETA DIVISORIA E/OU DE PROTECAO</t>
  </si>
  <si>
    <t>FABRICACAO/EXECUCAO DE CBUQ/PRE-MISTURADOS</t>
  </si>
  <si>
    <t xml:space="preserve">USINAGEM DE CBUQ COM CAP 50/70, PARA CAPA DE ROLAMENTO </t>
  </si>
  <si>
    <t xml:space="preserve">USINAGEM DE CBUQ COM CAP 50/70, PARA BINDER </t>
  </si>
  <si>
    <t>PINTURAS</t>
  </si>
  <si>
    <t>PINTURA DE PAREDE</t>
  </si>
  <si>
    <t xml:space="preserve">REMOÇÃO DE PINTURA PVA/ACRILICA </t>
  </si>
  <si>
    <t xml:space="preserve">PINTURA COM TINTA EM PO INDUSTRIALIZADA A BASE DE CAL, DUAS DEMAOS </t>
  </si>
  <si>
    <t>PINTURA A BASE DE CAL E FIXADOR A BASE DE OLEO DE LINHACA, TRES DEMAOS</t>
  </si>
  <si>
    <t xml:space="preserve">EMASSAMENTO COM MASA A OLEO, UMA DEMAO </t>
  </si>
  <si>
    <t xml:space="preserve">PINTURA COM LIQUIDO PARA BRILHO, UMA DEMAO </t>
  </si>
  <si>
    <t xml:space="preserve">EMASSAMENTO COM MASSA EPOXI, 2 DEMAOS </t>
  </si>
  <si>
    <t xml:space="preserve">PINTURA C/REGULADOR DE BRILHO EM UMA DEMAO ADICIONADO AO PVA </t>
  </si>
  <si>
    <t xml:space="preserve">PINTURA COM TINTA EM PO INDUSTRIALIZADA A BASE DE CAL, TRES DEMAOS </t>
  </si>
  <si>
    <t xml:space="preserve">PINTURA COM TINTA IMPERMEAVEL MINERAL EM PO, DUAS DEMAOS </t>
  </si>
  <si>
    <t>APLICAÇÃO MANUAL DE FUNDO SELADOR ACRÍLICO EM PANOS CEGOS DE FACHADA (SEM PRESENÇA DE VÃOS) DE EDIFÍCIOS DE MÚLTIPLOS PAVIMENTOS. AF_06/2014</t>
  </si>
  <si>
    <t xml:space="preserve">APLICAÇÃO DE FUNDO SELADOR LÁTEX PVA EM TETO, UMA DEMÃO. AF_06/2014 </t>
  </si>
  <si>
    <t>APLICAÇÃO DE FUNDO SELADOR LÁTEX PVA EM PAREDES, UMA DEMÃO. AF_06/2014</t>
  </si>
  <si>
    <t xml:space="preserve">APLICAÇÃO DE FUNDO SELADOR ACRÍLICO EM PAREDES, UMA DEMÃO. AF_06/2014 </t>
  </si>
  <si>
    <t xml:space="preserve">APLICAÇÃO E LIXAMENTO DE MASSA LÁTEX EM TETO, UMA DEMÃO. AF_06/2014 </t>
  </si>
  <si>
    <t>APLICAÇÃO E LIXAMENTO DE MASSA LÁTEX EM PAREDES, UMA DEMÃO. AF_06/2014</t>
  </si>
  <si>
    <t xml:space="preserve">APLICAÇÃO E LIXAMENTO DE MASSA LÁTEX EM TETO, DUAS DEMÃOS. AF_06/2014 </t>
  </si>
  <si>
    <t>PINTURA EM CONCRETO APARENTE</t>
  </si>
  <si>
    <t xml:space="preserve">PINTURA EPOXI, DUAS DEMAOS </t>
  </si>
  <si>
    <t xml:space="preserve">PINTURA COM TINTA A BASE DE BORRACHA CLORADA, 2 DEMAOS </t>
  </si>
  <si>
    <t xml:space="preserve">PINTURA EPOXI, TRES DEMAOS </t>
  </si>
  <si>
    <t xml:space="preserve">PINTURA EPOXI INCLUSO EMASSAMENTO E FUNDO PREPARADOR </t>
  </si>
  <si>
    <t xml:space="preserve">TRATAMENTO EM CONCRETO COM ESTUQUE E LIXAMENTO </t>
  </si>
  <si>
    <t xml:space="preserve">PINTURA DE NATA DE CIMENTO, 3 DEMAOS </t>
  </si>
  <si>
    <t xml:space="preserve">VERNIZ SINTETICO BRILHANTE EM CONCRETO OU TIJOLO, DUAS DEMAOS </t>
  </si>
  <si>
    <t xml:space="preserve">VERNIZ POLIURETANO BRILHANTE EM CONCRETO OU TIJOLO, TRES DEMAOS </t>
  </si>
  <si>
    <t>PINTURA EM MADEIRA</t>
  </si>
  <si>
    <t xml:space="preserve">PINTURA VERNIZ POLIURETANO BRILHANTE EM MADEIRA, TRES DEMAOS </t>
  </si>
  <si>
    <t xml:space="preserve">PINTURA EM VERNIZ SINTETICO BRILHANTE EM MADEIRA, TRES DEMAOS </t>
  </si>
  <si>
    <t xml:space="preserve">PINTURA A OLEO, 1 DEMAO </t>
  </si>
  <si>
    <t xml:space="preserve">PINTURA A OLEO, 2 DEMAOS </t>
  </si>
  <si>
    <t xml:space="preserve">PINTURA COM VERNIZ POLIURETANO, 2 DEMAOS </t>
  </si>
  <si>
    <t xml:space="preserve">PINTURA A OLEO, 3 DEMAOS </t>
  </si>
  <si>
    <t xml:space="preserve">VERNIZ SINTETICO BRILHANTE, 2 DEMAOS </t>
  </si>
  <si>
    <t xml:space="preserve">FUNDO SINTETICO NIVELADOR BRANCO </t>
  </si>
  <si>
    <t xml:space="preserve">REMOÇÃO DE VERNIZ SOBRE MADEIRA </t>
  </si>
  <si>
    <t xml:space="preserve">PINTURA ESMALTE FOSCO EM MADEIRA, DUAS DEMAOS </t>
  </si>
  <si>
    <t xml:space="preserve">PINTURA IMUNIZANTE FUNGICIDA A BASE DE CARBOLINEUM, DUAS DEMAOS </t>
  </si>
  <si>
    <t xml:space="preserve">PINTURA IMUNIZANTE PARA MADEIRA, DUAS DEMAOS </t>
  </si>
  <si>
    <t>PINTURA PARA METAL</t>
  </si>
  <si>
    <t xml:space="preserve">JATEAMENTO COM AREIA EM ESTRUTURA METALICA </t>
  </si>
  <si>
    <t xml:space="preserve">PINTURA ESMALTE ALTO BRILHO, DUAS DEMAOS, SOBRE SUPERFICIE METALICA </t>
  </si>
  <si>
    <t xml:space="preserve">PINTURA ESMALTE ACETINADO, DUAS DEMAOS, SOBRE SUPERFICIE METALICA </t>
  </si>
  <si>
    <t xml:space="preserve">PINTURA ESMALTE FOSCO, DUAS DEMAOS, SOBRE SUPERFICIE METALICA </t>
  </si>
  <si>
    <t xml:space="preserve">FUNDO ANTICORROSIVO A BASE DE OXIDO DE FERRO (ZARCAO), DUAS DEMAOS </t>
  </si>
  <si>
    <t xml:space="preserve">FUNDO ANTICORROSIVO A BASE DE OXIDO DE FERRO (ZARCAO), UMA DEMAO </t>
  </si>
  <si>
    <t xml:space="preserve">PINTURA COM TINTA PROTETORA ACABAMENTO ALUMINIO, TRES DEMAOS </t>
  </si>
  <si>
    <t xml:space="preserve">REMOCAO DE PINTURA A OLEO/ESMALTE SOBRE SUPERFICIE METALICA </t>
  </si>
  <si>
    <t xml:space="preserve">PINTURA VERNIZ TIPO GOMA LACA DISSOLVIDO EM ALCOOL </t>
  </si>
  <si>
    <t>PINTURA PARA PISO</t>
  </si>
  <si>
    <t xml:space="preserve">PINTURA HIDROFUGANTE COM SILICONE SOBRE PISO CIMENTADO, UMA DEMAO </t>
  </si>
  <si>
    <t xml:space="preserve">PINTURA ACRILICA EM PISO CIMENTADO DUAS DEMAOS </t>
  </si>
  <si>
    <t xml:space="preserve">PINTURA ACRILICA EM PISO CIMENTADO, TRES DEMAOS </t>
  </si>
  <si>
    <t xml:space="preserve">PINTURA ACRILICA PARA SINALIZAÇÃO HORIZONTAL EM PISO CIMENTADO </t>
  </si>
  <si>
    <t xml:space="preserve">POLIMENTO E ENCERAMENTO DE PISO EM MADEIRA </t>
  </si>
  <si>
    <t>PINTURA EM TELHA</t>
  </si>
  <si>
    <t xml:space="preserve">PINTURA PARA TELHAS DE ALUMINIO COM TINTA ESMALTE AUTOMOTIVA </t>
  </si>
  <si>
    <t>PISOS</t>
  </si>
  <si>
    <t>PISO CIMENTADO</t>
  </si>
  <si>
    <t>PISO DE MADEIRA</t>
  </si>
  <si>
    <t xml:space="preserve">PISO EM TACO DE MADEIRA 7X21CM, FIXADO COM COLA BASE DE PVA </t>
  </si>
  <si>
    <t xml:space="preserve">PISO PARQUET DE MADEIRA DE LEI FIXADO COM COLA BASE DE PVA </t>
  </si>
  <si>
    <t>PISO CERAMICO</t>
  </si>
  <si>
    <t>PISO DE PEDRA</t>
  </si>
  <si>
    <t xml:space="preserve">PAVIMENTACAO EM PEDRISCO, ESPESSURA 5CM </t>
  </si>
  <si>
    <t>PISO VINILICO/BORRACHA</t>
  </si>
  <si>
    <t>PISO VINILICO SEMIFLEXIVEL PADRAO LISO, ESPESSURA 2MM, FIXADO COM COLA</t>
  </si>
  <si>
    <t xml:space="preserve">PISO DE BORRACHA PASTILHADO, ESPESSURA 7MM, FIXADO COM COLA </t>
  </si>
  <si>
    <t xml:space="preserve">PISO DE BORRACHA CANELADA, ESPESSURA 3,5MM, FIXADO COM COLA </t>
  </si>
  <si>
    <t xml:space="preserve">ASSENTAMENTO DE PISO DE BORRACHA PASTILHADA FIXADO COM COLA </t>
  </si>
  <si>
    <t xml:space="preserve">TESTEIRA OU RODAPE VINILICO 6CM FIXADO COM COLA </t>
  </si>
  <si>
    <t>PISO DE ALTA RESISTENCIA</t>
  </si>
  <si>
    <t xml:space="preserve">APLICACAO DE TINTA A BASE DE EPOXI SOBRE PISO </t>
  </si>
  <si>
    <t>PISO GRANILITE/MARMORITE</t>
  </si>
  <si>
    <t>SOLEIRA CERAMICA</t>
  </si>
  <si>
    <t>SOLEIRA DE GRANILITE, MARMORITE E OUTROS</t>
  </si>
  <si>
    <t>SOLEIRA DE MARMORE/GRANITO</t>
  </si>
  <si>
    <t>RODAPE DE MADEIRA</t>
  </si>
  <si>
    <t xml:space="preserve">RODAPE EM MADEIRA, ALTURA 7CM, FIXADO EM PECAS DE MADEIRA </t>
  </si>
  <si>
    <t xml:space="preserve">RODAPE EM MADEIRA, ALTURA 7CM, FIXADO COM COLA </t>
  </si>
  <si>
    <t>RODAPE CERAMICO</t>
  </si>
  <si>
    <t>RODAPE DE MARMORE,GRANITO,MARMORITE,GRANILITE E OUTROS</t>
  </si>
  <si>
    <t xml:space="preserve">RODAPE EM ARGAMASSA TRACO 1:2:8 (CIMENTO, CAL E AREIA) ALTURA 8CM </t>
  </si>
  <si>
    <t xml:space="preserve">RODAPE EM CONCRETO (CIMENTO, AREIA GROSSA E PEDRISCO), ALTURA 8CM </t>
  </si>
  <si>
    <t xml:space="preserve">RODAPE EM MARMORITE, ALTURA 10CM </t>
  </si>
  <si>
    <t xml:space="preserve">RODAPE EM ARGAMASSA TRACO 1:3 (CIMENTO E AREIA) ALTURA 8CM </t>
  </si>
  <si>
    <t>PISO CONCRETO</t>
  </si>
  <si>
    <t xml:space="preserve">PISO EM CONCRETO ESPESSURA 7CM, COM JUNTA EM GRAMA </t>
  </si>
  <si>
    <t xml:space="preserve">JUNTA GRAMADA 5CM DE LARGURA </t>
  </si>
  <si>
    <t>REGULARIZACAO DE CONTRA-PISOS E OUTRAS SUPERFICIES</t>
  </si>
  <si>
    <t>LASTROS (AREIA, BRITA, CASCALHO ETC)</t>
  </si>
  <si>
    <t xml:space="preserve">LASTRO DE CONCRETO, ESPESSURA 3CM, PREPARO MECANICO </t>
  </si>
  <si>
    <t>RODAPE VINILICO/BORRACHA</t>
  </si>
  <si>
    <t xml:space="preserve">RODAPE VINILICO ALTURA 5CM, ESPESSURA 1MM, FIXADO COM COLA </t>
  </si>
  <si>
    <t xml:space="preserve">RODAPE BORRACHA LISO, ALTURA 7CM, ESPESSURA 1MM, FIXADO COM COLA </t>
  </si>
  <si>
    <t>REVESTIMENTO E TRATAMENTO DE SUPERFICIES</t>
  </si>
  <si>
    <t>EMBOCO</t>
  </si>
  <si>
    <t>REBOCO</t>
  </si>
  <si>
    <t xml:space="preserve">PASTA DE CIMENTO PORTLAND, ESPESSURA 1MM </t>
  </si>
  <si>
    <t>PASTILHAS,CERAMICAS, PLACAS PRE-MOLDADAS E OUTROS</t>
  </si>
  <si>
    <t xml:space="preserve">APICOAMENTO MANUAL DE SUPERFICIE DE CONCRETO </t>
  </si>
  <si>
    <t>PEITORIL CERAMICO</t>
  </si>
  <si>
    <t>PEITORIL GRANILITE/MARMORITE</t>
  </si>
  <si>
    <t>PEITORIL DE MARMORE/GRANITO</t>
  </si>
  <si>
    <t>PEITORIL DE CONCRETO</t>
  </si>
  <si>
    <t xml:space="preserve">ASSENTAMENTO DE PEITORIL COM ARGAMASSA DE CIMENTO COLANTE </t>
  </si>
  <si>
    <t>FORRO DE MADEIRA</t>
  </si>
  <si>
    <t xml:space="preserve">MEIA CANA 2,5X2,5CM COM ACABAMENTO PARA FORRO DE MADEIRA </t>
  </si>
  <si>
    <t xml:space="preserve">RODATETO EM MADEIRA DE LEI 7,0X2,5CM </t>
  </si>
  <si>
    <t xml:space="preserve">RODATETO EM MADEIRA DE LEI 4,0X1,5CM </t>
  </si>
  <si>
    <t>FORRO DE GESSO</t>
  </si>
  <si>
    <t xml:space="preserve">SANCA DE GESSO, ALTURA 15CM, MOLDADA NA OBRA </t>
  </si>
  <si>
    <t>MARMORE/GRANITO PARA PAREDE</t>
  </si>
  <si>
    <t>LAMINADO PARA PAREDE</t>
  </si>
  <si>
    <t>REVESTIMENTO DE CORRIMAO</t>
  </si>
  <si>
    <t xml:space="preserve">CORRIMAO EM MARMORITE, LARGURA 15CM </t>
  </si>
  <si>
    <t>FORRO METALICO/PVC</t>
  </si>
  <si>
    <t>REVESTIMENTO TERMICO E/OU ACUSTICO</t>
  </si>
  <si>
    <t xml:space="preserve">ISOLAMENTO TERMICO COM MANTA DE LA DE VIDRO, ESPESSURA 2,5CM </t>
  </si>
  <si>
    <t>RESTAURO</t>
  </si>
  <si>
    <t>ANDAIMES</t>
  </si>
  <si>
    <t xml:space="preserve">BANDEJA SALVA-VIDAS/COLETA DE ENTULHOS, COM TABUA </t>
  </si>
  <si>
    <t xml:space="preserve">ANDAIME PARA REVESTIMENTO DE FORROS EM MADEIRA DE 3A </t>
  </si>
  <si>
    <t xml:space="preserve">ANDAIME PARA ALVENARIA EM MADEIRA DE 2A </t>
  </si>
  <si>
    <t xml:space="preserve">PLATAFORMA MADEIRA P/ ANDAIME TUBULAR APROVEITAMENTO 20 VEZES </t>
  </si>
  <si>
    <t xml:space="preserve">ARGAMASSA TRACO 1:2 (CAL E AREIA FINA PENEIRADA), PREPARO MANUAL </t>
  </si>
  <si>
    <t xml:space="preserve">ARGAMASSA TRACO 1:4 (CIMENTO E PEDRISCO), PREPARO MANUAL </t>
  </si>
  <si>
    <t xml:space="preserve">ARGAMASSA GROUT CIMENTO/CAL/AREIA/PEDRISCO 1:0,1:3:2 - PREPARO MANUAL </t>
  </si>
  <si>
    <t xml:space="preserve">ARGAMASSA CIMENTO/AREIA/SAIBRO 1:2:2 - PREPARO MANUAL </t>
  </si>
  <si>
    <t>ARGAMASSA TRAÇO 1:3:12 (CIMENTO, CAL E AREIA MÉDIA) PARA EMBOÇO/MASSA ÚNICA/ASSENTAMENTO DE ALVENARIA DE VEDAÇÃO, PREPARO MANUAL. AF_06/2014</t>
  </si>
  <si>
    <t xml:space="preserve">ARGAMASSA TRAÇO 1:3 (CIMENTO E AREIA MÉDIA) PARA CONTRAPISO, PREPARO MANUAL. AF_06/2014 </t>
  </si>
  <si>
    <t>CARGA, DESCARGA E TRANSPORTE DE MATERIAIS</t>
  </si>
  <si>
    <t xml:space="preserve">TRANSPORTE VERTICAL MANUAL DE MATERIAIS DIVERSOS A 1ª LAJE </t>
  </si>
  <si>
    <t xml:space="preserve">TRANSPORTE VERTICAL MANUAL DE MATERIAIS DIVERSOS A 2ª LAJE </t>
  </si>
  <si>
    <t xml:space="preserve">TRANSPORTE HORIZONTAL DE MATERIAIS DIVERSOS A 30M </t>
  </si>
  <si>
    <t xml:space="preserve">TRANSPORTE HORIZONTAL DE MATERIAIS DIVERSOS A 40M </t>
  </si>
  <si>
    <t xml:space="preserve">TRANSPORTE HORIZONTAL DE MATERIAIS DIVERSOS A 50M </t>
  </si>
  <si>
    <t xml:space="preserve">TRANSPORTE HORIZONTAL DE MATERIAIS DIVERSOS A 60M </t>
  </si>
  <si>
    <t xml:space="preserve">TRANSPORTE HORIZONTAL DE MATERIAIS DIVERSOS A 100M </t>
  </si>
  <si>
    <t xml:space="preserve">TRANSPORTE HORIZONTAL, SACOS 50 KG, MANUAL, 30M. AF_06/2014 </t>
  </si>
  <si>
    <t xml:space="preserve">TRANSPORTE HORIZONTAL, SACOS 30 KG, MANUAL, 30M. AF_06/2014 </t>
  </si>
  <si>
    <t xml:space="preserve">TRANSPORTE HORIZONTAL, SACOS 20 KG, MANUAL, 30M. AF_06/2014 </t>
  </si>
  <si>
    <t xml:space="preserve">TRANSPORTE HORIZONTAL, MASSA/GRANEL, JERICA 90L, 30M. AF_06/2014 </t>
  </si>
  <si>
    <t xml:space="preserve">TRANSPORTE HORIZONTAL, MASSA/GRANEL, JERICA 90L, 50M. AF_06/2014 </t>
  </si>
  <si>
    <t xml:space="preserve">TRANSPORTE HORIZONTAL, MASSA/GRANEL, JERICA 90L, 75M. AF_06/2014 </t>
  </si>
  <si>
    <t xml:space="preserve">TRANSPORTE HORIZONTAL, MASSA/GRANEL, JERICA 90L, 100M. AF_06/2014 </t>
  </si>
  <si>
    <t xml:space="preserve">TRANSPORTE HORIZONTAL, PLACAS CERÂMICAS, MANUAL, 30M. AF_06/2014 </t>
  </si>
  <si>
    <t xml:space="preserve">TRANSPORTE HORIZONTAL, LATA DE 18 L, MANUAL, 30M. AF_06/2014 </t>
  </si>
  <si>
    <t xml:space="preserve">TRANSPORTE VERTICAL, SACOS 50 KG, MANUAL, 1 PAVIMENTO. AF_06/2014 </t>
  </si>
  <si>
    <t xml:space="preserve">TRANSPORTE VERTICAL, SACOS 30 KG, MANUAL, 1 PAVIMENTO. AF_06/2014 </t>
  </si>
  <si>
    <t xml:space="preserve">TRANSPORTE VERTICAL, SACOS 20 KG, MANUAL, 1 PAVIMENTO. AF_06/2014 </t>
  </si>
  <si>
    <t>TRANSPORTE VERTICAL, PLACAS CERÂMICAS, MANUAL, 1 PAVIMENTO. AF_06/2014</t>
  </si>
  <si>
    <t xml:space="preserve">TRANSPORTE VERTICAL, LATA DE 18 L, MANUAL, 1 PAVIMENTO. AF_06/2014 </t>
  </si>
  <si>
    <t>LIMPEZA E ARREMATES FINAIS</t>
  </si>
  <si>
    <t xml:space="preserve">LIMPEZA FINAL DA OBRA </t>
  </si>
  <si>
    <t xml:space="preserve">LIMPEZA DE ESTRUTURAL DE ACO OU CONCRETO COM JATEAMENTO DE AREIA </t>
  </si>
  <si>
    <t xml:space="preserve">LIMPEZA DE SUPERFICIES COM JATO DE ALTA PRESSAO DE AR E AGUA </t>
  </si>
  <si>
    <t xml:space="preserve">LIMPEZA/PREPARO SUPERFICIE CONCRETO P/PINTURA </t>
  </si>
  <si>
    <t xml:space="preserve">LIMPEZA E LAVAGEM DE PASTILHAS </t>
  </si>
  <si>
    <t xml:space="preserve">LIMPEZA CHAPA MELAMINICA EM PAREDE </t>
  </si>
  <si>
    <t xml:space="preserve">LIMPEZA LAMBRI ALUMINIO </t>
  </si>
  <si>
    <t xml:space="preserve">LIMPEZA ESQUADRIA FERRO C/SOLVENTE </t>
  </si>
  <si>
    <t xml:space="preserve">LIMPEZA VIDRO COMUM </t>
  </si>
  <si>
    <t xml:space="preserve">LIMPEZA FORRO </t>
  </si>
  <si>
    <t xml:space="preserve">LIMPEZA PISO MARMORE/GRANITO </t>
  </si>
  <si>
    <t xml:space="preserve">LIMPEZA PISO CERAMICO </t>
  </si>
  <si>
    <t xml:space="preserve">LIMPEZA PISO PLACA BORRACHA C/ENCERAMENTO </t>
  </si>
  <si>
    <t xml:space="preserve">LIMPEZA PISO PLACA BORRACHA </t>
  </si>
  <si>
    <t xml:space="preserve">LIMPEZA PISO CIMENTADO </t>
  </si>
  <si>
    <t xml:space="preserve">LIMPEZA PISO MARMORITE/GRANILITE </t>
  </si>
  <si>
    <t xml:space="preserve">LIMPEZA MANUAL DO TERRENO (C/ RASPAGEM SUPERFICIAL) </t>
  </si>
  <si>
    <t xml:space="preserve">LIMPEZA LOUCAS E METAIS </t>
  </si>
  <si>
    <t xml:space="preserve">LIMPEZA GERAL DE QUADRA POLIESPORTIVA </t>
  </si>
  <si>
    <t xml:space="preserve">LIMPEZA DE ESTRUTURA METALICA SEM ANDAIME </t>
  </si>
  <si>
    <t xml:space="preserve">RASPAGEM / CALAFETACAO TACOS MADEIRA 1 DEMAO CERA </t>
  </si>
  <si>
    <t xml:space="preserve">ENCERAMENTO MANUAL PISO DE QUALQUER NATUREZA - 2 DEMAOS </t>
  </si>
  <si>
    <t xml:space="preserve">ENCERAMENTO MANUAL EM MADEIRA - 3 DEMAOS </t>
  </si>
  <si>
    <t xml:space="preserve">PLACA INAUGURACAO EM ALUMINIO 0,40X0,60M FORNECIMENTO E COLOCACAO </t>
  </si>
  <si>
    <t xml:space="preserve">LIXAMENTO MAN C/ LIXA CALAFATE DE CONCR APARENTE ANTIGO </t>
  </si>
  <si>
    <t xml:space="preserve">LETRA DE ACO INOX NO22 ALT=20CM FORNECIMENTO E COLOCACAO </t>
  </si>
  <si>
    <t>LIMPEZA DE REVESTIMENTO EM PAREDE C/ SOLUCAO DE ACIDO MURIATICO/AMONIA</t>
  </si>
  <si>
    <t xml:space="preserve">PERFURACAO DE POCO COM PERFURATRIZ PNEUMATICA </t>
  </si>
  <si>
    <t xml:space="preserve">PERFURACAO DE POCO COM PERFURATRIZ A PERCUSSAO </t>
  </si>
  <si>
    <t xml:space="preserve">REVESTIMENTO DE POCOS C/ TUBOS DE CONCRETO </t>
  </si>
  <si>
    <t>POCO TUBULAR PROFUNDO</t>
  </si>
  <si>
    <t xml:space="preserve">ABRACADEIRA P/POCOS PROFUNDOS </t>
  </si>
  <si>
    <t>SOLDAS/CORTES</t>
  </si>
  <si>
    <t>OUTROS</t>
  </si>
  <si>
    <t>BETONEIRA 320L ELETRICA TRIFASICA C/CARREGADOR MECANICO C/OPERADOR - P</t>
  </si>
  <si>
    <t>T/KM</t>
  </si>
  <si>
    <t xml:space="preserve">PINHO DE TERCEIRA 1" X 12" E 1" X 9" </t>
  </si>
  <si>
    <t xml:space="preserve">DEGRAU DE FERRO FUNDIDO NUM 1 DE 3,0 KG </t>
  </si>
  <si>
    <t xml:space="preserve">EMBOCO CIMENTO AREIA 1:4 ESP=1,5CM INCL CHAPISCO 1:3 E=9MM </t>
  </si>
  <si>
    <t xml:space="preserve">FORMA PLANA P/VIGA, PILAR E PAREDE EM CHAPA RESINADA E= 10 MM </t>
  </si>
  <si>
    <t xml:space="preserve">PINTURA PVA, TRES DEMAOS </t>
  </si>
  <si>
    <t xml:space="preserve">PERFURACAO MANUAL DIAMETRO 20 CM (5 TF) </t>
  </si>
  <si>
    <t xml:space="preserve">PINHO TERCEIRA 2,5X10CM </t>
  </si>
  <si>
    <t xml:space="preserve">TACO DE ALVENARIA (2,5X10X20)CM </t>
  </si>
  <si>
    <t xml:space="preserve">MACARANDUBA APARELHADA 3" X 6" </t>
  </si>
  <si>
    <t xml:space="preserve">MACARANDUBA APARELHADA DE 3" X 9" </t>
  </si>
  <si>
    <t xml:space="preserve">TRANSPORTE DE TUBOS DE PVC DN 1000 </t>
  </si>
  <si>
    <t xml:space="preserve">TRANSPORTE DE TUBOS DE PVC DN 900 </t>
  </si>
  <si>
    <t xml:space="preserve">TRANSPORTE DE TUBOS DE PVC DN 800 </t>
  </si>
  <si>
    <t xml:space="preserve">TRANSPORTE DE TUBOS DE PVC DN 700 </t>
  </si>
  <si>
    <t xml:space="preserve">TRANSPORTE DE TUBOS DE PVC DN 600 </t>
  </si>
  <si>
    <t xml:space="preserve">TRANSPORTE DE TUBOS DE PVC DN 500 </t>
  </si>
  <si>
    <t xml:space="preserve">TRANSPORTE DE TUBOS DE PVC DN 400 </t>
  </si>
  <si>
    <t xml:space="preserve">TRANSPORTE DE TUBOS DE FERRO DUTIL DN 1200 </t>
  </si>
  <si>
    <t xml:space="preserve">TRANSPORTE DE TUBOS DE FERRO DUTIL DN 1100 </t>
  </si>
  <si>
    <t xml:space="preserve">TRANSPORTE DE TUBOS DE FERRO DUTIL DN 1000 </t>
  </si>
  <si>
    <t xml:space="preserve">TRANSPORTE DE TUBOS DE FERRO DUTIL DN 900 </t>
  </si>
  <si>
    <t xml:space="preserve">TRANSPORTE DE TUBOS DE FERRO DUTIL DN 800 </t>
  </si>
  <si>
    <t xml:space="preserve">TRANSPORTE DE TUBOS DE FERRO DUTIL DN 700 </t>
  </si>
  <si>
    <t xml:space="preserve">TRANSPORTE DE TUBOS DE FERRO DUTIL DN 600 </t>
  </si>
  <si>
    <t xml:space="preserve">TRANSPORTE DE TUBOS DE FERRO DUTIL DN 500 </t>
  </si>
  <si>
    <t xml:space="preserve">TRANSPORTE DE TUBOS DE FERRO DUTIL DN 450 </t>
  </si>
  <si>
    <t xml:space="preserve">TRANSPORTE DE TUBOS DE FERRO DUTIL DN 400 </t>
  </si>
  <si>
    <t xml:space="preserve">TRANSPORTE DE TUBOS DE FERRO DUTIL DN 350 </t>
  </si>
  <si>
    <t xml:space="preserve">TRANSPORTE DE TUBOS DE FERRO DUTIL DN 300 </t>
  </si>
  <si>
    <t xml:space="preserve">TRANSPORTE DE TUBOS DE FERRO DUTIL DN 250 </t>
  </si>
  <si>
    <t xml:space="preserve">TRANSPORTE DE TUBOS DE FERRO DUTIL DN 150 </t>
  </si>
  <si>
    <t xml:space="preserve">COLOCACAO BANCA MARMORE/GRANITO/ACO INOX EXCLUSIVE BANCA - P </t>
  </si>
  <si>
    <t xml:space="preserve">BUCHA/ARRUELA ALUMINIO 3/4" - P </t>
  </si>
  <si>
    <t xml:space="preserve">BUCHA/ARRUELA ALUMINIO 1/2" - P </t>
  </si>
  <si>
    <t xml:space="preserve">TACO DE CANELA 2,5X10X10CM </t>
  </si>
  <si>
    <t xml:space="preserve">NIVEL WILD-NA-Z </t>
  </si>
  <si>
    <t xml:space="preserve">TRANSPORTE DE TUBOS DE PVC DN 350 </t>
  </si>
  <si>
    <t xml:space="preserve">TRANSPORTE DE TUBOS DE PVC DN 300 </t>
  </si>
  <si>
    <t xml:space="preserve">TRANSPORTE DE TUBOS DE PVC DN 250 </t>
  </si>
  <si>
    <t xml:space="preserve">TRANSPORTE DE TUBOS DE PVC DN 200 </t>
  </si>
  <si>
    <t xml:space="preserve">TRANSPORTE DE TUBOS DE PVC DN 150 </t>
  </si>
  <si>
    <t xml:space="preserve">TRANSPORTE DE TUBOS DE PVC DN 125 </t>
  </si>
  <si>
    <t xml:space="preserve">TRANSPORTE DE TUBOS DE PVC DN 100 </t>
  </si>
  <si>
    <t xml:space="preserve">TRANSPORTE DE TUBOS DE PVC DN 75 </t>
  </si>
  <si>
    <t xml:space="preserve">TRANSPORTE DE TUBOS DE PVC DN 50 </t>
  </si>
  <si>
    <t xml:space="preserve">TRANSPORTE DE TUBOS DE PVC DN 25 </t>
  </si>
  <si>
    <t xml:space="preserve">TRANSPORTE DE TUBOS DE FERRO DUTIL DN 100 </t>
  </si>
  <si>
    <t xml:space="preserve">TRANSPORTE DE TUBOS DE FERRO DUTIL DN 75 </t>
  </si>
  <si>
    <t xml:space="preserve">ALCAPAO DE MADEIRA 63X63CM INCL FERRAGENS </t>
  </si>
  <si>
    <t xml:space="preserve">BUCHA / ARRUELA ALUMINIO 1" </t>
  </si>
  <si>
    <t>COMPOSICAO SERVICO MIGRACAO</t>
  </si>
  <si>
    <t xml:space="preserve">TRATOR DE ESTEIRAS - D6 - CUSTOS C/ MAT. NA OPERACAO </t>
  </si>
  <si>
    <t xml:space="preserve">MAQUINA DE SOLDA A ARCO 375A DIESEL 33CV (CP) EXCL OPERADOR </t>
  </si>
  <si>
    <t xml:space="preserve">MACARANDUBA APARELHADA 3" X 3" </t>
  </si>
  <si>
    <t>LETREIROS/LOGOTIPOS/NUMERAÇÕES/SINALIZAÇÕES</t>
  </si>
  <si>
    <t xml:space="preserve">PLACA DE IDENTIFICAÇÃO EM CHAPA GALVANIZADA NUM. 18, 12X18CM </t>
  </si>
  <si>
    <t xml:space="preserve">PLACA DE IDENTIFICAÇÃO EM CHAPA GALVANIZADA NUM. 18, DIMENSÕES 8X12CM </t>
  </si>
  <si>
    <t>SERVICOS PRELIMINARES</t>
  </si>
  <si>
    <t>PREPARO DO TERRENO</t>
  </si>
  <si>
    <t xml:space="preserve">CAPINA E LIMPEZA MANUAL DE TERRENO COM PEQUENOS ARBUSTOS </t>
  </si>
  <si>
    <t xml:space="preserve">CAPINA E LIMPEZA MANUAL DE TERRENO </t>
  </si>
  <si>
    <t xml:space="preserve">CORTE DE CAPOEIRA FINA A FOICE </t>
  </si>
  <si>
    <t xml:space="preserve">PREPARO MANUAL DE TERRENO S/ RASPAGEM SUPERFICIAL </t>
  </si>
  <si>
    <t>TRANSITO E SEGURANCA</t>
  </si>
  <si>
    <t xml:space="preserve">SINALIZACAO DE TRANSITO - NOTURNA </t>
  </si>
  <si>
    <t>ACESSOS/PASSADICOS</t>
  </si>
  <si>
    <t xml:space="preserve">PASSADICOS COM TABUAS DE MADEIRA PARA PEDESTRES </t>
  </si>
  <si>
    <t xml:space="preserve">PASSADICOS COM TABUAS DE MADEIRA PARA VEICULOS </t>
  </si>
  <si>
    <t xml:space="preserve">LOCACAO DE ANDAIME METALICO TUBULAR TIPO TORRE </t>
  </si>
  <si>
    <t>DEMOLICOES/RETIRADAS</t>
  </si>
  <si>
    <t xml:space="preserve">CARGA MECANIZADA E REMOCAO E ENTULHO COM TRANSPORTE ATE 1KM </t>
  </si>
  <si>
    <t xml:space="preserve">LIMPEZA MANUAL GERAL COM REMOCAO DE COBERTURA VEGETAL </t>
  </si>
  <si>
    <t xml:space="preserve">DEMOLICAO DE ALVENARIA ESTRUTURAL DE BLOCOS VAZADOS DE CONCRETO </t>
  </si>
  <si>
    <t xml:space="preserve">DEMOLICAO DE ALVENARIA DE ELEMENTOS CERAMICOS VAZADOS </t>
  </si>
  <si>
    <t xml:space="preserve">DEMOLICAO DE VERGAS, CINTAS E PILARETES DE CONCRETO </t>
  </si>
  <si>
    <t xml:space="preserve">DEMOLICAO DE PLACAS DIVISORIAS DE GRANILITE </t>
  </si>
  <si>
    <t xml:space="preserve">DEMOLICAO DE ALVENARIA DE BLOCOS DE PEDRA NATURAL </t>
  </si>
  <si>
    <t xml:space="preserve">RETIRADA DE ALVENARIA DE TIJOLOS DE VIDRO </t>
  </si>
  <si>
    <t xml:space="preserve">RETIRADA DE PLACAS DIVISORIAS DE GRANILITE </t>
  </si>
  <si>
    <t xml:space="preserve">DEMOLICAO DE TELHAS CERAMICAS OU DE VIDRO </t>
  </si>
  <si>
    <t xml:space="preserve">DEMOLICAO DE TELHAS ONDULADAS </t>
  </si>
  <si>
    <t xml:space="preserve">RETIRADA DE ESTRUTURA DE MADEIRA PONTALETEADA PARA TELHAS ONDULADAS </t>
  </si>
  <si>
    <t xml:space="preserve">RETIRADA DE TELHAS DE CERAMICAS OU DE VIDRO </t>
  </si>
  <si>
    <t xml:space="preserve">RETIRADA DE TELHAS ONDULADAS </t>
  </si>
  <si>
    <t xml:space="preserve">RETIRADA DE CUMEEIRAS CERAMICAS </t>
  </si>
  <si>
    <t xml:space="preserve">RETIRADA DE CUMEEIRAS EM ALUMINIO </t>
  </si>
  <si>
    <t xml:space="preserve">DEMOLICAO DE ENTARUGAMENTO DE FORRO </t>
  </si>
  <si>
    <t xml:space="preserve">RETIRADA DE ENTARUGAMENTO DE FORRO </t>
  </si>
  <si>
    <t xml:space="preserve">RETIRADA DE FORRO EM REGUAS DE PVC, INCLUSIVE RETIRADA DE PERFIS </t>
  </si>
  <si>
    <t xml:space="preserve">RETIRADA DE TACOS DE MADEIRA </t>
  </si>
  <si>
    <t xml:space="preserve">RETIRADA DE ASSOALHO DE MADEIRA, EXCLUSIVE RETIRADA DE VIGAMENTO </t>
  </si>
  <si>
    <t xml:space="preserve">RETIRADA DE ASSOALHO DE MADEIRA, INCLUSIVE RETIRADA DE VIGAMENTO </t>
  </si>
  <si>
    <t xml:space="preserve">RETIRADA DE RODAPES DE MADEIRA, INCLUSIVE RETIRADA DE CORDAO </t>
  </si>
  <si>
    <t xml:space="preserve">DEMOLICAO DE CONCRETO SIMPLES </t>
  </si>
  <si>
    <t xml:space="preserve">DEMOLICAO DE PISO DE ALTA RESISTENCIA </t>
  </si>
  <si>
    <t xml:space="preserve">DEMOLICAO DE REVESTIMENTO DE ARGAMASSA DE CAL E AREIA </t>
  </si>
  <si>
    <t xml:space="preserve">REMOCAO DE PINTURAS COM JATEAMENTO DE AREIA, EM SUPERFICIES METALICAS </t>
  </si>
  <si>
    <t xml:space="preserve">DEMOLICAO DE PISO DE MARMORE E ARGAMASSA DE ASSENTAMENTO </t>
  </si>
  <si>
    <t xml:space="preserve">RETIRADA CUIDADOSA DE AZULEJOS/LADRILHOS E ARGAMASSA DE ASSENTAMENTO </t>
  </si>
  <si>
    <t xml:space="preserve">DEMOLICAO DE ALVENARIA DE TIJOLOS MACICOS S/REAPROVEITAMENTO </t>
  </si>
  <si>
    <t xml:space="preserve">RETIRADA DE APARELHOS DE ILUMINACAO C/ REAPROVEITAMENTO DE LAMPADAS </t>
  </si>
  <si>
    <t xml:space="preserve">RETIRADA DE APARELHOS SANITARIOS </t>
  </si>
  <si>
    <t xml:space="preserve">RETIRADA DE ESQUADRIAS METALICAS </t>
  </si>
  <si>
    <t xml:space="preserve">DEMOLICAO DE DIVISORIAS EM PLACAS DE MARMORITE OU DE CONCRETO </t>
  </si>
  <si>
    <t xml:space="preserve">DEMOLICAO MANUAL DE ESTRUTURA DE CONCRETO ARMADO </t>
  </si>
  <si>
    <t xml:space="preserve">DEMOLICAO MANUAL DE PAVIMENTACAO EM MACADAME BETUMINOSO </t>
  </si>
  <si>
    <t xml:space="preserve">DEMOLICAO MANUAL DE PAVIMENTACAO EM CONCRETO ASFALTICO, ESPESSURA 5CM </t>
  </si>
  <si>
    <t xml:space="preserve">DEMOLICAO DE PISO EM LADRILHO COM ARGAMASSA </t>
  </si>
  <si>
    <t xml:space="preserve">REMOCAO DE FORRO DE MADEIRA (LAMBRI) C/ REAPROVEITAMENTO </t>
  </si>
  <si>
    <t xml:space="preserve">REMOCAO DE PISO EM CARPETE </t>
  </si>
  <si>
    <t xml:space="preserve">DEMOLICAO DE FORRO DE GESSO </t>
  </si>
  <si>
    <t xml:space="preserve">DEMOLICAO DE CAIBROS E RIPAS </t>
  </si>
  <si>
    <t xml:space="preserve">REMOCAO DE DISPOSITIVOS PARA FUNCIONAMENTO DE APARELHOS SANITARIOS </t>
  </si>
  <si>
    <t xml:space="preserve">REMOCAO DE BLOKRET COM EMPILHAMENTO </t>
  </si>
  <si>
    <t xml:space="preserve">DEMOLICAO DE PISO VINILICO </t>
  </si>
  <si>
    <t xml:space="preserve">DESMONTAGEM E REMOCAO DE DIVISORIAS DE MARMORE OU GRANITO </t>
  </si>
  <si>
    <t xml:space="preserve">DESMONTAGEM E REMOCAO DE PAINEIS DE DIVISORIAS DE MADEIRA </t>
  </si>
  <si>
    <t xml:space="preserve">DEMOLICAO DE CERCA DE ARAME FARPADO E MOUROES DE CONCRETO S/ REMOCAO </t>
  </si>
  <si>
    <t xml:space="preserve">REMOCAO DE PROTECAO MECANICA DE IMPERMEABILIZACAO </t>
  </si>
  <si>
    <t xml:space="preserve">REMOCAO DE CALHAS E CONDUTORES DE AGUAS PLUVIAIS </t>
  </si>
  <si>
    <t xml:space="preserve">REMOCAO MANUAL DE PASSEIO EM PEDRA PORTUGUESA </t>
  </si>
  <si>
    <t xml:space="preserve">REMOCAO MANUAL DE PAVIMENTACAO DE LAJOES DE GRANITO EM PASSEIOS </t>
  </si>
  <si>
    <t xml:space="preserve">REMOCAO MANUAL DE ENTULHO </t>
  </si>
  <si>
    <t xml:space="preserve">REMOCAO TUBULACAO FF C/ DN 50 A 300MM EXCLUINDO ESCAVACAO/REATERRO </t>
  </si>
  <si>
    <t xml:space="preserve">REMOCAO TUBULACAO FF C/ DN 700 A 1200MM EXCLUINDO ESCAVACAO/REATERRO </t>
  </si>
  <si>
    <t xml:space="preserve">RETIRADA DE AZULEJO COLADO </t>
  </si>
  <si>
    <t xml:space="preserve">REMOCAO DE AZULEJO E SUBSTRATO DE ADERENCIA EM ARGAMASSA </t>
  </si>
  <si>
    <t xml:space="preserve">REMOCAO DE FIACAO ELETRICA </t>
  </si>
  <si>
    <t xml:space="preserve">REMOCAO DE PEITORIL EM MARMORE OU GRANITO </t>
  </si>
  <si>
    <t xml:space="preserve">REMOCAO DE PISO EM PLACAS DE BORRACHA COLADA </t>
  </si>
  <si>
    <t xml:space="preserve">REMOCAO DE RALO SECO OU SIFONADO </t>
  </si>
  <si>
    <t xml:space="preserve">REMOCAO DE RODAPE CERAMICO </t>
  </si>
  <si>
    <t xml:space="preserve">REMOCAO DE RODAPE DE MARMORE OU GRANITO </t>
  </si>
  <si>
    <t xml:space="preserve">REMOCAO DE RODAPE VINILICO OU DE BORRACHA COLADA </t>
  </si>
  <si>
    <t xml:space="preserve">REMOCAO DE RUFO OU CALHA METALICA </t>
  </si>
  <si>
    <t xml:space="preserve">REMOCAO DE DISPOSITIVOS PARA FUNCIONAMENTO DE PIA DE COZINHA </t>
  </si>
  <si>
    <t xml:space="preserve">REMOCAO DE TOMADAS OU INTERRUPTORES ELETRICOS </t>
  </si>
  <si>
    <t xml:space="preserve">REMOCAO DE VIDRO COMUM </t>
  </si>
  <si>
    <t>LIGACOES PROVISORIAS</t>
  </si>
  <si>
    <t xml:space="preserve">ISOLAMENTO DE OBRA COM TELA PLASTICA COM MALHA DE 5MM </t>
  </si>
  <si>
    <t>SERVICOS TECNICOS</t>
  </si>
  <si>
    <t>CONTROLE TECNOLOGICO</t>
  </si>
  <si>
    <t xml:space="preserve">ENSAIO DE RECEBIMENTO E ACEITACAO DE CIMENTO PORTLAND </t>
  </si>
  <si>
    <t xml:space="preserve">ENSAIO DE RECEBIMENTO E ACEITACAO DE AGREGADO GRAUDO </t>
  </si>
  <si>
    <t xml:space="preserve">ENSAIOS DE IMPRIMACAO - ASFALTO DILUIDO </t>
  </si>
  <si>
    <t xml:space="preserve">ENSAIOS DE TRATAMENTO SUPERFICIAL SIMPLES - COM CAP </t>
  </si>
  <si>
    <t xml:space="preserve">ENSAIOS DE TRATAMENTO SUPERFICIAL SIMPLES - COM EMULSAO ASFALTICA </t>
  </si>
  <si>
    <t xml:space="preserve">ENSAIOS DE TRATAMENTO SUPERFICIAL DUPLO - COM CAP </t>
  </si>
  <si>
    <t xml:space="preserve">ENSAIOS DE TRATAMENTO SUPERFICIAL DUPLO - COM EMULSAO ASFALTICA </t>
  </si>
  <si>
    <t xml:space="preserve">ENSAIOS DE TRATAMENTO SUPERFICIAL TRIPLO - COM CAP </t>
  </si>
  <si>
    <t xml:space="preserve">ENSAIOS DE TRATAMENTO SUPERFICIAL TRIPLO - COM EMULSAO ASFALTICA </t>
  </si>
  <si>
    <t xml:space="preserve">ENSAIOS DE MACADAME BETUMINOSO POR PENETRACAO - COM CAP </t>
  </si>
  <si>
    <t xml:space="preserve">ENSAIOS DE MACADAME BETUMINOSO POR PENETRACAO - COM EMULSAO ASFALTICA </t>
  </si>
  <si>
    <t xml:space="preserve">ENSAIOS DE PRE MISTURADO A FRIO </t>
  </si>
  <si>
    <t xml:space="preserve">ENSAIOS DE AREIA ASFALTO A QUENTE </t>
  </si>
  <si>
    <t xml:space="preserve">ENSAIO DE PAVIMENTO DE CONCRETO </t>
  </si>
  <si>
    <t xml:space="preserve">ENSAIOS DE PAVIMENTO DE CONCRETO COMPACTADO COM ROLO </t>
  </si>
  <si>
    <t xml:space="preserve">ENSAIOS DE TERRAPLENAGEM - CORPO DO ATERRO </t>
  </si>
  <si>
    <t xml:space="preserve">ENSAIOS DE REGULARIZACAO DO SUBLEITO </t>
  </si>
  <si>
    <t xml:space="preserve">ENSAIOS DE REFORCO DO SUBLEITO </t>
  </si>
  <si>
    <t xml:space="preserve">ENSAIOS DE SUB BASE DE SOLO MELHORADO COM CIMENTO </t>
  </si>
  <si>
    <t xml:space="preserve">ENSAIOS DE BASE ESTABILIZADA GRANULOMETRICAMENTE </t>
  </si>
  <si>
    <t xml:space="preserve">ENSAIO DE BASE DE SOLO MELHORADO COM CIMENTO </t>
  </si>
  <si>
    <t xml:space="preserve">ENSAIOS DE BASE DE SOLO CIMENTO </t>
  </si>
  <si>
    <t xml:space="preserve">ENSAIO DE PENETRACAO - MATERIAL BETUMINOSO </t>
  </si>
  <si>
    <t xml:space="preserve">ENSAIO DE VISCOSIDADE SAYBOLT - FUROL - MATERIAL BETUMINOSO </t>
  </si>
  <si>
    <t xml:space="preserve">ENSAIO DE DETERMINACAO DA PENEIRACAO - EMULSAO ASFALTICA </t>
  </si>
  <si>
    <t xml:space="preserve">ENSAIO DE DETERMINACAO DA SEDIMENTACAO - EMULSAO ASFALTICA </t>
  </si>
  <si>
    <t xml:space="preserve">ENSAIO DE GRANULOMETRIA POR PENEIRAMENTO - SOLOS </t>
  </si>
  <si>
    <t xml:space="preserve">ENSAIO DE GRANULOMETRIA POR PENEIRAMENTO E SEDIMENTACAO - SOLOS </t>
  </si>
  <si>
    <t xml:space="preserve">ENSAIO DE LIMITE DE LIQUIDEZ - SOLOS </t>
  </si>
  <si>
    <t xml:space="preserve">ENSAIO DE LIMITE DE PLASTICIDADE - SOLOS </t>
  </si>
  <si>
    <t xml:space="preserve">ENSAIO DE COMPACTACAO - AMOSTRAS TRABALHADAS - SOLOS </t>
  </si>
  <si>
    <t xml:space="preserve">ENSAIO DE MASSA ESPECIFICA - IN SITU - METODO FRASCO DE AREIA - SOLOS </t>
  </si>
  <si>
    <t xml:space="preserve">ENSAIO DE ABRASAO LOS ANGELES - AGREGADOS </t>
  </si>
  <si>
    <t xml:space="preserve">ENSAIO DE MASSA ESPECIFICA - IN SITU - EMPREGO DO OLEO - SOLOS </t>
  </si>
  <si>
    <t xml:space="preserve">ENSAIO DE TEOR DE UMIDADE - METODO EXPEDITO DO ALCOOL - SOLOS </t>
  </si>
  <si>
    <t>ENSAIO DE TEOR DE UMIDADE - PROCESSO SPEEDY - SOLOS E AGREGADOS MIUDOS</t>
  </si>
  <si>
    <t xml:space="preserve">ENSAIO DE TEOR DE UMIDADE - EM LABORATORIO - SOLOS </t>
  </si>
  <si>
    <t xml:space="preserve">ENSAIO DE PONTO DE FULGOR - MATERIAL BETUMINOSO </t>
  </si>
  <si>
    <t xml:space="preserve">ENSAIO DE DESTILACAO - ASFALTO DILUIDO </t>
  </si>
  <si>
    <t xml:space="preserve">ENSAIO DE CONTROLE DE TAXA DE APLICACAO DE LIGANTE BETUMINOSO </t>
  </si>
  <si>
    <t xml:space="preserve">ENSAIO DE ESPUMA - MATERIAL ASFALTICO </t>
  </si>
  <si>
    <t xml:space="preserve">ENSAIO DE RESISTENCIA A COMPRESSAO SIMPLES - CONCRETO </t>
  </si>
  <si>
    <t xml:space="preserve">ENSAIO DE RESISTENCIA A TRACAO POR COMPRESSAO DIAMETRAL - CONCRETO </t>
  </si>
  <si>
    <t xml:space="preserve">ENSAIO DE RESISTENCIA A TRACAO NA FLEXAO DE CONCRETO </t>
  </si>
  <si>
    <t xml:space="preserve">ENSAIO DE RESILIENCIA - SOLOS </t>
  </si>
  <si>
    <t xml:space="preserve">ENSAIO DE PERCENTAGEM DE BETUME - MISTURAS BETUMINOSAS </t>
  </si>
  <si>
    <t xml:space="preserve">ENSAIO DE ADESIVIDADE - RESISTENCIA A AGUA - EMULSAO ASFALTICA </t>
  </si>
  <si>
    <t xml:space="preserve">ENSAIO DE ADESIVIDADE A LIGANTE BETUMINOSO - AGREGADO GRAUDO </t>
  </si>
  <si>
    <t xml:space="preserve">ENSAIO DE EXPANSIBILIDADE - SOLOS </t>
  </si>
  <si>
    <t xml:space="preserve">PREPARACAO DE AMOSTRAS PARA ENSAIO DE CARACTERIZACAO - SOLOS </t>
  </si>
  <si>
    <t xml:space="preserve">ENSAIO DE DETERMINACAO DO INDICE DE FORMA - AGREGADOS </t>
  </si>
  <si>
    <t xml:space="preserve">ENSAIO DE EQUIVALENTE EM AREIA - SOLOS </t>
  </si>
  <si>
    <t xml:space="preserve">ENSAIO DE MOLDAGEM E CURA DE SOLO CIMENTO </t>
  </si>
  <si>
    <t xml:space="preserve">ENSAIO DE COMPRESSAO AXIAL DE SOLO CIMENTO </t>
  </si>
  <si>
    <t xml:space="preserve">ENSAIO DE VISCOSIDADE CINEMATICA - ASFALTO </t>
  </si>
  <si>
    <t xml:space="preserve">ENSAIO DE RESIDUO POR EVAPORACAO - EMULSAO ASFALTICA </t>
  </si>
  <si>
    <t xml:space="preserve">ENSAIO DE CARGA DA PARTICULA - EMULSAO ASFALTICA </t>
  </si>
  <si>
    <t xml:space="preserve">ENSAIO DE DESEMULSIBILIDADE - EMULSAO ASFALTICA </t>
  </si>
  <si>
    <t xml:space="preserve">ENSAIO DE DETERMINACAO DA TAXA DE ESPALHAMENTO DO AGREGADO </t>
  </si>
  <si>
    <t xml:space="preserve">ENSAIO DE ADESIVIDADE A LIGANTE BETUMINOSO - AGREGADO </t>
  </si>
  <si>
    <t xml:space="preserve">ENSAIO DE GRANULOMETRIA DO AGREGADO </t>
  </si>
  <si>
    <t xml:space="preserve">ENSAIO DE CONTROLE DO GRAU DE COMPACTACAO DA MISTURA ASFALTICA </t>
  </si>
  <si>
    <t xml:space="preserve">ENSAIO DE GRANULOMETRIA DO FILLER </t>
  </si>
  <si>
    <t xml:space="preserve">ENSAIO DE TRACAO POR COMPRESSAO DIAMETRAL - MISTURAS BETUMINOSAS </t>
  </si>
  <si>
    <t xml:space="preserve">ENSAIO DE DENSIDADE DO MATERIAL BETUMINOSO </t>
  </si>
  <si>
    <t xml:space="preserve">ENSAIO DE CONSISTENCIA DO CONCRETO CCR - INDICE VEBE </t>
  </si>
  <si>
    <t xml:space="preserve">ENSAIO DE ABATIMENTO DO TRONCO DE CONE </t>
  </si>
  <si>
    <t xml:space="preserve">ENSAIOS DE PINTURA DE LIGACAO </t>
  </si>
  <si>
    <t>SONDAGENS</t>
  </si>
  <si>
    <t>LOCACAO</t>
  </si>
  <si>
    <t xml:space="preserve">LOCACAO ALVENARIA </t>
  </si>
  <si>
    <t>LEVANTAMENTO CADASTRAL</t>
  </si>
  <si>
    <t>CERCA/PROTETORES</t>
  </si>
  <si>
    <t xml:space="preserve">PLANTIO DE CERCA VIVA COM ARBUSTOS DE ALTURA 50 A 100CM, COM 4UN/M </t>
  </si>
  <si>
    <t>ALAMBRADO</t>
  </si>
  <si>
    <t>ALAMBRADO EM MOUROES DE CONCRETO "T", ALTURA LIVRE 2M, ESPACADOS A CADA 2M, COM TELA DE ARAME GALVANIZADO, FIO 14 BWG E MALHA QUADRADA 5X5CM</t>
  </si>
  <si>
    <t>ARBORIZACAO, INCLUSIVE PREPARO DO SOLO</t>
  </si>
  <si>
    <t xml:space="preserve">GRADE EM MADEIRA PARA PROTECAO DE MUDAS DE ARVORES </t>
  </si>
  <si>
    <t xml:space="preserve">PLANTIO DE ARBUSTO, ALTURA MAIOR QUE 1,00M, EM CAVAS DE 80X80X80CM </t>
  </si>
  <si>
    <t xml:space="preserve">IRRIGAÇÃO DE ÁRVORE COM CARRO PIPA </t>
  </si>
  <si>
    <t xml:space="preserve">PLANTIO DE ARBUSTO COM ALTURA 50 A 100CM, EM CAVA DE 60X60X60CM </t>
  </si>
  <si>
    <t>GRAMA, INCLUSIVE PREPARO DO SOLO</t>
  </si>
  <si>
    <t xml:space="preserve">PLANTIO DE GRAMA BATATAIS EM PLACAS </t>
  </si>
  <si>
    <t xml:space="preserve">PLANTIO DE GRAMA SAO CARLOS EM LEIVAS </t>
  </si>
  <si>
    <t xml:space="preserve">PLANTIO DE GRAMA ESMERALDA EM ROLO </t>
  </si>
  <si>
    <t>PASSEIO</t>
  </si>
  <si>
    <t xml:space="preserve">PASSEIO EM CONCRETO DESEMPENADO, TRACO 1:2,5:3,5 E ESPESSURA 5CM </t>
  </si>
  <si>
    <t>MANUTENCAO E LIMPEZA DE AREAS VERDES</t>
  </si>
  <si>
    <t xml:space="preserve">REVOLVIMENTO MANUAL DE SOLO, PROFUNDIDADE ATÉ 20CM </t>
  </si>
  <si>
    <t xml:space="preserve">RETIRADA DE GRAMA EM PLACAS </t>
  </si>
  <si>
    <t xml:space="preserve">PODA E LIMPEZA DE ARBUSTO TIPO CERCA VIVA </t>
  </si>
  <si>
    <t>FORNECIMENTO DE ADUBOS, MATERIAIS E EQUIPAMENTOS PARA JARDIM</t>
  </si>
  <si>
    <t>HA</t>
  </si>
  <si>
    <t>LEIS SOCIAIS</t>
  </si>
  <si>
    <t>TRIBUNAL REGIONAL ELEITORAL DO ESPÍRITO SANTO</t>
  </si>
  <si>
    <t>LS:</t>
  </si>
  <si>
    <t>BDI:</t>
  </si>
  <si>
    <t>LABOR</t>
  </si>
  <si>
    <t>DESCRIÇÃO DO ITEM</t>
  </si>
  <si>
    <t>DESCRIÇÃO DOS SERVIÇOS</t>
  </si>
  <si>
    <t>UND</t>
  </si>
  <si>
    <t>QUANT.</t>
  </si>
  <si>
    <t>01</t>
  </si>
  <si>
    <t>01.01</t>
  </si>
  <si>
    <t>02</t>
  </si>
  <si>
    <t>02.01</t>
  </si>
  <si>
    <t>02.02</t>
  </si>
  <si>
    <t>-</t>
  </si>
  <si>
    <t>Obra: CONSTRUÇÃO DO FÓRUM ELEITORAL DE VITÓRIA</t>
  </si>
  <si>
    <t>Local: AVENIDA VITÓRIA, Nº 2073, BAIRRO NAZARETH, VITÓRIA/ES</t>
  </si>
  <si>
    <t>ITEM</t>
  </si>
  <si>
    <t>UNID.</t>
  </si>
  <si>
    <t>01.01.01</t>
  </si>
  <si>
    <t>SUBTOTAL 01</t>
  </si>
  <si>
    <t>03</t>
  </si>
  <si>
    <t>04</t>
  </si>
  <si>
    <t>05</t>
  </si>
  <si>
    <t>06</t>
  </si>
  <si>
    <t>COMPOSIÇÃO</t>
  </si>
  <si>
    <t>CUSTO UNIT.  DO SERVIÇO (R$)</t>
  </si>
  <si>
    <t>REFERÊNCIA</t>
  </si>
  <si>
    <t>COTAÇÃO</t>
  </si>
  <si>
    <t>TIPO COMPOSIÇÃO</t>
  </si>
  <si>
    <t>CAB</t>
  </si>
  <si>
    <t>EST</t>
  </si>
  <si>
    <t>IMPER</t>
  </si>
  <si>
    <t>INC</t>
  </si>
  <si>
    <t>SDAI</t>
  </si>
  <si>
    <t>SEG</t>
  </si>
  <si>
    <t>SPDA</t>
  </si>
  <si>
    <t>CLI</t>
  </si>
  <si>
    <t>SINAPI</t>
  </si>
  <si>
    <t>ASTU</t>
  </si>
  <si>
    <t>CANT</t>
  </si>
  <si>
    <t>CHOR</t>
  </si>
  <si>
    <t>COBE</t>
  </si>
  <si>
    <t>DROP</t>
  </si>
  <si>
    <t>ESCO</t>
  </si>
  <si>
    <t>ESQV</t>
  </si>
  <si>
    <t>FUES</t>
  </si>
  <si>
    <t>IMPE</t>
  </si>
  <si>
    <t>INEL</t>
  </si>
  <si>
    <t>INES</t>
  </si>
  <si>
    <t>INHI</t>
  </si>
  <si>
    <t>INPR</t>
  </si>
  <si>
    <t>LIPR</t>
  </si>
  <si>
    <t>MOVT</t>
  </si>
  <si>
    <t>PARE</t>
  </si>
  <si>
    <t>PAVI</t>
  </si>
  <si>
    <t>PINT</t>
  </si>
  <si>
    <t>PISO</t>
  </si>
  <si>
    <t>REVE</t>
  </si>
  <si>
    <t>SEDI</t>
  </si>
  <si>
    <t>SERP</t>
  </si>
  <si>
    <t>SERT</t>
  </si>
  <si>
    <t>URBA</t>
  </si>
  <si>
    <t xml:space="preserve">ELETRODUTO DE PVC RIGIDO ROSCAVEL DN 40MM (1 1/2") INCL CONEXOES, FORN ECIMENTO E INSTALACAO </t>
  </si>
  <si>
    <t xml:space="preserve">CABO DE COBRE NU 35MM2 - FORNECIMENTO E INSTALACAO  </t>
  </si>
  <si>
    <t>CHAVE DE BOIA AUTOMÁTICA SUPERIOR 10A/250V - FORNECIMENTO E INSTALACAO</t>
  </si>
  <si>
    <t xml:space="preserve">LOCAÇÃO DE ADUTORAS, COLETORES TRONCO E INTERCEPTORES - ATÉ DN 500 MM </t>
  </si>
  <si>
    <t xml:space="preserve">CADASTRO DE LIGAÇÕES PREDIAIS, INCLUSIVE DESENHISTA </t>
  </si>
  <si>
    <t xml:space="preserve">CADASTRO DE REDES, INCLUSIVE DESENHISTA </t>
  </si>
  <si>
    <t xml:space="preserve">AUXILIAR DE ELETRICISTA COM ENCARGOS COMPLEMENTARES </t>
  </si>
  <si>
    <t xml:space="preserve">ELETRICISTA COM ENCARGOS COMPLEMENTARES </t>
  </si>
  <si>
    <t xml:space="preserve">PEDREIRO COM ENCARGOS COMPLEMENTARES </t>
  </si>
  <si>
    <t xml:space="preserve">SERVENTE COM ENCARGOS COMPLEMENTARES </t>
  </si>
  <si>
    <t>CIMENTO BRANCO NAO ESTRUTURAL</t>
  </si>
  <si>
    <t>SARRAFO DE MADEIRA 10 X 2.5 CM (TAIPA DE 1A)</t>
  </si>
  <si>
    <t>SARRAFO DE MADEIRA DE 2.5 X 8.0 CM BRUTA</t>
  </si>
  <si>
    <t>CANTONEIRA DE ALUMINIO SEXTAVADA P/ ACABAMENTO</t>
  </si>
  <si>
    <t>ELETRODUTOS (PVC RIG/FLEX E CONEXOES - CONT</t>
  </si>
  <si>
    <t>CABO FLEX ISOL. TERMOPLAST. 0,6/1KV - 6,0MM2 - 70º</t>
  </si>
  <si>
    <t>ADAPTADOR LATAO ROSCA P/ ENGATE RAPIDO 63X63MM</t>
  </si>
  <si>
    <t>REGISTRO GLOBO ANGULAR 45º DE 63MM</t>
  </si>
  <si>
    <t>ESGUICHO DE LATAO 63MM TIPO AGULHETA REGULAVEL</t>
  </si>
  <si>
    <t>SINALIZ DE EMERGENCIA (SAIDA) ACRILICA AUTONOMA</t>
  </si>
  <si>
    <t>FITA DE VEDACAO 18MM X 50M</t>
  </si>
  <si>
    <t>FERRAMENTAS MANUAIS E ACESSORIOS</t>
  </si>
  <si>
    <t>73879/001</t>
  </si>
  <si>
    <t>73879/002</t>
  </si>
  <si>
    <t>73879/003</t>
  </si>
  <si>
    <t>74210/001</t>
  </si>
  <si>
    <t>73891/001</t>
  </si>
  <si>
    <t>74223/001</t>
  </si>
  <si>
    <t>74007/002</t>
  </si>
  <si>
    <t>74157/004</t>
  </si>
  <si>
    <t>73798/001</t>
  </si>
  <si>
    <t>74252/001</t>
  </si>
  <si>
    <t>73860/008</t>
  </si>
  <si>
    <t>73860/009</t>
  </si>
  <si>
    <t>73860/010</t>
  </si>
  <si>
    <t>73860/011</t>
  </si>
  <si>
    <t>73860/012</t>
  </si>
  <si>
    <t>73860/013</t>
  </si>
  <si>
    <t>73860/014</t>
  </si>
  <si>
    <t>73861/018</t>
  </si>
  <si>
    <t>74130/001</t>
  </si>
  <si>
    <t>74130/003</t>
  </si>
  <si>
    <t>74130/004</t>
  </si>
  <si>
    <t>74130/005</t>
  </si>
  <si>
    <t>74130/006</t>
  </si>
  <si>
    <t>74130/008</t>
  </si>
  <si>
    <t>74130/010</t>
  </si>
  <si>
    <t>74131/004</t>
  </si>
  <si>
    <t>74131/005</t>
  </si>
  <si>
    <t>74131/007</t>
  </si>
  <si>
    <t>74131/008</t>
  </si>
  <si>
    <t>73953/002</t>
  </si>
  <si>
    <t>73953/006</t>
  </si>
  <si>
    <t>74094/001</t>
  </si>
  <si>
    <t>73768/005</t>
  </si>
  <si>
    <t>73768/006</t>
  </si>
  <si>
    <t>73768/007</t>
  </si>
  <si>
    <t>73976/002</t>
  </si>
  <si>
    <t>73795/006</t>
  </si>
  <si>
    <t>73797/001</t>
  </si>
  <si>
    <t>73870/004</t>
  </si>
  <si>
    <t>74091/001</t>
  </si>
  <si>
    <t>74174/001</t>
  </si>
  <si>
    <t>74175/001</t>
  </si>
  <si>
    <t>74176/001</t>
  </si>
  <si>
    <t>74178/001</t>
  </si>
  <si>
    <t>74179/001</t>
  </si>
  <si>
    <t>74181/001</t>
  </si>
  <si>
    <t>74182/001</t>
  </si>
  <si>
    <t>74183/001</t>
  </si>
  <si>
    <t>74184/001</t>
  </si>
  <si>
    <t>73965/010</t>
  </si>
  <si>
    <t>73964/006</t>
  </si>
  <si>
    <t>73991/003</t>
  </si>
  <si>
    <t>73986/001</t>
  </si>
  <si>
    <t>73992/001</t>
  </si>
  <si>
    <t>C</t>
  </si>
  <si>
    <t>I</t>
  </si>
  <si>
    <t xml:space="preserve">MANGUEIRA DE INCENDIO C/ CAPA SIMPLES TECIDA FIO POLIESTER TUBO INT BORRACHA SINT ABNT TP 1 P/ INST PR, COMP C/ UNIOES E EMPAT INT LATAO C/ ENG RAP E ANEIS EXP P/ EMP MANG COBRE D = 1 1/2 L = 15M </t>
  </si>
  <si>
    <t>HIDRANTE DE COLUNA DO TIPO BARBARÁ NO PASSEIO, INCLUSIVE TAXA DE LIGAÇÃO</t>
  </si>
  <si>
    <t>TUBO DE AÇO GALVANIZADO, INCLUSIVE CONEXÕES, DIÂM. 75MM (3"), INCLUSIVE PINTURA COM TINTA ESMALTE SINTÉTICO VERMELHO SUVINIL, CORAL OU METALATEX A DUAS DEMÃOS, INCLUSIVE FUNDO ANTI CORROSIVO A UMA DEMÃO</t>
  </si>
  <si>
    <t>PROTEÇÃO MECÂNICA - ARG. 1:3 CIMENTO E AREIA ESPES. MÍN. 3 CM SOMENTE NO PISO</t>
  </si>
  <si>
    <t>ORSE</t>
  </si>
  <si>
    <t>03.01</t>
  </si>
  <si>
    <t>SUBTOTAL 03</t>
  </si>
  <si>
    <t>SUBTOTAL 04</t>
  </si>
  <si>
    <t>05.01</t>
  </si>
  <si>
    <t>SUBTOTAL 05</t>
  </si>
  <si>
    <t>TUBO DE AÇO GALVANIZADO, INCLUSIVE CONEXÕES, DIÂM. 65MM (2 1/2"), INCLUSIVE PINTURA COM TINTA ESMALTE SINTÉTICO VERMELHO SUVINIL, CORAL OU METALATEX A DUAS DEMÃOS, INCLUSIVE FUNDO ANTI CORROSIVO A UMA DEMÃO</t>
  </si>
  <si>
    <t>ORSE - ADAPTADA</t>
  </si>
  <si>
    <t>VÁLVULA DE GAVETA PARA BLOQUEIO 65MM (2 1/2'')</t>
  </si>
  <si>
    <t>VÁLVULA DE GAVETA PARA BLOQUEIO 65MM (2 1/2''), FORNECIMENTO E INSTALAÇÃO</t>
  </si>
  <si>
    <t>VÁLVULA DE GAVETA PARA BLOQUEIO 15MM (1/2''), FORNECIMENTO E INSTALAÇÃO</t>
  </si>
  <si>
    <t>VÁLVULA DE GAVETA PARA BLOQUEIO 15MM (1/2'')</t>
  </si>
  <si>
    <t>VÁLVULA DE GAVETA PARA BLOQUEIO 75MM (3''), FORNECIMENTO E INSTALAÇÃO</t>
  </si>
  <si>
    <t>VÁLVULA DE GAVETA PARA BLOQUEIO 75MM (3'')</t>
  </si>
  <si>
    <t>ADAPTADOR DE FERRO GALVANIZADO PARA CAIXA D'ÁGUA EM CONCRETO 75MMX200MM</t>
  </si>
  <si>
    <t>CPOS</t>
  </si>
  <si>
    <t>49.06.20</t>
  </si>
  <si>
    <t>FORNECIMENTO E INSTALAÇÃO DE RALO ANTI-VÓRTICE</t>
  </si>
  <si>
    <t>RALO ANTI-VÓRTICE</t>
  </si>
  <si>
    <t>47.06.11</t>
  </si>
  <si>
    <t>VÁLVULA DE SEGURANÇA EM FERRO FUNDIDO ROSQUEADA COM PRESSÃO, DIAMETRO 15MM</t>
  </si>
  <si>
    <t>04.01.01</t>
  </si>
  <si>
    <t>04.01.02</t>
  </si>
  <si>
    <t>04.01.03</t>
  </si>
  <si>
    <t>02.01.01</t>
  </si>
  <si>
    <t>02.02.01</t>
  </si>
  <si>
    <t>02.02.02</t>
  </si>
  <si>
    <t>SUBTOTAL 02</t>
  </si>
  <si>
    <t>03.01.01</t>
  </si>
  <si>
    <t>05.01.01</t>
  </si>
  <si>
    <t>CAIXA DE PASSAGEM 4X2" EM ALUMÍNIO PARA PISO</t>
  </si>
  <si>
    <t>CAIXA DE PASSAGEM 4X4" EM ALUMÍNIO PARA PISO</t>
  </si>
  <si>
    <t>CAIXA DE PASSAGEM 150X150X80MM, CHAPA 18, COM TAMPA PARAFUSADA</t>
  </si>
  <si>
    <t>CAIXA DE PASSAGEM 200X200X100MM, CHAPA 18, COM TAMPA PARAFUSADA</t>
  </si>
  <si>
    <t>CAIXA DE LIGAÇÃO DE ALUMÍNIO SILÍCIO, TIPO CONDULETES, NO FORMATO X, INCLUSIVE TAMPA, DIÂMETRO 3/4"</t>
  </si>
  <si>
    <t>PERFILADO EM CHAPA DE AÇO 38X38MM</t>
  </si>
  <si>
    <t>SUPORTE DE FIXAÇÃO DE PERFILADO, NO TETO, ATRAVÉS DE VERGALHÃO ROSCA TOTAL 1/4" (H=60CM), PORCA SEXTAVADA E ARRUELA 1/4" (4 UND), GANCHO PARA PERFILADO (1 UND), CANTONEIRA ZZ (1 UND) E PARAFUSO E BUCHA S8 (2 UND)</t>
  </si>
  <si>
    <t>EMENDA INTERNA, TIPO "T" PARA PERFILADO 38X38MM, REF. CKP 118 OU SIMILAR</t>
  </si>
  <si>
    <t>EMENDA INTERNA, TIPO "L" PARA PERFILADO 38X38MM, REF. CKP 117 OU SIMILAR</t>
  </si>
  <si>
    <t>EMENDA EXTERNA, TIPO "I" PARA PERFILADO 38X38MM, REF. CKP 116 OU SIMILAR</t>
  </si>
  <si>
    <t>ELETROCALHA PERFURADA EM CHAPA DE AÇO GALVANIZADO Nº16, 200X100MM, SEM TAMPA</t>
  </si>
  <si>
    <t>CURVA HORIZONTAL 90º PARA ELETROCALHA METÁLICA, 200X100MM, GALVANIZADA, REF. MEGA MG 2510</t>
  </si>
  <si>
    <t>JUNÇÃO SIMPLES PARA ELETROCALHA METÁLICA 200X100MM, GALVANIZADA, REF. MEGA MG 2760 OU EQUIVALENTE</t>
  </si>
  <si>
    <t>TÊ HORIZONTAL 90º PARA ELETROCALHA METÁLICA 200X100MM, GALVANIZADA, REF. MEGA MG 2570 OU EQUIVALENTE</t>
  </si>
  <si>
    <t>SUPORTE DE FIXAÇÃO DE ELETROCALHA DE 200X100MM, NO TETO, ATRAVÉS DE GANCHO VERTICAL (1 UND), PORCA SEXTAVADA E ARRUELA 1/4" (4 UND), VERGALHÃO ROSCA TOTAL 1/4" (H=60CM), CANTONEIRA ZZ (1 UND) E PARAFUSO E BUCHA S8 (2 UND)</t>
  </si>
  <si>
    <t>SUPORTE DE FIXAÇÃO DE ELETRODUTO NO TETO, ATRAVÉS DE TIRANTE, ABRAÇADEIRA TIPO D (3/4"), PORCA SEXTAVADA E ARRUELA 1/4", PARAFUSO E BUCHA, FIXAÇÃO EM LAJE</t>
  </si>
  <si>
    <t>SUPORTE DE FIXAÇÃO DE ELETRODUTO NO TETO, ATRAVÉS DE TIRANTE, ABRAÇADEIRA TIPO D (1"), PORCA SEXTAVADA E ARRUELA 1/4", PARAFUSO E BUCHA, FIXAÇÃO EM LAJE</t>
  </si>
  <si>
    <t>SUPORTE DE FIXAÇÃO DE ELETRODUTO NO TETO, ATRAVÉS DE TIRANTE, ABRAÇADEIRA TIPO D (1.1/2"), PORCA SEXTAVADA E ARRUELA 1/4" , PARAFUSO E BUCHA, FIXAÇÃO EM LAJE</t>
  </si>
  <si>
    <t>SAÍDA HORIZONTAL PARA ELETRODUTO DE 3/4"</t>
  </si>
  <si>
    <t>SAÍDA HORIZONTAL PARA ELETRODUTO DE 1"</t>
  </si>
  <si>
    <t>SAÍDA HORIZONTAL PARA ELETRODUTO DE 1 1/2"</t>
  </si>
  <si>
    <t>BRAÇADEIRA PARA FIXAÇÃO DE ELETRODUTO ATÉ 4"</t>
  </si>
  <si>
    <t>TAMPA CEGA COM 01 FURO, PLACA 4X2" -  FORNECIMENTO E INSTALACAO</t>
  </si>
  <si>
    <t>C-ELE-001A</t>
  </si>
  <si>
    <t>C-ELE-001B</t>
  </si>
  <si>
    <t>C-ELE-004</t>
  </si>
  <si>
    <t>FDE SP</t>
  </si>
  <si>
    <t>09.82.095</t>
  </si>
  <si>
    <t>C-ELE-005A</t>
  </si>
  <si>
    <t>PERFILADO EM CHAPA METÁLICA 38X38MM</t>
  </si>
  <si>
    <t>C-ELE-005B</t>
  </si>
  <si>
    <t>GANCHO CURTO PARA PERFILADO , REF. MOPA OU SIMILAR</t>
  </si>
  <si>
    <t>09667</t>
  </si>
  <si>
    <t>C-ELE-005C2</t>
  </si>
  <si>
    <t>C-ELE-005C3</t>
  </si>
  <si>
    <t>09666</t>
  </si>
  <si>
    <t>C-ELE-005C4</t>
  </si>
  <si>
    <t>EMENDA INTERNA, TIPO "I" PARA PERFILADO 38X38MM, REF. CKP 116 OU SIMILAR</t>
  </si>
  <si>
    <t>C-ELE-005D</t>
  </si>
  <si>
    <t>36.20.06</t>
  </si>
  <si>
    <t>C-ELE-005E</t>
  </si>
  <si>
    <t>C-ELE-008</t>
  </si>
  <si>
    <t>PLACA/ESPELHO 4X2" EM LATÃO PARA CAIXA DE ALUMÍNIO NO PISO P/ 1 PONTO</t>
  </si>
  <si>
    <t>SPDA-</t>
  </si>
  <si>
    <t>CABO DE COBRE NÚ 50 MM2, REF. TEL-5750, MARCA DE REFERÊNCIA TERMOTÉCNICA OU EQUIVALENTE, INCLUSIVE ABERTURA E FECHAMENTO DE VALA PARA CABO DIMENSÕES 50X20CM</t>
  </si>
  <si>
    <t>CONECTOR MINI-GAR EM BRONZE ESTANHADO PARA CONEXÃO ENTRE CABO DE 16MM² A 35MM² E VERGALHÃO ATÉ ∅3/8"  REF.: TEL-583</t>
  </si>
  <si>
    <t>TERMINAL ESTANHADO DE 1 COMPRESSÃO 1 FURO, 35MM², REF. TEL-5135, MARCA DE REFERÊNCIA TERMOTÉCNICA OU EQUIVALENTE</t>
  </si>
  <si>
    <t>SEG-</t>
  </si>
  <si>
    <t>CABO PAR TRANÇADO CAT 6</t>
  </si>
  <si>
    <t>C-CAB-002</t>
  </si>
  <si>
    <t>08690</t>
  </si>
  <si>
    <t>CABO DE FIBRA ÓTICA DE 6 VIAS</t>
  </si>
  <si>
    <t>C-CAB-002A</t>
  </si>
  <si>
    <t>PATCH CORD CAT 6 AZUL - 1,5 M</t>
  </si>
  <si>
    <t>C-CAB-003</t>
  </si>
  <si>
    <t>69.09.26</t>
  </si>
  <si>
    <t>PATCH PANEL DE 24 PORTAS</t>
  </si>
  <si>
    <t>C-CAB-004</t>
  </si>
  <si>
    <t>69.20.23</t>
  </si>
  <si>
    <t>RÉGUA COM 8 TOMADAS 2P+T, 10 A</t>
  </si>
  <si>
    <t>C-CAB-005</t>
  </si>
  <si>
    <t>66.20.15</t>
  </si>
  <si>
    <t>GUIA ORGANIZADORA DE CABOS PARA RACK, 19" 1U</t>
  </si>
  <si>
    <t>C-CAB-006</t>
  </si>
  <si>
    <t>66.08.10</t>
  </si>
  <si>
    <t>RACK FECHADO DE PISO PADRÃO METÁLICO, 19 X 12US X 470 MM</t>
  </si>
  <si>
    <t>C-SEG-001</t>
  </si>
  <si>
    <t>RACK FECHADO DE PISO PADRÃO METÁLICO, 19 X 20US X 470 MM</t>
  </si>
  <si>
    <t>C-SEG-002</t>
  </si>
  <si>
    <t>ESPELHO 4X2" EM PVC COM 01 CONECTOR RJ45 CAT6 FÊMEA</t>
  </si>
  <si>
    <t>C-CAB-010</t>
  </si>
  <si>
    <t>CONECTOR RJ45 CAT6 FÊMEA</t>
  </si>
  <si>
    <t>C-CAB-012</t>
  </si>
  <si>
    <t>PLACA/ESPELHO 4X2" EM PVC PARA 01 CONECTOR RJ45 CAT6 FÊMEA</t>
  </si>
  <si>
    <t>66.20.20</t>
  </si>
  <si>
    <t>FORNECIMENTO E INSTALAÇÃO DE CÂMERA FIXA TIPO IP PARA CFTV</t>
  </si>
  <si>
    <t>C-SEG-003</t>
  </si>
  <si>
    <t>CÂMERA IP CCD 1/3" (IP 20 SOHO DN), DAY/NIGHT, COM LEDS INFRAVERMELHOS</t>
  </si>
  <si>
    <t>DISPOSITIVOS DE CONEXÃO E INTERFACE PARA FIBRA ÓTICA (COMPOSIÇÃO A ELABORAR)</t>
  </si>
  <si>
    <t>CAB-</t>
  </si>
  <si>
    <t>CAIXA PARA TELEFONE PADRÃO TELEMAR, DIM. 1070 X 520 X 500 MM, COM TAMPA DE FERRO TIPO R2, ASSENTADA COM ARGAMASSA DE CIMENTO, CAL E AREIA</t>
  </si>
  <si>
    <t>66.20.13</t>
  </si>
  <si>
    <t>BLOCO DE LIGAÇÃO INTERNA PARA 10 PARES, BLI-10</t>
  </si>
  <si>
    <t>C-CAB-007</t>
  </si>
  <si>
    <t>66.08.07</t>
  </si>
  <si>
    <t>RACK FECHADO DE PISO PADRÃO METÁLICO, 19 X 44US X 770 MM</t>
  </si>
  <si>
    <t>C-CAB-008</t>
  </si>
  <si>
    <t>66.08.19</t>
  </si>
  <si>
    <t>RACK FECHADO DE PISO PADRÃO METÁLICO, 19 X 28US X 570 MM</t>
  </si>
  <si>
    <t>C-CAB-009</t>
  </si>
  <si>
    <t>ESPELHO 4X2" EM LATÃO ESCOVADO COM 01 CONECTOR RJ45 CAT6 FÊMEA</t>
  </si>
  <si>
    <t>ESPELHO 4X4" EM LATÃO ESCOVADO COM 02 CONECTORES RJ45 CAT6 FÊMEA</t>
  </si>
  <si>
    <t>C-CAB-011</t>
  </si>
  <si>
    <t>PLACA/ESPELHO 4X4" EM LATÃO PARA CAIXA DE ALUMÍNIO NO PISO P/ 2 OU 4 PONTOS</t>
  </si>
  <si>
    <t>ESPELHO 4X4" EM LATÃO ESCOVADO COM 04 CONECTORES RJ45 CAT6 FÊMEA</t>
  </si>
  <si>
    <t>ESPELHO 4X4" EM PVC COM 02 CONECTORES RJ45 CAT6 FÊMEA</t>
  </si>
  <si>
    <t>C-CAB-013</t>
  </si>
  <si>
    <t>PLACA/ESPELHO 4X4" EM PVC PARA 02 CONECTORES RJ45 CAT6 FÊMEA</t>
  </si>
  <si>
    <t>CABO BLINDADO 2 VIAS 2X1,5 MM2</t>
  </si>
  <si>
    <t>SIRENE ÁUDIO-VISUAL ENDEREÇÁVEL</t>
  </si>
  <si>
    <t>DETECTOR DE FUMAÇA ENDEREÇÁVEL COM BASE</t>
  </si>
  <si>
    <t>DETECTOR TERMOVELOCIMÉTRICO DE TEMPERATURA ENDEREÇÁVEL COM BASE</t>
  </si>
  <si>
    <t>ACIONADOR MANUAL TIPO RESETÁVEL, ENDEREÇÁVEL</t>
  </si>
  <si>
    <t>CENTRAL DE DETECÇÃO E ALARME DE INCÊNDIO COMPLETA, REF. IRIS/2L</t>
  </si>
  <si>
    <t>TERMINAL TIPO GARFO EM BRONZE OU LATÃO PRÉ-ISOLADO PARA CABO ATÉ 2,5MM2, REF.: BURNDY OU EQUIVALENTE</t>
  </si>
  <si>
    <t>SDAI-</t>
  </si>
  <si>
    <t>C-SDAI-001</t>
  </si>
  <si>
    <t>078803</t>
  </si>
  <si>
    <t>C-SDAI-002</t>
  </si>
  <si>
    <t>01507</t>
  </si>
  <si>
    <t>C-SDAI-003</t>
  </si>
  <si>
    <t xml:space="preserve">DETECTOR DE FUMAÇA ENDEREÇÁVEL </t>
  </si>
  <si>
    <t>C-SDAI-004</t>
  </si>
  <si>
    <t>BASE PARA SENSORES</t>
  </si>
  <si>
    <t>01506</t>
  </si>
  <si>
    <t>C-SDAI-005</t>
  </si>
  <si>
    <t>DETECTOR TERMOVELOCIMÉTRICO DE TEMPERATURA ANALÓGICO ENDEREÇÁVEL</t>
  </si>
  <si>
    <t>07861</t>
  </si>
  <si>
    <t>C-SDAI-006</t>
  </si>
  <si>
    <t>08058</t>
  </si>
  <si>
    <t>C-SDAI-007</t>
  </si>
  <si>
    <t>C-SDAI-008</t>
  </si>
  <si>
    <t xml:space="preserve">TOTAL GERAL COM BDI  </t>
  </si>
  <si>
    <t xml:space="preserve">CHAMINE P/ POCO DE VISITA EM ALVENARIA, EXCLUSOS TAMPAO E ANEL </t>
  </si>
  <si>
    <t xml:space="preserve">CORRIMAO EM MADEIRA 1A 2,5X30CM </t>
  </si>
  <si>
    <t xml:space="preserve">GRADIL DE ALUMINIO ANODIZADO TIPO BARRA CHATA </t>
  </si>
  <si>
    <t xml:space="preserve">VIDRO FANTASIA MARTELADO 4MM </t>
  </si>
  <si>
    <t xml:space="preserve">CABO DE COBRE NU 35MM2 - FORNECIMENTO E INSTALACAO </t>
  </si>
  <si>
    <t xml:space="preserve">CONDULETE PVC TIPO "TB" 1/2" SEM TAMPA - FORNECIMENTO E INSTALACAO </t>
  </si>
  <si>
    <t>MUFLA TERMINAL PRIMARIA UNIPOLAR USO INTERNO PARA CABO 35/120MM2, ISOLACAO 15/25KV EM EPR - BORRACHA DE SILICONE. FORNECIMENTO E INSTALACAO.</t>
  </si>
  <si>
    <t xml:space="preserve">GRUPO GERADOR 150/170 KVA MOTOR DIESEL - MATERIAL NA OPERACAO </t>
  </si>
  <si>
    <t xml:space="preserve">TUBO DE COBRE CLASSE "E" 79MM - FORNECIMENTO E INSTALACAO </t>
  </si>
  <si>
    <t xml:space="preserve">COTOVELO DE AÇO GALVANIZADO 6" - FORNECIMENTO E INSTALAÇÃO </t>
  </si>
  <si>
    <t xml:space="preserve">LUVA REDUCAO ACO GALVANIZADO 2X1.1/2" - FORNECIMENTO E INSTALACAO </t>
  </si>
  <si>
    <t>CAIXAS D'DAGUA, DE INSPECAO E DE GORDURA</t>
  </si>
  <si>
    <t>VALVULA DE RETENCAO HORIZONTAL Ø 25MM (1) - FORNECIMENTO E INSTALACAO</t>
  </si>
  <si>
    <t xml:space="preserve">VÁLVULA DE ESFERA EM BRONZE Ø 2" - FORNECIMENTO E INSTALAÇÃO </t>
  </si>
  <si>
    <t xml:space="preserve">REGISTRO GAVETA 2" BRUTO LATAO - FORNECIMENTO E INSTALACAO </t>
  </si>
  <si>
    <t xml:space="preserve">INSTALACAO DE CONJ.MOTO BOMBA SUBMERSIVEL DE 26 A 50 CV </t>
  </si>
  <si>
    <t xml:space="preserve">LEITO FILTRANTE - FORN.E ENCHIMENTO C/ BRITA NO. 4 </t>
  </si>
  <si>
    <t xml:space="preserve">ESCAVAÇÃO MANUAL DE VALA/CAVA EM LODO, ENTRE 6 E 7,5M DE PROFUNDIDADE </t>
  </si>
  <si>
    <t xml:space="preserve">TRANSPORTE LOCAL DE MASSA ASFALTICA - PAVIMENTACAO URBANA </t>
  </si>
  <si>
    <t xml:space="preserve">TRATAMENTO SUPERFICIAL TRIPLO - TST, COM EMULSAO RR-2C </t>
  </si>
  <si>
    <t xml:space="preserve">PINTURA A BASE DE CAL E FIXADOR A BASE DE COLA, DUAS DEMAOS </t>
  </si>
  <si>
    <t xml:space="preserve">PINTURA ESMALTE ACETINADO EM MADEIRA, DUAS DEMAOS </t>
  </si>
  <si>
    <t>VERNIZ</t>
  </si>
  <si>
    <t>PISO DE MARMORE/GRANITO</t>
  </si>
  <si>
    <t>CARPETE</t>
  </si>
  <si>
    <t>CHAPISCO APLICADO NO TETO, COM ROLO PARA TEXTURA ACRÍLICA. ARGAMASSA TRAÇO 1:4 E EMULSÃO POLIMÉRICA (ADESIVO) COM PREPARO MANUAL. AF_06/2014</t>
  </si>
  <si>
    <t xml:space="preserve">MACARANDUBA APARELHADA 3" X 4.1/2" </t>
  </si>
  <si>
    <t xml:space="preserve">TRANSPORTE DE TUBOS DE FERRO DUTIL DN 200 </t>
  </si>
  <si>
    <t xml:space="preserve">PLACA ESMALTADA PARA IDENTIFICAÇÃO NR DE RUA, DIMENSÕES 45X25CM </t>
  </si>
  <si>
    <t>SUSTENTACOES DIVERSAS</t>
  </si>
  <si>
    <t xml:space="preserve">RETIRADA DE ESTRUTURA DE MADEIRA COM TESOURAS PARA TELHAS ONDULADAS </t>
  </si>
  <si>
    <t xml:space="preserve">DEMOLICAO DE ALVENARIA DE TIJOLOS FURADOS S/REAPROVEITAMENTO </t>
  </si>
  <si>
    <t xml:space="preserve">ENSAIOS DE CONCRETO ASFALTICO </t>
  </si>
  <si>
    <t xml:space="preserve">ENSAIO DE RESILIENCIA - MISTURAS BETUMINOSAS </t>
  </si>
  <si>
    <t>TELHA METALICA TRAPEZOIDAL 40 ESP. 0.50MM</t>
  </si>
  <si>
    <t>ALIZAR / GUARNICAO EM MAD DE LEI 5.0 X 1.5 CM</t>
  </si>
  <si>
    <t>ALIZAR / GUARNICAO EM MAD DE LEI 7X1.5CM</t>
  </si>
  <si>
    <t>ALIZAR / GUARNICAO EM MAD DE LEI 5X2.5CM</t>
  </si>
  <si>
    <t>TINTA ESMALTE SINT. BRILHANTE COR BRANCA</t>
  </si>
  <si>
    <t>DISJUNTOR MINI- NORMA DIN - MONOPOLAR 6A CURVA C</t>
  </si>
  <si>
    <t>DISJUNTOR MINI- NORMA DIN - MONOPOLAR 4A CURVA C</t>
  </si>
  <si>
    <t>LUM.FLUOR.2X16W,SOBREP,CAA01-S216 LUMICENTER COMPL</t>
  </si>
  <si>
    <t>PARAFUSO CAB ABAULADA ACO GALV 1020 16X45MM</t>
  </si>
  <si>
    <t>PARAFUSO CAB ABAULADA ACO GALV 1020 16 X 125MM</t>
  </si>
  <si>
    <t>CUBA AÇO INOX RETANG. SIMPLES REF.302 MARCA STRAKE</t>
  </si>
  <si>
    <t>CUBA AÇO INOX RETANG. SIMPLES REF.301 MARCA STRAKE</t>
  </si>
  <si>
    <t>EPI 'S</t>
  </si>
  <si>
    <t>CHAVE AJUSTAVEL INGLESA "GRIFO" 10"</t>
  </si>
  <si>
    <t>ESTAGIÁRIO 4 HORAS-UFES (INCL.L SOCIAIS DE 5%)</t>
  </si>
  <si>
    <t>Cuba de aço inox n° 1(dim.460x300x150)mm, marcas de referência Franke, Strake, tramontina, inclusive válvula de metal 31/2" e sifão cromado 1 x 1/2", excl. torneira</t>
  </si>
  <si>
    <t>Cuba em aço inox nº 02(dim.560x340x150)mm, marcas de referência Franke, Strake, tramontina, inclusive válvula de metal 31/2" e sifão cromado 1 x 1/2", excl. torneira</t>
  </si>
  <si>
    <t>Pintura com verniz filtro solar fosco, linha Premium, em madeira, a três demãos, marcas de referência Suvinil, Coral ou Metalatex</t>
  </si>
  <si>
    <t>Piso quadra poliesp. fck=25MPa, esp.=10 cm, armado c/ tela Q138, concret camada única bombeável c/ brita n. 1, acab. sup. c/ rotoalisador, juntas c/ corte serra diamant. preench. c/ mastique, base 5cm solo brita 30% e resina endur</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</si>
  <si>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</si>
  <si>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</si>
  <si>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</si>
  <si>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</si>
  <si>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</si>
  <si>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</si>
  <si>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</si>
  <si>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</si>
  <si>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</si>
  <si>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</si>
  <si>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</si>
  <si>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</si>
  <si>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</si>
  <si>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</si>
  <si>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</si>
  <si>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</si>
  <si>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</si>
  <si>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74213/001</t>
  </si>
  <si>
    <t>73840/001</t>
  </si>
  <si>
    <t>73840/002</t>
  </si>
  <si>
    <t>73840/003</t>
  </si>
  <si>
    <t>73840/004</t>
  </si>
  <si>
    <t>73840/005</t>
  </si>
  <si>
    <t>73840/006</t>
  </si>
  <si>
    <t>73888/001</t>
  </si>
  <si>
    <t>73888/002</t>
  </si>
  <si>
    <t>73888/003</t>
  </si>
  <si>
    <t>73888/004</t>
  </si>
  <si>
    <t>73888/005</t>
  </si>
  <si>
    <t>73888/006</t>
  </si>
  <si>
    <t>73888/007</t>
  </si>
  <si>
    <t>73888/008</t>
  </si>
  <si>
    <t>73888/009</t>
  </si>
  <si>
    <t>73888/010</t>
  </si>
  <si>
    <t>73888/011</t>
  </si>
  <si>
    <t>73888/012</t>
  </si>
  <si>
    <t>73888/013</t>
  </si>
  <si>
    <t>73888/014</t>
  </si>
  <si>
    <t>73888/015</t>
  </si>
  <si>
    <t>73812/001</t>
  </si>
  <si>
    <t>73811/001</t>
  </si>
  <si>
    <t>73811/002</t>
  </si>
  <si>
    <t>73811/003</t>
  </si>
  <si>
    <t>73811/004</t>
  </si>
  <si>
    <t>73811/005</t>
  </si>
  <si>
    <t>73879/004</t>
  </si>
  <si>
    <t>73879/005</t>
  </si>
  <si>
    <t>73879/006</t>
  </si>
  <si>
    <t>73879/007</t>
  </si>
  <si>
    <t>73879/008</t>
  </si>
  <si>
    <t>73879/009</t>
  </si>
  <si>
    <t>74215/001</t>
  </si>
  <si>
    <t>74215/002</t>
  </si>
  <si>
    <t>74215/003</t>
  </si>
  <si>
    <t>73884/001</t>
  </si>
  <si>
    <t>73884/002</t>
  </si>
  <si>
    <t>73884/003</t>
  </si>
  <si>
    <t>73884/004</t>
  </si>
  <si>
    <t>73884/005</t>
  </si>
  <si>
    <t>73884/006</t>
  </si>
  <si>
    <t>73884/007</t>
  </si>
  <si>
    <t>73884/008</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</si>
  <si>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</si>
  <si>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</si>
  <si>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</si>
  <si>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</si>
  <si>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</si>
  <si>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</si>
  <si>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</si>
  <si>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</si>
  <si>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</si>
  <si>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</si>
  <si>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</si>
  <si>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</si>
  <si>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</si>
  <si>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</si>
  <si>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</si>
  <si>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</si>
  <si>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</si>
  <si>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</si>
  <si>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</si>
  <si>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</si>
  <si>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73839/001</t>
  </si>
  <si>
    <t>73839/002</t>
  </si>
  <si>
    <t>73839/003</t>
  </si>
  <si>
    <t>73839/004</t>
  </si>
  <si>
    <t>73839/005</t>
  </si>
  <si>
    <t>73839/006</t>
  </si>
  <si>
    <t>73839/007</t>
  </si>
  <si>
    <t>73839/008</t>
  </si>
  <si>
    <t>73839/009</t>
  </si>
  <si>
    <t>73839/010</t>
  </si>
  <si>
    <t>73839/011</t>
  </si>
  <si>
    <t>73839/012</t>
  </si>
  <si>
    <t>73839/013</t>
  </si>
  <si>
    <t>73839/014</t>
  </si>
  <si>
    <t>73839/015</t>
  </si>
  <si>
    <t>73752/001</t>
  </si>
  <si>
    <t>73803/001</t>
  </si>
  <si>
    <t>73805/001</t>
  </si>
  <si>
    <t>74209/001</t>
  </si>
  <si>
    <t>73756/001</t>
  </si>
  <si>
    <t>73847/001</t>
  </si>
  <si>
    <t>73847/002</t>
  </si>
  <si>
    <t>73847/003</t>
  </si>
  <si>
    <t>73847/004</t>
  </si>
  <si>
    <t>73847/005</t>
  </si>
  <si>
    <t>74032/001</t>
  </si>
  <si>
    <t>74029/001</t>
  </si>
  <si>
    <t>74029/002</t>
  </si>
  <si>
    <t>74030/001</t>
  </si>
  <si>
    <t>74030/002</t>
  </si>
  <si>
    <t>74035/001</t>
  </si>
  <si>
    <t>74036/001</t>
  </si>
  <si>
    <t>74036/002</t>
  </si>
  <si>
    <t>74037/001</t>
  </si>
  <si>
    <t>74040/002</t>
  </si>
  <si>
    <t>73931/001</t>
  </si>
  <si>
    <t>73931/002</t>
  </si>
  <si>
    <t>73931/003</t>
  </si>
  <si>
    <t>73939/001</t>
  </si>
  <si>
    <t>73939/002</t>
  </si>
  <si>
    <t>73939/003</t>
  </si>
  <si>
    <t>73939/004</t>
  </si>
  <si>
    <t>73939/005</t>
  </si>
  <si>
    <t>73939/006</t>
  </si>
  <si>
    <t>73939/007</t>
  </si>
  <si>
    <t>73939/008</t>
  </si>
  <si>
    <t>73939/009</t>
  </si>
  <si>
    <t>73939/010</t>
  </si>
  <si>
    <t>73939/011</t>
  </si>
  <si>
    <t>73939/012</t>
  </si>
  <si>
    <t>73939/013</t>
  </si>
  <si>
    <t>73939/014</t>
  </si>
  <si>
    <t>73939/015</t>
  </si>
  <si>
    <t>73939/016</t>
  </si>
  <si>
    <t>73939/017</t>
  </si>
  <si>
    <t>73939/018</t>
  </si>
  <si>
    <t>73939/019</t>
  </si>
  <si>
    <t>73939/020</t>
  </si>
  <si>
    <t>73938/001</t>
  </si>
  <si>
    <t>73938/002</t>
  </si>
  <si>
    <t>73938/003</t>
  </si>
  <si>
    <t>73938/004</t>
  </si>
  <si>
    <t>73938/005</t>
  </si>
  <si>
    <t>73938/006</t>
  </si>
  <si>
    <t>73938/007</t>
  </si>
  <si>
    <t>76450/001</t>
  </si>
  <si>
    <t>74088/001</t>
  </si>
  <si>
    <t>73866/001</t>
  </si>
  <si>
    <t>73866/002</t>
  </si>
  <si>
    <t>73866/003</t>
  </si>
  <si>
    <t>73866/004</t>
  </si>
  <si>
    <t>73866/005</t>
  </si>
  <si>
    <t>73866/006</t>
  </si>
  <si>
    <t>73866/007</t>
  </si>
  <si>
    <t>73866/008</t>
  </si>
  <si>
    <t>73866/009</t>
  </si>
  <si>
    <t>73867/001</t>
  </si>
  <si>
    <t>73867/002</t>
  </si>
  <si>
    <t>73867/003</t>
  </si>
  <si>
    <t>73867/004</t>
  </si>
  <si>
    <t>75381/001</t>
  </si>
  <si>
    <t>73930/001</t>
  </si>
  <si>
    <t>73744/001</t>
  </si>
  <si>
    <t>74045/001</t>
  </si>
  <si>
    <t>74045/002</t>
  </si>
  <si>
    <t>73868/001</t>
  </si>
  <si>
    <t>74098/001</t>
  </si>
  <si>
    <t>73970/001</t>
  </si>
  <si>
    <t>73970/002</t>
  </si>
  <si>
    <t>73882/001</t>
  </si>
  <si>
    <t>73882/002</t>
  </si>
  <si>
    <t>73882/003</t>
  </si>
  <si>
    <t>73882/004</t>
  </si>
  <si>
    <t>73882/005</t>
  </si>
  <si>
    <t>73816/001</t>
  </si>
  <si>
    <t>73816/002</t>
  </si>
  <si>
    <t>73881/001</t>
  </si>
  <si>
    <t>73881/002</t>
  </si>
  <si>
    <t>73881/003</t>
  </si>
  <si>
    <t>73883/001</t>
  </si>
  <si>
    <t>73883/002</t>
  </si>
  <si>
    <t>73883/003</t>
  </si>
  <si>
    <t>73902/001</t>
  </si>
  <si>
    <t>73968/001</t>
  </si>
  <si>
    <t>73969/001</t>
  </si>
  <si>
    <t>74017/001</t>
  </si>
  <si>
    <t>74017/002</t>
  </si>
  <si>
    <t>75029/001</t>
  </si>
  <si>
    <t>73890/001</t>
  </si>
  <si>
    <t>73890/002</t>
  </si>
  <si>
    <t>73842/001</t>
  </si>
  <si>
    <t>73842/002</t>
  </si>
  <si>
    <t>73842/003</t>
  </si>
  <si>
    <t>73889/001</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</si>
  <si>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</si>
  <si>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</si>
  <si>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</si>
  <si>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</si>
  <si>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</si>
  <si>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</si>
  <si>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</si>
  <si>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</si>
  <si>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</si>
  <si>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</si>
  <si>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</si>
  <si>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</si>
  <si>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</si>
  <si>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</si>
  <si>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</si>
  <si>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</si>
  <si>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</si>
  <si>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</si>
  <si>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</si>
  <si>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</si>
  <si>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</si>
  <si>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</si>
  <si>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</si>
  <si>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</si>
  <si>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73963/004</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</si>
  <si>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</si>
  <si>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</si>
  <si>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</si>
  <si>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</si>
  <si>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</si>
  <si>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</si>
  <si>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</si>
  <si>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</si>
  <si>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</si>
  <si>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</si>
  <si>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</si>
  <si>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</si>
  <si>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</si>
  <si>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</si>
  <si>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</si>
  <si>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</si>
  <si>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</si>
  <si>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</si>
  <si>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</si>
  <si>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</si>
  <si>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</si>
  <si>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</si>
  <si>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</si>
  <si>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</si>
  <si>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</si>
  <si>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</si>
  <si>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</si>
  <si>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</si>
  <si>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</si>
  <si>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</si>
  <si>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</si>
  <si>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</si>
  <si>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</si>
  <si>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</si>
  <si>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</si>
  <si>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</si>
  <si>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</si>
  <si>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</si>
  <si>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</si>
  <si>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</si>
  <si>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</si>
  <si>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</si>
  <si>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</si>
  <si>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</si>
  <si>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</si>
  <si>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</si>
  <si>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</si>
  <si>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</si>
  <si>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</si>
  <si>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</si>
  <si>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</si>
  <si>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</si>
  <si>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</si>
  <si>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</si>
  <si>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</si>
  <si>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</si>
  <si>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</si>
  <si>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74214/002</t>
  </si>
  <si>
    <t>74224/001</t>
  </si>
  <si>
    <t>73763/001</t>
  </si>
  <si>
    <t>73763/002</t>
  </si>
  <si>
    <t>73763/003</t>
  </si>
  <si>
    <t>73763/004</t>
  </si>
  <si>
    <t>73763/005</t>
  </si>
  <si>
    <t>73789/001</t>
  </si>
  <si>
    <t>73789/002</t>
  </si>
  <si>
    <t>74012/001</t>
  </si>
  <si>
    <t>74208/001</t>
  </si>
  <si>
    <t>74211/001</t>
  </si>
  <si>
    <t>74223/002</t>
  </si>
  <si>
    <t>74237/001</t>
  </si>
  <si>
    <t>73877/001</t>
  </si>
  <si>
    <t>73877/002</t>
  </si>
  <si>
    <t>73880/002</t>
  </si>
  <si>
    <t>73905/001</t>
  </si>
  <si>
    <t>73905/002</t>
  </si>
  <si>
    <t>73906/001</t>
  </si>
  <si>
    <t>73906/003</t>
  </si>
  <si>
    <t>73906/004</t>
  </si>
  <si>
    <t>73906/005</t>
  </si>
  <si>
    <t>73906/006</t>
  </si>
  <si>
    <t>73910/001</t>
  </si>
  <si>
    <t>73910/002</t>
  </si>
  <si>
    <t>73910/003</t>
  </si>
  <si>
    <t>73910/004</t>
  </si>
  <si>
    <t>73910/005</t>
  </si>
  <si>
    <t>73910/006</t>
  </si>
  <si>
    <t>73910/007</t>
  </si>
  <si>
    <t>73910/008</t>
  </si>
  <si>
    <t>73910/009</t>
  </si>
  <si>
    <t>73910/010</t>
  </si>
  <si>
    <t>73910/011</t>
  </si>
  <si>
    <t>73934/001</t>
  </si>
  <si>
    <t>73934/002</t>
  </si>
  <si>
    <t>73934/003</t>
  </si>
  <si>
    <t>74139/001</t>
  </si>
  <si>
    <t>74139/002</t>
  </si>
  <si>
    <t>73813/001</t>
  </si>
  <si>
    <t>73933/001</t>
  </si>
  <si>
    <t>73933/002</t>
  </si>
  <si>
    <t>73933/003</t>
  </si>
  <si>
    <t>73933/004</t>
  </si>
  <si>
    <t>74073/001</t>
  </si>
  <si>
    <t>74073/002</t>
  </si>
  <si>
    <t>74136/001</t>
  </si>
  <si>
    <t>74136/002</t>
  </si>
  <si>
    <t>74136/003</t>
  </si>
  <si>
    <t>74232/001</t>
  </si>
  <si>
    <t>73940/001</t>
  </si>
  <si>
    <t>73945/001</t>
  </si>
  <si>
    <t>73961/001</t>
  </si>
  <si>
    <t>73984/001</t>
  </si>
  <si>
    <t>73984/002</t>
  </si>
  <si>
    <t>73932/001</t>
  </si>
  <si>
    <t>74195/001</t>
  </si>
  <si>
    <t>74072/001</t>
  </si>
  <si>
    <t>74072/002</t>
  </si>
  <si>
    <t>74072/003</t>
  </si>
  <si>
    <t>74103/001</t>
  </si>
  <si>
    <t>74194/001</t>
  </si>
  <si>
    <t>74071/001</t>
  </si>
  <si>
    <t>74071/002</t>
  </si>
  <si>
    <t>73737/001</t>
  </si>
  <si>
    <t>73737/002</t>
  </si>
  <si>
    <t>73737/003</t>
  </si>
  <si>
    <t>73736/001</t>
  </si>
  <si>
    <t>74068/001</t>
  </si>
  <si>
    <t>74068/002</t>
  </si>
  <si>
    <t>74068/003</t>
  </si>
  <si>
    <t>74068/004</t>
  </si>
  <si>
    <t>74068/005</t>
  </si>
  <si>
    <t>74068/006</t>
  </si>
  <si>
    <t>74069/001</t>
  </si>
  <si>
    <t>74069/002</t>
  </si>
  <si>
    <t>74070/001</t>
  </si>
  <si>
    <t>74070/002</t>
  </si>
  <si>
    <t>74070/003</t>
  </si>
  <si>
    <t>74070/004</t>
  </si>
  <si>
    <t>74046/001</t>
  </si>
  <si>
    <t>74046/002</t>
  </si>
  <si>
    <t>74047/001</t>
  </si>
  <si>
    <t>74047/002</t>
  </si>
  <si>
    <t>74047/003</t>
  </si>
  <si>
    <t>74047/004</t>
  </si>
  <si>
    <t>74047/005</t>
  </si>
  <si>
    <t>74047/006</t>
  </si>
  <si>
    <t>74047/007</t>
  </si>
  <si>
    <t>74047/008</t>
  </si>
  <si>
    <t>74084/001</t>
  </si>
  <si>
    <t>73838/001</t>
  </si>
  <si>
    <t>74125/001</t>
  </si>
  <si>
    <t>74125/002</t>
  </si>
  <si>
    <t>74100/001</t>
  </si>
  <si>
    <t>74238/002</t>
  </si>
  <si>
    <t>73809/001</t>
  </si>
  <si>
    <t>74067/001</t>
  </si>
  <si>
    <t>74067/002</t>
  </si>
  <si>
    <t>74067/003</t>
  </si>
  <si>
    <t>74067/004</t>
  </si>
  <si>
    <t>73908/001</t>
  </si>
  <si>
    <t>73908/002</t>
  </si>
  <si>
    <t>73761/001</t>
  </si>
  <si>
    <t>73761/002</t>
  </si>
  <si>
    <t>73761/003</t>
  </si>
  <si>
    <t>73761/004</t>
  </si>
  <si>
    <t>73761/005</t>
  </si>
  <si>
    <t>74122/001</t>
  </si>
  <si>
    <t>74156/001</t>
  </si>
  <si>
    <t>74156/002</t>
  </si>
  <si>
    <t>74156/003</t>
  </si>
  <si>
    <t>74164/004</t>
  </si>
  <si>
    <t>73820/001</t>
  </si>
  <si>
    <t>73821/001</t>
  </si>
  <si>
    <t>74007/001</t>
  </si>
  <si>
    <t>74074/004</t>
  </si>
  <si>
    <t>74076/001</t>
  </si>
  <si>
    <t>74076/002</t>
  </si>
  <si>
    <t>74076/003</t>
  </si>
  <si>
    <t>74107/001</t>
  </si>
  <si>
    <t>73771/001</t>
  </si>
  <si>
    <t>73942/001</t>
  </si>
  <si>
    <t>73942/002</t>
  </si>
  <si>
    <t>73990/001</t>
  </si>
  <si>
    <t>73994/001</t>
  </si>
  <si>
    <t>74254/001</t>
  </si>
  <si>
    <t>74254/002</t>
  </si>
  <si>
    <t>79504/001</t>
  </si>
  <si>
    <t>79504/002</t>
  </si>
  <si>
    <t>79504/003</t>
  </si>
  <si>
    <t>79504/004</t>
  </si>
  <si>
    <t>79504/005</t>
  </si>
  <si>
    <t>79504/006</t>
  </si>
  <si>
    <t>79504/007</t>
  </si>
  <si>
    <t>79504/008</t>
  </si>
  <si>
    <t>79504/009</t>
  </si>
  <si>
    <t>79504/010</t>
  </si>
  <si>
    <t>79504/011</t>
  </si>
  <si>
    <t>79504/012</t>
  </si>
  <si>
    <t>73972/001</t>
  </si>
  <si>
    <t>73972/002</t>
  </si>
  <si>
    <t>73983/001</t>
  </si>
  <si>
    <t>74004/003</t>
  </si>
  <si>
    <t>74115/001</t>
  </si>
  <si>
    <t>74138/001</t>
  </si>
  <si>
    <t>74138/002</t>
  </si>
  <si>
    <t>74138/003</t>
  </si>
  <si>
    <t>74138/004</t>
  </si>
  <si>
    <t>74138/005</t>
  </si>
  <si>
    <t>74157/003</t>
  </si>
  <si>
    <t>74141/001</t>
  </si>
  <si>
    <t>74141/002</t>
  </si>
  <si>
    <t>74141/003</t>
  </si>
  <si>
    <t>74141/004</t>
  </si>
  <si>
    <t>74202/001</t>
  </si>
  <si>
    <t>74202/002</t>
  </si>
  <si>
    <t>73817/001</t>
  </si>
  <si>
    <t>73817/002</t>
  </si>
  <si>
    <t>74078/001</t>
  </si>
  <si>
    <t>74078/002</t>
  </si>
  <si>
    <t>73898/001</t>
  </si>
  <si>
    <t>74121/001</t>
  </si>
  <si>
    <t>74200/001</t>
  </si>
  <si>
    <t>74144/002</t>
  </si>
  <si>
    <t>74000/001</t>
  </si>
  <si>
    <t>73753/001</t>
  </si>
  <si>
    <t>73753/002</t>
  </si>
  <si>
    <t>74033/001</t>
  </si>
  <si>
    <t>73929/001</t>
  </si>
  <si>
    <t>73929/003</t>
  </si>
  <si>
    <t>73929/004</t>
  </si>
  <si>
    <t>73762/001</t>
  </si>
  <si>
    <t>73762/002</t>
  </si>
  <si>
    <t>73762/003</t>
  </si>
  <si>
    <t>73762/004</t>
  </si>
  <si>
    <t>74066/001</t>
  </si>
  <si>
    <t>74066/002</t>
  </si>
  <si>
    <t>74097/001</t>
  </si>
  <si>
    <t>74106/001</t>
  </si>
  <si>
    <t>73872/001</t>
  </si>
  <si>
    <t>73872/002</t>
  </si>
  <si>
    <t>74025/001</t>
  </si>
  <si>
    <t>74190/001</t>
  </si>
  <si>
    <t>73798/003</t>
  </si>
  <si>
    <t>73782/002</t>
  </si>
  <si>
    <t>73782/003</t>
  </si>
  <si>
    <t>73782/004</t>
  </si>
  <si>
    <t>73782/005</t>
  </si>
  <si>
    <t>73860/007</t>
  </si>
  <si>
    <t>73860/015</t>
  </si>
  <si>
    <t>73860/016</t>
  </si>
  <si>
    <t>73860/017</t>
  </si>
  <si>
    <t>73860/018</t>
  </si>
  <si>
    <t>73860/019</t>
  </si>
  <si>
    <t>73860/020</t>
  </si>
  <si>
    <t>73860/021</t>
  </si>
  <si>
    <t>73860/022</t>
  </si>
  <si>
    <t>73861/001</t>
  </si>
  <si>
    <t>73861/002</t>
  </si>
  <si>
    <t>73861/003</t>
  </si>
  <si>
    <t>73861/004</t>
  </si>
  <si>
    <t>73861/005</t>
  </si>
  <si>
    <t>73861/006</t>
  </si>
  <si>
    <t>73861/007</t>
  </si>
  <si>
    <t>73861/008</t>
  </si>
  <si>
    <t>73861/009</t>
  </si>
  <si>
    <t>73861/010</t>
  </si>
  <si>
    <t>73861/011</t>
  </si>
  <si>
    <t>73861/012</t>
  </si>
  <si>
    <t>73861/013</t>
  </si>
  <si>
    <t>73861/014</t>
  </si>
  <si>
    <t>73861/015</t>
  </si>
  <si>
    <t>73861/016</t>
  </si>
  <si>
    <t>73861/017</t>
  </si>
  <si>
    <t>73861/019</t>
  </si>
  <si>
    <t>73861/020</t>
  </si>
  <si>
    <t>73861/021</t>
  </si>
  <si>
    <t>74043/001</t>
  </si>
  <si>
    <t>74043/002</t>
  </si>
  <si>
    <t>74043/003</t>
  </si>
  <si>
    <t>74052/005</t>
  </si>
  <si>
    <t>74130/002</t>
  </si>
  <si>
    <t>74130/007</t>
  </si>
  <si>
    <t>74130/009</t>
  </si>
  <si>
    <t>74131/001</t>
  </si>
  <si>
    <t>74131/006</t>
  </si>
  <si>
    <t>73738/001</t>
  </si>
  <si>
    <t>73953/001</t>
  </si>
  <si>
    <t>73953/003</t>
  </si>
  <si>
    <t>73953/004</t>
  </si>
  <si>
    <t>73953/005</t>
  </si>
  <si>
    <t>73953/007</t>
  </si>
  <si>
    <t>73953/008</t>
  </si>
  <si>
    <t>73953/009</t>
  </si>
  <si>
    <t>74041/001</t>
  </si>
  <si>
    <t>74041/002</t>
  </si>
  <si>
    <t>74082/001</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</si>
  <si>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</si>
  <si>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</si>
  <si>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</si>
  <si>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</si>
  <si>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</si>
  <si>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</si>
  <si>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</si>
  <si>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</si>
  <si>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</si>
  <si>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</si>
  <si>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</si>
  <si>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</si>
  <si>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</si>
  <si>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</si>
  <si>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</si>
  <si>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</si>
  <si>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</si>
  <si>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</si>
  <si>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</si>
  <si>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</si>
  <si>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</si>
  <si>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</si>
  <si>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</si>
  <si>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</si>
  <si>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</si>
  <si>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</si>
  <si>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</si>
  <si>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</si>
  <si>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</si>
  <si>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</si>
  <si>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</si>
  <si>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</si>
  <si>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</si>
  <si>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</si>
  <si>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</si>
  <si>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</si>
  <si>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</si>
  <si>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</si>
  <si>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</si>
  <si>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</si>
  <si>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</si>
  <si>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</si>
  <si>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</si>
  <si>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</si>
  <si>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</si>
  <si>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</si>
  <si>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</si>
  <si>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74027/001</t>
  </si>
  <si>
    <t>74027/002</t>
  </si>
  <si>
    <t>74027/003</t>
  </si>
  <si>
    <t>74027/004</t>
  </si>
  <si>
    <t>74027/005</t>
  </si>
  <si>
    <t>74028/001</t>
  </si>
  <si>
    <t>74028/002</t>
  </si>
  <si>
    <t>74028/003</t>
  </si>
  <si>
    <t>74028/004</t>
  </si>
  <si>
    <t>73780/001</t>
  </si>
  <si>
    <t>73780/002</t>
  </si>
  <si>
    <t>73780/003</t>
  </si>
  <si>
    <t>73780/004</t>
  </si>
  <si>
    <t>73775/001</t>
  </si>
  <si>
    <t>73775/002</t>
  </si>
  <si>
    <t>73749/001</t>
  </si>
  <si>
    <t>73749/002</t>
  </si>
  <si>
    <t>73749/003</t>
  </si>
  <si>
    <t>73768/001</t>
  </si>
  <si>
    <t>73768/002</t>
  </si>
  <si>
    <t>73768/003</t>
  </si>
  <si>
    <t>73768/004</t>
  </si>
  <si>
    <t>73768/008</t>
  </si>
  <si>
    <t>73768/009</t>
  </si>
  <si>
    <t>73768/010</t>
  </si>
  <si>
    <t>73768/011</t>
  </si>
  <si>
    <t>73768/012</t>
  </si>
  <si>
    <t>73768/013</t>
  </si>
  <si>
    <t>73768/014</t>
  </si>
  <si>
    <t>74003/001</t>
  </si>
  <si>
    <t>73976/003</t>
  </si>
  <si>
    <t>73976/004</t>
  </si>
  <si>
    <t>73976/005</t>
  </si>
  <si>
    <t>73976/006</t>
  </si>
  <si>
    <t>73976/007</t>
  </si>
  <si>
    <t>73976/008</t>
  </si>
  <si>
    <t>73976/009</t>
  </si>
  <si>
    <t>73976/010</t>
  </si>
  <si>
    <t>73976/011</t>
  </si>
  <si>
    <t>74061/001</t>
  </si>
  <si>
    <t>74061/002</t>
  </si>
  <si>
    <t>74061/003</t>
  </si>
  <si>
    <t>74061/004</t>
  </si>
  <si>
    <t>74061/005</t>
  </si>
  <si>
    <t>74061/006</t>
  </si>
  <si>
    <t>74061/007</t>
  </si>
  <si>
    <t>74061/008</t>
  </si>
  <si>
    <t>74061/009</t>
  </si>
  <si>
    <t>75027/001</t>
  </si>
  <si>
    <t>75027/002</t>
  </si>
  <si>
    <t>75027/003</t>
  </si>
  <si>
    <t>75027/004</t>
  </si>
  <si>
    <t>75027/005</t>
  </si>
  <si>
    <t>74059/001</t>
  </si>
  <si>
    <t>74059/002</t>
  </si>
  <si>
    <t>74060/001</t>
  </si>
  <si>
    <t>74060/002</t>
  </si>
  <si>
    <t>74060/003</t>
  </si>
  <si>
    <t>74060/004</t>
  </si>
  <si>
    <t>74051/001</t>
  </si>
  <si>
    <t>74051/002</t>
  </si>
  <si>
    <t>74058/001</t>
  </si>
  <si>
    <t>74058/002</t>
  </si>
  <si>
    <t>74058/003</t>
  </si>
  <si>
    <t>74058/004</t>
  </si>
  <si>
    <t>74104/001</t>
  </si>
  <si>
    <t>74166/001</t>
  </si>
  <si>
    <t>74166/002</t>
  </si>
  <si>
    <t>74234/001</t>
  </si>
  <si>
    <t>74197/001</t>
  </si>
  <si>
    <t>74198/001</t>
  </si>
  <si>
    <t>74198/002</t>
  </si>
  <si>
    <t>73795/001</t>
  </si>
  <si>
    <t>73795/002</t>
  </si>
  <si>
    <t>73795/003</t>
  </si>
  <si>
    <t>73795/004</t>
  </si>
  <si>
    <t>73795/005</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</si>
  <si>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</si>
  <si>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</si>
  <si>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</si>
  <si>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</si>
  <si>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</si>
  <si>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</si>
  <si>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</si>
  <si>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</si>
  <si>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</si>
  <si>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</si>
  <si>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</si>
  <si>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</si>
  <si>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</si>
  <si>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</si>
  <si>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</si>
  <si>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</si>
  <si>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73870/001</t>
  </si>
  <si>
    <t>73870/002</t>
  </si>
  <si>
    <t>73870/003</t>
  </si>
  <si>
    <t>73870/005</t>
  </si>
  <si>
    <t>73870/006</t>
  </si>
  <si>
    <t>74093/001</t>
  </si>
  <si>
    <t>74169/001</t>
  </si>
  <si>
    <t>74177/001</t>
  </si>
  <si>
    <t>74180/001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</si>
  <si>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</si>
  <si>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</si>
  <si>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</si>
  <si>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</si>
  <si>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</si>
  <si>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</si>
  <si>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</si>
  <si>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</si>
  <si>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</si>
  <si>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</si>
  <si>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</si>
  <si>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</si>
  <si>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</si>
  <si>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</si>
  <si>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</si>
  <si>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</si>
  <si>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</si>
  <si>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</si>
  <si>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</si>
  <si>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73873/002</t>
  </si>
  <si>
    <t>73873/003</t>
  </si>
  <si>
    <t>73873/004</t>
  </si>
  <si>
    <t>73873/005</t>
  </si>
  <si>
    <t>73827/001</t>
  </si>
  <si>
    <t>74102/001</t>
  </si>
  <si>
    <t>74217/001</t>
  </si>
  <si>
    <t>74217/002</t>
  </si>
  <si>
    <t>74217/003</t>
  </si>
  <si>
    <t>74218/001</t>
  </si>
  <si>
    <t>74253/001</t>
  </si>
  <si>
    <t>73784/001</t>
  </si>
  <si>
    <t>73784/002</t>
  </si>
  <si>
    <t>74216/001</t>
  </si>
  <si>
    <t>76451/001</t>
  </si>
  <si>
    <t>73903/001</t>
  </si>
  <si>
    <t>73903/002</t>
  </si>
  <si>
    <t>74151/001</t>
  </si>
  <si>
    <t>74154/001</t>
  </si>
  <si>
    <t>74155/001</t>
  </si>
  <si>
    <t>74155/002</t>
  </si>
  <si>
    <t>74205/001</t>
  </si>
  <si>
    <t>79505/001</t>
  </si>
  <si>
    <t>79505/002</t>
  </si>
  <si>
    <t>79517/001</t>
  </si>
  <si>
    <t>79517/002</t>
  </si>
  <si>
    <t>73962/004</t>
  </si>
  <si>
    <t>73962/013</t>
  </si>
  <si>
    <t>73962/021</t>
  </si>
  <si>
    <t>73965/001</t>
  </si>
  <si>
    <t>73965/002</t>
  </si>
  <si>
    <t>73965/003</t>
  </si>
  <si>
    <t>73965/004</t>
  </si>
  <si>
    <t>73965/005</t>
  </si>
  <si>
    <t>73965/006</t>
  </si>
  <si>
    <t>73965/007</t>
  </si>
  <si>
    <t>73965/008</t>
  </si>
  <si>
    <t>73965/009</t>
  </si>
  <si>
    <t>73965/011</t>
  </si>
  <si>
    <t>73965/012</t>
  </si>
  <si>
    <t>73965/013</t>
  </si>
  <si>
    <t>73965/014</t>
  </si>
  <si>
    <t>73965/016</t>
  </si>
  <si>
    <t>76443/001</t>
  </si>
  <si>
    <t>76443/002</t>
  </si>
  <si>
    <t>76443/003</t>
  </si>
  <si>
    <t>76443/004</t>
  </si>
  <si>
    <t>76443/005</t>
  </si>
  <si>
    <t>76443/006</t>
  </si>
  <si>
    <t>79506/001</t>
  </si>
  <si>
    <t>79506/002</t>
  </si>
  <si>
    <t>79506/003</t>
  </si>
  <si>
    <t>79506/009</t>
  </si>
  <si>
    <t>79507/005</t>
  </si>
  <si>
    <t>79507/006</t>
  </si>
  <si>
    <t>79518/001</t>
  </si>
  <si>
    <t>79518/002</t>
  </si>
  <si>
    <t>73904/001</t>
  </si>
  <si>
    <t>74153/001</t>
  </si>
  <si>
    <t>79508/001</t>
  </si>
  <si>
    <t>79508/002</t>
  </si>
  <si>
    <t>73964/001</t>
  </si>
  <si>
    <t>73964/002</t>
  </si>
  <si>
    <t>73964/003</t>
  </si>
  <si>
    <t>73964/004</t>
  </si>
  <si>
    <t>73964/005</t>
  </si>
  <si>
    <t>74015/001</t>
  </si>
  <si>
    <t>76444/001</t>
  </si>
  <si>
    <t>76444/002</t>
  </si>
  <si>
    <t>79510/001</t>
  </si>
  <si>
    <t>79510/002</t>
  </si>
  <si>
    <t>74010/001</t>
  </si>
  <si>
    <t>74241/001</t>
  </si>
  <si>
    <t>74255/001</t>
  </si>
  <si>
    <t>74255/003</t>
  </si>
  <si>
    <t>74005/001</t>
  </si>
  <si>
    <t>74005/002</t>
  </si>
  <si>
    <t>74034/001</t>
  </si>
  <si>
    <t>73935/002</t>
  </si>
  <si>
    <t>73988/001</t>
  </si>
  <si>
    <t>73988/002</t>
  </si>
  <si>
    <t>73937/001</t>
  </si>
  <si>
    <t>73937/003</t>
  </si>
  <si>
    <t>73937/004</t>
  </si>
  <si>
    <t>73937/005</t>
  </si>
  <si>
    <t>74196/001</t>
  </si>
  <si>
    <t>74053/001</t>
  </si>
  <si>
    <t>73774/001</t>
  </si>
  <si>
    <t>73909/001</t>
  </si>
  <si>
    <t>74229/001</t>
  </si>
  <si>
    <t>73863/001</t>
  </si>
  <si>
    <t>73863/002</t>
  </si>
  <si>
    <t>73790/001</t>
  </si>
  <si>
    <t>73790/002</t>
  </si>
  <si>
    <t>73790/003</t>
  </si>
  <si>
    <t>73790/004</t>
  </si>
  <si>
    <t>83695/001</t>
  </si>
  <si>
    <t>73766/001</t>
  </si>
  <si>
    <t>73760/001</t>
  </si>
  <si>
    <t>73764/001</t>
  </si>
  <si>
    <t>73764/002</t>
  </si>
  <si>
    <t>73764/003</t>
  </si>
  <si>
    <t>73764/004</t>
  </si>
  <si>
    <t>73764/005</t>
  </si>
  <si>
    <t>73764/006</t>
  </si>
  <si>
    <t>73765/001</t>
  </si>
  <si>
    <t>73765/002</t>
  </si>
  <si>
    <t>73849/001</t>
  </si>
  <si>
    <t>73849/002</t>
  </si>
  <si>
    <t>73770/001</t>
  </si>
  <si>
    <t>73770/002</t>
  </si>
  <si>
    <t>83696/001</t>
  </si>
  <si>
    <t>73759/002</t>
  </si>
  <si>
    <t>73791/001</t>
  </si>
  <si>
    <t>73999/001</t>
  </si>
  <si>
    <t>74133/001</t>
  </si>
  <si>
    <t>74133/002</t>
  </si>
  <si>
    <t>79334/001</t>
  </si>
  <si>
    <t>79494/001</t>
  </si>
  <si>
    <t>79495/003</t>
  </si>
  <si>
    <t>79514/001</t>
  </si>
  <si>
    <t>73739/001</t>
  </si>
  <si>
    <t>74065/001</t>
  </si>
  <si>
    <t>74065/002</t>
  </si>
  <si>
    <t>74065/003</t>
  </si>
  <si>
    <t>79497/001</t>
  </si>
  <si>
    <t>73794/001</t>
  </si>
  <si>
    <t>73865/001</t>
  </si>
  <si>
    <t>73924/001</t>
  </si>
  <si>
    <t>73924/002</t>
  </si>
  <si>
    <t>73924/003</t>
  </si>
  <si>
    <t>74064/001</t>
  </si>
  <si>
    <t>74064/002</t>
  </si>
  <si>
    <t>74145/001</t>
  </si>
  <si>
    <t>79498/001</t>
  </si>
  <si>
    <t>79499/001</t>
  </si>
  <si>
    <t>79515/001</t>
  </si>
  <si>
    <t>79516/001</t>
  </si>
  <si>
    <t>73978/001</t>
  </si>
  <si>
    <t>74245/001</t>
  </si>
  <si>
    <t>79500/002</t>
  </si>
  <si>
    <t>73922/001</t>
  </si>
  <si>
    <t>73922/002</t>
  </si>
  <si>
    <t>73922/003</t>
  </si>
  <si>
    <t>73922/004</t>
  </si>
  <si>
    <t>73922/005</t>
  </si>
  <si>
    <t>73923/001</t>
  </si>
  <si>
    <t>73923/002</t>
  </si>
  <si>
    <t>73923/003</t>
  </si>
  <si>
    <t>73974/001</t>
  </si>
  <si>
    <t>73991/001</t>
  </si>
  <si>
    <t>73991/002</t>
  </si>
  <si>
    <t>73991/004</t>
  </si>
  <si>
    <t>74079/001</t>
  </si>
  <si>
    <t>74079/002</t>
  </si>
  <si>
    <t>76447/001</t>
  </si>
  <si>
    <t>76448/001</t>
  </si>
  <si>
    <t>76448/002</t>
  </si>
  <si>
    <t>76448/003</t>
  </si>
  <si>
    <t>73734/001</t>
  </si>
  <si>
    <t>73743/001</t>
  </si>
  <si>
    <t>73818/001</t>
  </si>
  <si>
    <t>73921/001</t>
  </si>
  <si>
    <t>73921/002</t>
  </si>
  <si>
    <t>73957/001</t>
  </si>
  <si>
    <t>74160/001</t>
  </si>
  <si>
    <t>74235/001</t>
  </si>
  <si>
    <t>73876/001</t>
  </si>
  <si>
    <t>74159/001</t>
  </si>
  <si>
    <t>74192/001</t>
  </si>
  <si>
    <t>74111/001</t>
  </si>
  <si>
    <t>73886/001</t>
  </si>
  <si>
    <t>73742/001</t>
  </si>
  <si>
    <t>73850/001</t>
  </si>
  <si>
    <t>73892/001</t>
  </si>
  <si>
    <t>73892/002</t>
  </si>
  <si>
    <t>74147/001</t>
  </si>
  <si>
    <t>73907/003</t>
  </si>
  <si>
    <t>73907/006</t>
  </si>
  <si>
    <t>74048/007</t>
  </si>
  <si>
    <t>74199/001</t>
  </si>
  <si>
    <t>73747/001</t>
  </si>
  <si>
    <t>74001/001</t>
  </si>
  <si>
    <t>74250/001</t>
  </si>
  <si>
    <t>74250/002</t>
  </si>
  <si>
    <t>73792/001</t>
  </si>
  <si>
    <t>73807/001</t>
  </si>
  <si>
    <t>73833/001</t>
  </si>
  <si>
    <t>73804/001</t>
  </si>
  <si>
    <t>73901/001</t>
  </si>
  <si>
    <t>73901/002</t>
  </si>
  <si>
    <t>73901/003</t>
  </si>
  <si>
    <t>73901/004</t>
  </si>
  <si>
    <t>74023/001</t>
  </si>
  <si>
    <t>74023/002</t>
  </si>
  <si>
    <t>74023/003</t>
  </si>
  <si>
    <t>74023/004</t>
  </si>
  <si>
    <t>74023/005</t>
  </si>
  <si>
    <t>73745/001</t>
  </si>
  <si>
    <t>73800/001</t>
  </si>
  <si>
    <t>73806/001</t>
  </si>
  <si>
    <t>73948/002</t>
  </si>
  <si>
    <t>73948/003</t>
  </si>
  <si>
    <t>73948/004</t>
  </si>
  <si>
    <t>73948/005</t>
  </si>
  <si>
    <t>73948/006</t>
  </si>
  <si>
    <t>73948/007</t>
  </si>
  <si>
    <t>73948/008</t>
  </si>
  <si>
    <t>73948/009</t>
  </si>
  <si>
    <t>73948/010</t>
  </si>
  <si>
    <t>73948/011</t>
  </si>
  <si>
    <t>73948/012</t>
  </si>
  <si>
    <t>73948/013</t>
  </si>
  <si>
    <t>73948/014</t>
  </si>
  <si>
    <t>73948/015</t>
  </si>
  <si>
    <t>73948/016</t>
  </si>
  <si>
    <t>74086/001</t>
  </si>
  <si>
    <t>74243/001</t>
  </si>
  <si>
    <t>74163/001</t>
  </si>
  <si>
    <t>74163/002</t>
  </si>
  <si>
    <t>73916/001</t>
  </si>
  <si>
    <t>73916/002</t>
  </si>
  <si>
    <t>73916/003</t>
  </si>
  <si>
    <t>73822/001</t>
  </si>
  <si>
    <t>73822/002</t>
  </si>
  <si>
    <t>73859/001</t>
  </si>
  <si>
    <t>73859/002</t>
  </si>
  <si>
    <t>74220/001</t>
  </si>
  <si>
    <t>74221/001</t>
  </si>
  <si>
    <t>74219/001</t>
  </si>
  <si>
    <t>74219/002</t>
  </si>
  <si>
    <t>73875/001</t>
  </si>
  <si>
    <t>73801/001</t>
  </si>
  <si>
    <t>73801/002</t>
  </si>
  <si>
    <t>73802/001</t>
  </si>
  <si>
    <t>73874/001</t>
  </si>
  <si>
    <t>73895/001</t>
  </si>
  <si>
    <t>73896/001</t>
  </si>
  <si>
    <t>73899/001</t>
  </si>
  <si>
    <t>73899/002</t>
  </si>
  <si>
    <t>73960/001</t>
  </si>
  <si>
    <t>73900/001</t>
  </si>
  <si>
    <t>73900/002</t>
  </si>
  <si>
    <t>73900/003</t>
  </si>
  <si>
    <t>73900/004</t>
  </si>
  <si>
    <t>73900/005</t>
  </si>
  <si>
    <t>73900/006</t>
  </si>
  <si>
    <t>73900/007</t>
  </si>
  <si>
    <t>73900/008</t>
  </si>
  <si>
    <t>73900/009</t>
  </si>
  <si>
    <t>73900/010</t>
  </si>
  <si>
    <t>73900/011</t>
  </si>
  <si>
    <t>73900/012</t>
  </si>
  <si>
    <t>74020/001</t>
  </si>
  <si>
    <t>74020/002</t>
  </si>
  <si>
    <t>74021/001</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</si>
  <si>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</si>
  <si>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</si>
  <si>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</si>
  <si>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</si>
  <si>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</si>
  <si>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</si>
  <si>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</si>
  <si>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</si>
  <si>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</si>
  <si>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</si>
  <si>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</si>
  <si>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</si>
  <si>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</si>
  <si>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</si>
  <si>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</si>
  <si>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</si>
  <si>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</si>
  <si>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</si>
  <si>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</si>
  <si>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</si>
  <si>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</si>
  <si>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</si>
  <si>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</si>
  <si>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74022/017</t>
  </si>
  <si>
    <t>74022/018</t>
  </si>
  <si>
    <t>74022/019</t>
  </si>
  <si>
    <t>74022/020</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</si>
  <si>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</si>
  <si>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</si>
  <si>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</si>
  <si>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</si>
  <si>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</si>
  <si>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</si>
  <si>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</si>
  <si>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</si>
  <si>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</si>
  <si>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</si>
  <si>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</si>
  <si>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</si>
  <si>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</si>
  <si>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</si>
  <si>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</si>
  <si>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</si>
  <si>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</si>
  <si>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</si>
  <si>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</si>
  <si>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</si>
  <si>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</si>
  <si>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</si>
  <si>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</si>
  <si>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</si>
  <si>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</si>
  <si>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</si>
  <si>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</si>
  <si>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</si>
  <si>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</si>
  <si>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</si>
  <si>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</si>
  <si>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</si>
  <si>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</si>
  <si>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</si>
  <si>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</si>
  <si>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</si>
  <si>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</si>
  <si>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74077/001</t>
  </si>
  <si>
    <t>74077/002</t>
  </si>
  <si>
    <t>74077/003</t>
  </si>
  <si>
    <t>73758/001</t>
  </si>
  <si>
    <t>74038/001</t>
  </si>
  <si>
    <t>74039/001</t>
  </si>
  <si>
    <t>74118/001</t>
  </si>
  <si>
    <t>74142/001</t>
  </si>
  <si>
    <t>74142/002</t>
  </si>
  <si>
    <t>74142/003</t>
  </si>
  <si>
    <t>74142/004</t>
  </si>
  <si>
    <t>74143/001</t>
  </si>
  <si>
    <t>74143/002</t>
  </si>
  <si>
    <t>73787/001</t>
  </si>
  <si>
    <t>74244/001</t>
  </si>
  <si>
    <t>73788/002</t>
  </si>
  <si>
    <t>73967/001</t>
  </si>
  <si>
    <t>73967/002</t>
  </si>
  <si>
    <t>73967/004</t>
  </si>
  <si>
    <t>74236/001</t>
  </si>
  <si>
    <t>DNIT</t>
  </si>
  <si>
    <t>2 S 01 511 00</t>
  </si>
  <si>
    <t>E006</t>
  </si>
  <si>
    <t>E007</t>
  </si>
  <si>
    <t>E013</t>
  </si>
  <si>
    <t>E101</t>
  </si>
  <si>
    <t>E407</t>
  </si>
  <si>
    <t>Motoniveladora - (103 kW) - Operativo</t>
  </si>
  <si>
    <t>Motoniveladora - (103 kW) - Improdutivo</t>
  </si>
  <si>
    <t>Trator Agrícola - (74 kW) - Operativo</t>
  </si>
  <si>
    <t>Trator Agrícola - (74 kW) - Improdutivo</t>
  </si>
  <si>
    <t>Rolo Compactador - pé de carneiro autop. 11,25t vibrat (82 kW) - Operativo</t>
  </si>
  <si>
    <t>Grade de Discos - GA 24 x 24 - Operativo</t>
  </si>
  <si>
    <t>Caminhão Tanque - 10.000 l (210 kW) - Operativo</t>
  </si>
  <si>
    <t>Caminhão Tanque - 10.000 l (210 kW) - Improdutivo</t>
  </si>
  <si>
    <t>E302</t>
  </si>
  <si>
    <t>E304</t>
  </si>
  <si>
    <t>E306</t>
  </si>
  <si>
    <t>E4023</t>
  </si>
  <si>
    <t>E404</t>
  </si>
  <si>
    <t>Betoneira - 400 l (4 kW) - Operativa</t>
  </si>
  <si>
    <t>Transportador Manual - carrinho de mão 80 l - Operativa</t>
  </si>
  <si>
    <t>Vibrador de Concreto - de imersão (2 kW) - Operativa</t>
  </si>
  <si>
    <t>Caminhão Carroceria - de madeira 15 t (210 kW) - Operativa</t>
  </si>
  <si>
    <t>Caminhão Basculante - 10 m3 - 15 t (210 kW) - Operativa</t>
  </si>
  <si>
    <t>2 S 03 300 51</t>
  </si>
  <si>
    <t>CONF.LANÇAMENTO DE CONCRETO MAGRO EM BETONEIRA AC/BC</t>
  </si>
  <si>
    <t>C-EST-001</t>
  </si>
  <si>
    <t>C-EST-002</t>
  </si>
  <si>
    <t>C-EST-003</t>
  </si>
  <si>
    <t>EQP</t>
  </si>
  <si>
    <t>C-EQP-004</t>
  </si>
  <si>
    <t>C-EQP-003</t>
  </si>
  <si>
    <t>PREÇO 
TOTAL (R$)</t>
  </si>
  <si>
    <t>LABOR-020305</t>
  </si>
  <si>
    <t>06.01</t>
  </si>
  <si>
    <t>06.01.01</t>
  </si>
  <si>
    <t xml:space="preserve">PREÇO 
UNIT (R$) - 
C/ BDI </t>
  </si>
  <si>
    <t>04.01.04</t>
  </si>
  <si>
    <t>ESTACA BROCA DE CONCRETO ARMADO DIÂMETRO DE 15CM, INCLUINDO CRAVAÇÃO</t>
  </si>
  <si>
    <t>TCPO</t>
  </si>
  <si>
    <t>COMPACTAÇÃO DE ATERROS A 100% PROCTOR NORMAL (ARGILA E SOLO BRITA), INCLUSIVE ESPALHAMENTO</t>
  </si>
  <si>
    <t>01.01.02</t>
  </si>
  <si>
    <t xml:space="preserve">SUPORTE ISOLADOR SIMPLES ROSCA SOBERBA C/ ISOLADOR H=200MM, COM ROLDANA EM POLIPROPILENO, PARA APARAFUSAR  Ø 5/16" </t>
  </si>
  <si>
    <t xml:space="preserve">SUPORTE ISOLADOR GUIA REFORÇADO H=200MM, COM ROLDANA EM POLIPROPILENO, PARA APARAFUSAR  Ø 5/16" </t>
  </si>
  <si>
    <t>TERMINAL AÉREO EM AÇO GALVANIZADO COM BASE DE FIXAÇÃO H=30CM</t>
  </si>
  <si>
    <t>ESPALHAMENTO E ADENSAMENTO DE AREIA SEM FORNECIMENTO DE MATERIAL</t>
  </si>
  <si>
    <t>C-EST-004</t>
  </si>
  <si>
    <t>C-EST-005</t>
  </si>
  <si>
    <t>PISO EM CONCRETO ARMADO, FCK&gt;=30MPA, CAMADA ÚNICA ESP.15CM, C/ ARM. DUPLA DE TELA Q196 C/ JUNTA DE DILATAÇÃO EM QUADROS 3X3M PROF. DE 4CM, SOBRE BASE SOLO BRITA 30% ESP.10CM, INCLUINDO CURA UMIDA POR ASPERSÃO DE ÁGUA DURANTE 7 DIAS E ISOPOR C/ ESP.1CM PARA DILATAÇÃO ENTRE PISO E FUNDAÇÃO DE MURETA ESTRUTURAL, EXCLUSIVE SOLO BRITA</t>
  </si>
  <si>
    <t>PISO EM CONCRETO ARMADO, FCK&gt;=30MPA, CAMADA ÚNICA ESP.15CM, C/ ARM. DUPLA DE TELA Q196 C/ JUNTA DE DILATAÇÃO EM QUADROS 3X3M PROF. DE 4CM, ACAB. SUPERF. C/ ROTOALISADOR, JUNTAS C/ CORTE SERRA DIAMANTADA PREENCHIDA C/ TARUGO DE ESPUMA DE POLIETILENO PARA PREENCHIMENTO DAS JUNTAS DE MOVIMENTAÇÃO DE DIÂMETRO DE 5MM E SELANTE A BASE DE ALCATRÃO E POLIURETANO ESP.5MM, SOBRE BASE SOLO BRITA 30% ESP.15CM, RESINA ENDUR. E INCLUINDO CURA UMIDA POR ASPERSÃO DE ÁGUA DURANTE 7 DIAS, ISOPOR C/ ESP.1CM PARA DILATAÇÃO ENTRE PISO E FUNDAÇÃO DE MURETA ESTRUTURAL, EXCLUSIVE SOLO BRITA</t>
  </si>
  <si>
    <t>REFORÇO DE ALVENARIA (TRATAMENTO DE FISSURAS) COM APLICAÇÃO DE TELA SOLDADA GALVANIZADA TIPO BELAFIX, MALHA DE 15X15X1,65, LARGURA 12,0CM E 50CM DE COMPRIMENTO ENTRE PILAR E ALVENARIA E TRAVAMENTO DE ALVENARIAS, UMA TELA A CADA DUAS FIADAS</t>
  </si>
  <si>
    <t>C-EST-006</t>
  </si>
  <si>
    <t>ARMADOR</t>
  </si>
  <si>
    <t>ESTRUT.MET.QUADRA POLIES PAD SEDU C/PINT LS=134,87</t>
  </si>
  <si>
    <t>EXPLOSIVO GELATINOSO DINAMITE 40% (8" X 1")</t>
  </si>
  <si>
    <t>CAPTOR C/ ROSCA ACO INOX Ø 3/4" X 350MM, TEL-036</t>
  </si>
  <si>
    <t>PARAFUSO CAB QUADRADA ACO GALV 1020 16X300MM</t>
  </si>
  <si>
    <t>CAPTOR C/ ROSCA LATAO CROM Ø 3/4" X 250MM, TEL-010</t>
  </si>
  <si>
    <t>PARAFUSO CAB QUADRADA ACO GALV 1020 16 X 200 MM</t>
  </si>
  <si>
    <t>CINTA CIRCULAR ACO GALVANIZADO 300MM</t>
  </si>
  <si>
    <t>CINTA CIRCULAR ACO GALVANIZADO 200MM</t>
  </si>
  <si>
    <t>TUBO DE CONCRETO SIMPLES DIAM. 30CM - PS1</t>
  </si>
  <si>
    <t>TUBO DE CONCRETO SIMPLES DIAM. 20CM - PS1</t>
  </si>
  <si>
    <t>TUBO DE ACO GALVANIZADO 15MM (1/2") LEVE</t>
  </si>
  <si>
    <t>TUBO DE ACO GALVANIZADO 20MM (3/4") LEVE</t>
  </si>
  <si>
    <t>TUBO DE ACO GALVANIZADO 25MM (1") LEVE</t>
  </si>
  <si>
    <t>TUBO DE ACO GALVANIZADO 32MM (1 1/4") LEVE</t>
  </si>
  <si>
    <t>TUBO DE ACO GALVANIZADO 40MM (1 1/2") LEVE</t>
  </si>
  <si>
    <t>TUBO DE ACO GALVANIZADO 50MM (2") LEVE</t>
  </si>
  <si>
    <t>TUBO DE ACO GALVANIZADO 65MM (2 1/2") LEVE</t>
  </si>
  <si>
    <t>TUBO DE ACO GALVANIZADO 100MM (4") LEVE</t>
  </si>
  <si>
    <t>TUBO ACO GALV MEDIO 2" NBR-5580M (DIN 2440)</t>
  </si>
  <si>
    <t>TRANSP MANUAL CARR MAO(2DAM) HIST(LS=134,87%)</t>
  </si>
  <si>
    <t>Estrut. metálica quadra poliesp. coberta c/ perfis formados a frio, aço estrutl ASTM A-570 G33 (terças) ASTM A-36 (demais perfis) c/ o sistema de trat. e pint conf descrito em notas da planilha (LS=134,87%)</t>
  </si>
  <si>
    <t>Transporte horizontal material de 1ª categoria ou entulho em carrinho de mão, incl. carga a pá - Y=(1.8+0.23X)xcusto horário do servente c/ LS=134,87%(R$/m3)-X = distância média de transp. em dam (considerando 2 dam)</t>
  </si>
  <si>
    <t>Engenheiro Senior (Leis Sociais =51,67%)</t>
  </si>
  <si>
    <t>ms</t>
  </si>
  <si>
    <t>Tecnico 2º Grau - A - (Leis Sociais =51,67%)</t>
  </si>
  <si>
    <t>Programador (Leis Sociais =51,67%)</t>
  </si>
  <si>
    <t>Digitador (Leis Sociais =51,67%)</t>
  </si>
  <si>
    <t>Engenheiro Junior (Leis Sociais =51,67%)</t>
  </si>
  <si>
    <t>Tecnico de 2º Grau B - (Leis Sociais =51,67%)</t>
  </si>
  <si>
    <t>Tecnico de 2º Grau - C - (Leis Sociais =51,67%)</t>
  </si>
  <si>
    <t>Analista de Sistemas (Leis Sociais =51,67%)</t>
  </si>
  <si>
    <t>Analista de Desenvolvimento (Leis Sociais=51,67%)</t>
  </si>
  <si>
    <t>Analista de Sistema/Suporte - (Leis Sociais =51,67%)</t>
  </si>
  <si>
    <t>Designer Gráfico - (Leis Sociais =51,67%)</t>
  </si>
  <si>
    <t>Cotador - (Leis Sociais =51,67%)</t>
  </si>
  <si>
    <t>Coordenador Técnico Especialista - (Leis Sociais =51,67%)</t>
  </si>
  <si>
    <t>Gerente BD/Servidores/Rede - (Leis Sociais =51,67%)</t>
  </si>
  <si>
    <t>Gerente de Projeto - (Leis Sociais =51,67%)</t>
  </si>
  <si>
    <t>Tecnico de Nivel Superior - (Leis Sociais =51,67%)</t>
  </si>
  <si>
    <t>Engenheiro Pleno (Leis Sociais =51,67%)</t>
  </si>
  <si>
    <t>Almoxarife (Leis Sociais=51,67%)</t>
  </si>
  <si>
    <t>MÃO DE OBRA (LS=134,87%)</t>
  </si>
  <si>
    <t>Hora de carpinteiro</t>
  </si>
  <si>
    <t>Hora de bombeiro hidráulico</t>
  </si>
  <si>
    <t>Hora de pintor</t>
  </si>
  <si>
    <t>Hora de armador</t>
  </si>
  <si>
    <t>Hora de azulejista</t>
  </si>
  <si>
    <t>Hora de ajudante</t>
  </si>
  <si>
    <t>Hora de servente</t>
  </si>
  <si>
    <t>Hora de eletricista</t>
  </si>
  <si>
    <t>|EM PROCESSO DE DESATIVAÇÃO| AGREGADO DE ALTA RESISTENCIA P/ PISO INDUSTRIAL</t>
  </si>
  <si>
    <t>|EM PROCESSO DE DESATIVACAO| SALÁRIO MÍNIMO NACIONAL</t>
  </si>
  <si>
    <t>!EM PROCESSO DE DESATIVACAO! AJUDANTE</t>
  </si>
  <si>
    <t>!EM PROCESSO DE DESATIVACAO! AJUDANTE DE ENCANADOR</t>
  </si>
  <si>
    <t>!EM PROCESSO DE DESATIVACAO! AJUDANTE ESPECIALIZADO EM SONDAGEM</t>
  </si>
  <si>
    <t>!EM PROCESSO DE DESATIVACAO! AJUDANTE GERAL</t>
  </si>
  <si>
    <t>!EM PROCESSO DE DESATIVACAO! AJUDANTE INSTALADOR HIDRAULICO</t>
  </si>
  <si>
    <t>!EM PROCESSO DE DESATIVACAO! ASFALTADOR</t>
  </si>
  <si>
    <t>!EM PROCESSO DE DESATIVACAO! BRACADEIRA C/ PARAFUSO D = 1 1/4"</t>
  </si>
  <si>
    <t>!EM PROCESSO DE DESATIVACAO! BRACADEIRA C/ PARAFUSO D = 2 1/2"</t>
  </si>
  <si>
    <t>!EM PROCESSO DE DESATIVACAO! BRACADEIRA C/ PARAFUSO D = 3/4"</t>
  </si>
  <si>
    <t>!EM PROCESSO DE DESATIVACAO! DESEMPENADEIRA ELETRICA 2CV P/ PISO CONCRETO</t>
  </si>
  <si>
    <t>!EM PROCESSO DE DESATIVACAO! GRANILHA DE MARMORE BRANCO</t>
  </si>
  <si>
    <t>!EM PROCESSO DE DESATIVACAO! MEIO-FIO OU GUIA GRANITICO OU BASALTICO</t>
  </si>
  <si>
    <t>!EM PROCESSO DE DESATIVACAO! PEDRA BASALTO CINZA IRREGULAR</t>
  </si>
  <si>
    <t>!EM PROCESSO DE DESATIVACAO! SONDADOR</t>
  </si>
  <si>
    <t>AÇO CA 50 - 20 MM (CORTADO E DOBRADO)</t>
  </si>
  <si>
    <t>AÇO CA 50 - 6,3 MM (CORTADO E DOBRADO)</t>
  </si>
  <si>
    <t>AÇO CA 50 - 10 MM (CORTADO E DOBRADO)</t>
  </si>
  <si>
    <t>AÇO CA 50 - 16 MM (CORTADO E DOBRADO)</t>
  </si>
  <si>
    <t>AÇO CA 60 - 5,0 MM (CORTADO E DOBRADO)</t>
  </si>
  <si>
    <t>AÇO CA 60 - 6,0 MM (CORTADO E DOBRADO)</t>
  </si>
  <si>
    <t>AÇO CA 60 - 7,0 MM (CORTADO E DOBRADO)</t>
  </si>
  <si>
    <t>AÇO CA 60 - 4,2 MM (CORTADO E DOBRADO)</t>
  </si>
  <si>
    <t>ABRACADEIRA TIPO D 1 1/2" C/PARAFUSO"</t>
  </si>
  <si>
    <t>ABRACADEIRA TIPO D 1 1/4" C/ PARAFUSO"</t>
  </si>
  <si>
    <t>ABRACADEIRA TIPO D 1/2" C/ PARAFUSO"</t>
  </si>
  <si>
    <t>ABRACADEIRA TIPO D 2 1/2" C/ PARAFUSO"</t>
  </si>
  <si>
    <t>ABRACADEIRA TIPO D 2" C/ PARAFUSO"</t>
  </si>
  <si>
    <t>ABRACADEIRA TIPO D 3/4" C/ PARAFUSO"</t>
  </si>
  <si>
    <t>ABRACADEIRA TIPO D 3" C/ PARAFUSO"</t>
  </si>
  <si>
    <t>ABRACADEIRA TIPO D 4" C/ PARAFUSO"</t>
  </si>
  <si>
    <t>ACO CA-25, VERGALHAO, 32,0 MM</t>
  </si>
  <si>
    <t>ACO CA-25, 10,0 MM, VERGALHAO</t>
  </si>
  <si>
    <t>ACO CA-25, 12,5 MM, VERGALHAO</t>
  </si>
  <si>
    <t>ACO CA-25, 16,0 MM, VERGALHAO</t>
  </si>
  <si>
    <t>ACO CA-25, 20,0 MM, VERGALHAO</t>
  </si>
  <si>
    <t>ACO CA-25, 25,0 MM, VERGALHAO</t>
  </si>
  <si>
    <t>ACO CA-25, 6,3 MM, VERGALHAO</t>
  </si>
  <si>
    <t>ACO CA-25, 8,0 MM, VERGALHAO</t>
  </si>
  <si>
    <t>ACO CA-50, 10,0 MM, VERGALHAO</t>
  </si>
  <si>
    <t>ACO CA-50, 12,5 MM, VERGALHAO</t>
  </si>
  <si>
    <t>ACO CA-50, 16,0 MM, VERGALHAO</t>
  </si>
  <si>
    <t>ACO CA-50, 20,0 MM, VERGALHAO</t>
  </si>
  <si>
    <t>ACO CA-50, 25,0 MM, VERGALHAO</t>
  </si>
  <si>
    <t>ACO CA-50, 6,3 MM, VERGALHAO</t>
  </si>
  <si>
    <t>ACO CA-50, 8,0 MM, VERGALHAO</t>
  </si>
  <si>
    <t>ACO CA-60, VERGALHAO, 9,5 MM</t>
  </si>
  <si>
    <t>ACO CA-60, 4,2 MM, VERGALHAO</t>
  </si>
  <si>
    <t>ACO CA-60, 6,0 MM, VERGALHAO</t>
  </si>
  <si>
    <t>ACO CA-60, 7,0 MM, VERGALHAO</t>
  </si>
  <si>
    <t>ACO CA-60, 8,0 MM, VERGALHAO</t>
  </si>
  <si>
    <t>ACO-FIO PARA PROTENSAO, CP-150 RB L, 8 MM</t>
  </si>
  <si>
    <t>ACOPLAMENTO PVC AQUAPLUV D = 88MM</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</si>
  <si>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</si>
  <si>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</si>
  <si>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</si>
  <si>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</si>
  <si>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</si>
  <si>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</si>
  <si>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</si>
  <si>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100 / DE 110 MM</t>
  </si>
  <si>
    <t>ADAPTADOR, PVC PBA, BOLSA/ROSCA, JE, DN 50 / DE 60 MM</t>
  </si>
  <si>
    <t>ADAPTADOR, PVC PBA, PONTA/ROSCA, JE, DN 50 / DE 60 MM</t>
  </si>
  <si>
    <t>ADAPTADOR, PVC PBA, PONTA/ROSCA, JE, DN 75 / DE 85 MM</t>
  </si>
  <si>
    <t>ADESIVO A BASE DE RESINA ACRÍLICA</t>
  </si>
  <si>
    <t>ADESIVO PARA ARGAMASSAS E CHAPISCOS</t>
  </si>
  <si>
    <t>ADESIVO PARA ISOPOR</t>
  </si>
  <si>
    <t>AGREGADO LEVE PARA PROTECAO TERMICA (PEROLAS DE ISOPOR)</t>
  </si>
  <si>
    <t>AJUDANTE DE ARMADOR</t>
  </si>
  <si>
    <t>AJUDANTE DE CARPINTEIRO</t>
  </si>
  <si>
    <t>AJUDANTE DE ESTRUTURA METALICA</t>
  </si>
  <si>
    <t>AJUDANTE DE OPERACAO EM GERAL</t>
  </si>
  <si>
    <t>AJUDANTE DE PEDREIRO</t>
  </si>
  <si>
    <t>AJUDANTE DE PINTOR</t>
  </si>
  <si>
    <t>AJUDANTE ESPECIALIZADO</t>
  </si>
  <si>
    <t>ALIMENTACAO (ENCARGOS COMPLEMENTARES) *COLETADO CAIXA*</t>
  </si>
  <si>
    <t>ALIZAR / GUARNICAO 4 X 1CM MADEIRA CEDRINHO/PINHO/CANELA OU SIMILAR</t>
  </si>
  <si>
    <t>ALIZAR / GUARNICAO 4 X 1CM MADEIRA CEDRO/IMBUIA/JEQUITIBA OU SIMILAR</t>
  </si>
  <si>
    <t>ALIZAR / GUARNICAO 5 X 1,5CM MADEIRA CEDRINHO/PINHO/CANELA OU SIMILAR</t>
  </si>
  <si>
    <t>ALIZAR / GUARNICAO 5 X 1,5CM MADEIRA CEDRO/IMBUIA/JEQUITIBA OU SIMILAR</t>
  </si>
  <si>
    <t>ALIZAR / GUARNICAO 5 X 1CM MADEIRA CEDRINHO/PINHO/CANELA OU SIMILAR</t>
  </si>
  <si>
    <t>ALIZAR / GUARNICAO 5 X 1CM MADEIRA CEDRO/IMBUIA/JEQUITIBA OU SIMILAR</t>
  </si>
  <si>
    <t>ALIZAR / GUARNICAO 5 X 1CM MADEIRA IPE/MOGNO/CEREJEIRA OU SIMILAR</t>
  </si>
  <si>
    <t>ALIZAR / GUARNICAO 5 X 2CM MADEIRA CEDRINHO/PINHO/CANELA OU SIMILAR</t>
  </si>
  <si>
    <t>ALIZAR / GUARNICAO 5 X 2CM MADEIRA CEDRO/IMBUIA/JEQUITIBA OU SIMILAR</t>
  </si>
  <si>
    <t>ALMOXARIFE</t>
  </si>
  <si>
    <t>ALUMINIO ANODIZADO</t>
  </si>
  <si>
    <t>ANEL BORRACHA DN 100 MM, PARA TUBO SERIE REFORCADA ESGOTO PREDIAL</t>
  </si>
  <si>
    <t>ANEL BORRACHA DN 75 MM, PARA TUBO SERIE REFORCADA ESGOTO PREDIAL</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</si>
  <si>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</si>
  <si>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</si>
  <si>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</si>
  <si>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</si>
  <si>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</si>
  <si>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</si>
  <si>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</si>
  <si>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</si>
  <si>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</si>
  <si>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</si>
  <si>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</si>
  <si>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</si>
  <si>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</si>
  <si>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</si>
  <si>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</si>
  <si>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</si>
  <si>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</si>
  <si>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</si>
  <si>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</si>
  <si>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</si>
  <si>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75 MM, PARA REDE AGUA</t>
  </si>
  <si>
    <t>ANEL BORRACHA, PARA TUBO, PVC REDE COLETOR ESGOTO, DN 300 MM (NBR 7362)</t>
  </si>
  <si>
    <t>ANEL OU ADUELA CONCRETO ARMADO D = 1,00M, H = 0,40M</t>
  </si>
  <si>
    <t>ANEL OU ADUELA CONCRETO ARMADO D = 1,00M, H = 0,50M</t>
  </si>
  <si>
    <t>ANTRACITO</t>
  </si>
  <si>
    <t>APARELHO APOIO ESTRUTURAL DE NEOPRENE FRETADO</t>
  </si>
  <si>
    <t>APARELHO APOIO ESTRUTURAL DE NEOPRENE NAO FRETADO</t>
  </si>
  <si>
    <t>APONTADOR OU APROPRIADOR</t>
  </si>
  <si>
    <t>AQUECEDOR DE AGUA A GAS GLP/GN COM CAPACIDADE DE ARMAZENAMENTO DE 50 A 80 L</t>
  </si>
  <si>
    <t>AQUECEDOR DE OLEO BPF (FLUIDO) TERMICO, CAPACIDADE DE 300.000 KCAL/H</t>
  </si>
  <si>
    <t>ARADO REVERSIVEL COM 3 DISCOS DE 26" X 6MM REBOCAVEL</t>
  </si>
  <si>
    <t>ARAME DE ACO OVALADO 15 X 17 ( 45,7 KG, 700 KGF), ROLO 1000 M</t>
  </si>
  <si>
    <t>ARAME DE AMARRACAO PARA GABIAO GALVANIZADO, DIAMETRO 2,2 MM</t>
  </si>
  <si>
    <t>ARAME FARPADO GALVANIZADO 14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</si>
  <si>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</si>
  <si>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</si>
  <si>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</si>
  <si>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</si>
  <si>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</si>
  <si>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</si>
  <si>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</si>
  <si>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</si>
  <si>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</si>
  <si>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</si>
  <si>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</si>
  <si>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</si>
  <si>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ARAME RECOZIDO 18 BWG, 1,25 MM (0,010 KG/M)</t>
  </si>
  <si>
    <t>ARANDELA 45 GRAUS PROVA DE TEMPO, GASES E VAPORES</t>
  </si>
  <si>
    <t>ARBUSTO REGIONAL DE 50 A 100CM DE ALTURA</t>
  </si>
  <si>
    <t>AREIA AMARELA, AREIA BARRADA OU ARENOSO (RETIRADA NO AREAL, SEM TRANSPORTE)</t>
  </si>
  <si>
    <t>ARGAMASSA COLANTE AC-II-E (REVESTIMENTOS CERAMICOS)</t>
  </si>
  <si>
    <t>ARGAMASSA PISO SOBRE PISO</t>
  </si>
  <si>
    <t>ARGAMASSA PRONTA PARA REVESTIMENTO EXTERNO EM PAREDES</t>
  </si>
  <si>
    <t>ARGAMASSA PRONTA PARA REVESTIMENTO INTERNO EM PAREDES</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</si>
  <si>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</si>
  <si>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</si>
  <si>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</si>
  <si>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</si>
  <si>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ARRUELA PLASTICA 4 X 16</t>
  </si>
  <si>
    <t>ARVORE REGIONAL MAIOR QUE 2M</t>
  </si>
  <si>
    <t>ASFALTO DILUIDO DE PETROLEO A GRANEL CR-250 PARA PAVIMENTACAO ASFALTICA</t>
  </si>
  <si>
    <t>ASFALTO DILUIDO DE PETROLEO CM-30</t>
  </si>
  <si>
    <t>ASFALTO EMULSIONADO TP VITBASE (ALFALTOS VITORIA), TP II (TORO) OU EQUIV</t>
  </si>
  <si>
    <t>ASFALTO OXIDADO P/ IMPERM C/ COEFICIENTE DE PENETRACAO 20-35</t>
  </si>
  <si>
    <t>ASFALTO OXIDADO P/ IMPERM C/ COEFICIENTE DE PENETRACAO 25-40</t>
  </si>
  <si>
    <t>ASSENTAMENTO DE CARPETE - SOMENTE MAO DE OBRA</t>
  </si>
  <si>
    <t>ASSENTAMENTO DE FORMICA - SOMENTE MAO DE OBRA</t>
  </si>
  <si>
    <t>ASSENTAMENTO DE PISO VINILICO EM PLACAS - SOMENTE MAO DE OBRA</t>
  </si>
  <si>
    <t>ASSENTAMENTO DE RODAPE VINILICO - SOMENTE MAO DE OBRA</t>
  </si>
  <si>
    <t>ASSENTO P/ VASO SANITARIO INFANTIL DE PLASTICO</t>
  </si>
  <si>
    <t>ASSENTO SANITARIO DE PLASTICO, TIPO CONVENCIONAL</t>
  </si>
  <si>
    <t>AUTOMATICO DE BOIA INFERIOR 10A/250V</t>
  </si>
  <si>
    <t>AUTOMATICO DE BOIA SUPERIOR 10A/250V</t>
  </si>
  <si>
    <t>AUXILIAR DE AZULEJISTA</t>
  </si>
  <si>
    <t>AUXILIAR DE DESENHISTA</t>
  </si>
  <si>
    <t>AUXILIAR DE ELETRICISTA</t>
  </si>
  <si>
    <t>AUXILIAR DE ENCANADOR OU BOMBEIRO HIDRAULICO</t>
  </si>
  <si>
    <t>AUXILIAR DE MECANICO</t>
  </si>
  <si>
    <t>AUXILIAR DE SERRALHEIRO</t>
  </si>
  <si>
    <t>AUXILIAR DE SERVICOS GERAIS</t>
  </si>
  <si>
    <t>AUXILIAR TECNICO DE ENGENHARIA</t>
  </si>
  <si>
    <t>AZULEJISTA OU LADRILHISTA</t>
  </si>
  <si>
    <t>BACIA SANITARIA (VASO) COM CAIXA ACOPLADA, DE LOUCA BRANCA</t>
  </si>
  <si>
    <t>BACIA SANITARIA (VASO) CONVENCIONAL DE LOUCA BRANCA</t>
  </si>
  <si>
    <t>BACIA SANITARIA (VASO) CONVENCIONAL DE LOUCA COR</t>
  </si>
  <si>
    <t>BACIA SANITARIA TURCA DE LOUCA BRANCA</t>
  </si>
  <si>
    <t>BALDE PLASTICO CAP 10L</t>
  </si>
  <si>
    <t>BALDE VERMELHO P/ SINALIZACAO</t>
  </si>
  <si>
    <t>BANCA C/ CUBA - MARMORITE/GRANILITE OU GRANITINA - 200 X 60CM P/ PIA COZINHA</t>
  </si>
  <si>
    <t>BANCA GRANILITE P/ PIA OU LAVATORIO (SEM CUBA)</t>
  </si>
  <si>
    <t>BANCA GRANITO PRETO 100 X 60CM, E = 2CM, C/1 ABERTURA</t>
  </si>
  <si>
    <t>BANCA GRANITO PRETO 200 X 60CM, E = 3CM, C/2 ABERTURAS</t>
  </si>
  <si>
    <t>BANCA GRANITO PRETO 200 X 60CM, ESP = 2CM, SEM ABERTURA</t>
  </si>
  <si>
    <t>BANCA MARMORE SINTETICO 120 X 60CM C/ CUBA</t>
  </si>
  <si>
    <t>BANCA MARMORE SINTETICO 150 X 50CM C/ CUBA</t>
  </si>
  <si>
    <t>BANDEIRA P/ PORTA/ JAN MAD REGIONAL 1A P/ VIDRO</t>
  </si>
  <si>
    <t>BANDEIRA P/ PORTA/ JAN MAD REGIONAL 2A P/ VIDRO</t>
  </si>
  <si>
    <t>BANDEIRA P/ PORTA/ JAN MAD REGIONAL 3A P/ VIDRO</t>
  </si>
  <si>
    <t>BARRA DE FERRO RETANGULAR, BARRA CHATA, 1 X 1/4" (L X E), 1,2265 KG/M</t>
  </si>
  <si>
    <t>BARRA DE FERRO RETANGULAR, BARRA CHATA, 1 X 1/8" (L X E)</t>
  </si>
  <si>
    <t>BARRA DE FERRO RETANGULAR, BARRA CHATA, 1 X 3/16" (L X E), 1,73 KG/M</t>
  </si>
  <si>
    <t>BARRA DE FERRO RETANGULAR, BARRA CHATA, 1 1/2 X 1/2" (L X E), 3,79 KG/M</t>
  </si>
  <si>
    <t>BARRA DE FERRO RETANGULAR, BARRA CHATA, 1 1/2 X 1/4" (L X E), 1,89 KG/M</t>
  </si>
  <si>
    <t>BARRA DE FERRO RETANGULAR, BARRA CHATA, 1 1/4 X 3/8" (L X E)</t>
  </si>
  <si>
    <t>BARRA DE FERRO RETANGULAR, BARRA CHATA, 2 X 1/2" (L X E),</t>
  </si>
  <si>
    <t>BARRA DE FERRO RETANGULAR, BARRA CHATA, 2 X 1/2" (L X E), 5,06 KG/M</t>
  </si>
  <si>
    <t>BARRA DE FERRO RETANGULAR, BARRA CHATA, 2 X 1/4" (L X E), 2,53 KG/M</t>
  </si>
  <si>
    <t>BARRA DE FERRO RETANGULAR, BARRA CHATA, 2 X 1" (L X E), 10,12 KG/M</t>
  </si>
  <si>
    <t>BARRA DE FERRO RETANGULAR, BARRA CHATA, 3/4 X 1/8" (L X E), 0,47 KG/M</t>
  </si>
  <si>
    <t>BARRA DE FERRO RETANGULAR, BARRA CHATA, 3/4 X 3/16" (L X E)</t>
  </si>
  <si>
    <t>BARRA DE FERRO RETANGULAR, BARRA CHATA, 3/8 X 1 1/2" (L X E), 2,84 KG/M</t>
  </si>
  <si>
    <t>BASCULANTE ALUMINIO 80 X 60CM - SERIE 25</t>
  </si>
  <si>
    <t>BASCULANTE MAD REGIONAL 3A</t>
  </si>
  <si>
    <t>BASE P/ FUSIVEIS NH TAMANHO 00, DE 6 A 160A, TIPO 3 NH 3 030-Z DA SIEMENS OU EQUIV</t>
  </si>
  <si>
    <t>BASE P/ FUSIVEIS NH TAMANHO 01, DE 40 A 250A, TIPO 3 NH 3 230-Z DA SIEMENS OU EQUIV</t>
  </si>
  <si>
    <t>BASE P/ MASTRO DE PARA-RAIOS - 2"</t>
  </si>
  <si>
    <t>BATE ESTACA-MARTELO ATE 3,0T DIESEL 160 HP TORRE 15 M MAGAN IM 1520 BS</t>
  </si>
  <si>
    <t>BETONEIRA 320 L, DIESEL, POTENCIA DE 5,5 HP, COM CARREGADOR MECANICO (LOCACAO)</t>
  </si>
  <si>
    <t>BETONEIRA 580 L, DIESEL, POTENCIA DE 7,5 HP, COM CARREGADOR MECANICO (LOCACAO)</t>
  </si>
  <si>
    <t>BIDE LOUCA BRANCA COM 3 FUROS</t>
  </si>
  <si>
    <t>BLASTER, DINAMITADOR OU CABO DE FOGO</t>
  </si>
  <si>
    <t>BLOCO CONCRETO ESTRUTURAL 14 X 19 X 39 CM, FBK 4,5 MPA (NBR 6136)</t>
  </si>
  <si>
    <t>BLOCO CONCRETO ESTRUTURAL 19 X 19 X 39 CM, FBK 4,5 MPA (NBR 6136)</t>
  </si>
  <si>
    <t>BLOCO CONCRETO ESTRUTURAL 9 X 19 X 39 CM, FBK 4,5 MPA (NBR 6136)</t>
  </si>
  <si>
    <t>BLOCO CONCRETO VEDACAO 19 X 19 X 39 CM (CLASSE D - NBR 6136)</t>
  </si>
  <si>
    <t>BLOCO DE GESSO E = 10 CM, *67 X 50* CM</t>
  </si>
  <si>
    <t>BLOCO DE GESSO E= 7,5 CM - 67 X 50 CM</t>
  </si>
  <si>
    <t>BLOCO ESTRUTURAL CERAMICO - 14 X 19 X 29 CM - 4,0 MPA - NBR 15270</t>
  </si>
  <si>
    <t>BLOCO VEDACAO CONCRETO CELULAR AUTOCLAVADO 10 X 30 X 60 CM</t>
  </si>
  <si>
    <t>BLOCO VEDACAO CONCRETO CELULAR AUTOCLAVADO 20 X 30 X 60 CM</t>
  </si>
  <si>
    <t>BLOCO VEDACAO CONCRETO 14 X 19 X 29 CM (CLASSE D - NBR 6136)</t>
  </si>
  <si>
    <t>BLOCO VEDACAO CONCRETO 9 X 19 X 39 CM APARENTE (CLASSE D - NBR 6136)</t>
  </si>
  <si>
    <t>BOCAL PVC MR AQUAPLUV BEIRAL D =125X88 MM</t>
  </si>
  <si>
    <t>BOCAL/SOQUETE/RECEPTACULO CONTRA INTEMPERIES C/ RABICHO</t>
  </si>
  <si>
    <t>BOCAL/SOQUETE/RECEPTACULO DE BAQUELITE</t>
  </si>
  <si>
    <t>BOCAL/SOQUETE/RECEPTACULO DE PORCELANA</t>
  </si>
  <si>
    <t>BOLSA DE LIGACAO EM PVC FLEXIVEL PARA VASO SANITARIO 1.1/2 " (40 MM)</t>
  </si>
  <si>
    <t>BOMBA PARA TESTE HIDROSTATICO ATE 850 LIBRAS (LOCACAO)</t>
  </si>
  <si>
    <t>BOMBA PRESSURIZADORA ELETRICA ATE 2HP, 1 1/2"</t>
  </si>
  <si>
    <t>BOMBA TRIPLEX COM MOTOR A DIESEL, NACIONAL, DIAMETRO DE SUCCAO DE 2 1/2''</t>
  </si>
  <si>
    <t>BORBOLETA LATAO FUNDIDO CROMADO P/ JANELA MADEIRA TP GUILHOTINA</t>
  </si>
  <si>
    <t>BRACADEIRA PVC AQUAPLUV D = 88MM</t>
  </si>
  <si>
    <t>BRACO OU HASTE C/CANOPLA METAL CROMADO 1/2" P/ CHUVEIRO SIMPLES</t>
  </si>
  <si>
    <t>BRACO P/ LUMINARIA PUBLICA 1 X 1,50M ROMAGNOLE OU EQUIV</t>
  </si>
  <si>
    <t>BRACO RETO P/ LUMINARIA PUBLICA - FERRO GALV C/ PARAF - 3/4" X 1,5M</t>
  </si>
  <si>
    <t>BUCHA DE REDUCAO DE FERRO GALVANIZADO, COM ROSCA, DE 1" X 1/2"</t>
  </si>
  <si>
    <t>BUCHA E ARRUELA ALUMINIO FUNDIDO P/ ELETRODUTO 100MM (4'')</t>
  </si>
  <si>
    <t>BUCHA E ARRUELA ALUMINIO FUNDIDO P/ ELETRODUTO 15MM (1/2'')</t>
  </si>
  <si>
    <t>BUCHA E ARRUELA ALUMINIO FUNDIDO P/ ELETRODUTO 25MM (1'')</t>
  </si>
  <si>
    <t>BUCHA E ARRUELA ALUMINIO FUNDIDO P/ ELETRODUTO 32MM (1 1/4'')</t>
  </si>
  <si>
    <t>BUCHA E ARRUELA ALUMINIO FUNDIDO P/ ELETRODUTO 40MM (1 1/2'')</t>
  </si>
  <si>
    <t>BUCHA E ARRUELA ALUMINIO FUNDIDO P/ ELETRODUTO 50MM (2'')</t>
  </si>
  <si>
    <t>BUCHA E ARRUELA ALUMINIO FUNDIDO P/ ELETRODUTO 75MM (3'')</t>
  </si>
  <si>
    <t>BUCHA NYLON S-10 C/ PARAFUSO ACO ZINC ROSCA SOBERBA CAB CHATA 5,5 X 65MM</t>
  </si>
  <si>
    <t>BUCHA NYLON S-12 C/ PARAFUSO ACO ZINC CAB SEXTAVADA ROSCA SOBERBA 5/16" X 65MM</t>
  </si>
  <si>
    <t>BUCHA NYLON S-4</t>
  </si>
  <si>
    <t>BUCHA NYLON S-5</t>
  </si>
  <si>
    <t>BUCHA NYLON S-6 C/ PARAFUSO ACO ZINC CAB CHATA ROSCA SOBERBA 4,2 X 45MM</t>
  </si>
  <si>
    <t>BUCHA NYLON S-8</t>
  </si>
  <si>
    <t>BUCHA NYLON S-8 C/ PARAFUSO ACO ZINC CAB CHATA ROSCA SOBERBA 4,8 X 50MM</t>
  </si>
  <si>
    <t>BUCHA REDUCAO ALUMINIO FUNDIDO P/ ELETRODUTO 1 1/2'' X 1''</t>
  </si>
  <si>
    <t>BUCHA REDUCAO ALUMINIO FUNDIDO P/ ELETRODUTO 1'' X 3/4''</t>
  </si>
  <si>
    <t>BUCHA REDUCAO ALUMINIO FUNDIDO P/ ELETRODUTO 2'' X 1 1/2''</t>
  </si>
  <si>
    <t>BUCHA REDUCAO ALUMINIO FUNDIDO P/ ELETRODUTO 2'' X 3/4''</t>
  </si>
  <si>
    <t>BUCHA REDUCAO FERRO GALV ROSCA REF. 1 1/2"X1 1/4"</t>
  </si>
  <si>
    <t>BUCHA REDUCAO FERRO GALV ROSCA REF. 1 1/2"X1/2"</t>
  </si>
  <si>
    <t>BUCHA REDUCAO FERRO GALV ROSCA REF. 1 1/2"X1"</t>
  </si>
  <si>
    <t>BUCHA REDUCAO FERRO GALV ROSCA REF. 1 1/2"X3/4"</t>
  </si>
  <si>
    <t>BUCHA REDUCAO FERRO GALV ROSCA REF. 1 1/4"X1/2"</t>
  </si>
  <si>
    <t>BUCHA REDUCAO FERRO GALV ROSCA REF. 1 1/4"X1"</t>
  </si>
  <si>
    <t>BUCHA REDUCAO FERRO GALV ROSCA REF. 1 1/4"X3/4"</t>
  </si>
  <si>
    <t>BUCHA REDUCAO FERRO GALV ROSCA REF. 1/2"X1/4"</t>
  </si>
  <si>
    <t>BUCHA REDUCAO FERRO GALV ROSCA REF. 1/2"X3/8"</t>
  </si>
  <si>
    <t>BUCHA REDUCAO FERRO GALV ROSCA REF. 1"X3/4"</t>
  </si>
  <si>
    <t>BUCHA REDUCAO FERRO GALV ROSCA REF. 2 1/2"X1 1/2"</t>
  </si>
  <si>
    <t>BUCHA REDUCAO FERRO GALV ROSCA REF. 2 1/2"X1 1/4"</t>
  </si>
  <si>
    <t>BUCHA REDUCAO FERRO GALV ROSCA REF. 2 1/2"X1"</t>
  </si>
  <si>
    <t>BUCHA REDUCAO FERRO GALV ROSCA REF. 2 1/2"X2"</t>
  </si>
  <si>
    <t>BUCHA REDUCAO FERRO GALV ROSCA REF. 2"X1 1/2"</t>
  </si>
  <si>
    <t>BUCHA REDUCAO FERRO GALV ROSCA REF. 2"X1 1/4"</t>
  </si>
  <si>
    <t>BUCHA REDUCAO FERRO GALV ROSCA REF. 2"X1"</t>
  </si>
  <si>
    <t>BUCHA REDUCAO FERRO GALV ROSCA REF. 3/4"X1/2"</t>
  </si>
  <si>
    <t>BUCHA REDUCAO FERRO GALV ROSCA REF. 3"X1 1/2"</t>
  </si>
  <si>
    <t>BUCHA REDUCAO FERRO GALV ROSCA REF. 3"X1 1/4"</t>
  </si>
  <si>
    <t>BUCHA REDUCAO FERRO GALV ROSCA REF. 3"X2"</t>
  </si>
  <si>
    <t>BUCHA REDUCAO FERRO GALV ROSCA REF. 3X2 1/2"</t>
  </si>
  <si>
    <t>BUCHA REDUCAO FERRO GALV ROSCA REF. 4"X2 1/2"</t>
  </si>
  <si>
    <t>BUCHA REDUCAO FERRO GALV ROSCA REF. 4"X2"</t>
  </si>
  <si>
    <t>BUCHA REDUCAO FERRO GALV ROSCA REF. 4"X3"</t>
  </si>
  <si>
    <t>BUCHA REDUCAO FERRO GALV ROSCA REF. 5"X4"</t>
  </si>
  <si>
    <t>BUCHA REDUCAO FERRO GALV ROSCA REF. 6"X4"</t>
  </si>
  <si>
    <t>BUCHA REDUCAO FERRO GALV ROSCA REF. 6"X5"</t>
  </si>
  <si>
    <t>BUCHA REDUCAO PVC SOLD CURTA P/ AGUA FRIA PRED 85MM X 75MM</t>
  </si>
  <si>
    <t>BUCHA REDUCAO PVC, ROSCAVEL, 2" X 1 1/2 "</t>
  </si>
  <si>
    <t>BUCHA REDUCAO PVC, ROSCAVEL, 1 1/2" X1 1/4 "</t>
  </si>
  <si>
    <t>BUCHA REDUCAO PVC, ROSCAVEL, 1 1/4" X 3/4 "</t>
  </si>
  <si>
    <t>BUCHA REDUCAO PVC, ROSCAVEL, 1 1/4" X 1 "</t>
  </si>
  <si>
    <t>BUCHA REDUCAO PVC, ROSCAVEL, 2" X 1 "</t>
  </si>
  <si>
    <t>BUCHA REDUCAO PVC, ROSCAVEL, 2" X 1 1/4 "</t>
  </si>
  <si>
    <t>BUCHA S 6</t>
  </si>
  <si>
    <t>CABECEIRA DIREITA PVC AQUAPLUV D = 125 MM</t>
  </si>
  <si>
    <t>CABECEIRA ESQUERDA PVC AQUAPLUV D = 125 MM</t>
  </si>
  <si>
    <t>CABO DE ALUMINIO NU COM ALMA DE ACO, BITOLA 4 AWG</t>
  </si>
  <si>
    <t>CABO DE COBRE EXTRA FLEXIVEL, ISOLACAO EM PVC, 16MM2 (P/ MAQUINA DE SOLDA)</t>
  </si>
  <si>
    <t>CABO DE COBRE EXTRA FLEXIVEL, ISOLACAO EM PVC, 25MM2 (P/ MAQUINA DE SOLDA)</t>
  </si>
  <si>
    <t>CABO DE COBRE EXTRA FLEXIVEL, ISOLACAO EM PVC, 35MM2 (P/ MAQUINA DE SOLDA)</t>
  </si>
  <si>
    <t>CABO DE COBRE EXTRA FLEXIVEL, ISOLACAO EM PVC, 50MM2 (P/ MAQUINA DE SOLDA)</t>
  </si>
  <si>
    <t>CABO DE COBRE EXTRA FLEXIVEL, ISOLACAO EM PVC, 70MM2 (P/ MAQUINA DE SOLDA)</t>
  </si>
  <si>
    <t>CABO DE COBRE EXTRA FLEXIVEL, ISOLACAO EM PVC, 95MM2 (P/ MAQUINA DE SOLDA)</t>
  </si>
  <si>
    <t>CABO DE COBRE ISOLAMENTO ANTI-CHAMA 450/750V 10MM2, TP PIRASTIC PIRELLI OU EQUIV</t>
  </si>
  <si>
    <t>CABO DE COBRE ISOLAMENTO ANTI-CHAMA 450/750V 25MM2, TP PIRASTIC PIRELLI OU EQUIV</t>
  </si>
  <si>
    <t>CABO DE COBRE ISOLAMENTO ANTI-CHAMA 450/750V 3 X 10MM2, TP FICAP OU EQUIV</t>
  </si>
  <si>
    <t>CABO DE COBRE ISOLAMENTO ANTI-CHAMA 450/750V 3 X 16MM2, TP FICAP OU EQUIV</t>
  </si>
  <si>
    <t>CABO DE COBRE ISOLAMENTO ANTI-CHAMA 450/750V 3 X 25MM2, TP FICAP OU EQUIV</t>
  </si>
  <si>
    <t>CABO DE COBRE ISOLAMENTO ANTI-CHAMA 450/750V 35MM2, TP PIRASTIC PIRELLI OU EQUIV</t>
  </si>
  <si>
    <t>CABO DE COBRE ISOLAMENTO ANTI-CHAMA 450/750V 4MM2, TP PIRASTIC PIRELLI OU EQUIV</t>
  </si>
  <si>
    <t>CABO DE COBRE ISOLAMENTO ANTI-CHAMA 450/750V 50MM2, TP PIRASTIC PIRELLI OU EQUIV</t>
  </si>
  <si>
    <t>CABO DE COBRE ISOLAMENTO ANTI-CHAMA 450/750V 6MM2, TP PIRASTIC PIRELLI OU EQUIV</t>
  </si>
  <si>
    <t>CABO DE COBRE ISOLAMENTO ANTI-CHAMA 450/750V 95MM2, TP PIRASTIC PIRELLI OU EQUIV</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</si>
  <si>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</si>
  <si>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</si>
  <si>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</si>
  <si>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</si>
  <si>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</si>
  <si>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</si>
  <si>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</si>
  <si>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</si>
  <si>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</si>
  <si>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</si>
  <si>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</si>
  <si>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S/ BLINDAGEM INT CCI 2 PARES</t>
  </si>
  <si>
    <t>CABO TELEFONICO S/ BLINDAGEM INT CCI 3 PARES</t>
  </si>
  <si>
    <t>CABO TELEFONICO S/ BLINDAGEM INT CCI 4 PARES</t>
  </si>
  <si>
    <t>CABO TELEFONICO S/ BLINDAGEM INT CCI 5 PARES</t>
  </si>
  <si>
    <t>CABO TELEFONICO S/ BLINDAGEM INT CCI 6 PARES</t>
  </si>
  <si>
    <t>CABO TELEFONICO TP CT 0,50 PARA 100 PARES</t>
  </si>
  <si>
    <t>CABO TELEFONICO TP CTP-APL 0,50 PARA 10 PARES</t>
  </si>
  <si>
    <t>CABO TELEFONICO TP CTP-APL 0,50 PARA 20 PARES</t>
  </si>
  <si>
    <t>CABO TELEFONICO TP CTP-APL 0,50 PARA 30 PARES</t>
  </si>
  <si>
    <t>CABO TELEFONICO USO INTERNO TP CI PARA 10 PARES</t>
  </si>
  <si>
    <t>CABO TELEFONICO USO INTERNO TP CI PARA 20 PARES</t>
  </si>
  <si>
    <t>CABO TELEFONICO USO INTERNO TP CI PARA 200 PARES</t>
  </si>
  <si>
    <t>CABO TELEFONICO USO INTERNO TP CI PARA 30 PARES</t>
  </si>
  <si>
    <t>CABO TELEFONICO USO INTERNO TP CI PARA 50 PARES</t>
  </si>
  <si>
    <t>CABO TELEFONICO USO INTERNO TP CI PARA 75 PARES</t>
  </si>
  <si>
    <t>CABO TELEFÔNICO SEM BLINDAGEM INTERNA CCI 1 PAR</t>
  </si>
  <si>
    <t>CADASTRISTA DE USUARIOS</t>
  </si>
  <si>
    <t>CADEADO DE LATAO (PADRAO COMUM), H = 25 MM</t>
  </si>
  <si>
    <t>CADEADO LATAO CROMADO H = 35MM / 5 PINOS / HASTE CROMADA H = 30MM</t>
  </si>
  <si>
    <t>CADERNETA DE TOPOGRAFO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</si>
  <si>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</si>
  <si>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</si>
  <si>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</si>
  <si>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</si>
  <si>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</si>
  <si>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</si>
  <si>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</si>
  <si>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</si>
  <si>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</si>
  <si>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</si>
  <si>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FERRO FUNDIDO P/ REGISTRO NA RUA - 38,5 X 38,5 X 22CM - 59KG</t>
  </si>
  <si>
    <t>CAIXA DE PASSAGEM N 1 PADRAO TELEBRAS DIM 10 X10 X 5CM EM CHAPA DE ACO GALV</t>
  </si>
  <si>
    <t>CAIXA DE PASSAGEM N 2 PADRAO TELEBRAS DIM 20 X 20 X 12CM EM CHAPA DE ACO GALV</t>
  </si>
  <si>
    <t>CAIXA DE PASSAGEM N 3 PADRAO TELEBRAS DIM 40 X 40 X 12CM EM CHAPA DE ACO GALV</t>
  </si>
  <si>
    <t>CAIXA DE PASSAGEM N 4 PADRAO TELEBRAS DIM 60 X 60 X 12CM EM CHAPA DE ACO GALV</t>
  </si>
  <si>
    <t>CAIXA DE PASSAGEM N 5 PADRAO TELEBRAS DIM 80 X 80 X 12CM EM CHAPA DE ACO GALV</t>
  </si>
  <si>
    <t>CAIXA DE PASSAGEM N 6 PADRAO TELEBRAS DIM 120 X 120 X 12CM EM CHAPA DE ACO GALV</t>
  </si>
  <si>
    <t>CAIXA DE PASSAGEM OCTOGONAL 4" X 4" FUNDO MOVEL, EM CHAPA GALVANIZADA"</t>
  </si>
  <si>
    <t>CAIXA DE PASSAGEM P/ TELEFONE EM CHAPA DE ACO GALV 150 X 150 X 15CM</t>
  </si>
  <si>
    <t>CAIXA DE PASSAGEM P/ TELEFONE EM CHAPA DE ACO GALV 200 X 200 X 15CM</t>
  </si>
  <si>
    <t>CAIXA DE PASSAGEM P/ TELEFONE EM CHAPA DE ACO GALV 200 X 200 X 21,8CM</t>
  </si>
  <si>
    <t>CAIXA DE PASSAGEM P/ TELEFONE EM CHAPA DE ACO GALV 60 X 60 X 15CM</t>
  </si>
  <si>
    <t>CAIXA DE PASSAGEM P/ TELEFONE EM CHAPA DE ACO GALV 80 X 80 X 15CM</t>
  </si>
  <si>
    <t>CAIXA DE PASSAGEM 3" X 3" SEXTAVADA EM FERRO GALV"</t>
  </si>
  <si>
    <t>CAIXA DE PASSAGEM 4" X 2" EM FERRO GALV"</t>
  </si>
  <si>
    <t>CAIXA DE PASSAGEM 4" X 4" EM FERRO GALV"</t>
  </si>
  <si>
    <t>CAIXA DE PROTECAO P/ MEDIDOR HORO-SAZONAL EM CHAPA DE ALUMINIO DE 3MM</t>
  </si>
  <si>
    <t>CAIXA DE PROTECAO P/ MEDIDOR MONOFASICO E DISJUNTOR EM CHAPA DE FERRO GALV</t>
  </si>
  <si>
    <t>CAIXA DE PROTECAO P/ MEDIDOR TRIFASICO E DISJUNTOR EM CHAPA DE ALUMINIO 3MM</t>
  </si>
  <si>
    <t>CAIXA DE PROTECAO P/ TRANSFORMADOR DE CORRENTE EM CHAPA DE ALUMINIO DE 3MM</t>
  </si>
  <si>
    <t>CAIXA GORDURA DUPLA, CONCRETO PRE MOLDADO, CIRCULAR, COM TAMPA, D = 60* CM</t>
  </si>
  <si>
    <t>CAIXA GORDURA, SIMPLES, CONCRETO PRE MOLDADO, CIRCULAR, COM TAMPA, D = 40 CM</t>
  </si>
  <si>
    <t>CAIXA INSPECAO, CONCRETO PRE MOLDADO, CIRCULAR, COM TAMPA, D = 40* CM</t>
  </si>
  <si>
    <t>CAIXA INSPECAO, CONCRETO PRE MOLDADO, CIRCULAR, COM TAMPA, D = 60* CM, H= 60* CM</t>
  </si>
  <si>
    <t>CAIXA PASSAGEM METALICA 15 X 15 X 10CM P/ INST ELETRICA</t>
  </si>
  <si>
    <t>CAIXA PASSAGEM METALICA 25 X 25 X 10CM P/ INST ELETRICA</t>
  </si>
  <si>
    <t>CAIXA PASSAGEM METALICA 35 X 35 X 12CM P/ INST ELETRICA</t>
  </si>
  <si>
    <t>CAIXA PVC OCTOGONAL - 4"</t>
  </si>
  <si>
    <t>CAIXA PVC OCTOGONAL 3" X 3"</t>
  </si>
  <si>
    <t>CAIXA PVC 4" X 2" P/ ELETRODUTO "</t>
  </si>
  <si>
    <t>CAIXA PVC 4" X 4" P/ ELETRODUTO "</t>
  </si>
  <si>
    <t>CAIXA TP "J" OU EQUIV CONCESSIONARIA LOCAL"</t>
  </si>
  <si>
    <t>CAIXA TP "L" OU EQUIV CONCESSIONARIA LOCAL"</t>
  </si>
  <si>
    <t>CAIXA 20 X 26CM PADRAO LIGHT T-1 PAINEL</t>
  </si>
  <si>
    <t>CAIXA 46 X 66CM PADRAO LIGHT T-3 PAINEL</t>
  </si>
  <si>
    <t>CAIXILHO FIXO ALUMINIO SERIE 25 COMPLETO 60 X 80CM</t>
  </si>
  <si>
    <t>CAIXILHO FIXO ALUMINIO 60 X 80 CM COMPLETO</t>
  </si>
  <si>
    <t>CAL HIDRATADA P/ PINTURA</t>
  </si>
  <si>
    <t>CAL HIDRATADA, DE 1A. QUALIDADE, PARA ARGAMASSA</t>
  </si>
  <si>
    <t>CALAFETADOR/CALAFATE</t>
  </si>
  <si>
    <t>CALCETEIRO</t>
  </si>
  <si>
    <t>CALCO/PRENDEDOR LATAO CROMADO P/ PORTA</t>
  </si>
  <si>
    <t>CALHA CHAPA GALVANIZADA NUM 24 L = 33CM</t>
  </si>
  <si>
    <t>CALHA CHAPA GALVANIZADA NUM 24 L = 40CM</t>
  </si>
  <si>
    <t>CALHA CHAPA GALVANIZADA NUM 24 L = 50CM</t>
  </si>
  <si>
    <t>CALHA CHAPA GALVANIZADA NUM 26 L = 10CM</t>
  </si>
  <si>
    <t>CALHA CHAPA GALVANIZADA NUM 26 L = 35CM</t>
  </si>
  <si>
    <t>CALHA CHAPA GALVANIZADA NUM 26 L = 45CM</t>
  </si>
  <si>
    <t>CALHA PVC AQUAPLUV DN = 125 MM C/ 3,00 M DE COMPRIM=</t>
  </si>
  <si>
    <t>CAMINHAO CAVALO MECANICO C/ CARRETA PRANCHA CAP 20T (INCL MANUT/OPERACAO)</t>
  </si>
  <si>
    <t>CAMINHAO PIPA 10.000L C/ BARRA ESPARGIDORA (INCL MANUT/OPERACAO)</t>
  </si>
  <si>
    <t>CAMPAINHA ALTA POTENCIA 110V REF. 41418 - PIAL</t>
  </si>
  <si>
    <t>CANALETA ALUMINIO 1 X 1CM P/ PORTA /JANELA CORRER</t>
  </si>
  <si>
    <t>CANTONEIRA "U" ALUMINIO ABAS IGUAIS 1 ", E = 3/32 "</t>
  </si>
  <si>
    <t>CANTONEIRA ACO ABAS DESIGUAIS (QUALQUER BITOLA), E = 3/16 "</t>
  </si>
  <si>
    <t>CANTONEIRA ACO ABAS IGUAIS (QUALQUER BITOLA), E = 1/8 "</t>
  </si>
  <si>
    <t>CANTONEIRA ACO ABAS IGUAIS (QUALQUER BITOLA), E = 3/16 "</t>
  </si>
  <si>
    <t>CANTONEIRA ALUMINIO ABAS DESIGUAIS 1 X 3/4 ", E = 1/8 "</t>
  </si>
  <si>
    <t>CANTONEIRA ALUMINIO ABAS IGUAIS 1 ", E = 3 /16 "</t>
  </si>
  <si>
    <t>CANTONEIRA ALUMINIO ABAS IGUAIS 1 1/4 ", E = 3/16 "</t>
  </si>
  <si>
    <t>CANTONEIRA ALUMINIO ABAS IGUAIS 2 ", E = 1/4 "</t>
  </si>
  <si>
    <t>CANTONEIRA ALUMINIO ABAS IGUAIS 2 ", E = 1/8 "</t>
  </si>
  <si>
    <t>CANTONEIRA DE ACO ABAS IGUAIS (QUALQUER BITOLA), E = 1/4 "</t>
  </si>
  <si>
    <t>CANTONEIRA DE ACO 3 " X 3 " X 1/4 "</t>
  </si>
  <si>
    <t>CANTONEIRA FERRO GALVANIZADO DE ABAS IGUAIS, 1 X 1/8" (L X E) , 1,20KG/M</t>
  </si>
  <si>
    <t>CANTONEIRA FERRO GALVANIZADO DE ABAS IGUAIS, 1 1/2 X 1/4" (L X E), 3,40 KG/M</t>
  </si>
  <si>
    <t>CANTONEIRA FERRO GALVANIZADO DE ABAS IGUAIS, 3/4 X 1/8" (L X E)</t>
  </si>
  <si>
    <t>CAP OU TAMPAO FERRO GALV ROSCA 1 1/2"</t>
  </si>
  <si>
    <t>CAP OU TAMPAO FERRO GALV ROSCA 1 1/4"</t>
  </si>
  <si>
    <t>CAP OU TAMPAO FERRO GALV ROSCA 1/2"</t>
  </si>
  <si>
    <t>CAP OU TAMPAO FERRO GALV ROSCA 1/4"</t>
  </si>
  <si>
    <t>CAP OU TAMPAO FERRO GALV ROSCA 1"</t>
  </si>
  <si>
    <t>CAP OU TAMPAO FERRO GALV ROSCA 2 1/2"</t>
  </si>
  <si>
    <t>CAP OU TAMPAO FERRO GALV ROSCA 2"</t>
  </si>
  <si>
    <t>CAP OU TAMPAO FERRO GALV ROSCA 3/4"</t>
  </si>
  <si>
    <t>CAP OU TAMPAO FERRO GALV ROSCA 3/8"</t>
  </si>
  <si>
    <t>CAP OU TAMPAO FERRO GALV ROSCA 3"</t>
  </si>
  <si>
    <t>CAP OU TAMPAO FERRO GALV ROSCA 4"</t>
  </si>
  <si>
    <t>CAP PVC C/ROSCA P/AGUA FRIA PREDIAL 1/2"</t>
  </si>
  <si>
    <t>CAP PVC C/ROSCA P/AGUA FRIA PREDIAL 1"</t>
  </si>
  <si>
    <t>CAP PVC C/ROSCA P/AGUA FRIA PREDIAL 3/4"</t>
  </si>
  <si>
    <t>CAP PVC JE P/REDE ESGOTO 150 MM</t>
  </si>
  <si>
    <t>CAP PVC JE P/REDE ESGOTO 200MM</t>
  </si>
  <si>
    <t>CAP PVC PBA NBR 10351 P/ REDE AGUA JE DN 100/DE 110 MM</t>
  </si>
  <si>
    <t>CAP PVC PBA NBR 10351 P/ REDE AGUA JE DN 50/DE 60 MM</t>
  </si>
  <si>
    <t>CAP PVC PBA NBR 10351 P/ REDE AGUA JE DN 75/DE 85 MM</t>
  </si>
  <si>
    <t>CAP PVC SERIE R P/ ESG PREDIAL DN 100 MM</t>
  </si>
  <si>
    <t>CAP PVC SERIE R P/ ESG PREDIAL DN 150 MM</t>
  </si>
  <si>
    <t>CAP PVC SERIE R P/ ESG PREDIAL DN 75 MM</t>
  </si>
  <si>
    <t>CAP PVC SOLD P/ AGUA FRIA PREDIAL 110 MM</t>
  </si>
  <si>
    <t>CAP PVC SOLD P/ AGUA FRIA PREDIAL 20 MM</t>
  </si>
  <si>
    <t>CAP PVC SOLD P/ AGUA FRIA PREDIAL 25 MM</t>
  </si>
  <si>
    <t>CAP PVC SOLD P/ AGUA FRIA PREDIAL 32 MM</t>
  </si>
  <si>
    <t>CAP PVC SOLD P/ AGUA FRIA PREDIAL 40 MM</t>
  </si>
  <si>
    <t>CAP PVC SOLD P/ AGUA FRIA PREDIAL 50 MM</t>
  </si>
  <si>
    <t>CAP PVC SOLD P/ AGUA FRIA PREDIAL 60 MM</t>
  </si>
  <si>
    <t>CAP PVC SOLD P/ AGUA FRIA PREDIAL 75 MM</t>
  </si>
  <si>
    <t>CAP PVC SOLD P/ AGUA FRIA PREDIAL 85 MM</t>
  </si>
  <si>
    <t>CAP PVC SOLD P/ ESG PREDIAL DN 100 MM</t>
  </si>
  <si>
    <t>CAP PVC SOLD P/ ESG PREDIAL DN 50 MM</t>
  </si>
  <si>
    <t>CAP PVC SOLD P/ ESG PREDIAL DN 75 MM</t>
  </si>
  <si>
    <t>CAP PVC SOLD P/ TUBO LEVE DN 200 MM</t>
  </si>
  <si>
    <t>CAP PVC, ROSCAVEL, 1 1/4", AGUA FRIA PREDIAL</t>
  </si>
  <si>
    <t>CAP PVC, ROSCAVEL, 2 1/2", AGUA FRIA PREDIAL</t>
  </si>
  <si>
    <t>CAP PVC, ROSCAVEL, 3", AGUA FRIA PREDIAL</t>
  </si>
  <si>
    <t>CAPACETE PLASTICO RIGIDO</t>
  </si>
  <si>
    <t>CARPETE DE NYLON, E = 6 MM, COLOCADO</t>
  </si>
  <si>
    <t>CARPETE DE NYLON, E = 9 A 10 MM, COLOCADO</t>
  </si>
  <si>
    <t>CARPETE DE POLIESTER, E = 4,5 MM, COLOCADO</t>
  </si>
  <si>
    <t>CARPINTEIRO DE ESQUADRIA</t>
  </si>
  <si>
    <t>CARPINTEIRO DE FORMAS</t>
  </si>
  <si>
    <t>CARRANCA FERRO CROMADO 40MM</t>
  </si>
  <si>
    <t>CARRETA PARA 30 TONELADAS</t>
  </si>
  <si>
    <t>CARRO-DE-MAO CACAMBA METALICA E PNEU MACICO</t>
  </si>
  <si>
    <t>CASCALHO DE CAVA</t>
  </si>
  <si>
    <t>CASCALHO DE RIO</t>
  </si>
  <si>
    <t>CASCALHO LAVADO</t>
  </si>
  <si>
    <t>CAVOUQUEIRO OU OPERADOR PERFURATRIZ/ROMPEDOR</t>
  </si>
  <si>
    <t>CHAPA ACO FINA A FRIO PRETA 20MSG E = 0,91 MM - 7,32KG/M2</t>
  </si>
  <si>
    <t>CHAPA ACO FINA A FRIO PRETA 24MSG E = 0,61 MM - 4,89KG/M2</t>
  </si>
  <si>
    <t>CHAPA ACO FINA A FRIO PRETA 26MSG E = 0,46 MM - 3,66KG/M2</t>
  </si>
  <si>
    <t>CHAPA ACO FINA QUENTE PRETA 13MSG E = 2,28MM - 18,31KG/M2</t>
  </si>
  <si>
    <t>CHAPA ACO FINA QUENTE PRETA 14MSG E = 1,80MM - 16,00KG/M2</t>
  </si>
  <si>
    <t>CHAPA ACO FINA QUENTE PRETA 3/16"(4,76MM) 37,348KG/M2</t>
  </si>
  <si>
    <t>CHAPA ACO GROSSA PRETA 1/2"(12,70MM) 99,593KG/M2</t>
  </si>
  <si>
    <t>CHAPA ACO GROSSA PRETA 1/4"(6,35MM) 49,797KG/M2</t>
  </si>
  <si>
    <t>CHAPA ACO GROSSA PRETA 1"(25,40MM) 199,87KG/M2</t>
  </si>
  <si>
    <t>CHAPA ACO GROSSA PRETA 3/4"(19,05MM) 149,39KG/M2'</t>
  </si>
  <si>
    <t>CHAPA ACO GROSSA PRETA 3/8"(9,53MM) 74,695KG/M2</t>
  </si>
  <si>
    <t>CHAPA ACO GROSSA PRETA 5/8"( 15,88MM) 124,492KG/M2</t>
  </si>
  <si>
    <t>CHAPA ACO GROSSA PRETA 7/8"(22,23MM) 174,288KG/M2</t>
  </si>
  <si>
    <t>CHAPA ACO P/PISOS LTP XADREZ 1/4" - (TP PERMETAL)</t>
  </si>
  <si>
    <t>CHAPA ALUMÍNIO PARA CALHA E = 0,8 MM L = 1,0 M</t>
  </si>
  <si>
    <t>CHAPA ALUMINIO E = 3MM</t>
  </si>
  <si>
    <t>CHAPA ALUMINIO E = 4MM</t>
  </si>
  <si>
    <t>CHAPA ALUMINIO E = 6MM</t>
  </si>
  <si>
    <t>CHAPA ALUMINIO P/ CALHA E = 0,5MM L = 0,3M</t>
  </si>
  <si>
    <t>CHAPA DE LAMINADO MELAMINICO, LISO BRILHANTE, DE *1,25 X 3,08* M, E = 0,8 MM</t>
  </si>
  <si>
    <t>CHAPA DE LAMINADO MELAMINICO, LISO FOSCO, DE *1,25 X 3,08* M, E = 0,8 MM</t>
  </si>
  <si>
    <t>CHAPA DE LAMINADO MELAMINICO, TEXTURIZADO, DE *1,25 X 3,08* M, E = 0,8 MM</t>
  </si>
  <si>
    <t>CHAPA GALV PLANA 14GSG 1,994MM 16,020KG/M2</t>
  </si>
  <si>
    <t>CHAPA GALV PLANA 16GSG 1,613MM 12,969KG/M2</t>
  </si>
  <si>
    <t>CHAPA GALV PLANA 18GSG 1,311MM 10,528KG/M2</t>
  </si>
  <si>
    <t>CHAPA GALV PLANA 19GSG 1,158MM 9,307KG/M2</t>
  </si>
  <si>
    <t>CHAPA GALV PLANA 26GSG 0,551MM 4,425KG/M2</t>
  </si>
  <si>
    <t>CHAPA GALV PLANA 30GSG 0,399MM 3,204KG/M2</t>
  </si>
  <si>
    <t>CHAPA GALVANIZADA PLANA 22 GSG, E = 0,80 MM (6,40 KG/M2)</t>
  </si>
  <si>
    <t>CHAPA PLANA DE PVC P/ CALHA C/ 0,50M DE LARGURA</t>
  </si>
  <si>
    <t>CHAPA PLANA DE PVC P/ CALHA C/ 0,60M DE LARGURA</t>
  </si>
  <si>
    <t>CHAPA PLANA DE PVC P/ CALHA C/ 1,00M DE LARGURA</t>
  </si>
  <si>
    <t>CHAVE COMPENSADORA TRIFASICA P/ MOTOR 15CV (380V) C/ FUSIVEL DIAZED 50A</t>
  </si>
  <si>
    <t>CHAVE COMPENSADORA TRIFASICA P/ MOTOR 150CV (380V) C/ FUSIVEL NH 315A</t>
  </si>
  <si>
    <t>CHAVE COMPENSADORA TRIFASICA P/ MOTOR 40CV (380V) C/ FUSIVEL NH 100A</t>
  </si>
  <si>
    <t>CHAVE COMPENSADORA TRIFASICA P/ MOTOR 75CV (380V) C/ FUSIVEL NH 160A</t>
  </si>
  <si>
    <t>CHAVE COMUTADORA REFORCADA TIPO FACA C/ BASE DE MARMORE 1 X 30A/250V (1 POLO)</t>
  </si>
  <si>
    <t>CHAVE ELETRICA TRIPOLAR BLINDADA DE 30 A / 250 V</t>
  </si>
  <si>
    <t>CHAVE ESTRELA TRIANGULO TRIFASICA P/ MOTOR 15CV (380V) P/ FUSIVEL DIAZED 35A</t>
  </si>
  <si>
    <t>CHAVE FACA MONOPOLAR BLINDADA 30A/250V</t>
  </si>
  <si>
    <t>CHAVE FACA TRIPOLAR C/BASE DE ARDOSIA/MARMORE 100A/250V</t>
  </si>
  <si>
    <t>CHAVE FACA TRIPOLAR C/BASE DE ARDOSIA/MARMORE 100A/500V</t>
  </si>
  <si>
    <t>CHAVE FACA TRIPOLAR C/BASE DE ARDOSIA/MARMORE 60A/250V</t>
  </si>
  <si>
    <t>CHAVE FACA TRIPOLAR C/BASE DE ARDOSIA/MARMORE 60A/500V</t>
  </si>
  <si>
    <t>CHAVE FUSIVEL DE DISTRIBUICAO 15,0KV/100A</t>
  </si>
  <si>
    <t>CHAVE FUSIVEL DE DISTRIBUICAO 34,5KV/100A</t>
  </si>
  <si>
    <t>CHAVE P/ TAMPAO PVC EB- 644 3/8"</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</si>
  <si>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</si>
  <si>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</si>
  <si>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</si>
  <si>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</si>
  <si>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REVERSORA BLINDADA 30A/500V ELETROMAR OU EQUIV</t>
  </si>
  <si>
    <t>CHAVE REVERSORA TRIFASICA BLINDADA 30A, 250V</t>
  </si>
  <si>
    <t>CHAVE SECCIONADORA TRIPOLAR, ABERTURA EM CARGA 15KV, 400A , C/ PUNHO</t>
  </si>
  <si>
    <t>CHUMBADOR DE ACO 1" X 500MM C/ ROSCA E PORCA</t>
  </si>
  <si>
    <t>CHUMBADOR DE ACO 5/8" X 200MM C/ ROSCA E PORCA</t>
  </si>
  <si>
    <t>CHUVEIRO ELÉTRICO TERMOPLÁSTICO COM ACABAMENTO CROMADO, 127/220 V</t>
  </si>
  <si>
    <t>CHUVEIRO ELETRICO COMUM PLASTICO TP DUCHA 110/220V</t>
  </si>
  <si>
    <t>CIGARRA DE EMBUTIR 110/220V TIPO SILENTOQUE PIAL OU EQUIV</t>
  </si>
  <si>
    <t>CIMENTO ASFALTICO DE PETROLEO A GRANEL (CAP) 30/45</t>
  </si>
  <si>
    <t>CIMENTO ASFALTICO DE PETROLEO A GRANEL (CAP) 50/70</t>
  </si>
  <si>
    <t>CIMENTO BRANCO</t>
  </si>
  <si>
    <t>CIMENTO PORTLAND COMPOSTO CP II-32</t>
  </si>
  <si>
    <t>CIMENTO PORTLAND COMPOSTO CP II-32 (SACO DE 50 KG)</t>
  </si>
  <si>
    <t>CIMENTO PORTLAND ESTRUTURAL BRANCO CPB-32</t>
  </si>
  <si>
    <t>CIMENTO PORTLAND POZOLANICO CP IV- 32</t>
  </si>
  <si>
    <t>CIMENTO PORTLAND POZOLANICO CP IV-32</t>
  </si>
  <si>
    <t>CLORO</t>
  </si>
  <si>
    <t>COBRE ELETROLITICO EM BARRA OU CHAPA</t>
  </si>
  <si>
    <t>COLA A BASE DE RESINA SINTETICA PARA CHAPA DE LAMINADO MELAMINICO</t>
  </si>
  <si>
    <t>COLA ADESIVA P/ MANTA BUTILICA</t>
  </si>
  <si>
    <t>COLA BRANCA</t>
  </si>
  <si>
    <t>COLA CONTATO P/ CHAPA VINÍLICA/BORRACHA</t>
  </si>
  <si>
    <t>COLAR TOMADA PVC C/ TRAVAS SAIDA ROSCA DE 110 MM X 1/2" P/ LIGACAO PREDIAL</t>
  </si>
  <si>
    <t>COLAR TOMADA PVC C/ TRAVAS SAIDA ROSCA DE 110 MM X 3/4" LIGACAO PREDIAL</t>
  </si>
  <si>
    <t>COLAR TOMADA PVC C/ TRAVAS SAIDA ROSCA DE 32 MM X 3/4" P/ LIGACAO PREDIAL</t>
  </si>
  <si>
    <t>COLAR TOMADA PVC C/ TRAVAS SAIDA ROSCA DE 40 MM X 1/2" P/ LIGACAO PREDIAL</t>
  </si>
  <si>
    <t>COLAR TOMADA PVC C/ TRAVAS SAIDA ROSCA DE 40 MM X 3/4" P/ LIGACAO PREDIAL</t>
  </si>
  <si>
    <t>COLAR TOMADA PVC C/ TRAVAS SAIDA ROSCA DE 50 MM X 1/2" P/ LIGACAO PREDIAL</t>
  </si>
  <si>
    <t>COLAR TOMADA PVC C/ TRAVAS SAIDA ROSCA DE 50 MM X 3/4" P/ LIGACAO PREDIAL</t>
  </si>
  <si>
    <t>COLAR TOMADA PVC C/ TRAVAS SAIDA ROSCA DE 60 MM X 1/2" P/ LIGACAO PREDIAL</t>
  </si>
  <si>
    <t>COLAR TOMADA PVC C/ TRAVAS SAIDA ROSCA DE 60 MM X 3/4" P/ LIGACAO PREDIAL</t>
  </si>
  <si>
    <t>COLAR TOMADA PVC C/ TRAVAS SAIDA ROSCA DE 75 MM X 1/2" P/ LIGACAO PREDIAL</t>
  </si>
  <si>
    <t>COLAR TOMADA PVC C/ TRAVAS SAIDA ROSCA DE 75 MM X 3/4" P/ LIGACAO PREDIAL</t>
  </si>
  <si>
    <t>COLAR TOMADA PVC C/ TRAVAS SAIDA ROSCA DE 85 MM X 1/2" P/ LIGACAO PREDIAL</t>
  </si>
  <si>
    <t>COLAR TOMADA PVC C/ TRAVAS SAIDA ROSCA DE 85 MM X 3/4" P/ LIGACAO PREDIAL</t>
  </si>
  <si>
    <t>COLAR TOMADA PVC C/ TRAVAS,SAIDA ROSCAVEL C/ BUCHA DE LATAO DE 110MM X 3/4"</t>
  </si>
  <si>
    <t>COLAR TOMADA PVC DE 32 MM X 1/2 COM TRAVAS SAÍDA ROSCA PARA LIGAÇÃO PREDIAL</t>
  </si>
  <si>
    <t>COMPACTADOR SOLOS PNEUMÁTICO TIPO SAPO ATE 35KG TIPO CLOZIRONE OU EQUIV</t>
  </si>
  <si>
    <t>COMPRESSOR DE AR DIESEL REBOCAVEL 125 A 134PCM</t>
  </si>
  <si>
    <t>COMPRESSOR DE AR DIESEL REBOCAVEL 160 A 170PCM C/ 1 MARTELETE ROMPEDOR</t>
  </si>
  <si>
    <t>COMPRESSOR DE AR DIESEL REBOCAVEL 160PCM</t>
  </si>
  <si>
    <t>COMPRESSOR DE AR DIESEL REBOCAVEL 250 A 275PCM</t>
  </si>
  <si>
    <t>COMPRESSOR DE AR DIESEL REBOCAVEL 365PCM</t>
  </si>
  <si>
    <t>COMPRESSOR DE AR DIESEL REBOCAVEL 600PCM</t>
  </si>
  <si>
    <t>COMPRESSOR DE AR REBOCÁVEL COM MOTOR DIESEL, 250 PCM - (LOCAÇÃO)</t>
  </si>
  <si>
    <t>CONDULETE DE ALUMINIO FUNDIDO TIPO B DN 1/2"</t>
  </si>
  <si>
    <t>CONDULETE DE ALUMINIO FUNDIDO TIPO B DN 1"</t>
  </si>
  <si>
    <t>CONDULETE DE ALUMINIO FUNDIDO TIPO B DN 3/4"</t>
  </si>
  <si>
    <t>CONDULETE PVC TIPO "B" D = 1/2" S/TAMPA"</t>
  </si>
  <si>
    <t>CONDULETE PVC TIPO "B" D = 3/4" S/TAMPA"</t>
  </si>
  <si>
    <t>CONDULETE PVC TIPO "LB" D = 1/2" S/TAMPA"</t>
  </si>
  <si>
    <t>CONDULETE PVC TIPO "LB" D = 1" S/TAMPA"</t>
  </si>
  <si>
    <t>CONDULETE PVC TIPO "LB" D = 3/4" S/TAMPA"</t>
  </si>
  <si>
    <t>CONDULETE PVC TIPO "LL" D = 1/2" S/TAMPA"</t>
  </si>
  <si>
    <t>CONDULETE PVC TIPO "LL" D = 1" S/TAMPA"</t>
  </si>
  <si>
    <t>CONDULETE PVC TIPO "LL" D = 3/4" S/TAMPA"</t>
  </si>
  <si>
    <t>CONDULETE PVC TIPO "TA" D = 3/4" S/TAMPA"</t>
  </si>
  <si>
    <t>CONDULETE PVC TIPO "TB" D = 1/2" S/TAMPA"</t>
  </si>
  <si>
    <t>CONDULETE PVC TIPO "TB" D = 3/4" S/TAMPA"</t>
  </si>
  <si>
    <t>CONDULETE PVC TIPO "XA" D = 3/4" S/TAMPA"</t>
  </si>
  <si>
    <t>CONDULETE TIPO "C" EM LIGA ALUMINIO P/ ELETRODUTO ROSCADO 1"</t>
  </si>
  <si>
    <t>CONDULETE TIPO "C" EM LIGA ALUMINIO P/ ELETRODUTO ROSCADO 3/4"</t>
  </si>
  <si>
    <t>CONDULETE TIPO "C" EM LIGA ALUMINIO P/ ELETRODUTO ROSCADO 4"</t>
  </si>
  <si>
    <t>CONDULETE TIPO "E" EM LIGA ALUMINIO P/ ELETRODUTO ROSCADO 1 1/2"</t>
  </si>
  <si>
    <t>CONDULETE TIPO "E" EM LIGA ALUMINIO P/ ELETRODUTO ROSCADO 1 1/4"</t>
  </si>
  <si>
    <t>CONDULETE TIPO "E" EM LIGA ALUMINIO P/ ELETRODUTO ROSCADO 1/2"</t>
  </si>
  <si>
    <t>CONDULETE TIPO "E" EM LIGA ALUMINIO P/ ELETRODUTO ROSCADO 1"</t>
  </si>
  <si>
    <t>CONDULETE TIPO "E" EM LIGA ALUMINIO P/ ELETRODUTO ROSCADO 2"</t>
  </si>
  <si>
    <t>CONDULETE TIPO "E" EM LIGA ALUMINIO P/ ELETRODUTO ROSCADO 3"</t>
  </si>
  <si>
    <t>CONDULETE TIPO "E" EM LIGA ALUMINIO P/ ELETRODUTO ROSCADO 4"</t>
  </si>
  <si>
    <t>CONDULETE TIPO "LR" EM LIGA ALUMINIO P/ ELETRODUTO ROSCADO 1 1/4"</t>
  </si>
  <si>
    <t>CONDULETE TIPO "LR" EM LIGA ALUMINIO P/ ELETRODUTO ROSCADO 1/2"</t>
  </si>
  <si>
    <t>CONDULETE TIPO "LR" EM LIGA ALUMINIO P/ ELETRODUTO ROSCADO 1"</t>
  </si>
  <si>
    <t>CONDULETE TIPO "LR" EM LIGA ALUMINIO P/ ELETRODUTO ROSCADO 2"</t>
  </si>
  <si>
    <t>CONDULETE TIPO "LR" EM LIGA ALUMINIO P/ ELETRODUTO ROSCADO 3/4"</t>
  </si>
  <si>
    <t>CONDULETE TIPO "LR" EM LIGA ALUMINIO P/ ELETRODUTO ROSCADO 3"</t>
  </si>
  <si>
    <t>CONDULETE TIPO "LR" EM LIGA ALUMINIO P/ ELETRODUTO ROSCADO 4"</t>
  </si>
  <si>
    <t>CONDULETE TIPO "T" EM LIGA ALUMINIO P/ ELETRODUTO ROSCADO 1 1/2"</t>
  </si>
  <si>
    <t>CONDULETE TIPO "T" EM LIGA ALUMINIO P/ ELETRODUTO ROSCADO 1 1/4"</t>
  </si>
  <si>
    <t>CONDULETE TIPO "T" EM LIGA ALUMINIO P/ ELETRODUTO ROSCADO 1"</t>
  </si>
  <si>
    <t>CONDULETE TIPO "T" EM LIGA ALUMINIO P/ ELETRODUTO ROSCADO 2"</t>
  </si>
  <si>
    <t>CONDULETE TIPO "T" EM LIGA ALUMINIO P/ ELETRODUTO ROSCADO 3/4"</t>
  </si>
  <si>
    <t>CONDULETE TIPO "T" EM LIGA ALUMINIO P/ ELETRODUTO ROSCADO 3"</t>
  </si>
  <si>
    <t>CONDULETE TIPO "T" EM LIGA ALUMINIO P/ ELETRODUTO ROSCADO 4"</t>
  </si>
  <si>
    <t>CONDULETE TIPO "TB" EM LIGA ALUMINIO P/ ELETRODUTO ROSCADO 3"</t>
  </si>
  <si>
    <t>CONDULETE TIPO "X" EM LIGA ALUMINIO P/ ELETRODUTO ROSCADO 1 1/2"</t>
  </si>
  <si>
    <t>CONDULETE TIPO "X" EM LIGA ALUMINIO P/ ELETRODUTO ROSCADO 1 1/4"</t>
  </si>
  <si>
    <t>CONDULETE TIPO "X" EM LIGA ALUMINIO P/ ELETRODUTO ROSCADO 1/2"</t>
  </si>
  <si>
    <t>CONDULETE TIPO "X" EM LIGA ALUMINIO P/ ELETRODUTO ROSCADO 1"</t>
  </si>
  <si>
    <t>CONDULETE TIPO "X" EM LIGA ALUMINIO P/ ELETRODUTO ROSCADO 2"</t>
  </si>
  <si>
    <t>CONDULETE TIPO "X" EM LIGA ALUMINIO P/ ELETRODUTO ROSCADO 4"</t>
  </si>
  <si>
    <t>CONDUTOR PVC AQUAPLUV C=88 MM</t>
  </si>
  <si>
    <t>CONE DE SINALIZACAO EM PVC FLEXIVEL (NBR 15071) H = 70 / 76 CM</t>
  </si>
  <si>
    <t>CONE DE SINALIZACAO EM PVC RIGIDO COM FAIXA REFLETIVA, H = 70 / 76 CM</t>
  </si>
  <si>
    <t>CONECTOR MECANICO SPLIT-BOLT PARA CABO 70 MM2</t>
  </si>
  <si>
    <t>CONECTOR PARAFUSO FENDIDO DE BRONZE P/ CABO 6-10MM2</t>
  </si>
  <si>
    <t>CONECTOR PARAFUSO FENDIDO DE BRONZE P/ CABO 70-240MM2</t>
  </si>
  <si>
    <t>CONECTOR PARAFUSO FENDIDO PARA CABO 120 MM2</t>
  </si>
  <si>
    <t>CONECTOR PARAFUSO FENDIDO PARA CABO 150 MM2</t>
  </si>
  <si>
    <t>CONECTOR PARAFUSO FENDIDO PARA CABO 16 MM2</t>
  </si>
  <si>
    <t>CONECTOR PARAFUSO FENDIDO PARA CABO 185 MM2</t>
  </si>
  <si>
    <t>CONECTOR PARAFUSO FENDIDO PARA CABO 25 MM2</t>
  </si>
  <si>
    <t>CONECTOR PARAFUSO FENDIDO PARA CABO 35 MM2</t>
  </si>
  <si>
    <t>CONECTOR PARAFUSO FENDIDO PARA CABO 50 MM2</t>
  </si>
  <si>
    <t>CONECTOR PARAFUSO FENDIDO PARA CABO 95 MM2</t>
  </si>
  <si>
    <t>CONECTOR PRENSA CABO DE ALUMINIO BITOLA 1 1/2" P/ CABO DN 37 - 40MM</t>
  </si>
  <si>
    <t>CONECTOR PRENSA CABO DE ALUMINIO BITOLA 1 1/4" P/ CABO DN 31 - 34MM</t>
  </si>
  <si>
    <t>CONECTOR PRENSA CABO DE ALUMINIO BITOLA 1/2" P/ CABO DN 12,5 - 15MM</t>
  </si>
  <si>
    <t>CONECTOR PRENSA CABO DE ALUMINIO BITOLA 1" P/ CABO DN 22,5 - 25MM</t>
  </si>
  <si>
    <t>CONECTOR PRENSA CABO DE ALUMINIO BITOLA 2" P/ CABO DN 47,5 - 50MM</t>
  </si>
  <si>
    <t>CONECTOR PRENSA CABO DE ALUMINIO BITOLA 3/4 " P/ CABO DN 17,5 - 20MM</t>
  </si>
  <si>
    <t>CONECTOR PRENSA CABO DE ALUMINIO BITOLA 3/8" P/ CABO DN 9 - 10MM</t>
  </si>
  <si>
    <t>CONECTOR TIPO PARAFUSO FENDIDO (SPLIT BOLT) PARA CABO DE 10 MM2</t>
  </si>
  <si>
    <t>CONJUNTO ARSTOP P/ AR CONDICIONADO C/ DISJUNTOR 20A</t>
  </si>
  <si>
    <t>CONJUNTO ARSTOP P/ AR CONDICIONADO C/ DISJUNTOR 25A</t>
  </si>
  <si>
    <t>CONJUNTO CONDULETE PVC TIPO "C" C/ 1 INTERRUPTOR BIPOLAR + TAMPA"</t>
  </si>
  <si>
    <t>CONJUNTO CONDULETE PVC TIPO "C" C/ 1 TOMADA 2P + T INCLUSIVE TAMPA"</t>
  </si>
  <si>
    <t>CONJUNTO CONDULETE PVC TIPO "C" C/ 2 TOMADAS UNIVERSAL 2P + TAMPA"</t>
  </si>
  <si>
    <t>CONJUNTO PNEUS CAMINHAO TOCO 3.5T</t>
  </si>
  <si>
    <t>CONJUNTO PNEUS ESPALHADOR REBOCAVEL AGREGADOS 4 RODAS</t>
  </si>
  <si>
    <t>CONJUNTO PNEUS MOTONIVELADORA 125CV</t>
  </si>
  <si>
    <t>CONJUNTO PNEUS TRATOR E PULVI-MISTURADOR 61CV</t>
  </si>
  <si>
    <t>CONTRA PORCA SEXTAVADA H = 35MM</t>
  </si>
  <si>
    <t>COORDENADOR DE OBRA</t>
  </si>
  <si>
    <t>CORANTE LIQUIDO PARA TINTA PVA, BISNAGA 50 ML</t>
  </si>
  <si>
    <t>CORRENTE DE FERRO E = 1/2''</t>
  </si>
  <si>
    <t>COTOVELO COBRE S/ANEL SOLDA REF 607 104MM</t>
  </si>
  <si>
    <t>COTOVELO COBRE S/ANEL SOLDA REF 607 15MM</t>
  </si>
  <si>
    <t>COTOVELO COBRE S/ANEL SOLDA REF 607 22MM</t>
  </si>
  <si>
    <t>COTOVELO COBRE S/ANEL SOLDA REF 607 28MM</t>
  </si>
  <si>
    <t>COTOVELO COBRE S/ANEL SOLDA REF 607 35MM</t>
  </si>
  <si>
    <t>COTOVELO COBRE S/ANEL SOLDA REF 607 42MM</t>
  </si>
  <si>
    <t>COTOVELO COBRE S/ANEL SOLDA REF 607 54MM</t>
  </si>
  <si>
    <t>COTOVELO COBRE S/ANEL SOLDA REF 607 66MM</t>
  </si>
  <si>
    <t>COTOVELO COBRE S/ANEL SOLDA REF 607 79MM</t>
  </si>
  <si>
    <t>CREMONA LATAO CROMADO OU POLIDO - COMPLETA C/ VARA H =1,20M</t>
  </si>
  <si>
    <t>CREMONA LATAO CROMADO OU POLIDO - COMPLETA C/ VARA H =1,50M</t>
  </si>
  <si>
    <t>CRIVO FOFO FLANGE PN-10 DN 80</t>
  </si>
  <si>
    <t>CRIVO FOFO FLANGE PN-10 DN 150</t>
  </si>
  <si>
    <t>CRIVO FOFO FLANGE PN-10 DN 200</t>
  </si>
  <si>
    <t>CRIVO FOFO FLANGE PN-10 DN 250</t>
  </si>
  <si>
    <t>CRIVO FOFO FLANGE PN-10 DN 300</t>
  </si>
  <si>
    <t>CRIVO FOFO FLANGE PN-10 DN 350</t>
  </si>
  <si>
    <t>CRIVO FOFO FLANGE PN-10 DN 400</t>
  </si>
  <si>
    <t>CRIVO FOFO FLANGE PN-10 DN 450</t>
  </si>
  <si>
    <t>CRIVO FOFO FLANGE PN-10 DN 500</t>
  </si>
  <si>
    <t>CRIVO FOFO FLANGE PN-10 DN 600</t>
  </si>
  <si>
    <t>CRUZETA DE CONCRETO LEVE, COMP. 2000 MM SECAO, 90 X 90 MM</t>
  </si>
  <si>
    <t>CRUZETA FERRO GALV ROSCA REF 1 1/2"</t>
  </si>
  <si>
    <t>CRUZETA FERRO GALV ROSCA REF 1 1/4"</t>
  </si>
  <si>
    <t>CRUZETA FERRO GALV ROSCA REF 1/2"</t>
  </si>
  <si>
    <t>CRUZETA FERRO GALV ROSCA REF 2"</t>
  </si>
  <si>
    <t>CRUZETA FERRO GALV ROSCA REF 3/4"</t>
  </si>
  <si>
    <t>CRUZETA FERRO GALV ROSCA REF 3"</t>
  </si>
  <si>
    <t>CRUZETA PVC PBA EB 183 JE BBBB DN 50/DE 60MM</t>
  </si>
  <si>
    <t>CRUZETA PVC PBA JE BBBB DN 100/DE 110MM</t>
  </si>
  <si>
    <t>CRUZETA PVC PBA JE BBBB DN 75/DE 85MM</t>
  </si>
  <si>
    <t>CRUZETA REDUCAO PVC PBA EB183 JE BBBB DN 75 X 50 /DE 85 X 60MM</t>
  </si>
  <si>
    <t>CUMEEIRA ALUMINIO ONDULADA ESP = 0,8MM LARG = 1,12M</t>
  </si>
  <si>
    <t>CUMEEIRA NORMAL PARA TELHA FIBROCIMENTO (SEM AMIANTO)</t>
  </si>
  <si>
    <t>CUMEEIRA SHED PARA TELHA DE FIBROCIMENTO ONDULADA (SEM AMIANTO)</t>
  </si>
  <si>
    <t>CURVA FERRO GALVANIZADO 45G ROSCA FEMEA REF. 1 1/2"</t>
  </si>
  <si>
    <t>CURVA FERRO GALVANIZADO 45G ROSCA FEMEA REF. 1 1/4"</t>
  </si>
  <si>
    <t>CURVA FERRO GALVANIZADO 45G ROSCA FEMEA REF. 1/2"</t>
  </si>
  <si>
    <t>CURVA FERRO GALVANIZADO 45G ROSCA FEMEA REF. 1"</t>
  </si>
  <si>
    <t>CURVA FERRO GALVANIZADO 45G ROSCA FEMEA REF. 2 1/2"</t>
  </si>
  <si>
    <t>CURVA FERRO GALVANIZADO 45G ROSCA FEMEA REF. 2"</t>
  </si>
  <si>
    <t>CURVA FERRO GALVANIZADO 45G ROSCA FEMEA REF. 3/4"</t>
  </si>
  <si>
    <t>CURVA FERRO GALVANIZADO 45G ROSCA FEMEA REF. 3"</t>
  </si>
  <si>
    <t>CURVA FERRO GALVANIZADO 45G ROSCA FEMEA REF. 4"</t>
  </si>
  <si>
    <t>CURVA FERRO GALVANIZADO 45G ROSCA MACHO/FEMEA REF. 1 1/4"</t>
  </si>
  <si>
    <t>CURVA FERRO GALVANIZADO 45G ROSCA MACHO/FEMEA REF. 1"</t>
  </si>
  <si>
    <t>CURVA FERRO GALVANIZADO 45G ROSCA MACHO/FEMEA REF. 2 1/2"</t>
  </si>
  <si>
    <t>CURVA FERRO GALVANIZADO 45G ROSCA MACHO/FEMEA REF. 2"</t>
  </si>
  <si>
    <t>CURVA FERRO GALVANIZADO 45G ROSCA MACHO/FEMEA REF. 3/4"</t>
  </si>
  <si>
    <t>CURVA FERRO GALVANIZADO 45G ROSCA MACHO/FEMEA REF. 3"</t>
  </si>
  <si>
    <t>CURVA FERRO GALVANIZADO 90G ROSCA FEMEA REF 3/4"</t>
  </si>
  <si>
    <t>CURVA FERRO GALVANIZADO 90G ROSCA FEMEA REF. 1 1/2"</t>
  </si>
  <si>
    <t>CURVA FERRO GALVANIZADO 90G ROSCA FEMEA REF. 1 1/4"</t>
  </si>
  <si>
    <t>CURVA FERRO GALVANIZADO 90G ROSCA FEMEA REF. 1/2"</t>
  </si>
  <si>
    <t>CURVA FERRO GALVANIZADO 90G ROSCA FEMEA REF. 1"</t>
  </si>
  <si>
    <t>CURVA FERRO GALVANIZADO 90G ROSCA FEMEA REF. 2 1/2"</t>
  </si>
  <si>
    <t>CURVA FERRO GALVANIZADO 90G ROSCA FEMEA REF. 2"</t>
  </si>
  <si>
    <t>CURVA FERRO GALVANIZADO 90G ROSCA FEMEA REF. 3"</t>
  </si>
  <si>
    <t>CURVA FERRO GALVANIZADO 90G ROSCA MACHO REF 2 1/2"</t>
  </si>
  <si>
    <t>CURVA FERRO GALVANIZADO 90G ROSCA MACHO REF. 1 1/2"</t>
  </si>
  <si>
    <t>CURVA FERRO GALVANIZADO 90G ROSCA MACHO REF. 1 1/4"</t>
  </si>
  <si>
    <t>CURVA FERRO GALVANIZADO 90G ROSCA MACHO REF. 1/2"</t>
  </si>
  <si>
    <t>CURVA FERRO GALVANIZADO 90G ROSCA MACHO REF. 2"</t>
  </si>
  <si>
    <t>CURVA FERRO GALVANIZADO 90G ROSCA MACHO REF. 3/4"</t>
  </si>
  <si>
    <t>CURVA FERRO GALVANIZADO 90G ROSCA MACHO REF. 3"</t>
  </si>
  <si>
    <t>CURVA FERRO GALVANIZADO 90G ROSCA MACHO REF. 4"</t>
  </si>
  <si>
    <t>CURVA FERRO GALVANIZADO 90G ROSCA MACHO REF. 5"</t>
  </si>
  <si>
    <t>CURVA FERRO GALVANIZADO 90G ROSCA MACHO REF. 6"</t>
  </si>
  <si>
    <t>CURVA FERRO GALVANIZADO 90G ROSCA MACHO/FEMEA REF. 1 1/2"</t>
  </si>
  <si>
    <t>CURVA FERRO GALVANIZADO 90G ROSCA MACHO/FEMEA REF. 1 1/4"</t>
  </si>
  <si>
    <t>CURVA FERRO GALVANIZADO 90G ROSCA MACHO/FEMEA REF. 1/2"</t>
  </si>
  <si>
    <t>CURVA FERRO GALVANIZADO 90G ROSCA MACHO/FEMEA REF. 1"</t>
  </si>
  <si>
    <t>CURVA FERRO GALVANIZADO 90G ROSCA MACHO/FEMEA REF. 2 1/2"</t>
  </si>
  <si>
    <t>CURVA FERRO GALVANIZADO 90G ROSCA MACHO/FEMEA REF. 2"</t>
  </si>
  <si>
    <t>CURVA FERRO GALVANIZADO 90G ROSCA MACHO/FEMEA REF. 3/4"</t>
  </si>
  <si>
    <t>CURVA FERRO GALVANIZADO 90G ROSCA MACHO/FEMEA REF. 3"</t>
  </si>
  <si>
    <t>CURVA FERRO GALVANIZADO 90G ROSCA MACHO/FEMEA REF. 4"</t>
  </si>
  <si>
    <t>CURVA PVC LEVE 90G C/ PONTA E BOLSA LISA DN 200MM</t>
  </si>
  <si>
    <t>CURVA PVC LEVE 90G C/ PONTA E BOLSA LISA DN 250MM</t>
  </si>
  <si>
    <t>CURVA PVC LEVE 90G C/ PONTA E BOLSA LISA DN 300MM</t>
  </si>
  <si>
    <t>CURVA PVC LONGA 45G P/ ESG PREDIAL DN 100MM</t>
  </si>
  <si>
    <t>CURVA PVC LONGA 45G P/ ESG PREDIAL DN 50MM</t>
  </si>
  <si>
    <t>CURVA PVC LONGA 45G P/ ESG PREDIAL DN 75MM</t>
  </si>
  <si>
    <t>CURVA PVC LONGA 90G P/ ESG PREDIAL DN 100MM</t>
  </si>
  <si>
    <t>CURVA PVC LONGA 90G P/ ESG PREDIAL DN 50MM</t>
  </si>
  <si>
    <t>CURVA PVC LONGA 90G P/ ESG PREDIAL DN 75MM</t>
  </si>
  <si>
    <t>CURVA PVC PBA NBR 10351 P/ REDE AGUA JE PB 22G DN 100 /DE 110MM</t>
  </si>
  <si>
    <t>CURVA PVC PBA NBR 10351 P/ REDE AGUA JE PB 22G DN 75 /DE 85MM</t>
  </si>
  <si>
    <t>CURVA PVC PBA NBR 10351 P/ REDE AGUA JE PB 45G DN 50 /DE 60MM</t>
  </si>
  <si>
    <t>CURVA PVC PBA NBR 10351 P/ REDE AGUA JE PB 45G DN 75 /DE 85MM</t>
  </si>
  <si>
    <t>CURVA PVC PBA NBR 10351 P/ REDE AGUA JE PB 90G DN 100 /DE 110MM</t>
  </si>
  <si>
    <t>CURVA PVC PBA NBR 10351 P/ REDE AGUA JE PB 90G DN 50 /DE 60MM</t>
  </si>
  <si>
    <t>CURVA PVC PBA NBR 10351 P/ REDE AGUA JE PB 90G DN 75 /DE 85MM</t>
  </si>
  <si>
    <t>CURVA PVC SERIE R 87,5G CURTA ESG PREDIAL P/ PE-DE-COLUNA 100MM</t>
  </si>
  <si>
    <t>CURVA PVC SERIE R 87,5G CURTA ESG PREDIAL P/ PE-DE-COLUNA 150MM</t>
  </si>
  <si>
    <t>CURVA PVC SERIE R 87,5G CURTA ESG PREDIAL P/ PE-DE-COLUNA 75MM</t>
  </si>
  <si>
    <t>CURVA PVC SOLD 45G P/ AGUA FRIA PREDIAL 110 MM</t>
  </si>
  <si>
    <t>CURVA PVC SOLD 45G P/ AGUA FRIA PREDIAL 20 MM</t>
  </si>
  <si>
    <t>CURVA PVC SOLD 45G P/ AGUA FRIA PREDIAL 25 MM</t>
  </si>
  <si>
    <t>CURVA PVC SOLD 45G P/ AGUA FRIA PREDIAL 32 MM</t>
  </si>
  <si>
    <t>CURVA PVC SOLD 45G P/ AGUA FRIA PREDIAL 40 MM</t>
  </si>
  <si>
    <t>CURVA PVC SOLD 45G P/ AGUA FRIA PREDIAL 50 MM</t>
  </si>
  <si>
    <t>CURVA PVC SOLD 90G P/ AGUA FRIA PREDIAL 110 MM</t>
  </si>
  <si>
    <t>CURVA PVC SOLD 90G P/ AGUA FRIA PREDIAL 20 MM</t>
  </si>
  <si>
    <t>CURVA PVC SOLD 90G P/ AGUA FRIA PREDIAL 25 MM</t>
  </si>
  <si>
    <t>CURVA PVC SOLD 90G P/ AGUA FRIA PREDIAL 32 MM</t>
  </si>
  <si>
    <t>CURVA PVC SOLD 90G P/ AGUA FRIA PREDIAL 40 MM</t>
  </si>
  <si>
    <t>CURVA PVC SOLD 90G P/ AGUA FRIA PREDIAL 50 MM</t>
  </si>
  <si>
    <t>CURVA PVC SOLD 90G P/ AGUA FRIA PREDIAL 60 MM</t>
  </si>
  <si>
    <t>CURVA PVC SOLD 90G P/ AGUA FRIA PREDIAL 75 MM</t>
  </si>
  <si>
    <t>CURVA PVC SOLD 90G P/ AGUA FRIA PREDIAL 85 MM</t>
  </si>
  <si>
    <t>CURVA PVC 135G 1 1/2" P/ ELETRODUTO ROSCAVEL</t>
  </si>
  <si>
    <t>CURVA PVC 135G 1 1/4" P/ ELETRODUTO ROSCAVEL</t>
  </si>
  <si>
    <t>CURVA PVC 135G 1/2" P/ ELETRODUTO ROSCAVEL</t>
  </si>
  <si>
    <t>CURVA PVC 135G 1" P/ ELETRODUTO ROSCAVEL</t>
  </si>
  <si>
    <t>CURVA PVC 135G 2 1/2" P/ ELETRODUTO ROSCAVEL</t>
  </si>
  <si>
    <t>CURVA PVC 135G 2" P/ ELETRODUTO ROSCAVEL</t>
  </si>
  <si>
    <t>CURVA PVC 135G 3" P/ ELETRODUTO ROSCAVEL</t>
  </si>
  <si>
    <t>CURVA PVC 135G 4" P/ ELETRODUTO ROSCAVEL</t>
  </si>
  <si>
    <t>CURVA PVC 180G 1.1/2" P/ ELETRODUTO ROSCAVEL</t>
  </si>
  <si>
    <t>CURVA PVC 45 CURTA EB-608 PB DN 100 P/ESG PREDIAL</t>
  </si>
  <si>
    <t>CURVA PVC 45G CURTA NBR-10569 P/REDE COLET ESG PB JE DN 100MM</t>
  </si>
  <si>
    <t>CURVA PVC 45G NBR-10569 P/ REDE COLET ESG PB JE DN 100MM</t>
  </si>
  <si>
    <t>CURVA PVC 45G NBR-10569 P/ REDE COLET ESG PB JE DN 125MM</t>
  </si>
  <si>
    <t>CURVA PVC 45G NBR-10569 P/ REDE COLET ESG PB JE DN 150MM</t>
  </si>
  <si>
    <t>CURVA PVC 45G NBR-10569 P/ REDE COLET ESG PB JE DN 200MM</t>
  </si>
  <si>
    <t>CURVA PVC 45G NBR-10569 P/ REDE COLET ESG PB JE DN 250MM</t>
  </si>
  <si>
    <t>CURVA PVC 45G NBR-10569 P/ REDE COLET ESG PB JE DN 300MM</t>
  </si>
  <si>
    <t>CURVA PVC 45G NBR-10569 P/ REDE COLET ESG PB JE DN 350MM</t>
  </si>
  <si>
    <t>CURVA PVC 45G NBR-10569 P/ REDE COLET ESG PB JE DN 400MM</t>
  </si>
  <si>
    <t>CURVA PVC 90 GRAUS, ROSCAVEL, 1 1/4", AGUA FRIA PREDIAL</t>
  </si>
  <si>
    <t>CURVA PVC 90 LONGA EB-608 BB DN 40 P/ESG PREDIAL</t>
  </si>
  <si>
    <t>CURVA PVC 90G C/ROSCA P/ AGUA FRIA PREDIAL 1/2"</t>
  </si>
  <si>
    <t>CURVA PVC 90G C/ROSCA P/ AGUA FRIA PREDIAL 1"</t>
  </si>
  <si>
    <t>CURVA PVC 90G C/ROSCA P/ AGUA FRIA PREDIAL 3/4"</t>
  </si>
  <si>
    <t>CURVA PVC 90G CURTA NBR-10569 P/REDE COLET ESG PB JE DN 100MM</t>
  </si>
  <si>
    <t>CURVA PVC 90G CURTA PVC P/ ESG PREDIAL DN 40 MM</t>
  </si>
  <si>
    <t>CURVA PVC 90G CURTA PVC P/ ESG PREDIAL DN 50MM</t>
  </si>
  <si>
    <t>CURVA PVC 90G CURTA PVC P/ ESG PREDIAL DN 75MM</t>
  </si>
  <si>
    <t>CURVA PVC 90G CURTA PVC P/ ESG PREDIAL DN 100MM</t>
  </si>
  <si>
    <t>CURVA PVC 90G NBR-10569 P/ REDE COLET ESG PB JE DN 100MM</t>
  </si>
  <si>
    <t>CURVA PVC 90G NBR-10569 P/ REDE COLET ESG PB JE DN 125MM</t>
  </si>
  <si>
    <t>CURVA PVC 90G NBR-10569 P/ REDE COLET ESG PB JE DN 150MM</t>
  </si>
  <si>
    <t>CURVA PVC 90G NBR-10569 P/ REDE COLET ESG PB JE DN 200MM</t>
  </si>
  <si>
    <t>CURVA PVC 90G NBR-10569 P/ REDE COLET ESG PB JE DN 250MM</t>
  </si>
  <si>
    <t>CURVA PVC 90G NBR-10569 P/ REDE COLET ESG PB JE DN 300MM</t>
  </si>
  <si>
    <t>CURVA PVC 90G NBR-10569 P/ REDE COLET ESG PB JE DN 350MM</t>
  </si>
  <si>
    <t>CURVA PVC 90G NBR-10569 P/ REDE COLET ESG PB JE DN 400MM</t>
  </si>
  <si>
    <t>CURVA PVC 90G P/ ELETRODUTO ROSCAVEL 1 1/2"</t>
  </si>
  <si>
    <t>CURVA PVC 90G P/ ELETRODUTO ROSCAVEL 1 1/4"</t>
  </si>
  <si>
    <t>CURVA PVC 90G P/ ELETRODUTO ROSCAVEL 2"</t>
  </si>
  <si>
    <t>CURVA PVC 90G P/ ELETRODUTO ROSCAVEL 3/4"</t>
  </si>
  <si>
    <t>CURVA PVC 90G P/ ELETRODUTO ROSCAVEL 3"</t>
  </si>
  <si>
    <t>CURVA PVC 90G P/ ELETRODUTO ROSCAVEL 4"</t>
  </si>
  <si>
    <t>CURVA 135G FERRO GALV ELETROLITICO 1 1/2" P/ ELETRODUTO</t>
  </si>
  <si>
    <t>CURVA 135G FERRO GALV ELETROLITICO 1 1/4" P/ ELETRODUTO</t>
  </si>
  <si>
    <t>CURVA 135G FERRO GALV ELETROLITICO 1/2" P/ ELETRODUTO</t>
  </si>
  <si>
    <t>CURVA 135G FERRO GALV ELETROLITICO 1" P/ ELETRODUTO</t>
  </si>
  <si>
    <t>CURVA 135G FERRO GALV ELETROLITICO 2 1/2" P/ ELETRODUTO</t>
  </si>
  <si>
    <t>CURVA 135G FERRO GALV ELETROLITICO 2" P/ ELETRODUTO</t>
  </si>
  <si>
    <t>CURVA 135G FERRO GALV ELETROLITICO 3/4" P/ ELETRODUTO</t>
  </si>
  <si>
    <t>CURVA 135G FERRO GALV ELETROLITICO 3" P/ ELETRODUTO</t>
  </si>
  <si>
    <t>CURVA 135G FERRO GALV ELETROLITICO 4" P/ ELETRODUTO</t>
  </si>
  <si>
    <t>CURVA 45G FERRO GALV ELETROLITICO 1/2" P/ ELETRODUTO</t>
  </si>
  <si>
    <t>CURVA 45G FERRO GALV ELETROLITICO 1" P/ ELETRODUTO</t>
  </si>
  <si>
    <t>CURVA 45G FERRO GALV ELETROLITICO 2 1/2" P/ ELETRODUTO</t>
  </si>
  <si>
    <t>CURVA 45G FERRO GALV ELETROLITICO 2" P/ ELETRODUTO</t>
  </si>
  <si>
    <t>CURVA 45G FERRO GALV ELETROLITICO 3/4" P/ ELETRODUTO</t>
  </si>
  <si>
    <t>CURVA 45G FERRO GALV ELETROLITICO 3" P/ ELETRODUTO</t>
  </si>
  <si>
    <t>CURVA 45G FERRO GALV ELETROLITICO 4" PARA ELETRODUTO</t>
  </si>
  <si>
    <t>CURVA 90 GRAUS DE BARRA CHATA EM ALUMINIO 3/4 " X 1/4 " X 300 MM</t>
  </si>
  <si>
    <t>CURVA 90G FERRO GALV ELETROLITICO 1 1/2" P/ ELETRODUTO</t>
  </si>
  <si>
    <t>CURVA 90G FERRO GALV ELETROLITICO 1 1/4" P/ ELETRODUTO</t>
  </si>
  <si>
    <t>CURVA 90G FERRO GALV ELETROLITICO 1" P/ ELETRODUTO</t>
  </si>
  <si>
    <t>CURVA 90G FERRO GALV ELETROLITICO 2" P/ ELETRODUTO</t>
  </si>
  <si>
    <t>CURVA 90G FERRO GALV ELETROLITICO 3" P/ ELETRODUTO</t>
  </si>
  <si>
    <t>CURVA 90G FERRO GALV ELETROLITICO 4" P/ ELETRODUTO</t>
  </si>
  <si>
    <t>CURVA 90G FERRO GALV ELETROTILICO 3/4" P/ ELETRODUTO</t>
  </si>
  <si>
    <t>DEGRAU FF P/ POCO VISITA N.3 / 7,0KG</t>
  </si>
  <si>
    <t>DESENHISTA COPISTA</t>
  </si>
  <si>
    <t>DESENHISTA DETALHISTA</t>
  </si>
  <si>
    <t>DESENHISTA PROJETISTA</t>
  </si>
  <si>
    <t>DILUENTE EPOXI</t>
  </si>
  <si>
    <t>DISCO DE BORRACHA PARA LIXADEIRA ELETRICA 7" (180 MM)</t>
  </si>
  <si>
    <t>DISCO DE CORTE PARA ESTRUTURA METÁLICA 300 X 3,2 X 19,05 MM</t>
  </si>
  <si>
    <t>DISJUNTOR TERMOMAGNETICO TRIPOLAR 3 X 400 A / ICC - 25 KA</t>
  </si>
  <si>
    <t>DISJUNTOR MONOFASICO 10A, 2KA (220V)</t>
  </si>
  <si>
    <t>DISJUNTOR MONOFASICO 15A, 2KA (220V)</t>
  </si>
  <si>
    <t>DISJUNTOR MONOFASICO 20A, 2KA (220V)</t>
  </si>
  <si>
    <t>DISJUNTOR MONOFASICO 25A, 2KA (220V)</t>
  </si>
  <si>
    <t>DISJUNTOR MONOFASICO 30A, 2KA (220V)</t>
  </si>
  <si>
    <t>DISJUNTOR MONOFASICO 35A, 2KA (220V)</t>
  </si>
  <si>
    <t>DISJUNTOR MONOFASICO 40A, 2KA (220V)</t>
  </si>
  <si>
    <t>DISJUNTOR MONOFASICO 50A, 2KA (220V)</t>
  </si>
  <si>
    <t>DISJUNTOR MONOFASICO 60A, 2KA (220V)</t>
  </si>
  <si>
    <t>DISJUNTOR MONOFASICO 70A, 2KA (220V)</t>
  </si>
  <si>
    <t>DISJUNTOR TERMOMAGNETICO TRIPOLAR 150 A / 600 V, TIPO FXD / ICC - 35 KA</t>
  </si>
  <si>
    <t>DISJUNTOR TERMOMAGNETICO TRIPOLAR 200 A / 600 V, TIPO FXD / ICC - 35 KA</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</si>
  <si>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</si>
  <si>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</si>
  <si>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</si>
  <si>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</si>
  <si>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</si>
  <si>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</si>
  <si>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</si>
  <si>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</si>
  <si>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</si>
  <si>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</si>
  <si>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</si>
  <si>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</si>
  <si>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</si>
  <si>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50A</t>
  </si>
  <si>
    <t>DISJUNTOR TIPO NEMA, BIPOLAR 60 ATE 100A</t>
  </si>
  <si>
    <t>DISJUNTOR TIPO NEMA, MONOPOLAR DE 60 ATE 70A</t>
  </si>
  <si>
    <t>DISJUNTOR TIPO NEMA, MONOPOLAR 10 ATE 30A</t>
  </si>
  <si>
    <t>DISJUNTOR TIPO NEMA, MONOPOLAR 35 ATE 50A</t>
  </si>
  <si>
    <t>DISJUNTOR TIPO NEMA, TRIPOLAR 10 ATE 50A</t>
  </si>
  <si>
    <t>DISJUNTOR TIPO NEMA, TRIPOLAR 60 ATE 100A</t>
  </si>
  <si>
    <t>DISJUNTOR TRIFASICO 70A, 10KA (220V)</t>
  </si>
  <si>
    <t>DISTRIBUIDOR DE AGREGADOS AUTOPROPELIDO, CAP 3 M3, A DIESEL, 6 CC, 176 CV</t>
  </si>
  <si>
    <t>DIVISORIA EM GRANITO BRANCO ESP=3CM COM DUAS FACES POLIDAS LEVIGADO</t>
  </si>
  <si>
    <t>DUCHA HIGIENICA COM MANGUEIRA PLASTICA E REGISTRO 1/2 - LINHA POPULAR</t>
  </si>
  <si>
    <t>ELEMENTO VAZADO CERAMICO 25 X 18 X 7 CM</t>
  </si>
  <si>
    <t>ELETRICISTA INDUSTRIAL</t>
  </si>
  <si>
    <t>ELETRODO AWS E-6010 (0K 22.50; WI 610) D = 4MM ( SOLDA ELETRICA )</t>
  </si>
  <si>
    <t>ELETRODO AWS E-6013 (OK 46.00; WI 613) D = 2,5MM ( SOLDA ELETRICA )</t>
  </si>
  <si>
    <t>ELETRODO AWS E-6013 (OK 46.00; WI 613) D = 4MM ( SOLDA ELETRICA )</t>
  </si>
  <si>
    <t>ELETRODO AWS E-7018 (OK 48.04; WI 718) D=4MM (SOLDA ELETRICA)</t>
  </si>
  <si>
    <t>ELETRODUTO DE PVC ROSCÁVEL DE 1, SEM LUVA</t>
  </si>
  <si>
    <t>ELETRODUTO DE PVC ROSCÁVEL DE 1 1/2, SEM LUVA</t>
  </si>
  <si>
    <t>ELETRODUTO DE PVC ROSCÁVEL DE 1/2, SEM LUVA</t>
  </si>
  <si>
    <t>ELETRODUTO DE PVC ROSCÁVEL DE 2 1/2, SEM LUVA</t>
  </si>
  <si>
    <t>ELETRODUTO DE PVC ROSCÁVEL DE 2", SEM LUVA</t>
  </si>
  <si>
    <t>ELETRODUTO DE PVC ROSCÁVEL DE 3, SEM LUVA</t>
  </si>
  <si>
    <t>ELETRODUTO DE PVC ROSCÁVEL DE 3/4, SEM LUVA</t>
  </si>
  <si>
    <t>ELETRODUTO DE PVC ROSCÁVEL DE 4, SEM LUVA</t>
  </si>
  <si>
    <t>ELETRODUTO FERRO GALV OU ZINCADO ELETROLIT LEVE PAREDE 0,90MM - 1" NBR 13057</t>
  </si>
  <si>
    <t>ELETRODUTO FERRO GALV OU ZINCADO ELETROLIT LEVE PAREDE 0,90MM - 1/2" NBR 13057</t>
  </si>
  <si>
    <t>ELETRODUTO FERRO GALV OU ZINCADO ELETROLIT LEVE PAREDE 0,90MM - 3/4" NBR 13057</t>
  </si>
  <si>
    <t>ELETRODUTO FERRO GALV OU ZINCADO ELETROLIT PESADO PAREDE 2,25MM - 4" NBR 13057</t>
  </si>
  <si>
    <t>ELETRODUTO METALICO FLEXIVEL REV EXT PVC PRETO 25MM TIPO COPEX OU EQUIV</t>
  </si>
  <si>
    <t>ELETRODUTO METALICO FLEXIVEL REV EXT PVC PRETO 32MM TIPO COPEX OU EQUIV</t>
  </si>
  <si>
    <t>ELETRODUTO METALICO FLEXIVEL REV EXT PVC PRETO 40MM TIPO COPEX OU EQUIV</t>
  </si>
  <si>
    <t>ELETRODUTO METALICO FLEXIVEL REV EXT PVC PRETO 50MM TIPO COPEX OU EQUIV</t>
  </si>
  <si>
    <t>ELETRODUTO METALICO FLEXIVEL REV EXT PVC PRETO 60MM TIPO COPEX OU EQUIV</t>
  </si>
  <si>
    <t>ELETRODUTO METALICO FLEXIVEL REV EXT PVC PRETO 75MM TIPO COPEX OU EQUIV</t>
  </si>
  <si>
    <t>ELETRODUTO METALICO FLEXIVEL TIPO CONDUITE D = 1 1/2"</t>
  </si>
  <si>
    <t>ELETRODUTO METALICO FLEXIVEL TIPO CONDUITE D = 1 1/4"</t>
  </si>
  <si>
    <t>ELETRODUTO METALICO FLEXIVEL TIPO CONDUITE D = 1/2"</t>
  </si>
  <si>
    <t>ELETRODUTO METALICO FLEXIVEL TIPO CONDUITE D = 1"</t>
  </si>
  <si>
    <t>ELETRODUTO METALICO FLEXIVEL TIPO CONDUITE D = 2 1/2"</t>
  </si>
  <si>
    <t>ELETRODUTO METALICO FLEXIVEL TIPO CONDUITE D = 3"</t>
  </si>
  <si>
    <t>ELETRODUTO METALICO FLEXIVEL 1/2" C/ REVESTIMENTO PVC TIPO SEALTUBO OU EQUIV</t>
  </si>
  <si>
    <t>ELETRODUTO PVC FLEXIVEL CORRUGADO 16MM TIPO TIGREFLEX OU EQUIV</t>
  </si>
  <si>
    <t>ELETRODUTO PVC FLEXIVEL CORRUGADO 20MM TIPO TIGREFLEX OU EQUIV</t>
  </si>
  <si>
    <t>ELETRODUTO PVC SOLDAVEL NBR-6150 CL B - 20MM</t>
  </si>
  <si>
    <t>ELETRODUTO PVC SOLDAVEL NBR-6150 CL B - 25MM</t>
  </si>
  <si>
    <t>ELETRODUTO PVC SOLDAVEL NBR-6150 CL B - 32MM</t>
  </si>
  <si>
    <t>ELETRODUTO PVC SOLDAVEL NBR-6150 CL B - 40MM</t>
  </si>
  <si>
    <t>ELETRODUTO PVC SOLDAVEL NBR-6150 CL B - 50MM</t>
  </si>
  <si>
    <t>ELETRODUTO PVC SOLDAVEL NBR-6150 CL B - 60MM</t>
  </si>
  <si>
    <t>ELETRODUTO 2" TIPO KANALEX OU EQUIV</t>
  </si>
  <si>
    <t>ELETRODUTO 3" TIPO KANALEX OU EQUIV</t>
  </si>
  <si>
    <t>ELETROTECNICO</t>
  </si>
  <si>
    <t>EMENDA MR PVC AQUAPLUV D = 125 MM</t>
  </si>
  <si>
    <t>EMULSAO ASFALTICA CATIONICA RL-1C PARA USO EM PAVIMENTACAO ASFALTICA</t>
  </si>
  <si>
    <t>EMULSAO ASFALTICA CATIONICA RM-1C PARA USO EM PAVIMENTACAO ASFALTICA</t>
  </si>
  <si>
    <t>EMULSAO ASFALTICA CATIONICA RR-1C PARA USO EM PAVIMENTACAO ASFALTICA</t>
  </si>
  <si>
    <t>EMULSAO ASFALTICA CATIONICA RR-2C PARA USO EM PAVIMENTACAO ASFALTICA</t>
  </si>
  <si>
    <t>EMULSAO ASFALTICA COM ELASTOMEROS PARA IMPERMEABILIZACAO</t>
  </si>
  <si>
    <t>ENCANADOR OU BOMBEIRO HIDRAULICO</t>
  </si>
  <si>
    <t>ENCARREGADO GERAL DE OBRAS</t>
  </si>
  <si>
    <t>ENERGIA ELETRICA ATE 2000 KWH INDUSTRIAL, SEM DEMANDA</t>
  </si>
  <si>
    <t>ENGATE OU RABICHO FLEXIVEL EM METAL CROMADO 1/2" x 40CM</t>
  </si>
  <si>
    <t>ENGATE OU RABICHO FLEXIVEL PLASTICO (PVC OU ABS) BRANCO 1/2" X 40CM</t>
  </si>
  <si>
    <t>ENGENHEIRO CIVIL DE OBRA JUNIOR</t>
  </si>
  <si>
    <t>ENGENHEIRO CIVIL DE OBRA PLENO</t>
  </si>
  <si>
    <t>ENGENHEIRO CIVIL JUNIOR</t>
  </si>
  <si>
    <t>ENGENHEIRO CIVIL PLENO</t>
  </si>
  <si>
    <t>ENGENHEIRO CIVIL SENIOR</t>
  </si>
  <si>
    <t>ENGENHEIRO ELETRICISTA</t>
  </si>
  <si>
    <t>ENGENHEIRO SANITARISTA</t>
  </si>
  <si>
    <t>ENTRADA DE LINHA DE ALUMINIO, DE ENCAIXE P/ ELETRODUTO DE 2 1/2"</t>
  </si>
  <si>
    <t>ENTRADA DE LINHA DE ALUMINIO, DE ENCAIXE P/ ELETRODUTO 1 1/2"</t>
  </si>
  <si>
    <t>ENTRADA DE LINHA DE ALUMINIO, DE ENCAIXE P/ ELETRODUTO 1 1/4"</t>
  </si>
  <si>
    <t>ENTRADA DE LINHA DE ALUMINIO, DE ENCAIXE P/ ELETRODUTO 1"</t>
  </si>
  <si>
    <t>ENTRADA DE LINHA DE ALUMINIO, DE ENCAIXE P/ ELETRODUTO 2"</t>
  </si>
  <si>
    <t>ENTRADA DE LINHA DE ALUMINIO, DE ENCAIXE P/ ELETRODUTO 4"</t>
  </si>
  <si>
    <t>ENTRADA LATAO CROMADO TIPO 303 LA FONTE P/ FECHADURA PORTA INTERNA</t>
  </si>
  <si>
    <t>ESCAVADEIRA DRAGA DE ARRASTE, CAP. 3/4 JC 140HP (INCL MANUTENCAO/OPERACAO)</t>
  </si>
  <si>
    <t>ESCAVADEIRA HIDRAULICA COM CLAMSHEL SOBRE PNEUS (INCL MANUTENCAO/OPERACAO)</t>
  </si>
  <si>
    <t>ESCOVA DE AÇO (USO MANUAL)</t>
  </si>
  <si>
    <t>ESMERILHADEIRA ELETRICA INDUSTRIAL PORTATIL</t>
  </si>
  <si>
    <t>ESPELHO CRISTAL E = 4 MM</t>
  </si>
  <si>
    <t>ESPELHO P/ FECHADURA EXTERNA EMBUTIR - LINHA POPULAR</t>
  </si>
  <si>
    <t>ESPOLETA SIMPLES Nº 8</t>
  </si>
  <si>
    <t>ESQUADRO EXTERNO MR PVC AQUAPLUV D = 125MM</t>
  </si>
  <si>
    <t>ESQUADRO INTERNO MR PVC AQUAPLUV D = 125MM</t>
  </si>
  <si>
    <t>ESTACA 'H' - 6" X 6", INCLUSIVE CRAVACAO</t>
  </si>
  <si>
    <t>ESTACA "I" - 10" X 4 5/8" SIMPLES - 37.80KG, INCLUSIVE CRAVACAO</t>
  </si>
  <si>
    <t>ESTACA "I" - 12" X 5 1/4" SIMPLES, INCLUSIVE CRAVACAO</t>
  </si>
  <si>
    <t>ESTACA CONCRETO PRE-MOLDADO INCLUSIVE CRAVACAO E EMENDAS 130T</t>
  </si>
  <si>
    <t>ESTACA CONCRETO PRE-MOLDADO INCLUSIVE CRAVACAO E EMENDAS 16 X 16CM - 25T</t>
  </si>
  <si>
    <t>ESTACA CONCRETO PRE-MOLDADO INCLUSIVE CRAVACAO E EMENDAS 18 X 18CM - 32T</t>
  </si>
  <si>
    <t>ESTACA CONCRETO PRE-MOLDADO INCLUSIVE CRAVACAO E EMENDAS 23 X 23CM - 50T</t>
  </si>
  <si>
    <t>ESTACA CONCRETO PRE-MOLDADO INCLUSIVE CRAVACAO E EMENDAS 26 X 26CM - 62T</t>
  </si>
  <si>
    <t>ESTACA CONCRETO PRE-MOLDADO INCLUSIVE CRAVACAO E EMENDAS 30 X 30CM - 80T</t>
  </si>
  <si>
    <t>ESTACA CONCRETO PRE-MOLDADO INCLUSIVE CRAVACAO E EMENDAS 35T</t>
  </si>
  <si>
    <t>ESTACA CONCRETO PRE-MOLDADO INCLUSIVE CRAVACAO E EMENDAS 45T</t>
  </si>
  <si>
    <t>ESTACA CONCRETO PRE-MOLDADO INCLUSIVE CRAVACAO E EMENDAS 75T</t>
  </si>
  <si>
    <t>ESTACA CONCRETO PRE-MOLDADO INCLUSIVE CRAVACAO E EMENDAS 95T</t>
  </si>
  <si>
    <t>ESTAGIARIO EM ENGENHARIA / ARQUITETURA</t>
  </si>
  <si>
    <t>ESTOPA</t>
  </si>
  <si>
    <t>ESTUCADOR</t>
  </si>
  <si>
    <t>ETANOL</t>
  </si>
  <si>
    <t>EXAMES (ENCARGOS COMPLEMENTARES) *COLETADO CAIXA*</t>
  </si>
  <si>
    <t>EXTENSOR/HASTE DE COMANDO 25MM ALUMINIO</t>
  </si>
  <si>
    <t>EXTREMIDADE P/ HIDROMETRO PVC C/ BUCHA LATAO CURTA 1/2"</t>
  </si>
  <si>
    <t>EXTREMIDADE P/ HIDROMETRO PVC C/ BUCHA LATAO CURTA 3/4"</t>
  </si>
  <si>
    <t>EXTREMIDADE P/ HIDROMETRO PVC LONGA 3/4" SEM BUCHA LATAO</t>
  </si>
  <si>
    <t>EXTREMIDADE P/ HIDROMETRO PVC SEM BUCHA DE LATAO CURTA 1/2"</t>
  </si>
  <si>
    <t>EXTREMIDADE P/ HIDROMETRO PVC SEM BUCHA DE LATAO CURTA 3/4"</t>
  </si>
  <si>
    <t>EXTREMIDADE PVC PBA NBR 10351 BF DN 50/ DE 60MM</t>
  </si>
  <si>
    <t>EXTREMIDADE PVC PBA NBR 10351 BF DN 75/ DE 85MM</t>
  </si>
  <si>
    <t>EXTREMIDADE PVC PBA NBR 10351 PF DN 100/ DE 110MM</t>
  </si>
  <si>
    <t>EXTREMIDADE PVC PBA NBR 10351 PF DN 50/ DE 60MM</t>
  </si>
  <si>
    <t>FAIXA (LISTELO) CERAMICA 8 X 31 CM ( 3" X 12")</t>
  </si>
  <si>
    <t>FECHADURA C/ CILINDRO ACABAMENTO POLIDO OU CROMADO P/ MOVEIS</t>
  </si>
  <si>
    <t>FECHADURA C/ CILINDRO LATAO CROMADO P/ PORTA VIDRO TP AROUCA 2171-L OU EQUIV</t>
  </si>
  <si>
    <t>FECHADURA EMBUTIR EXTERNA (C/ CILINDRO) COMPLETA - ACAB PADRAO MEDIO</t>
  </si>
  <si>
    <t>FECHADURA EMBUTIR P/ PORTA DE BANHEIRO, COMPLETA - ACAB PADRAO MEDIO</t>
  </si>
  <si>
    <t>FECHADURA EMBUTIR P/ PORTA DE BANHEIRO, COMPLETA - LINHA POPULAR</t>
  </si>
  <si>
    <t>FECHADURA EMBUTIR TIPO GORGES LA FONTE 1010 OU EQUIV CROMADA P/ ARMARIO</t>
  </si>
  <si>
    <t>FECHADURA EMBUTIR TIPO LA FONTE 119 CILINDRO CROMADA C/ LINGUETA P/ ARMARIO</t>
  </si>
  <si>
    <t>FECHADURA SOBREPOR C/ CILINDRO LATAO CROMADO OU POLIDO</t>
  </si>
  <si>
    <t>FECHADURA SOBREPOR FERRO PINTADO CHAVE GRANDE</t>
  </si>
  <si>
    <t>FECHADURA TIPO LA FONTE 218 CILINDRO CROMADA P/ ARMARIO E GAVETA ESP ATE 20MM</t>
  </si>
  <si>
    <t>FECHADURA TUBULAR CILINDRO CENTRAL 70MM COMPLETA - TP LA FONTE 30 CR OU EQUIV</t>
  </si>
  <si>
    <t>FECHO CHATO SOBREPOR FERRO ZINCADO/NIQUEL/GALV OU POLIDO - 8"</t>
  </si>
  <si>
    <t>FECHO CONCHA C/ ALAVANCA P/ PORTA OU JANELA CORRER</t>
  </si>
  <si>
    <t>FECHO DE EMBUTIR (TP UNHA) C/ ALAVANCA FERRO OU ACO CROMADO - 22CM</t>
  </si>
  <si>
    <t>FECHO DE EMBUTIR (TP UNHA) C/ ALAVANCA LATAO CROMADO - 22CM</t>
  </si>
  <si>
    <t>FECHO SEGURANCA TP BATOM LATAO CROMADO P/ PORTA EXT</t>
  </si>
  <si>
    <t>FELTRO ONDALIT LARGURA = 1,00 M</t>
  </si>
  <si>
    <t>FERTILIZANTE NPK - 10:10:10</t>
  </si>
  <si>
    <t>FERTILIZANTE NPK - 4: 14: 8</t>
  </si>
  <si>
    <t>FILETE CERÂMICO 2 X 30,5 CM</t>
  </si>
  <si>
    <t>FIO P/ INSTAL. ELETRONICA (SOM) POLARIZADO BICOLOR 2 X 0,75MM2</t>
  </si>
  <si>
    <t>FIO RIGIDO DE 16MM2, ISOLACAO EM PVC (450/750V)</t>
  </si>
  <si>
    <t>FIO RIGIDO, ISOLACAO EM PVC 450/750V 0,5MM2</t>
  </si>
  <si>
    <t>FIO RIGIDO, ISOLACAO EM PVC 450/750V 0,75MM2</t>
  </si>
  <si>
    <t>FIO RIGIDO, ISOLACAO EM PVC 450/750V 1,5MM2</t>
  </si>
  <si>
    <t>FIO RIGIDO, ISOLACAO EM PVC 450/750V 1MM2</t>
  </si>
  <si>
    <t>FIO RIGIDO, ISOLACAO EM PVC 450/750V 10MM2</t>
  </si>
  <si>
    <t>FIO RIGIDO, ISOLACAO EM PVC 450/750V 4,0MM2</t>
  </si>
  <si>
    <t>FIO RIGIDO, ISOLACAO EM PVC 450/750V 6MM2</t>
  </si>
  <si>
    <t>FITA CREPE EM ROLOS 25MMX50M</t>
  </si>
  <si>
    <t>FITA ISOLANTE ADESIVA ANTI-CHAMA EM ROLOS 19MM X 10M</t>
  </si>
  <si>
    <t>FITA ISOLANTE AUTO-FUSAO BT REF 3M OU SIMILAR</t>
  </si>
  <si>
    <t>FIXADOR DE CAL TIPO GLOBOFIX OU EQUIV</t>
  </si>
  <si>
    <t>FLANELA</t>
  </si>
  <si>
    <t>FLANGE PVC ROSCAVEL SEXTAVADO SEM FUROS 3/4"</t>
  </si>
  <si>
    <t>FLANGE PVC ROSCAVEL, SEXTAVADO, SEM FUROS, 1"</t>
  </si>
  <si>
    <t>FLANGE PVC, ROSCAVEL, SEXTAVADO, SEM FUROS 3"</t>
  </si>
  <si>
    <t>FLANGE PVC, ROSCAVEL, SEXTAVADO, SEM FUROS 4"</t>
  </si>
  <si>
    <t>FLANGE PVC, ROSCAVEL, SEXTAVADO, SEM FUROS, 1 1/2"</t>
  </si>
  <si>
    <t>FLANGE PVC, ROSCAVEL, SEXTAVADO, SEM FUROS, 1 1/4"</t>
  </si>
  <si>
    <t>FLANGE PVC, ROSCAVEL, SEXTAVADO, SEM FUROS, 2 1/2"</t>
  </si>
  <si>
    <t>FLANGE PVC, ROSCAVEL, SEXTAVADO, SEM FUROS, 2"</t>
  </si>
  <si>
    <t>FLANGE SEXTAVADO FERRO GALV ROSCA REF. 1 1/2"</t>
  </si>
  <si>
    <t>FLANGE SEXTAVADO FERRO GALV ROSCA REF. 1 1/4"</t>
  </si>
  <si>
    <t>FLANGE SEXTAVADO FERRO GALV ROSCA REF. 1/2"</t>
  </si>
  <si>
    <t>FLANGE SEXTAVADO FERRO GALV ROSCA REF. 1"</t>
  </si>
  <si>
    <t>FLANGE SEXTAVADO FERRO GALV ROSCA REF. 2 1/2'</t>
  </si>
  <si>
    <t>FLANGE SEXTAVADO FERRO GALV ROSCA REF. 2"</t>
  </si>
  <si>
    <t>FLANGE SEXTAVADO FERRO GALV ROSCA REF. 3/4"</t>
  </si>
  <si>
    <t>FLANGE SEXTAVADO FERRO GALV ROSCA REF. 3"</t>
  </si>
  <si>
    <t>FLANGE SEXTAVADO FERRO GALV ROSCA REF. 6"</t>
  </si>
  <si>
    <t>FORMICIDA GRANULADA</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</si>
  <si>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</si>
  <si>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</si>
  <si>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</si>
  <si>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</si>
  <si>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</si>
  <si>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CONCRETO PRE MOLDADO PARA 10 CONTRIBUINTES - *90 X 90* CM</t>
  </si>
  <si>
    <t>FOSSA SEPTICA CONCRETO PRE MOLDADO PARA 5 CONTRIBUINTES *90 X 70* CM</t>
  </si>
  <si>
    <t>FUNDO ANTICORROSIVO TIPO ZARCAO OU EQUIV</t>
  </si>
  <si>
    <t>FUNDO SINTETICO NIVELADOR BRANCO FOSCO PARA MADEIRA</t>
  </si>
  <si>
    <t>GABIAO SACO MALHA HEXAGONAL 8 X 10 CM (ZN/AL + PVC), FIO 2,4 MM, H = 0,65 M</t>
  </si>
  <si>
    <t>GABIAO TIPO CAIXA MALHA HEXAGONAL 8 X 10 CM (ZN/AL + PVC), FIO 2,4 MM, H = 0,50 M</t>
  </si>
  <si>
    <t>GABIAO TIPO CAIXA MALHA HEXAGONAL 8 X 10 CM (ZN/AL), FIO 2,7 MM, H = 0,50 M</t>
  </si>
  <si>
    <t>GABIAO TIPO CAIXA, MALHA HEXAGONAL 8 X 10 CM (ZN/AL + PVC), FIO 2,4 MM, H = 1,0 M</t>
  </si>
  <si>
    <t>GAS DE COZINHA - GLP</t>
  </si>
  <si>
    <t>GESSO</t>
  </si>
  <si>
    <t>GLOBO ESFERICO DE PLASTICO TAMANHO MEDIO</t>
  </si>
  <si>
    <t>GLOBO ESFERICO DE VIDRO LISO TAMANHO GRANDE</t>
  </si>
  <si>
    <t>GLOBO ESFERICO DE VIDRO LISO TAMANHO MEDIO</t>
  </si>
  <si>
    <t>GONZO FERRO CROMADO EMBUTIR 1/2" P/ JANELA PIVOTANTE (CAPELINHA)</t>
  </si>
  <si>
    <t>GONZO SOBREPOR LATAO P/ JANELA PIVOTANTE (CAPELINHA)</t>
  </si>
  <si>
    <t>GRADE DE DISCOS HIDRÁULICA COM 20 DISCOS DE 24" X 6 MM</t>
  </si>
  <si>
    <t>GRAMA BATATAIS EM PLACAS (NAO INCLUI PLANTIO)</t>
  </si>
  <si>
    <t>GRAMA EM PLACAS, EXCETO O SERVICO DE PLANTIO</t>
  </si>
  <si>
    <t>GRAMPO P/ HASTE DE ATERRAMENTO DE 1'', CABO 6 A 50MM2</t>
  </si>
  <si>
    <t>GRAMPO P/ HASTE DE ATERRAMENTO DE 3/4", CABO 6 A 50MM2</t>
  </si>
  <si>
    <t>GRAMPO P/ HASTE DE ATERRAMENTO DE 5/8", CABO 6 A 50MM2</t>
  </si>
  <si>
    <t>GRAMPO PARALELO DE BRONZE PARA CABO 25MM2</t>
  </si>
  <si>
    <t>GRAMPO POLIDO P/ FIXACAO CERCA DE ARAME FARPADO</t>
  </si>
  <si>
    <t>GRAMPO POLIDO P/ FIXACAO CERCA DE ARAME GALVANIZADO</t>
  </si>
  <si>
    <t>GRANA DE MARMORE</t>
  </si>
  <si>
    <t>GRANITO AMENDOA E = 2 CM ,POLIDO E LUSTRADO, PARA PISO</t>
  </si>
  <si>
    <t>GRANITO AMENDOA POLIDO PARA BANCADA ESP = 2 CM</t>
  </si>
  <si>
    <t>GRANITO CINZA POLIDO P/BANCADA E=2,5 CM</t>
  </si>
  <si>
    <t>GRANITO CINZA POLIDO PARA PISO E = 2 CM</t>
  </si>
  <si>
    <t>GRANITO PRETO TIJUCA E = 2 CM PARA PISO</t>
  </si>
  <si>
    <t>GRANITO PRETO TIJUCA POLIDO PARA BANCADA ESP = 2 CM</t>
  </si>
  <si>
    <t>GRAXA LUBRIFICANTE</t>
  </si>
  <si>
    <t>GRELHA FOFO P/ CANALETA 15 X 150 X 1000MM P/ GARAGEM E ESTACIONAMENTO</t>
  </si>
  <si>
    <t>GRELHA FOFO P/ CANALETA 15 X 200 X 1000MM P/ GARAGEM E ESTACIONAMENTO</t>
  </si>
  <si>
    <t>GRUPO GERADOR ACIMA DE * 20 ATE 80KVA * DIESEL, REBOCAVEL, ACIONAMENTO MANUAL</t>
  </si>
  <si>
    <t>GRUPO GERADOR ACIMA DE * 5 ATE 20KVA*, DIESEL, REBOCAVEL, ACIONAMENTO MANUAL</t>
  </si>
  <si>
    <t>GRUPO GERADOR PORTATIL ATE * 5 KVA * C/ MOTOR A DIESEL OU GASOLINA</t>
  </si>
  <si>
    <t>GUIA LATAO CROMADO 3/4'' P/ PORTA/JAN CORRER</t>
  </si>
  <si>
    <t>GUINCHO MANUAL DE ARRASTE CAP. * 3T * C/ 20M DE CABO DE ACO, TIPO TIRFOR OU EQUIV</t>
  </si>
  <si>
    <t>GUINCHO TIPO MUNCK CAP * 6T * MONTADO EM CAMINHAO CARROCERIA, OU EQUIV</t>
  </si>
  <si>
    <t>GUINDASTE AUTO-PROPELIDO, SOBRE PNEUS, C/ LANCA TELESCOPICA CAP * 15T * (INCLMANUTENCAO/OPERACAO)</t>
  </si>
  <si>
    <t>GUINDASTE AUTO-PROPELIDO, SOBRE PNEUS, C/ LANCA TELESCOPICA CAP * 35T * (INCLMANUTENCAO/OPERACAO)</t>
  </si>
  <si>
    <t>GUINDASTE TIPO MUNCK CAP * 2T * MONTADO EM CAMINHAO CARROCERIA OU EQUIV</t>
  </si>
  <si>
    <t>GUINDASTE TIPO MUNCK CAP * 5T * MONTADO EM CAMINHAO CARROCERIA ( LOCAÇÃO COMOPERADOR,COMBUSTIVEL E MANUTENÇÃO).</t>
  </si>
  <si>
    <t>GUINDASTE TIPO MUNCK CAP * 8T * MONTADO EM CAMINHAO CARROCERIA OU EQUIV</t>
  </si>
  <si>
    <t>HASTE ANCORAMENTO 2400MM X 16MM (5/8")</t>
  </si>
  <si>
    <t>HASTE DE ACO GALVANIZADO PARA FIXACAO DE CONCERTINA 2 "/3 M</t>
  </si>
  <si>
    <t>HASTE DE TERRA EM ACO REVESTIDO DE COBRE DN 3/8'' X 3000MM</t>
  </si>
  <si>
    <t>HASTE DE TERRA TIPO CANTONEIRA GALVANIZADA L=2,00M</t>
  </si>
  <si>
    <t>HASTE ZINCADA MR AQUAPLUV D = 125MM</t>
  </si>
  <si>
    <t>HERBICIDA ROUND UP</t>
  </si>
  <si>
    <t>HERBICIDA SELETIVO TORDON 2,4D DOWAGROSCIENCES</t>
  </si>
  <si>
    <t>HEXAMETAFOSFATO DE SODIO</t>
  </si>
  <si>
    <t>HIDROMETRO W 12,5 L/S=45 M3/H</t>
  </si>
  <si>
    <t>HIDROMETRO W 20,8 L/S=75 M3/H</t>
  </si>
  <si>
    <t>HIDROMETRO W 3,3 L/S=12 M3/H</t>
  </si>
  <si>
    <t>HIDROMETRO 1,5 M3/H</t>
  </si>
  <si>
    <t>HIDROMETRO 2,0 M3/H</t>
  </si>
  <si>
    <t>HIDROMETRO 20,0 M3/H DN 1 1/2"</t>
  </si>
  <si>
    <t>HIDROMETRO 3,0 M3/H DN 1/2" MONOJATO</t>
  </si>
  <si>
    <t>HIDROMETRO 5 M3/H DN 3/4"</t>
  </si>
  <si>
    <t>HIDROMETRO 7,0 M3</t>
  </si>
  <si>
    <t>HIPOCLORITO DE SODIO</t>
  </si>
  <si>
    <t>IMPERMEABILIZADOR</t>
  </si>
  <si>
    <t>IMPERMEABILIZANTE ELASTICO BASE RESINA TERMOPLASTICA DENVER LP54 OU EQUIV</t>
  </si>
  <si>
    <t>IMUNIZANTE PARA MADEIRA INCOLOR</t>
  </si>
  <si>
    <t>INSETICIDA RESIDUAL DIMECRON 500 DA CIBA</t>
  </si>
  <si>
    <t>INTERRUPTOR SOBREPOR 1 TECLA SIMPLES, TIPO SILENTOQUE PIAL OU EQUIV</t>
  </si>
  <si>
    <t>INTERRUPTOR SOBREPOR 2 TECLAS SIMPLES, TIPO SILENTOQUE PIAL OU EQUIV</t>
  </si>
  <si>
    <t>ISOPOR E = 1CM - PLACA 100X50CM P/ JUNTA DILATACAO</t>
  </si>
  <si>
    <t>ISOPOR E = 5CM</t>
  </si>
  <si>
    <t>JANELA ALUMINIO BASCULANTE 100 X 100 CM (AXL)</t>
  </si>
  <si>
    <t>JANELA ALUMINIO BASCULANTE 100 X 80 CM (AXL)</t>
  </si>
  <si>
    <t>JANELA ALUMINIO BASCULANTE 80 X 60 CM (AXL)</t>
  </si>
  <si>
    <t>JANELA ALUMINIO MAXIM AR 80 X 60 CM (AXL) (INCLUSO GUARNICAO E VIDRO)</t>
  </si>
  <si>
    <t>JANELA DE ABRIR, TIPO VENEZIANA, EM MADEIRA DE 1A. QUALIDADE (SEM VIDRO)</t>
  </si>
  <si>
    <t>JANELA MADEIRA REGIONAL 1A ABRIR TP ALMOFADA C/ GUARNICAO</t>
  </si>
  <si>
    <t>JANELA MADEIRA REGIONAL 1A ABRIR TP ALMOFADA C/ GUARNICAO 150 X 150CM</t>
  </si>
  <si>
    <t>JANELA MADEIRA REGIONAL 1A ABRIR TP ALMOFADA C/ GUARNICAO 200 X 150CM</t>
  </si>
  <si>
    <t>JANELA MADEIRA REGIONAL 1A ABRIR TP ALMOFADA C/ GUARNICAO 240 X 150CM</t>
  </si>
  <si>
    <t>JANELA MADEIRA REGIONAL 1A ABRIR TP VENEZIANA / VIDRO</t>
  </si>
  <si>
    <t>JANELA MADEIRA REGIONAL 1A CORRER / FOLHA P/ VIDRO C/ GUANICAO BANDEIRA P/ VIDRO</t>
  </si>
  <si>
    <t>JANELA MADEIRA REGIONAL 1A CORRER / FOLHA P/ VIDRO C/ GUARNICAO S/ BANDEIRA</t>
  </si>
  <si>
    <t>JANELA MADEIRA REGIONAL 1A TP PIVOTANTE S/ VENEZIANA C/ GUARNICAO</t>
  </si>
  <si>
    <t>JANELA MADEIRA REGIONAL 2A ABRIR TP VENEZIANA / VIDRO</t>
  </si>
  <si>
    <t>JANELA MADEIRA REGIONAL 2A TP GUILHOTINA C/ GUARNICAO</t>
  </si>
  <si>
    <t>JANELA MADEIRA REGIONAL 3A ABRIR TP VENEZIANA</t>
  </si>
  <si>
    <t>JANELA MADEIRA REGIONAL 3A ABRIR TP VENEZIANA / VIDRO</t>
  </si>
  <si>
    <t>JANELA MADEIRA REGIONAL1A CORRER P/ VIDRO C/ GUARNICAO 120 X 150CM S/ BANDEIRA</t>
  </si>
  <si>
    <t>JANELA MADEIRA TP MAXIM AIR C/ GUARNICAO</t>
  </si>
  <si>
    <t>JOELHO FERRO GALV 45G ROSCA 1 1/2'</t>
  </si>
  <si>
    <t>JOELHO FERRO GALV 45G ROSCA 1 1/4'</t>
  </si>
  <si>
    <t>JOELHO FERRO GALV 45G ROSCA 1/2"</t>
  </si>
  <si>
    <t>JOELHO FERRO GALV 45G ROSCA 1"</t>
  </si>
  <si>
    <t>JOELHO FERRO GALV 45G ROSCA 2.1/2"</t>
  </si>
  <si>
    <t>JOELHO FERRO GALV 45G ROSCA 2"</t>
  </si>
  <si>
    <t>JOELHO FERRO GALV 45G ROSCA 3/4"</t>
  </si>
  <si>
    <t>JOELHO FERRO GALV 45G ROSCA 4"</t>
  </si>
  <si>
    <t>JOELHO FERRO GALV 90G C/ REDUCAO ROSCA 1 1/4"X1"</t>
  </si>
  <si>
    <t>JOELHO FERRO GALV 90G C/ REDUCAO ROSCA 1 1/2"X1"</t>
  </si>
  <si>
    <t>JOELHO FERRO GALV 90G C/ REDUCAO ROSCA 1 1/2"X3/4"</t>
  </si>
  <si>
    <t>JOELHO FERRO GALV 90G C/ REDUCAO ROSCA 1"X3/4"</t>
  </si>
  <si>
    <t>JOELHO FERRO GALV 90G C/ REDUCAO ROSCA 2 1/2"X2"</t>
  </si>
  <si>
    <t>JOELHO FERRO GALV 90G C/ REDUCAO ROSCA 2"X1 1/2"</t>
  </si>
  <si>
    <t>JOELHO FERRO GALV 90G C/ REDUCAO ROSCA 3/4"X1/2"</t>
  </si>
  <si>
    <t>JOELHO FERRO GALV 90G ROSCA MACHO/FEMEA 1"</t>
  </si>
  <si>
    <t>JOELHO FERRO GALV 90G ROSCA MACHO/FEMEA 1 1/2"</t>
  </si>
  <si>
    <t>JOELHO FERRO GALV 90G ROSCA MACHO/FEMEA 1 1/4"</t>
  </si>
  <si>
    <t>JOELHO FERRO GALV 90G ROSCA MACHO/FEMEA 1/2"</t>
  </si>
  <si>
    <t>JOELHO FERRO GALV 90G ROSCA MACHO/FEMEA 2 1/2"</t>
  </si>
  <si>
    <t>JOELHO FERRO GALV 90G ROSCA MACHO/FEMEA 2"</t>
  </si>
  <si>
    <t>JOELHO FERRO GALV 90G ROSCA MACHO/FEMEA 3/4"</t>
  </si>
  <si>
    <t>JOELHO FERRO GALV 90G ROSCA MACHO/FEMEA 3"</t>
  </si>
  <si>
    <t>JOELHO FERRO GALV 90G ROSCA 1 1/2"</t>
  </si>
  <si>
    <t>JOELHO FERRO GALV 90G ROSCA 1 1/4"</t>
  </si>
  <si>
    <t>JOELHO FERRO GALV 90G ROSCA 1/2"</t>
  </si>
  <si>
    <t>JOELHO FERRO GALV 90G ROSCA 1"</t>
  </si>
  <si>
    <t>JOELHO FERRO GALV 90G ROSCA 2 1/2"</t>
  </si>
  <si>
    <t>JOELHO FERRO GALV 90G ROSCA 2"</t>
  </si>
  <si>
    <t>JOELHO FERRO GALV 90G ROSCA 3/4"</t>
  </si>
  <si>
    <t>JOELHO FERRO GALV 90G ROSCA 3"</t>
  </si>
  <si>
    <t>JOELHO FERRO GALV 90G ROSCA 4"</t>
  </si>
  <si>
    <t>JOELHO FERRO GALV 90G ROSCA 5"</t>
  </si>
  <si>
    <t>JOELHO FERRO GALV 90G ROSCA 6"</t>
  </si>
  <si>
    <t>JOELHO PVC AQUAPLUV 60G D = 88 MM</t>
  </si>
  <si>
    <t>JOELHO PVC AQUAPLUV 90G D = 88 MM</t>
  </si>
  <si>
    <t>JOELHO PVC C/ BOLSA E ANEL P/ ESG PREDIAL 90G DN 40MM X 1.1/2"</t>
  </si>
  <si>
    <t>JOELHO PVC C/ VISITA P/ ESG PREDIAL 90G DN 100 X 50MM</t>
  </si>
  <si>
    <t>JOELHO PVC C/ROSCA 45G P/ AGUA FRIA PREDIAL 1"</t>
  </si>
  <si>
    <t>JOELHO PVC C/ROSCA 45G P/AGUA FRIA PREDIAL 3/4"</t>
  </si>
  <si>
    <t>JOELHO PVC C/ROSCA 90G P/ AGUA FRIA PREDIAL 1"</t>
  </si>
  <si>
    <t>JOELHO PVC C/ROSCA 90G P/AGUA FRIA PREDIAL 1/2"</t>
  </si>
  <si>
    <t>JOELHO PVC LEVE 45G DN 150MM</t>
  </si>
  <si>
    <t>JOELHO PVC LEVE 45G DN 200MM</t>
  </si>
  <si>
    <t>JOELHO PVC LEVE 90G DN 150MM</t>
  </si>
  <si>
    <t>JOELHO PVC LEVE 90G DN 200MM</t>
  </si>
  <si>
    <t>JOELHO PVC SERIE R P/ ESG PREDIAL 45G DN 100MM</t>
  </si>
  <si>
    <t>JOELHO PVC SERIE R P/ ESG PREDIAL 45G DN 150MM</t>
  </si>
  <si>
    <t>JOELHO PVC SERIE R P/ ESG PREDIAL 45G DN 75MM</t>
  </si>
  <si>
    <t>JOELHO PVC SERIE R P/ ESG PREDIAL 90G C/ VISITA 100 X 75M M</t>
  </si>
  <si>
    <t>JOELHO PVC SERIE R P/ ESG PREDIAL 90G DN 150 MM</t>
  </si>
  <si>
    <t>JOELHO PVC SERIE R P/ ESG PREDIAL 90G DN 40MM</t>
  </si>
  <si>
    <t>JOELHO PVC SERIE R P/ ESG PREDIAL 90G DN 50MM</t>
  </si>
  <si>
    <t>JOELHO PVC SERIE R P/ ESG PREDIAL 90G DN 75MM</t>
  </si>
  <si>
    <t>JOELHO PVC SOLD 45G P/ AGUA FRIA PRED 110 MM</t>
  </si>
  <si>
    <t>JOELHO PVC SOLD 45G P/ AGUA FRIA PRED 20 MM</t>
  </si>
  <si>
    <t>JOELHO PVC SOLD 45G P/ AGUA FRIA PRED 25 MM</t>
  </si>
  <si>
    <t>JOELHO PVC SOLD 45G P/ AGUA FRIA PRED 32 MM</t>
  </si>
  <si>
    <t>JOELHO PVC SOLD 45G P/ AGUA FRIA PRED 40 MM</t>
  </si>
  <si>
    <t>JOELHO PVC SOLD 45G P/ AGUA FRIA PRED 50 MM</t>
  </si>
  <si>
    <t>JOELHO PVC SOLD 45G P/ AGUA FRIA PRED 60 MM</t>
  </si>
  <si>
    <t>JOELHO PVC SOLD 45G P/ AGUA FRIA PRED 75 MM</t>
  </si>
  <si>
    <t>JOELHO PVC SOLD 45G P/AGUA FRIA PRED 85 MM</t>
  </si>
  <si>
    <t>JOELHO PVC SOLD 45G PB P/ ESG PREDIAL DN 100MM</t>
  </si>
  <si>
    <t>JOELHO PVC SOLD 45G PB P/ ESG PREDIAL DN 50MM</t>
  </si>
  <si>
    <t>JOELHO PVC SOLD 45G PB P/ ESG PREDIAL DN 75MM</t>
  </si>
  <si>
    <t>JOELHO PVC SOLD 90G BB P/ ESG PREDIAL DN 40MM</t>
  </si>
  <si>
    <t>JOELHO PVC SOLD 90G C/BUCHA DE LATAO 20MM X 1/2"</t>
  </si>
  <si>
    <t>JOELHO PVC SOLD 90G C/BUCHA DE LATAO 25MM X 3/4"</t>
  </si>
  <si>
    <t>JOELHO PVC SOLD 90G P/ AGUA FRIA PREDIAL 110 MM</t>
  </si>
  <si>
    <t>JOELHO PVC SOLD 90G P/ AGUA FRIA PREDIAL 25 MM</t>
  </si>
  <si>
    <t>JOELHO PVC SOLD 90G P/ AGUA FRIA PREDIAL 75 MM</t>
  </si>
  <si>
    <t>JOELHO PVC SOLD 90G P/ AGUA FRIA PREDIAL 85 MM</t>
  </si>
  <si>
    <t>JOELHO PVC SOLD 90G P/AGUA FRIA PREDIAL 20 MM</t>
  </si>
  <si>
    <t>JOELHO PVC SOLD 90G P/AGUA FRIA PREDIAL 32 MM</t>
  </si>
  <si>
    <t>JOELHO PVC SOLD 90G P/AGUA FRIA PREDIAL 40 MM</t>
  </si>
  <si>
    <t>JOELHO PVC SOLD 90G P/AGUA FRIA PREDIAL 50 MM</t>
  </si>
  <si>
    <t>JOELHO PVC SOLD 90G P/AGUA FRIA PREDIAL 60 MM</t>
  </si>
  <si>
    <t>JOELHO PVC SOLD 90G PB P/ ESG PREDIAL DN 100MM</t>
  </si>
  <si>
    <t>JOELHO PVC SOLD 90G PB P/ ESG PREDIAL DN 50MM</t>
  </si>
  <si>
    <t>JOELHO PVC SOLD 90G PB P/ ESG PREDIAL DN 75MM</t>
  </si>
  <si>
    <t>JOELHO PVC SOLD/ROSCA 90G P/AGUA FRIA PRED 20MM X 1/2"</t>
  </si>
  <si>
    <t>JOELHO PVC SOLD/ROSCA 90G P/AGUA FRIA PRED 25MM X 3/4"</t>
  </si>
  <si>
    <t>JOELHO PVC, 45 GRAUS, ROSCAVEL, 1 1/2", AGUA FRIA PREDIAL</t>
  </si>
  <si>
    <t>JOELHO PVC, 45 GRAUS, ROSCAVEL, 2", AGUA FRIA PREDIAL</t>
  </si>
  <si>
    <t>JOELHO PVC, 90 GRAUS, ROSCAVEL, 1 1/2", AGUA FRIA PREDIAL</t>
  </si>
  <si>
    <t>JOELHO PVC, 90 GRAUS, ROSCAVEL, 1 1/4", AGUA FRIA PREDIAL</t>
  </si>
  <si>
    <t>JOELHO PVC, 90 GRAUS, ROSCAVEL, 2", AGUA FRIA PREDIAL</t>
  </si>
  <si>
    <t>JOELHO REDUCAO 90 PVC ROSCA E BUCHA DE LATAO 3/4" X 1/2"</t>
  </si>
  <si>
    <t>JOELHO REDUCAO 90G PVC C/ ROSCA P/AGUA FRIA PREDIAL 1"X3/4"</t>
  </si>
  <si>
    <t>JOELHO REDUCAO 90G PVC C/ ROSCA P/AGUA FRIA PREDIAL 3/4"X1/2"</t>
  </si>
  <si>
    <t>JOELHO REDUCAO 90G PVC SOLD C/ BUCHA DE LATAO 25MM X 1/2"</t>
  </si>
  <si>
    <t>JOELHO REDUCAO 90G PVC SOLD C/ BUCHA DE LATAO 32MM X 3/4"</t>
  </si>
  <si>
    <t>JOELHO REDUCAO 90G PVC SOLD P/AGUA FRIA PREDIAL 25 MM X 20 MM</t>
  </si>
  <si>
    <t>JOELHO REDUCAO 90G PVC SOLD P/AGUA FRIA PREDIAL 32 MM X 25 MM</t>
  </si>
  <si>
    <t>JOGO DE FERRAGEM P/ BASCULANTE DE MADEIRA - GONZOS, TRANQ., CORRENTES</t>
  </si>
  <si>
    <t>JOGO DE FERRAGEM P/ JANELA CORRER EM FERRO CROMADO - TRILHO, RODIZIO, TRINCOS</t>
  </si>
  <si>
    <t>JOGO DE FERRAGEM P/ JANELA CORRER EM LATAO CROMADO- TRILHO, RODIZIO, TRINCOS</t>
  </si>
  <si>
    <t>JOGO TRANQUETA LATAO CROMADO TIPO 203 LA FONTE P/ FECHADURA PORTA BANHEIRO</t>
  </si>
  <si>
    <t>JOGO TRANQUETA LATAO CROMADO TIPO 303 LA FONTE P/ FECHADURA PORTA BANHEIRO</t>
  </si>
  <si>
    <t>JUNCAO DUPLA PVC SERIE R P/ ESG PREDIAL DN 100MM</t>
  </si>
  <si>
    <t>JUNCAO DUPLA PVC SOLD P/ ESG PREDIAL DN 100MM</t>
  </si>
  <si>
    <t>JUNCAO DUPLA PVC SOLD P/ ESG PREDIAL DN 75MM</t>
  </si>
  <si>
    <t>JUNCAO FERRO GALV 45 ROSCA 1 1/2"</t>
  </si>
  <si>
    <t>JUNCAO FERRO GALV 45 ROSCA 1 1/4"</t>
  </si>
  <si>
    <t>JUNCAO FERRO GALV 45 ROSCA 1/2"</t>
  </si>
  <si>
    <t>JUNCAO FERRO GALV 45 ROSCA 1"</t>
  </si>
  <si>
    <t>JUNCAO FERRO GALV 45 ROSCA 2 1/2"</t>
  </si>
  <si>
    <t>JUNCAO FERRO GALV 45 ROSCA 2"</t>
  </si>
  <si>
    <t>JUNCAO FERRO GALV 45 ROSCA 3/4"</t>
  </si>
  <si>
    <t>JUNCAO FERRO GALV 45 ROSCA 3"</t>
  </si>
  <si>
    <t>JUNCAO FERRO GALV 45 ROSCA 4"</t>
  </si>
  <si>
    <t>JUNCAO FOFO 45 GR C/FLANGES PN 10/16/25 DN 50X50</t>
  </si>
  <si>
    <t>JUNCAO FOFO 45 GR C/FLANGES PN-10 DN 400X300</t>
  </si>
  <si>
    <t>JUNCAO FOFO 45 GR C/FLANGES PN-10 DN 400X400</t>
  </si>
  <si>
    <t>JUNCAO FOFO 45 GR C/FLANGES PN-10/16 DN 100X 80</t>
  </si>
  <si>
    <t>JUNCAO FOFO 45 GR C/FLANGES PN-10/16 DN 150X100</t>
  </si>
  <si>
    <t>JUNCAO FOFO 45 GR C/FLANGES PN-10/16 DN 150X150</t>
  </si>
  <si>
    <t>JUNCAO FOFO 45 GR C/FLANGES PN-10/16 DN 200X100</t>
  </si>
  <si>
    <t>JUNCAO FOFO 45 GR C/FLANGES PN-10/16 DN 200X150</t>
  </si>
  <si>
    <t>JUNCAO FOFO 45 GR C/FLANGES PN-10/16 DN 200X200</t>
  </si>
  <si>
    <t>JUNCAO FOFO 45 GR C/FLANGES PN-10/16 DN 250X150</t>
  </si>
  <si>
    <t>JUNCAO FOFO 45 GR C/FLANGES PN-10/16 DN 250X200</t>
  </si>
  <si>
    <t>JUNCAO FOFO 45 GR C/FLANGES PN-10/16 DN 250X250</t>
  </si>
  <si>
    <t>JUNCAO FOFO 45 GR C/FLANGES PN-10/16 DN 300X300</t>
  </si>
  <si>
    <t>JUNCAO FOFO 45 GR C/FLANGES PN-10/16/25 DN 80X 80</t>
  </si>
  <si>
    <t>JUNCAO FOFO 45 GR C/FLANGES PN-16 DN 200X100</t>
  </si>
  <si>
    <t>JUNCAO FOFO 45 GR C/FLANGES PN-16 DN 200X150</t>
  </si>
  <si>
    <t>JUNCAO FOFO 45 GR C/FLANGES PN-16 DN 200X200</t>
  </si>
  <si>
    <t>JUNCAO FOFO 45 GR C/FLANGES PN-16 DN 250X150</t>
  </si>
  <si>
    <t>JUNCAO FOFO 45 GR C/FLANGES PN-16 DN 250X200</t>
  </si>
  <si>
    <t>JUNCAO FOFO 45 GR C/FLANGES PN-16 DN 250X250</t>
  </si>
  <si>
    <t>JUNCAO FOFO 45 GR C/FLANGES PN-16 DN 300X200</t>
  </si>
  <si>
    <t>JUNCAO FOFO 45 GR C/FLANGES PN-16 DN 300X300</t>
  </si>
  <si>
    <t>JUNCAO FOFO 45 GR C/FLANGES PN-16 DN 400X300</t>
  </si>
  <si>
    <t>JUNCAO FOFO 45 GR C/FLANGES PN-25 DN 100X100</t>
  </si>
  <si>
    <t>JUNCAO FOFO 45 GR C/FLANGES PN-25 DN 150X100</t>
  </si>
  <si>
    <t>JUNCAO FOFO 45 GR C/FLANGES PN-25 DN 150X150</t>
  </si>
  <si>
    <t>JUNCAO FOFO 45 GR C/FLANGES PN-25 DN 200X100</t>
  </si>
  <si>
    <t>JUNCAO FOFO 45 GR C/FLANGES PN-25 DN 200X200</t>
  </si>
  <si>
    <t>JUNCAO FOFO 45 GR C/FLANGES PN-25 DN 250X150</t>
  </si>
  <si>
    <t>JUNCAO FOFO 45 GR C/FLANGES PN-25 DN 300X200</t>
  </si>
  <si>
    <t>JUNCAO FOFO 45 GR C/FLANGES PN-25 DN 300X300</t>
  </si>
  <si>
    <t>JUNCAO FOFO 45 GR C/FLANGES PN-25 DN 400X300</t>
  </si>
  <si>
    <t>JUNCAO FOFO 45 GR C/FLANGES PN-25 DN 400X400</t>
  </si>
  <si>
    <t>JUNCAO FOFO 45º COM FLANGES, PN-10/16, DN = 100 X 100 MM</t>
  </si>
  <si>
    <t>JUNCAO INVERTIDA PVC SOLD P/ ESG PREDIAL REDUCAO 100 X 50MM</t>
  </si>
  <si>
    <t>JUNCAO INVERTIDA PVC SOLD P/ ESG PREDIAL REDUCAO 100 X 75MM</t>
  </si>
  <si>
    <t>JUNCAO INVERTIDA PVC SOLD P/ ESG PREDIAL REDUCAO 75 X 50MM</t>
  </si>
  <si>
    <t>JUNCAO INVERTIDA PVC SOLD P/ ESG PREDIAL 75MM</t>
  </si>
  <si>
    <t>JUNCAO PVC ROSCAVEL, 45 GRAUS, 1 1/2", PARA AGUA FRIA PREDIAL</t>
  </si>
  <si>
    <t>JUNCAO PVC PBA NBR 10251 P/ REDE AGUA BBB DN 50/DE 60 MM</t>
  </si>
  <si>
    <t>JUNCAO PVC SOLD 45G P/ ESG PREDIAL DN 40MM</t>
  </si>
  <si>
    <t>JUNCAO PVC 45 GRAUS, ROSCAVEL, 1 1/4", AGUA FRIA PREDIAL</t>
  </si>
  <si>
    <t>JUNCAO PVC 45G NBR 10569 P/ REDE COLET ESG JE BBB DN 100MM</t>
  </si>
  <si>
    <t>JUNCAO PVC 45G NBR 10569 P/ REDE COLET ESG JE BBB DN 150MM</t>
  </si>
  <si>
    <t>JUNCAO PVC 45G NBR 10569 P/ REDE COLET ESG JE BBB DN 200MM</t>
  </si>
  <si>
    <t>JUNCAO PVC 45G NBR 10569 P/ REDE COLET ESG JE BBB DN 250MM</t>
  </si>
  <si>
    <t>JUNCAO PVC 45G NBR 10569 P/ REDE COLET ESG JE BBB DN 300MM</t>
  </si>
  <si>
    <t>JUNCAO PVC 45G NBR 10569 P/ REDE COLET ESG JE BBB DN 350MM</t>
  </si>
  <si>
    <t>JUNCAO PVC 45G NBR 10569 P/ REDE COLET ESG JE BBB DN 400MM</t>
  </si>
  <si>
    <t>JUNCAO PVC 60G AQUAPLUV 88 MM</t>
  </si>
  <si>
    <t>JUNCAO PVC, 45 GRAUS, ROSCAVEL, 2", AGUA FRIA PREDIAL</t>
  </si>
  <si>
    <t>JUNCAO SIMPLES PVC LEVE 150MM</t>
  </si>
  <si>
    <t>JUNCAO SIMPLES PVC P/ ESG PREDIAL DN 100X100MM</t>
  </si>
  <si>
    <t>JUNCAO SIMPLES PVC P/ ESG PREDIAL DN 100X50MM</t>
  </si>
  <si>
    <t>JUNCAO SIMPLES PVC P/ ESG PREDIAL DN 100X75MM</t>
  </si>
  <si>
    <t>JUNCAO SIMPLES PVC P/ ESG PREDIAL DN 75X50MM</t>
  </si>
  <si>
    <t>JUNCAO SIMPLES PVC P/ ESG PREDIAL DN 75X75MM</t>
  </si>
  <si>
    <t>JUNCAO SIMPLES PVC SERIE R P/ESG PREDIAL DN 100 X 100MM</t>
  </si>
  <si>
    <t>JUNCAO SIMPLES PVC SERIE R P/ESG PREDIAL DN 100 X 75MM</t>
  </si>
  <si>
    <t>JUNCAO SIMPLES PVC SERIE R P/ESG PREDIAL DN 150 X 100MM</t>
  </si>
  <si>
    <t>JUNCAO SIMPLES PVC SERIE R P/ESG PREDIAL DN 150 X 150MM</t>
  </si>
  <si>
    <t>JUNCAO SIMPLES PVC SERIE R P/ESG PREDIAL DN 40MM</t>
  </si>
  <si>
    <t>JUNCAO SIMPLES PVC SERIE R P/ESG PREDIAL DN 50MM</t>
  </si>
  <si>
    <t>JUNCAO SIMPLES PVC SERIE R P/ESG PREDIAL DN 75 X 75MM</t>
  </si>
  <si>
    <t>JUNCAO SIMPLES REDUCAO PVC LEVE C/ BOLSA P/ ANEL 150 X 100MM</t>
  </si>
  <si>
    <t>JUNCAO SIMPLES REDUCAO PVC LEVE C/ BOLSA P/ ANEL 150 X 75MM</t>
  </si>
  <si>
    <t>JUNCAO 45G PVC C/ ROSCA 1/2"</t>
  </si>
  <si>
    <t>JUNCAO 45G PVC C/ ROSCA 1"</t>
  </si>
  <si>
    <t>JUNCAO 45G PVC C/ ROSCA 3/4"</t>
  </si>
  <si>
    <t>JUNTA GIBAULT FOFO DN 50</t>
  </si>
  <si>
    <t>JUNTA GIBAULT FOFO DN 80</t>
  </si>
  <si>
    <t>JUNTA GIBAULT FOFO DN 100</t>
  </si>
  <si>
    <t>JUNTA GIBAULT FOFO DN 150</t>
  </si>
  <si>
    <t>JUNTA GIBAULT FOFO DN 200</t>
  </si>
  <si>
    <t>JUNTA GIBAULT FOFO DN 250</t>
  </si>
  <si>
    <t>JUNTA GIBAULT FOFO DN 300</t>
  </si>
  <si>
    <t>JUNTA GIBAULT FOFO DN 350</t>
  </si>
  <si>
    <t>JUNTA GIBAULT FOFO DN 400</t>
  </si>
  <si>
    <t>JUNTA GIBAULT FOFO DN 500</t>
  </si>
  <si>
    <t>JUNTA GIBAULT FOFO DN 600</t>
  </si>
  <si>
    <t>JUNTA LATAO P/ PISO H =15MM E=3MM</t>
  </si>
  <si>
    <t>KIT-EMENDA C1 1 1/4" P/ DUTOS TIPO KANAFLEX</t>
  </si>
  <si>
    <t>KIT-EMENDA C1 2" P/ DUTOS TIPO KANAFLEX</t>
  </si>
  <si>
    <t>KIT-EMENDA C1 3" P/ DUTOS TIPO KANAFLEX</t>
  </si>
  <si>
    <t>KIT-EMENDA C1 4" P/ DUTOS TIPO KANAFLEX</t>
  </si>
  <si>
    <t>KIT-EMENDA C1 5" P/ DUTOS TP KANAFLEX</t>
  </si>
  <si>
    <t>KIT-EMENDA C1 6" P/ DUTOS TIPO KANAFLEX</t>
  </si>
  <si>
    <t>KIT-EMENDA C2 2" P/ DUTOS TIPO KANAFLEX</t>
  </si>
  <si>
    <t>KIT-EMENDA C2 3" P/ DUTOS TIPO KANAFLEX</t>
  </si>
  <si>
    <t>KIT-EMENDA C2 4" P/ DUTOS TIPO KANAFLEX</t>
  </si>
  <si>
    <t>KIT-EMENDA C2 5" P/ DUTOS TIPO KANAFLEX</t>
  </si>
  <si>
    <t>LA DE VIDRO E = 2,5CM - PLACA 120 X 60CM</t>
  </si>
  <si>
    <t>LA DE VIDRO E = 5MM</t>
  </si>
  <si>
    <t>LADRILHO HIDRAULICO DE * 20 X 20 * CM, E = 2 CM, PARA PAVIMENTACAO</t>
  </si>
  <si>
    <t>LADRILHO HIDRAULICO 20 X 20CM - LISO 2 CORES</t>
  </si>
  <si>
    <t>LAJE CONCR ARMAD PREMOLD CIRCULAR P/TAMPA POCO VISITA DN 700 MM, ESP =10 CM</t>
  </si>
  <si>
    <t>LAJE EXCENTRICA CONC ARM PRE-MOLDADO DN 1,00M FURO=0,53M E=12CM</t>
  </si>
  <si>
    <t>LAJE EXCENTRICA CONC ARM PRE-MOLDADO DN 1,10M FURO=0,60M E=12CM</t>
  </si>
  <si>
    <t>LAJE EXCENTRICA CONC ARM PRE-MOLDADO DN 1,20M FURO=0,53M E=12CM</t>
  </si>
  <si>
    <t>LAJE PRE-MOLDADA DE FORRO CONVENCIONAL SOBRECARGA 100KG/M2 VAO ATE 4,50M</t>
  </si>
  <si>
    <t>LAJE PRE-MOLDADA DE FORRO CONVENCIONAL SOBRECARGA 100KG/M2 VAO ATE 5,00M</t>
  </si>
  <si>
    <t>LAJE PRE-MOLDADA DE FORRO TRELICADA SOBRECARGA 100KG/M2 VAO ATE 6,00M</t>
  </si>
  <si>
    <t>LAJE PRE-MOLDADA DE PISO CONVENCIONAL SOBRECARGA 200KG/M2 VAO ATE 3,50M</t>
  </si>
  <si>
    <t>LAJE PRE-MOLDADA DE PISO CONVENCIONAL SOBRECARGA 200KG/M2 VAO ATE 4,50M</t>
  </si>
  <si>
    <t>LAJE PRE-MOLDADA DE PISO CONVENCIONAL SOBRECARGA 350KG/M2 VAO ATE 4,50M</t>
  </si>
  <si>
    <t>LAJE PRE-MOLDADA DE PISO CONVENCIONAL SOBRECARGA 350KG/M2 VAO ATE 5,00M</t>
  </si>
  <si>
    <t>LAJE PRE-MOLDADA DE PISO TRELICADA SOBRECARGA 100KG/M2 VAO ATE 7,00M</t>
  </si>
  <si>
    <t>LAJE PRE-MOLDADA DE PISO TRELICADA SOBRECARGA 200KG/M2 VAO ATE 7,00M</t>
  </si>
  <si>
    <t>LAJE TRELICADA P/ FORRO ,H=10CM P/ APOIO SIMPLES , VAO LIVRE DE 4,00M</t>
  </si>
  <si>
    <t>LAMBRIS DE ALUMINIO</t>
  </si>
  <si>
    <t>LAMPADA FLUORESCENTE 20W</t>
  </si>
  <si>
    <t>LAMPADA FLUORESCENTE 40W</t>
  </si>
  <si>
    <t>LAMPADA FLUORESCENTE 85W</t>
  </si>
  <si>
    <t>LAMPADA INCANDESCENTE 100W</t>
  </si>
  <si>
    <t>LAMPADA INCANDESCENTE 150W</t>
  </si>
  <si>
    <t>LAMPADA INCANDESCENTE 200W</t>
  </si>
  <si>
    <t>LAMPADA INCANDESCENTE 300W</t>
  </si>
  <si>
    <t>LAMPADA MISTA 160W BASE E - 27</t>
  </si>
  <si>
    <t>LAMPADA MISTA 250W BASE E - 27</t>
  </si>
  <si>
    <t>LAMPADA MISTA 500W BASE E - 40</t>
  </si>
  <si>
    <t>LAMPADA VAPOR MERCURIO 125W</t>
  </si>
  <si>
    <t>LAMPADA VAPOR MERCURIO 250W (BOCAL E-40)</t>
  </si>
  <si>
    <t>LAMPADA VAPOR MERCURIO 400W</t>
  </si>
  <si>
    <t>LAMPADA VAPOR METALICO 400W BASE E-40</t>
  </si>
  <si>
    <t>LAMPADA VAPOR SODIO 150W</t>
  </si>
  <si>
    <t>LAMPADA VAPOR SODIO 250W</t>
  </si>
  <si>
    <t>LAMPADA VAPOR SODIO 400W</t>
  </si>
  <si>
    <t>LATAO EM BARRA RETANGULAR</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</si>
  <si>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</si>
  <si>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</si>
  <si>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</si>
  <si>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</si>
  <si>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</si>
  <si>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</si>
  <si>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</si>
  <si>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</si>
  <si>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</si>
  <si>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</si>
  <si>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</si>
  <si>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LIQUIDO P/ BRILHO BASE PVA (INTERIORES/EXTERIORES)</t>
  </si>
  <si>
    <t>LIXA P/ FERRO</t>
  </si>
  <si>
    <t>LIXADEIRA ELETRICA INDUSTRIAL P/ CORTE OU DESGASTE DIAM 7" PORTATIL</t>
  </si>
  <si>
    <t>LONA PLASTICA PRETA L ARGURA 8M, ESPESSURA 150 MICRAS</t>
  </si>
  <si>
    <t>LONA PLASTICA, COR PRETA, ESPESSURA DE 150 MICRAS</t>
  </si>
  <si>
    <t>LUMINARIA ABERTA P/ ILUMINACAO PUBLICA, TIPO X-57 PETERCO OU EQUIV</t>
  </si>
  <si>
    <t>LUMINARIA AQUATIC PIAL REF. 60456 BRANCA</t>
  </si>
  <si>
    <t>LUMINARIA DUPLA P/SINALIZACAO, TIPO WETZEL AS-2/110 OU EQUIV</t>
  </si>
  <si>
    <t>LUMINARIA EMBUTIDA WETZEL REF. IPT 31/1</t>
  </si>
  <si>
    <t>LUMINARIA ESMALTADA COR ALUMINIO PETERCO Y.25/1</t>
  </si>
  <si>
    <t>LUMINARIA PHILLIPS PARA LAMPADA DE 400 W MODELO HDK 47240064 OU EQUIVALENTE</t>
  </si>
  <si>
    <t>LUMINARIA PHILLIPS TIPO SPOT</t>
  </si>
  <si>
    <t>LUMINARIA PROVA DE TEMPO PETERCO Y.31/1</t>
  </si>
  <si>
    <t>LUVA COBRE SEM ANEL DE SOLDA REF. 600 D = 104 MM</t>
  </si>
  <si>
    <t>LUVA COBRE SEM ANEL DE SOLDA REF. 600 D = 15 MM</t>
  </si>
  <si>
    <t>LUVA COBRE SEM ANEL DE SOLDA REF. 600 D = 22 MM</t>
  </si>
  <si>
    <t>LUVA COBRE SEM ANEL DE SOLDA REF. 600 D = 28 MM</t>
  </si>
  <si>
    <t>LUVA COBRE SEM ANEL DE SOLDA REF. 600 D = 35 MM</t>
  </si>
  <si>
    <t>LUVA COBRE SEM ANEL DE SOLDA REF. 600 D = 42 MM</t>
  </si>
  <si>
    <t>LUVA COBRE SEM ANEL DE SOLDA REF. 600 D = 54 MM</t>
  </si>
  <si>
    <t>LUVA COBRE SEM ANEL DE SOLDA REF. 600 D = 66 MM</t>
  </si>
  <si>
    <t>LUVA COBRE SEM ANEL DE SOLDA REF. 600 D = 79 MM</t>
  </si>
  <si>
    <t>LUVA CORRER PVC DEFOFO JE DN 150</t>
  </si>
  <si>
    <t>LUVA CORRER PVC DEFOFO JE DN 200</t>
  </si>
  <si>
    <t>LUVA CORRER PVC DEFOFO JE DN 250</t>
  </si>
  <si>
    <t>LUVA CORRER PVC DEFOFO JE DN 300</t>
  </si>
  <si>
    <t>LUVA CORRER PVC JE NBR 10569 P/ REDE COLET ESG DN 100MM</t>
  </si>
  <si>
    <t>LUVA CORRER PVC JE NBR 10569 P/ REDE COLET ESG DN 150MM</t>
  </si>
  <si>
    <t>LUVA CORRER PVC JE NBR 10569 P/ REDE COLET ESG DN 200MM</t>
  </si>
  <si>
    <t>LUVA CORRER PVC JE NBR 10569 P/ REDE COLET ESG DN 250MM</t>
  </si>
  <si>
    <t>LUVA CORRER PVC JE NBR 10569 P/ REDE COLET ESG DN 300MM</t>
  </si>
  <si>
    <t>LUVA CORRER PVC JE NBR 10569 P/ REDE COLET ESG DN 350MM</t>
  </si>
  <si>
    <t>LUVA CORRER PVC JE NBR 10569 P/ REDE COLET ESG DN 400MM</t>
  </si>
  <si>
    <t>LUVA CORRER PVC P/ ESG PREDIAL DN 50MM</t>
  </si>
  <si>
    <t>LUVA CORRER PVC P/ ESG PREDIAL DN 75MM</t>
  </si>
  <si>
    <t>LUVA CORRER PVC P/ESG PREDIAL DN 100MM</t>
  </si>
  <si>
    <t>LUVA CORRER PVC P/TUBO ROSCAVEL P/AGUA FRIA PREDIAL 1.1/2"</t>
  </si>
  <si>
    <t>LUVA CORRER PVC P/TUBO ROSCAVEL P/AGUA FRIA PREDIAL 1/2"</t>
  </si>
  <si>
    <t>LUVA CORRER PVC PBA NBR 10351 P/REDE AGUA DN 100 - 110MM</t>
  </si>
  <si>
    <t>LUVA CORRER PVC PBA NBR 10351 P/REDE AGUA DN 50 - 60MM</t>
  </si>
  <si>
    <t>LUVA CORRER PVC PBA NBR 10351 P/REDE AGUA DN 75 - 85MM</t>
  </si>
  <si>
    <t>LUVA CORRER PVC SERIE R P/ ESG PREDIAL 100MM</t>
  </si>
  <si>
    <t>LUVA CORRER PVC SERIE R P/ ESG PREDIAL 150MM</t>
  </si>
  <si>
    <t>LUVA CORRER PVC SERIE R P/ ESG PREDIAL 75MM</t>
  </si>
  <si>
    <t>LUVA CORRER PVC SOLD P/AGUA FRIA PREDIAL 20 MM</t>
  </si>
  <si>
    <t>LUVA CORRER PVC SOLD P/AGUA FRIA PREDIAL 25 MM</t>
  </si>
  <si>
    <t>LUVA CORRER PVC SOLD P/AGUA FRIA PREDIAL 50 MM</t>
  </si>
  <si>
    <t>LUVA CPVC (AQUATHERM) SOLDAVEL 15MM</t>
  </si>
  <si>
    <t>LUVA DE TRANSICAO CPVC (AQUATHERM) SOLDAVEL 15MM X 1/2"</t>
  </si>
  <si>
    <t>LUVA DUPLA PVC LEVE DN 150MM</t>
  </si>
  <si>
    <t>LUVA DUPLA PVC LEVE DN 200MM</t>
  </si>
  <si>
    <t>LUVA FERRO GALV ELETROLITICO 1.1/2" P/ ELETRODUTO</t>
  </si>
  <si>
    <t>LUVA FERRO GALV ELETROLITICO 1.1/4" P/ ELETRODUTO</t>
  </si>
  <si>
    <t>LUVA FERRO GALV ELETROLITICO 1/2" P/ ELETRODUTO</t>
  </si>
  <si>
    <t>LUVA FERRO GALV ELETROLITICO 1" P/ ELETRODUTO</t>
  </si>
  <si>
    <t>LUVA FERRO GALV ELETROLITICO 2.1/2" P/ ELETRODUTO</t>
  </si>
  <si>
    <t>LUVA FERRO GALV ELETROLITICO 3/4" P/ ELETRODUTO</t>
  </si>
  <si>
    <t>LUVA FERRO GALV ELETROLITICO 3" P/ ELETRODUTO</t>
  </si>
  <si>
    <t>LUVA FERRO GALV ROSCA MACHO/FEMEA 3/4"</t>
  </si>
  <si>
    <t>LUVA FERRO GALV ROSCA 1.1/2"</t>
  </si>
  <si>
    <t>LUVA FERRO GALV ROSCA 1.1/4"</t>
  </si>
  <si>
    <t>LUVA FERRO GALV ROSCA 1/2"</t>
  </si>
  <si>
    <t>LUVA FERRO GALV ROSCA 1"</t>
  </si>
  <si>
    <t>LUVA FERRO GALV ROSCA 2"</t>
  </si>
  <si>
    <t>LUVA FERRO GALV ROSCA 3/4"</t>
  </si>
  <si>
    <t>LUVA FERRO GALV ROSCA 3"</t>
  </si>
  <si>
    <t>LUVA FERRO GALV ROSCA 4'</t>
  </si>
  <si>
    <t>LUVA FERRO GALV ROSCA 5"</t>
  </si>
  <si>
    <t>LUVA PVC C/ROSCA P/AGUA FRIA PREDIAL 1.1/2"</t>
  </si>
  <si>
    <t>LUVA PVC C/ROSCA P/AGUA FRIA PREDIAL 1.1/4"</t>
  </si>
  <si>
    <t>LUVA PVC C/ROSCA P/AGUA FRIA PREDIAL 1/2"</t>
  </si>
  <si>
    <t>LUVA PVC C/ROSCA P/AGUA FRIA PREDIAL 1"</t>
  </si>
  <si>
    <t>LUVA PVC C/ROSCA P/AGUA FRIA PREDIAL 2.1/2"</t>
  </si>
  <si>
    <t>LUVA PVC C/ROSCA P/AGUA FRIA PREDIAL 2"</t>
  </si>
  <si>
    <t>LUVA PVC C/ROSCA P/AGUA FRIA PREDIAL 3/4"</t>
  </si>
  <si>
    <t>LUVA PVC C/ROSCA P/AGUA FRIA PREDIAL 3"</t>
  </si>
  <si>
    <t>LUVA PVC C/ROSCA P/AGUA FRIA PREDIAL 4"</t>
  </si>
  <si>
    <t>LUVA PVC DE PRESSAO P/ ELETRODUTO TIGREFLEX 16</t>
  </si>
  <si>
    <t>LUVA PVC DE PRESSAO P/ ELETRODUTO TIGREFLEX 20</t>
  </si>
  <si>
    <t>LUVA PVC DE PRESSAO P/ ELETRODUTO TIGREFLEX 32</t>
  </si>
  <si>
    <t>LUVA PVC ROSCAVEL P/ ELETRODUTO 1.1/2"</t>
  </si>
  <si>
    <t>LUVA PVC ROSCAVEL P/ ELETRODUTO 1.1/4"</t>
  </si>
  <si>
    <t>LUVA PVC ROSCAVEL P/ ELETRODUTO 1/2"</t>
  </si>
  <si>
    <t>LUVA PVC ROSCAVEL P/ ELETRODUTO 1"</t>
  </si>
  <si>
    <t>LUVA PVC ROSCAVEL P/ ELETRODUTO 2.1/2"</t>
  </si>
  <si>
    <t>LUVA PVC ROSCAVEL P/ ELETRODUTO 2''</t>
  </si>
  <si>
    <t>LUVA PVC ROSCAVEL P/ ELETRODUTO 3/4"</t>
  </si>
  <si>
    <t>LUVA PVC ROSCAVEL P/ ELETRODUTO 3''</t>
  </si>
  <si>
    <t>LUVA PVC ROSCAVEL P/ ELETRODUTO 4''</t>
  </si>
  <si>
    <t>LUVA PVC SOLD P/AGUA FRIA PREDIAL 110 MM</t>
  </si>
  <si>
    <t>LUVA PVC SOLD P/AGUA FRIA PREDIAL 20 MM</t>
  </si>
  <si>
    <t>LUVA PVC SOLD P/AGUA FRIA PREDIAL 25 MM</t>
  </si>
  <si>
    <t>LUVA PVC SOLD P/AGUA FRIA PREDIAL 32 MM</t>
  </si>
  <si>
    <t>LUVA PVC SOLD P/AGUA FRIA PREDIAL 40 MM</t>
  </si>
  <si>
    <t>LUVA PVC SOLD P/AGUA FRIA PREDIAL 50 MM</t>
  </si>
  <si>
    <t>LUVA PVC SOLD P/AGUA FRIA PREDIAL 60 MM</t>
  </si>
  <si>
    <t>LUVA PVC SOLD P/AGUA FRIA PREDIAL 75 MM</t>
  </si>
  <si>
    <t>LUVA PVC SOLD P/AGUA FRIA PREDIAL 85 MM</t>
  </si>
  <si>
    <t>LUVA PVC SOLDAVEL / ROSCA P/AGUA FRIA PREDIAL 20MM X 1/2"</t>
  </si>
  <si>
    <t>LUVA PVC SOLDAVEL / ROSCA P/AGUA FRIA PREDIAL 25MM X 3/4"</t>
  </si>
  <si>
    <t>LUVA PVC SOLDAVEL / ROSCA P/AGUA FRIA PREDIAL 32MM X 1"</t>
  </si>
  <si>
    <t>LUVA PVC SOLDAVEL / ROSCA P/AGUA FRIA PREDIAL 40MM X 1.1/4"</t>
  </si>
  <si>
    <t>LUVA PVC SOLDAVEL / ROSCA P/AGUA FRIA PREDIAL 50MM X 1.1/2"</t>
  </si>
  <si>
    <t>LUVA PVC SOLDAVEL C/ BUCHA LATAO 20 MM X 1/2"</t>
  </si>
  <si>
    <t>LUVA PVC SOLDAVEL C/ BUCHA LATAO 25 MM X 3/4"</t>
  </si>
  <si>
    <t>LUVA RASPA DE COURO, CANO CURTO</t>
  </si>
  <si>
    <t>LUVA REDUCAO FERRO GALV ROSCA MACHO/FEMEA 3/4" X 1/2"</t>
  </si>
  <si>
    <t>LUVA REDUCAO FERRO GALV ROSCA 1.1/2" X 1.1/4"</t>
  </si>
  <si>
    <t>LUVA REDUCAO FERRO GALV ROSCA 1.1/2" X 1/2"</t>
  </si>
  <si>
    <t>LUVA REDUCAO FERRO GALV ROSCA 1.1/2" X 1"</t>
  </si>
  <si>
    <t>LUVA REDUCAO FERRO GALV ROSCA 1.1/2" X 3/4"</t>
  </si>
  <si>
    <t>LUVA REDUCAO FERRO GALV ROSCA 1.1/4" X 1"</t>
  </si>
  <si>
    <t>LUVA REDUCAO FERRO GALV ROSCA 1.1/4" X 3/4"</t>
  </si>
  <si>
    <t>LUVA REDUCAO FERRO GALV ROSCA 1" X 1/2"</t>
  </si>
  <si>
    <t>LUVA REDUCAO FERRO GALV ROSCA 1" X 3/4"</t>
  </si>
  <si>
    <t>LUVA REDUCAO FERRO GALV ROSCA 2.1/2" X 1.1/2"</t>
  </si>
  <si>
    <t>LUVA REDUCAO FERRO GALV ROSCA 2.1/2" X 2"</t>
  </si>
  <si>
    <t>LUVA REDUCAO FERRO GALV ROSCA 2" X 1.1/2"</t>
  </si>
  <si>
    <t>LUVA REDUCAO FERRO GALV ROSCA 2" X 1.1/4"</t>
  </si>
  <si>
    <t>LUVA REDUCAO FERRO GALV ROSCA 2" X 1"</t>
  </si>
  <si>
    <t>LUVA REDUCAO FERRO GALV ROSCA 3/4" X 1/2"</t>
  </si>
  <si>
    <t>LUVA REDUCAO FERRO GALV ROSCA 3" X 1.1/2"</t>
  </si>
  <si>
    <t>LUVA REDUCAO FERRO GALV ROSCA 3" X 2"</t>
  </si>
  <si>
    <t>LUVA REDUCAO FERRO GALV ROSCA 4" X 2.1/2"</t>
  </si>
  <si>
    <t>LUVA REDUCAO FERRO GALV ROSCA 4" X 2"</t>
  </si>
  <si>
    <t>LUVA REDUCAO FERRO GALV ROSCA 4" X 3"</t>
  </si>
  <si>
    <t>LUVA REDUCAO PVC C/ROSCA P/AGUA FRIA PREDIAL 1" X 3/4"</t>
  </si>
  <si>
    <t>LUVA REDUCAO PVC C/ROSCA P/AGUA FRIA PREDIAL 3/4" X 1/2"</t>
  </si>
  <si>
    <t>LUVA REDUCAO PVC SOLD P/AGUA FRIA PREDIAL 40 MM X 32 MM</t>
  </si>
  <si>
    <t>LUVA REDUCAO PVC SOLD P/AGUA FRIA PREDIAL 25 MM X 20 MM</t>
  </si>
  <si>
    <t>LUVA REDUCAO PVC SOLD P/AGUA FRIA PREDIAL 32 MM X 25 MM</t>
  </si>
  <si>
    <t>LUVA REDUCAO PVC SOLD P/AGUA FRIA PREDIAL 60 MM X 50 MM</t>
  </si>
  <si>
    <t>LUVA REDUCAO PVC SOLDAVEL / ROSCA C/ BUCHA LATAO 25MM X 1/2"</t>
  </si>
  <si>
    <t>LUVA REDUCAO PVC SOLDAVEL / ROSCA P/AGUA FRIA PREDIAL 25MM X 1/2"</t>
  </si>
  <si>
    <t>LUVA SIMPLES PVC P/ ESG PREDIAL DN 100MM</t>
  </si>
  <si>
    <t>LUVA SIMPLES PVC P/ ESG PREDIAL DN 50MM</t>
  </si>
  <si>
    <t>LUVA SIMPLES PVC P/ ESG PREDIAL DN 75MM</t>
  </si>
  <si>
    <t>LUVA SIMPLES PVC PBA JE NBR 10351 P/ REDE AGUA DN 100/DE 11 0MM</t>
  </si>
  <si>
    <t>LUVA SIMPLES PVC PBA JE NBR 10351 P/ REDE AGUA DN 50/DE 60M M</t>
  </si>
  <si>
    <t>LUVA SIMPLES PVC PBA JE NBR 10351 P/ REDE AGUA DN 75/DE 85 MM</t>
  </si>
  <si>
    <t>LUVA SIMPLES PVC SERIE R P/ESG PREDIAL 100MM</t>
  </si>
  <si>
    <t>LUVA SIMPLES PVC SERIE R P/ESG PREDIAL 150MM</t>
  </si>
  <si>
    <t>LUVA SIMPLES PVC SERIE R P/ESG PREDIAL 40MM</t>
  </si>
  <si>
    <t>LUVA SIMPLES PVC SERIE R P/ESG PREDIAL 50MM</t>
  </si>
  <si>
    <t>LUVA SIMPLES PVC SERIE R P/ESG PREDIAL 75MM</t>
  </si>
  <si>
    <t>LUVA SIMPLES PVC SOLD P/ ESG PREDIAL DN 40MM</t>
  </si>
  <si>
    <t>MACACO PARA PROTENSÃO DE UMA CORDOALHA DE ATÉ 31,5 - LOCAÇÃO</t>
  </si>
  <si>
    <t>MACANETA ALAVANCA - ACAB PADRAO MEDIO</t>
  </si>
  <si>
    <t>MACANETA ALAVANCA - LINHA POPULAR</t>
  </si>
  <si>
    <t>MACANETA TIPO BOLA - ACAB SUPERIOR (LINHA LUXO)</t>
  </si>
  <si>
    <t>MACARIQUEIRO</t>
  </si>
  <si>
    <t>MADEIRA LEI NATIVA/REGIONAL SERRADA APARELHADA</t>
  </si>
  <si>
    <t>MADEIRA 2A QUALIDADE SERRADA NAO APARELHADA</t>
  </si>
  <si>
    <t>MADEIRA 2A QUALIDADE SERRADA NAO APARELHADA -TIPO VIROLA</t>
  </si>
  <si>
    <t>MANGUEIRA P/ GAS 1/2" C/ 1M</t>
  </si>
  <si>
    <t>MAQUINA DE CORTAR FERRO, POLIKORTE, MODELO MIP-18 S, COM MOTOR 10 CV</t>
  </si>
  <si>
    <t>MAQUINA DE DOBRAR ACO DIAM ATE 1 1/2" TIPO NEOCONDE OU EQUIV (MANUAL)</t>
  </si>
  <si>
    <t>MAQUINA DE PINTURA DE FAIXAS DE TRAFEGO, AUTOPROPELIDA, COMPLETA</t>
  </si>
  <si>
    <t>MAQUINA ELETRICA P/ POLIMENTO DE PISO</t>
  </si>
  <si>
    <t>MAQUINA JATO DE AREIA PNEUMATICA CAMARA DUPLA 1 SAIDA</t>
  </si>
  <si>
    <t>MAQUINA JATO DE AREIA PNEUMATICA CAMARA DUPLA 2 SAIDA</t>
  </si>
  <si>
    <t>MAQUINA JATO DE AREIA, PNEUMATICA, DE 270 KG (LOCACAO)</t>
  </si>
  <si>
    <t>MAQUINA P/ SOLDA ELETRICA TIPO BAMBINA TIG 30 AC/DC DA BAMBOZZI OU EQUIV</t>
  </si>
  <si>
    <t>MARCENEIRO</t>
  </si>
  <si>
    <t>MARMORE ACINZENTADO POLIDO P/ BANCADA E = 2,5CM</t>
  </si>
  <si>
    <t>MARMORE BRANCO POLIDO P/ BANCADA E = 3CM</t>
  </si>
  <si>
    <t>MARMORE BRANCO POLIDO P/ DIVISORIAS E = 3CM</t>
  </si>
  <si>
    <t>MARTELETE OU ROMPEDOR PNEUMATICO DE * 27 KG * (LOCACAO)</t>
  </si>
  <si>
    <t>MARTELETE OU ROMPEDOR PNEUMATICO TIPO ATLAS COPCO TEX-32 32,6 KG OU EQUIV</t>
  </si>
  <si>
    <t>MARTELETE OU ROMPEDOR PNEUMATICO TIPO ATLAS COPCO TEX-43,36 A 44 KG OU EQUIV</t>
  </si>
  <si>
    <t>MARTELO DEMOLIDOR PNEUMATICO MANUAL, PADRAO, PESO DE 32 KG</t>
  </si>
  <si>
    <t>MARTELO DEMOLIDOR PNEUMATICO MANUAL, PESO DE 28 KG, COM SILENCIADOR</t>
  </si>
  <si>
    <t>MARTELO PERFURADOR PNEUMATICO MANUAL, HASTE 25 X 75 MM, 21 KG</t>
  </si>
  <si>
    <t>MARTELO PERFURADOR PNEUMATICO MANUAL, PESO DE 25 KG, COM SILENCIADOR</t>
  </si>
  <si>
    <t>MASSA A OLEO PARA MADEIRA</t>
  </si>
  <si>
    <t>MASSA ACRILICA PARA PAREDES INTERIOR/EXTERIOR</t>
  </si>
  <si>
    <t>MASSA CORRIDA PVA PARA PAREDES INTERNAS</t>
  </si>
  <si>
    <t>MASSA EPOXI (BICOMPONENTE, MASSA COM CATALIZADOR)</t>
  </si>
  <si>
    <t>MASSA EPOXI P/ REPAROS, EMBALAGEM 250G</t>
  </si>
  <si>
    <t>MASSA PLASTICA ADESIVA PARA MARMORE/GRANITO</t>
  </si>
  <si>
    <t>MASTIQUE BETUMINOSO PARA VEDACAO</t>
  </si>
  <si>
    <t>MASTRO SIMPLES GALV, C/ LUVA DE REDUCAO, DN 1 1/2" X 3,00M</t>
  </si>
  <si>
    <t>MASTRO SIMPLES GALV, C/ LUVA DE REDUCAO, DN 2'' X 3,00M</t>
  </si>
  <si>
    <t>MECANICO DE EQUIPAMENTOS PESADOS</t>
  </si>
  <si>
    <t>MECANICO DE REFRIGERACAO</t>
  </si>
  <si>
    <t>MEDIDOR D = 2"</t>
  </si>
  <si>
    <t>MEDIDOR D = 3"</t>
  </si>
  <si>
    <t>MEDIDOR D = 4"</t>
  </si>
  <si>
    <t>MEIO BLOCO VEDACAO CONCRETO 14 X 19 X 19 CM (CLASSE D - NBR 6136)</t>
  </si>
  <si>
    <t>MEIO BLOCO VEDACAO CONCRETO 14 X 19 X 19 CM APARENTE (CLASSE D - NBR 6136)</t>
  </si>
  <si>
    <t>MEIO BLOCO VEDACAO CONCRETO 19 X 19 X 19 CM (CLASSE D - NBR 6136)</t>
  </si>
  <si>
    <t>MEIO BLOCO VEDACAO CONCRETO 19 X 19 X 19 CM APARENTE (CLASSE D - NBR 6136/07)</t>
  </si>
  <si>
    <t>MEIO BLOCO VEDACAO CONCRETO 9 X 19 X 19 CM APARENTE (CLASSE D - NBR 6136)</t>
  </si>
  <si>
    <t>MEIO-FIO OU GUIA DE CONCRETO, PRE-MOLDADO, COMP 1 M, *30 X 15* CM (H X L)</t>
  </si>
  <si>
    <t>MEIO-FIO OU GUIA DE CONCRETO, PRE-MOLDADO, COMP 1 M, *30 X 15/ 12* CM (H X L1/L2)</t>
  </si>
  <si>
    <t>MEIO-FIO OU GUIA DE CONCRETO, PRE-MOLDADO, COMP 80 CM, *45 X 18 /12* CM (H X L1/L2)</t>
  </si>
  <si>
    <t>MESTRE DE OBRAS</t>
  </si>
  <si>
    <t>MICTORIO SIFONADO LOUCA BRANCA SEM COMPLEMENTOS</t>
  </si>
  <si>
    <t>MICTORIO SIFONADO LOUCA COR SEM COMPLEMENTOS</t>
  </si>
  <si>
    <t>MOLA FECHA PORTA P/ PORTA C/ LARGURA ATE 90CM</t>
  </si>
  <si>
    <t>MOLA FECHA PORTA P/ PORTA C/ LARGURA MAIOR QUE 100CM</t>
  </si>
  <si>
    <t>MOLA FECHA PORTA P/ PORTA C/ LARGURA 91 A 100CM</t>
  </si>
  <si>
    <t>MOLA HIDRAULICA DE PISO P/ VIDRO TEMPERADO 10MM</t>
  </si>
  <si>
    <t>MONTADOR DE ESTRUTURA METALICA</t>
  </si>
  <si>
    <t>MONTADOR INDUSTRIAL</t>
  </si>
  <si>
    <t>MOTOBOMBA CENTRIFUGA ELETRICA MONOFASICA ATE 2CV P/ DRENAGEM, SAIDA 1 1/2"</t>
  </si>
  <si>
    <t>MOTONIVELADORA - POTÊNCIA 177 HP PESO OPERACIONAL 14,7T</t>
  </si>
  <si>
    <t>MOTONIVELADORA - POTÊNCIA 185HP PESO OPERACIONAL 14,7T</t>
  </si>
  <si>
    <t>MOTONIVELADORA ATE 130HP (INCL MANUT/OPERACAO)</t>
  </si>
  <si>
    <t>MOTONIVELADORA 185 A 200HP (INCL MANUT/OPERACAO)</t>
  </si>
  <si>
    <t>MOTORISTA DE BASCULANTE</t>
  </si>
  <si>
    <t>MOTORISTA DE CAMINHAO</t>
  </si>
  <si>
    <t>MOTORISTA DE CAMINHAO - PISO MENSAL (ENCARGO SOCIAL MENSALISTA)</t>
  </si>
  <si>
    <t>MOTORISTA DE CAMINHAO E CARRETA</t>
  </si>
  <si>
    <t>MOTORISTA DE VEICULO LEVE</t>
  </si>
  <si>
    <t>MOTORISTA DE VEICULO PESADO</t>
  </si>
  <si>
    <t>MOTORISTA OPERADOR DE MUNCK</t>
  </si>
  <si>
    <t>MOTOSSERRA A GASOLINA PORTATIL TIPO HUSQVARNA MOD. 61 OU SIMILAR</t>
  </si>
  <si>
    <t>MUDA DE ARVORE REGIONAL ORNAMENTAL</t>
  </si>
  <si>
    <t>MUDAS ARBUSTIVAS DA REGIAO</t>
  </si>
  <si>
    <t>MUDAS RASTEIRAS DA REGIAO</t>
  </si>
  <si>
    <t>NIPEL FERRO GALV ROSCA 1.1/2"</t>
  </si>
  <si>
    <t>NIPEL FERRO GALV ROSCA 1.1/4"</t>
  </si>
  <si>
    <t>NIPEL FERRO GALV ROSCA 1/2"</t>
  </si>
  <si>
    <t>NIPEL FERRO GALV ROSCA 1"</t>
  </si>
  <si>
    <t>NIPEL FERRO GALV ROSCA 2.1/2"</t>
  </si>
  <si>
    <t>NIPEL FERRO GALV ROSCA 2"</t>
  </si>
  <si>
    <t>NIPEL FERRO GALV ROSCA 3/4"</t>
  </si>
  <si>
    <t>NIPEL FERRO GALV ROSCA 3"</t>
  </si>
  <si>
    <t>NIPEL FERRO GALV ROSCA 5"</t>
  </si>
  <si>
    <t>NIPEL FERRO GALV ROSCA 6"</t>
  </si>
  <si>
    <t>NIPEL PVC, ROSCAVEL, 1 1/2", AGUA FRIA PREDIAL</t>
  </si>
  <si>
    <t>NIPEL PVC, ROSCAVEL, 1 1/4", AGUA FRIA PREDIAL</t>
  </si>
  <si>
    <t>NIPEL PVC, ROSCAVEL, 1", AGUA FRIA PREDIAL</t>
  </si>
  <si>
    <t>NIPEL PVC, ROSCAVEL, 2", AGUA FRIA PREDIAL</t>
  </si>
  <si>
    <t>NIPEL PVC, ROSCAVEL, 3/4", AGUA FRIA PREDIAL</t>
  </si>
  <si>
    <t>NIPEL REDUCAO FERRO GALV ROSCA 1.1/2" X 1.1/4"</t>
  </si>
  <si>
    <t>NIPEL REDUCAO FERRO GALV ROSCA 1.1/2" X 1"</t>
  </si>
  <si>
    <t>NIPEL REDUCAO FERRO GALV ROSCA 1.1/2" X 3/4"</t>
  </si>
  <si>
    <t>NIPEL REDUCAO FERRO GALV ROSCA 1.1/4" X 1/2"</t>
  </si>
  <si>
    <t>NIPEL REDUCAO FERRO GALV ROSCA 1.1/4" X 1"</t>
  </si>
  <si>
    <t>NIPEL REDUCAO FERRO GALV ROSCA 1.1/4" X 3/4"</t>
  </si>
  <si>
    <t>NIPEL REDUCAO FERRO GALV ROSCA 1/2" X 1/4"</t>
  </si>
  <si>
    <t>NIPEL REDUCAO FERRO GALV ROSCA 1" X 1/2"</t>
  </si>
  <si>
    <t>NIPEL REDUCAO FERRO GALV ROSCA 1" X 3/4"</t>
  </si>
  <si>
    <t>NIPEL REDUCAO FERRO GALV ROSCA 2.1/2" X 1.1/2"</t>
  </si>
  <si>
    <t>NIPEL REDUCAO FERRO GALV ROSCA 2.1/2" X 1.1/4"</t>
  </si>
  <si>
    <t>NIPEL REDUCAO FERRO GALV ROSCA 2.1/2" X 2"</t>
  </si>
  <si>
    <t>NIPEL REDUCAO FERRO GALV ROSCA 2" X 1.1/2"</t>
  </si>
  <si>
    <t>NIPEL REDUCAO FERRO GALV ROSCA 2" X 1.1/4"</t>
  </si>
  <si>
    <t>NIPEL REDUCAO FERRO GALV ROSCA 2" X 1"</t>
  </si>
  <si>
    <t>NIPEL REDUCAO FERRO GALV ROSCA 3/4" X 1/2"</t>
  </si>
  <si>
    <t>NIPEL REDUCAO FERRO GALV ROSCA 3" X 1.1/2"</t>
  </si>
  <si>
    <t>NIPEL REDUCAO FERRO GALV ROSCA 3" X 2.1/2"</t>
  </si>
  <si>
    <t>NIPEL REDUCAO FERRO GALV ROSCA 3" X 2"</t>
  </si>
  <si>
    <t>NIPLE LONGO FERRO GALV P/ ELETRODUTO TAMANHO 150MM X DN 1"</t>
  </si>
  <si>
    <t>NIVEL OTICO C/ PRECISAO +/- 0,7MM TIPO WILD NA-2 OU EQUIV</t>
  </si>
  <si>
    <t>OLEO COMBUSTIVEL BPF A GRANEL</t>
  </si>
  <si>
    <t>OLEO DIESEL COMBUSTIVEL COMUM</t>
  </si>
  <si>
    <t>OPERADOR DE ACABADORA</t>
  </si>
  <si>
    <t>OPERADOR DE BETONEIRA (CAMINHAO)</t>
  </si>
  <si>
    <t>OPERADOR DE BETONEIRA ESTACIONARIA/MISTURADOR *COLETADO CAIXA*</t>
  </si>
  <si>
    <t>OPERADOR DE COMPRESSOR OU COMPRESSORISTA</t>
  </si>
  <si>
    <t>OPERADOR DE DEMARCADORA DE FAIXAS</t>
  </si>
  <si>
    <t>OPERADOR DE ESCAVADEIRA</t>
  </si>
  <si>
    <t>OPERADOR DE GUINCHO</t>
  </si>
  <si>
    <t>OPERADOR DE MARTELETE OU MARTELETEIRO</t>
  </si>
  <si>
    <t>OPERADOR DE MOTO-ESCREIPER</t>
  </si>
  <si>
    <t>OPERADOR DE PA CARREGADEIRA</t>
  </si>
  <si>
    <t>OPERADOR DE PAVIMENTADORA</t>
  </si>
  <si>
    <t>OPERADOR DE ROLO COMPACTADOR</t>
  </si>
  <si>
    <t>OPERADOR DE USINA DE ASFALTO, DE SOLOS OU DE CONCRETO</t>
  </si>
  <si>
    <t>OPERADOR JATO DE AREIA OU JATISTA</t>
  </si>
  <si>
    <t>OPERADOR PARA BATE ESTACAS</t>
  </si>
  <si>
    <t>PADRAO POLIFASICO COMPLETO EM POSTE GALV DE 3" X 5,0M</t>
  </si>
  <si>
    <t>PAPEL MANTEIGA (FOLHA 66 X 96CM)</t>
  </si>
  <si>
    <t>PAPEL MILIMETRADO TRANSPARENTE - ROLO DE 1,05 X 10M</t>
  </si>
  <si>
    <t>PAPEL SULFITE ALCALINO A 4 (PACOTE COM 500 FOLHAS)</t>
  </si>
  <si>
    <t>PAPEL VEGETAL 100G/M2 - 0,80M DE LARGURA</t>
  </si>
  <si>
    <t>PAPEL VEGETAL 65G/M2 - 0,80M DE LARGURA</t>
  </si>
  <si>
    <t>PARAFUSO SEXTAVADO ZINCADO GRAU 5 ROSCA INTEIRA 1.1/2" X 4" "</t>
  </si>
  <si>
    <t>PAVIMENTACAO OU CALCAMENTO POLIEDRICO, COM PEDRAS IRREGULARES</t>
  </si>
  <si>
    <t>PECA DE MADEIRA DE LEI *6 X 12* CM, NÃO APARELHADA, (VIGA - P/TELHADO)</t>
  </si>
  <si>
    <t>PECA DE MADEIRA DE LEI *2,5 X 10* CM (1" X 4") NÃO APARELHADA, (SARRAFO-P/TELHADO)</t>
  </si>
  <si>
    <t>PECA DE MADEIRA DE LEI *2,5 X 5* CM, NÃO APARELHADA, (RIPÃO-P/TELHADO)</t>
  </si>
  <si>
    <t>PECA DE MADEIRA DE LEI *2,5 X 7,5* CM (1" X 3"), NÃO APARELHADA, (P/TELHADO)</t>
  </si>
  <si>
    <t>PECA DE MADEIRA DE LEI *5 X 6* CM, NÃO APARELHADA, (CAIBRO-P/TELHADO)</t>
  </si>
  <si>
    <t>PECA DE MADEIRA DE LEI *5,0 X 7,5* CM ( 2" X 3" ) NÃO APARELHADA, (P/TELHADO)</t>
  </si>
  <si>
    <t>PECA DE MADEIRA DE LEI *6 X 16* CM, NÃO APARELHADA, (VIGA - P/TELHADO)</t>
  </si>
  <si>
    <t>PECA DE MADEIRA DE LEI NATIVA/REGIONAL *1,5 X 5* CM (1/2 X 2) NAO APARELHADA</t>
  </si>
  <si>
    <t>PECA DE MADEIRA DE LEI NATIVA/REGIONAL *5 X 10* CM NAO APARELHADA</t>
  </si>
  <si>
    <t>PECA DE MADEIRA DE LEI NATIVA/REGIONAL *5,0 X 22,5* CM (2 X 9") NAO APARELHADA</t>
  </si>
  <si>
    <t>PECA DE MADEIRA DE LEI NATIVA/REGIONAL *7,5 X 40,0* CM (3 X 16") NAO APARELHADA</t>
  </si>
  <si>
    <t>PECA DE MADEIRA DE LEI NATIVA/REGIONAL1 X 3 CM NAO APARELHADA</t>
  </si>
  <si>
    <t>PECA DE MADEIRA LEI APARELHADA 1,5 X 4CM</t>
  </si>
  <si>
    <t>PECA DE MADEIRA LEI APARELHADA 2 X 10CM</t>
  </si>
  <si>
    <t>PECA DE MADEIRA LEI APARELHADA 2 X 3" (5 X 7,5CM)</t>
  </si>
  <si>
    <t>PECA DE MADEIRA LEI APARELHADA 3 X 12" (7,5 X 30CM)</t>
  </si>
  <si>
    <t>PECA DE MADEIRA LEI APARELHADA 3 X 6" (7,5 X 15CM)</t>
  </si>
  <si>
    <t>PECA DE MADEIRA LEI APARELHADA 3 X 9" (7,5 X 23CM)</t>
  </si>
  <si>
    <t>PECA DE MADEIRA LEI APARELHADA 6 X 12CM</t>
  </si>
  <si>
    <t>PECA DE MADEIRA LEI NATIVA/REGIONAL *7,5X30*CM (3 X 12") NÃO APARELHADA</t>
  </si>
  <si>
    <t>PECA DE MADEIRA LEI 4 X 30CM APARELHADA</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</si>
  <si>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</si>
  <si>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</si>
  <si>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</si>
  <si>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</si>
  <si>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ROLICA (EUCALIPTO) D = 10CM</t>
  </si>
  <si>
    <t>PECA DE MADEIRA ROLICA (EUCALIPTO) D = 19CM</t>
  </si>
  <si>
    <t>PECA DE MADEIRA ROLICA D = 15CM P/ ESCORAMENTOS</t>
  </si>
  <si>
    <t>PECA DE MADEIRA ROLICA D = 19CM PARA CERCA</t>
  </si>
  <si>
    <t>PECA DE MADEIRA ROLICA D = 20CM</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</si>
  <si>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</si>
  <si>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</si>
  <si>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</si>
  <si>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</si>
  <si>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</si>
  <si>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ESMERIL 6 X 3/4"</t>
  </si>
  <si>
    <t>PEITORIL MARMORE BRANCO L = 15CM ESP = 3CM, POLIDO</t>
  </si>
  <si>
    <t>PEITORIL MARMORE BRANCO L = 25CM ESP = 3CM, POLIDO</t>
  </si>
  <si>
    <t>PEITORIL PRE-MOLDADO DE GRANILITE, MARMORITE OU GRANITINA L = 15CM</t>
  </si>
  <si>
    <t>PERFIL "U" CHAPA ACO DOBRADA, E = 3,04 MM , H = 20 CM, ABAS = 5 CM (4,47 KG/M)</t>
  </si>
  <si>
    <t>PERFIL ACO ESTRUTURAL "I", 10 " X 4 5/8 ", ESPESSURA = 11,35 MM (44,65 KG/M)</t>
  </si>
  <si>
    <t>PERFIL ACO ESTRUTURAL "I", 10" X 4 5/8" ( QUALQUER ESPESSURA )</t>
  </si>
  <si>
    <t>PERFIL ACO ESTRUTURAL "I", 12 " X 5 1/4 " , ESPESSURA = 11,68 MM (60,71 KG/M)</t>
  </si>
  <si>
    <t>PERFIL ACO ESTRUTURAL "I", 12 " X 5 1/4 ", ESPESSURA = 14,35 MM (66,97 KG/M)</t>
  </si>
  <si>
    <t>PERFIL ACO ESTRUTURAL "I", 8 " X 4 " (QUALQUER ESPESSURA)</t>
  </si>
  <si>
    <t>PERFIL ACO ESTRUTURAL "I", 8 " X 4 " , ESPESSURA = 8,86 MM (30,50 KG/M)</t>
  </si>
  <si>
    <t>PERFIL ACO ESTRUTURAL "I", 8 " X 4 ", ESPESSURA = 11,20 MM (34,22 KG/M)</t>
  </si>
  <si>
    <t>PERFIL ACO ESTRUTURAL "U", 15 " X 3,3/8 " (QUALQUER ESPESSURA)</t>
  </si>
  <si>
    <t>PERFIL DE ALUMINIO ANODIZADO</t>
  </si>
  <si>
    <t>PERFIL LAMINADO ACO ESTRUTURAL "H", 6 " X 6 " (QUALQUER ESPESSURA)</t>
  </si>
  <si>
    <t>PERFIL LAMINADO ACO ESTRUTURAL "I", 4" X 2 5/8", ESPESSURA = 6,43 MM ( 12,65 KG/M )</t>
  </si>
  <si>
    <t>PERFIL LAMINADO ACO ESTRUTURAL "I", 6" X 3 3/8" ( QUALQUER ESPESSURA )</t>
  </si>
  <si>
    <t>PERFIL LAMINADO ACO ESTRUTURAL "U", 4 " X 1,5/8 ", ESPESSURA = 6,27 MM (9,30 KG/M)</t>
  </si>
  <si>
    <t>PERFIL LAMINADO ACO ESTRUTURAL "U", 6 " X 2 " (QUALQUER ESPESSURA)</t>
  </si>
  <si>
    <t>PERFURATRIZ PNEUMATICA P/ ROCHA TIPO ATLAS COPCO RH-658 - 24,0KG OU EQUIV</t>
  </si>
  <si>
    <t>PERFURATRIZ PNEUMATICA PARA ROCHA, DE *17* KG (LOCACAO)</t>
  </si>
  <si>
    <t>PIGMENTO EM PO PARA ARGAMASSAS, CIMENTOS E OUTROS</t>
  </si>
  <si>
    <t>PINTOR DE LETREIROS</t>
  </si>
  <si>
    <t>PINTOR PARA TINTA EPOXI</t>
  </si>
  <si>
    <t>PISO BORRACHA 500 X 500 X 3,5 MM CANELADO P/ COLA G.25 PLURIGOMA PRETO</t>
  </si>
  <si>
    <t>PISO BORRACHA 500 X 500 X 7 MM FRISADO P/ ARGAMASSA A.45 PLURIGOMA PRETO</t>
  </si>
  <si>
    <t>PISO BORRACHA 500 X 500 X 7 MM PASTILHADO P/ ARGAMASSA A.15 PLURIGOMA PRETO</t>
  </si>
  <si>
    <t>PISO DE BORRACHA DE 500 X 500 X 14 MM SPORTGOMA P/ ARGAMASSA PRETO PLURIGOMA</t>
  </si>
  <si>
    <t>PISO EM GRANITO BRANCO MARFIM 50X50CM E=2CM LEVIGADO</t>
  </si>
  <si>
    <t>PISO EM GRANITO BRANCO MONET 50X50CM E=2CM LEVIGADO</t>
  </si>
  <si>
    <t>PISO EM GRANITO BRANCO QUARTZ E=2CM LEVIGADO</t>
  </si>
  <si>
    <t>PISO EM GRANITO BRANCO QUARTZ 30X30CM E=2CM LEVIGADO</t>
  </si>
  <si>
    <t>PISO EM GRANITO BRANCO QUARTZ 50X50CM E=2CM LEVIGADO</t>
  </si>
  <si>
    <t>PISO VINÍLICO EM PLACAS DE 30 X 30CM, C/ FLASH, ESP = 3,2MM</t>
  </si>
  <si>
    <t>PISO VINILICO EM PLACAS DE *30 X 30* CM, E = 2 MM (SEM COLOCACAO)</t>
  </si>
  <si>
    <t>PLACA CEGA METALICA REDONDA P/ TOMADA DE PISO 3 X 3"</t>
  </si>
  <si>
    <t>PLACA CEGA REDONDA 3'' EM TERMOPLASTICO, TIPO SILENTOQUE PIAL OU EQUIV</t>
  </si>
  <si>
    <t>PLACA CEGA 4 X 2'' EM TERMOPLASTICO, TIPO SILENTOQUE PIAL OU EQUIV</t>
  </si>
  <si>
    <t>PLACA DE ACO ESMALTADA PARA IDENTIFICACAO DE RUA, *45 CM X 20* CM</t>
  </si>
  <si>
    <t>PLACA DE INAUGURACAO EM BRONZE *35X 50*CM</t>
  </si>
  <si>
    <t>PLACA DE INAUGURACAO METÁLICA, 40*CM X 60*CM</t>
  </si>
  <si>
    <t>PLACA DE MARMORE BRANCO POLIDO, PARA PISO, DE 30 X 30 CM, E = 2 CM</t>
  </si>
  <si>
    <t>PLACA DE SINALIZACAO EM CHAPA DE ALUMINIO COM PINTURA REFLETIVA, E = 2 MM</t>
  </si>
  <si>
    <t>PLACA MARMORE BRANCO 15 X 30CM E = 2CM, POLIDO PARA REVESTIMENTO</t>
  </si>
  <si>
    <t>PLACA NUMERACAO RESIDENCIAL EM CHAPA GALVANIZADA ESMALTADA 12 X 18 CM</t>
  </si>
  <si>
    <t>PLUG DE PVC ROSCAVEL, DE 1/2" (NBR 5648)</t>
  </si>
  <si>
    <t>PLUG OU BUJAO FERRO GALV 1 1/2"</t>
  </si>
  <si>
    <t>PLUG OU BUJAO FERRO GALV 1 1/4"</t>
  </si>
  <si>
    <t>PLUG OU BUJAO FERRO GALV 1/2"</t>
  </si>
  <si>
    <t>PLUG OU BUJAO FERRO GALV 1"</t>
  </si>
  <si>
    <t>PLUG OU BUJAO FERRO GALV 2 1/2"</t>
  </si>
  <si>
    <t>PLUG OU BUJAO FERRO GALV 2"</t>
  </si>
  <si>
    <t>PLUG OU BUJAO FERRO GALV 3/4"</t>
  </si>
  <si>
    <t>PLUG OU BUJAO FERRO GALV 3"</t>
  </si>
  <si>
    <t>PLUG PVC P/ ESG PREDIAL 50MM</t>
  </si>
  <si>
    <t>PLUG PVC ROSCAVEL 3/4", PARA AGUA FRIA PREDIAL</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</si>
  <si>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</si>
  <si>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</si>
  <si>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</si>
  <si>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</si>
  <si>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</si>
  <si>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</si>
  <si>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</si>
  <si>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1/2", AGUA FRIA PREDIAL</t>
  </si>
  <si>
    <t>PLUG PVC, ROSCAVEL, 1 1/4", AGUA FRIA PREDIAL</t>
  </si>
  <si>
    <t>PLUG PVC, ROSCAVEL, 2", AGUA FRIA PREDIAL</t>
  </si>
  <si>
    <t>POCEIRO</t>
  </si>
  <si>
    <t>POLVORA NEGRA</t>
  </si>
  <si>
    <t>PORTA VIDRO TEMPERADO C/2 FOLHAS, DE CORRER, E = 10 MM</t>
  </si>
  <si>
    <t>PORTA ALUMINIO ABRIR, PERFIL SERIE 25, CHAPA CORRUGADA C/ GUARNICAO 87 X 210CM</t>
  </si>
  <si>
    <t>PORTA ALUMINIO ABRIR, PERFIL SERIE 25, TP VENEZIANA C/ GUARNICAO 87 X 210CM</t>
  </si>
  <si>
    <t>PORTA CORTA FOGO 0,90X2,10X0,04M</t>
  </si>
  <si>
    <t>PORTA EUCAPLAC CHAPA PINTADA COR 80X210CM E=35MM - EUCATEX</t>
  </si>
  <si>
    <t>PORTA EUCATEX EUCADUR PRONTA PARA PINTURA 60 X 210 X 3,5CM</t>
  </si>
  <si>
    <t>PORTA EUCATEX EUCADUR PRONTA PARA PINTURA 70 X 210 X 3,5CM</t>
  </si>
  <si>
    <t>PORTA FERRO ABRIR TP BARRA CHATA C/ REQUADRO E GUARNICAO COMPLETA 87 X 210CM</t>
  </si>
  <si>
    <t>PORTA FERRO CORRER TP CHAPA C/ GUARNICAO 1FL P/ VIDRO COMPLETA 87 X 210CM</t>
  </si>
  <si>
    <t>PORTA FERRO CORRER TP CHAPA C/ GUARNICAO 2FLS COMPLETA 160 X 210CM</t>
  </si>
  <si>
    <t>PORTA MADEIRA COMPENSADA LISA PARA CERA OU VERNIZ 80 X 210 X 3,5CM</t>
  </si>
  <si>
    <t>PORTA MADEIRA REGIONAL 1A VENEZIANA 80 X 210 X 3CM</t>
  </si>
  <si>
    <t>PORTA MADEIRA REGIONAL 3A CORRER P/ VIDRO E = 3CM</t>
  </si>
  <si>
    <t>PORTA MADEIRA SEMI-OCA ALMOFADADA REGIONAL 1A 70 X 210 X 3CM</t>
  </si>
  <si>
    <t>PORTA MADEIRA SEMI-OCA ALMOFADADA REGIONAL 1A 60 X 210 X 3CM</t>
  </si>
  <si>
    <t>PORTA MADEIRA SEMI-OCA ALMOFADADA REGIONAL 2A 80 X 210 X 3,5</t>
  </si>
  <si>
    <t>PORTA METALICA ABRIR TIPO VENEZIANA C/ GUARNICAO COMPLETA 87 X 210CM</t>
  </si>
  <si>
    <t>PORTA TIPO MEXICANA DE MADEIRA MACICA DE 1A. QUALIDADE, DE *0,80 X 2,10 X 0,035* M</t>
  </si>
  <si>
    <t>PORTAO FERRO ABRIR CHAPA GALVANIZADA NUM 18</t>
  </si>
  <si>
    <t>PORTAO FERRO C/ VARA 1/2" C/REQUADRO</t>
  </si>
  <si>
    <t>POSTE DE CONCRETO CIRCULAR, 100 KG, H = 5 M (NBR 8451)</t>
  </si>
  <si>
    <t>POSTE DE CONCRETO CIRCULAR, 150 KG, H = 10 M (NBR 8451)</t>
  </si>
  <si>
    <t>POSTE DE CONCRETO CIRCULAR, 200 KG, H = 11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</si>
  <si>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</si>
  <si>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</si>
  <si>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</si>
  <si>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</si>
  <si>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</si>
  <si>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</si>
  <si>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</si>
  <si>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</si>
  <si>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</si>
  <si>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</si>
  <si>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</si>
  <si>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</si>
  <si>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</si>
  <si>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</si>
  <si>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</si>
  <si>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</si>
  <si>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</si>
  <si>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</si>
  <si>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</si>
  <si>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</si>
  <si>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</si>
  <si>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</si>
  <si>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</si>
  <si>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PADRAO SUBTERRANEO 100 A, H = 2,5 M</t>
  </si>
  <si>
    <t>POSTE PADRAO SUBTERRANEO 200 A, H = 2,5 M</t>
  </si>
  <si>
    <t>PRANCHA MADEIRA NATIVA/REGIONAL 7,5 X 22,5 CM NAO APARELHADA (P/FORMA)</t>
  </si>
  <si>
    <t>PREGO DE ACO 15 X 15 C/ CABECA</t>
  </si>
  <si>
    <t>PREGO POLIDO COM CABECA 1 1/2 X 14</t>
  </si>
  <si>
    <t>PREGO POLIDO COM CABECA 1 1/2" X 13"</t>
  </si>
  <si>
    <t>PREGO POLIDO COM CABECA 1" X 17"</t>
  </si>
  <si>
    <t>PREGO POLIDO COM CABECA 10 X 10</t>
  </si>
  <si>
    <t>PREGO POLIDO COM CABECA 12 X 12</t>
  </si>
  <si>
    <t>PREGO POLIDO COM CABECA 16 X 24</t>
  </si>
  <si>
    <t>PREGO POLIDO COM CABECA 17 X 21</t>
  </si>
  <si>
    <t>PREGO POLIDO COM CABECA 17 X 24</t>
  </si>
  <si>
    <t>PREGO POLIDO COM CABECA 17 X 27</t>
  </si>
  <si>
    <t>PREGO POLIDO COM CABECA 17 X 30</t>
  </si>
  <si>
    <t>PREGO POLIDO COM CABECA 18 X 24</t>
  </si>
  <si>
    <t>PREGO POLIDO COM CABECA 18 X 27</t>
  </si>
  <si>
    <t>PREGO POLIDO COM CABECA 18 X 30</t>
  </si>
  <si>
    <t>PRIMER EPOXI</t>
  </si>
  <si>
    <t>PRIMER HIDROFUGANTE A BASE DE SILANO SILOXANO</t>
  </si>
  <si>
    <t>PRIMER TP ADEFLEX 604-S ASFALTOS VITORIA OU EQUIV</t>
  </si>
  <si>
    <t>PRIMER UNIVERSAL, FUNDO ANTICORROSIVO TIPO ZARCAO</t>
  </si>
  <si>
    <t>PUXADOR CONCHA LATAO CROMADO OU POLIDO P/ PORTA/JAN CORRER - 3 X 9CM</t>
  </si>
  <si>
    <t>PUXADOR TUBULAR DE CENTRO P/ JANELAS - LATAO CROMADO</t>
  </si>
  <si>
    <t>PUXADOR ZAMAK CENTRAL P/ ESQUADRIA ALUMINIO</t>
  </si>
  <si>
    <t>QUADRO METALICO P/ MONT ELETRO-ELETRONICO 48 X 38 X 22CM CEMAR OU EQUIV</t>
  </si>
  <si>
    <t>QUADRO 160 X 66CM PADRAO LIGHT TR-4</t>
  </si>
  <si>
    <t>QUEROSENE</t>
  </si>
  <si>
    <t>RALO QUADRADO FOFO C/ REQUADRO 150 X 150MM P/ PATIO</t>
  </si>
  <si>
    <t>RALO QUADRADO FOFO C/ REQUADRO 200 X 200MM P/ PATIO</t>
  </si>
  <si>
    <t>RALO QUADRADO FOFO C/ REQUADRO 250 X 250MM P/ PATIO</t>
  </si>
  <si>
    <t>RALO QUADRADO FOFO C/ REQUADRO 300 X 300MM P/ PATIO</t>
  </si>
  <si>
    <t>RALO QUADRADO FOFO C/ REQUADRO 400 X 400MM P/ PATIO</t>
  </si>
  <si>
    <t>RALO SEMI-ESFERICO FOFO TP ABACAXI D = 100MM P/ LAJES, CALHAS ETC</t>
  </si>
  <si>
    <t>RALO SEMI-ESFERICO FOFO TP ABACAXI D = 150MM P/ LAJES, CALHAS ETC</t>
  </si>
  <si>
    <t>RALO SEMI-ESFERICO FOFO TP ABACAXI D = 200MM P/ LAJES, CALHAS ETC</t>
  </si>
  <si>
    <t>RALO SEMI-ESFERICO FOFO TP ABACAXI D = 75MM P/ LAJES, CALHAS ETC</t>
  </si>
  <si>
    <t>RASTELEIRO</t>
  </si>
  <si>
    <t>REATOR P/ LAMPADA VAPOR DE SODIO 250W USO EXT</t>
  </si>
  <si>
    <t>REATOR P/ 1 LAMPADA VAPOR DE MERCURIO 125W USO EXT</t>
  </si>
  <si>
    <t>REATOR P/ 1 LAMPADA VAPOR DE MERCURIO 250W USO EXT</t>
  </si>
  <si>
    <t>REATOR P/ 1 LAMPADA VAPOR DE MERCURIO 400W USO EXT</t>
  </si>
  <si>
    <t>REATOR PARTIDA RAPIDA P/ 1 LAMPADA FLUORESCENTE 110W/220V</t>
  </si>
  <si>
    <t>REATOR PARTIDA RAPIDA P/ 1 LAMPADA FLUORESCENTE 20W/127V</t>
  </si>
  <si>
    <t>REATOR PARTIDA RAPIDA P/ 1 LAMPADA FLUORESCENTE 40W/127V</t>
  </si>
  <si>
    <t>REATOR PARTIDA RAPIDA P/ 2 LAMPADAS FLUORESCENTES 20W/127V</t>
  </si>
  <si>
    <t>REATOR PARTIDA RAPIDA P/ 2 LAMPADAS FLUORESCENTES 40W/127V</t>
  </si>
  <si>
    <t>REBITE DE ALUMINIO VAZADO DE REPUXO, 3,2 X 8 MM (1KG = 1025 UNIDADES)</t>
  </si>
  <si>
    <t>REBOLO ABRASIVO, DIVERSAS GRANAS, TIPO RETO, DIM. 6" ( 152,4MM X 25,4MM X 31,75MM)</t>
  </si>
  <si>
    <t>REDUCAO EXCENTRICA PVC NBR 10569 P/REDE COLET ESG PB JE 150 X 100MM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</si>
  <si>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</si>
  <si>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</si>
  <si>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</si>
  <si>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</si>
  <si>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</si>
  <si>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</si>
  <si>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</si>
  <si>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</si>
  <si>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</si>
  <si>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P/ESG PREDIAL DN 100 X 75MM</t>
  </si>
  <si>
    <t>REDUCAO EXCENTRICA PVC SERIE R P/ESG PREDIAL DN 150 X 100MM</t>
  </si>
  <si>
    <t>REDUCAO PVC PBA JE BB P/REDE AGUA DN 75 X 50/DE 85 X 60MM</t>
  </si>
  <si>
    <t>REDUCAO PVC PBA JE PB P/REDE AGUA DN 100 X 50/DE 110 X 60MM</t>
  </si>
  <si>
    <t>REDUCAO PVC PBA JE PB P/REDE AGUA DN 100 X 75/DE 110 X 85MM</t>
  </si>
  <si>
    <t>REDUCAO PVC PBA JE PB P/REDE AGUA DN 75 X 50/DE 85 X 60MM</t>
  </si>
  <si>
    <t>REDUTOR TIPO THINNER PARA ACABAMENTO</t>
  </si>
  <si>
    <t>REFLETOR ABERTO TIPO BEDO ( PRATO), DIAM 12" (310MM), SOQUETE E-27"</t>
  </si>
  <si>
    <t>REGISTRO DE ESFERA PVC DE 1/2 CABEÇA QUADRADA, COM ROSCA - NB 5648</t>
  </si>
  <si>
    <t>REGISTRO GAVETA 3" BRUTO LATAO REF 1502-B</t>
  </si>
  <si>
    <t>REGISTRO GAVETA 4" BRUTO LATAO REF 1502-B</t>
  </si>
  <si>
    <t>REGISTRO PASSEIO PVC P/ POLIET PE-5 20 MM</t>
  </si>
  <si>
    <t>REGISTRO PVC ESFERA BORB C/ROSCA REF 1/2"</t>
  </si>
  <si>
    <t>REGISTRO PVC ESFERA BORB C/ROSCA REF 3/4"</t>
  </si>
  <si>
    <t>REGISTRO PVC ESFERA CAB QUAD C/ROSCA REF 3/4"</t>
  </si>
  <si>
    <t>REGISTRO PVC ESFERA VS ROSCAVEL DN 1 1/2"</t>
  </si>
  <si>
    <t>REGISTRO PVC ESFERA VS ROSCAVEL DN 1 1/4"</t>
  </si>
  <si>
    <t>REGISTRO PVC ESFERA VS ROSCAVEL DN 1/2"</t>
  </si>
  <si>
    <t>REGISTRO PVC ESFERA VS ROSCAVEL DN 3/4"</t>
  </si>
  <si>
    <t>REGISTRO PVC ESFERA VS SOLDAVEL DN 20</t>
  </si>
  <si>
    <t>REGISTRO PVC ESFERA VS SOLDAVEL DN 25</t>
  </si>
  <si>
    <t>REGISTRO PVC ESFERA VS SOLDAVEL DN 50</t>
  </si>
  <si>
    <t>REGISTRO PVC ESFERA VS SOLDAVEL DN 60</t>
  </si>
  <si>
    <t>REGISTRO PVC PRESSAO S-30 ROSCAVEL DN 3/4"</t>
  </si>
  <si>
    <t>REGISTRO PVC PRESSAO S-30 ROSCAVEL REF 1/2"</t>
  </si>
  <si>
    <t>REGISTRO PVC PRESSAO S-30 SOLDAVEL DN 25 MM</t>
  </si>
  <si>
    <t>REGISTRO PVC PRESSAO S-30 SOLDAVEL 20MM</t>
  </si>
  <si>
    <t>REJUNTE BRANCO</t>
  </si>
  <si>
    <t>REJUNTE COLORIDO</t>
  </si>
  <si>
    <t>RELE FOTOELETRICO 1000W/220V</t>
  </si>
  <si>
    <t>REMOVEDOR DE TINTA OLEO/ESMALTE VERNIZ</t>
  </si>
  <si>
    <t>RETARDO PARA CORDEL DETONANTE</t>
  </si>
  <si>
    <t>RINCAO CHAPA GALVANIZADA NUM 26 L = 50CM</t>
  </si>
  <si>
    <t>RODAPE BORRACHA LISO H = 7CM P/ ARGAMASSA RCI.70 ESP = 2,0MM</t>
  </si>
  <si>
    <t>RODAPE GRANITO 10 X 2CM</t>
  </si>
  <si>
    <t>RODAPE MADEIRA LEI 1A QUALIDADE 7 X 1,5CM</t>
  </si>
  <si>
    <t>RODAPE MARMORE BRANCO COMUM H = 7CM, ESP = 2CM, POLIDO</t>
  </si>
  <si>
    <t>ROLDANA FIXA DUPLA LATAO C/ ROLAMENTO P/ PORTA/JAN CORRER</t>
  </si>
  <si>
    <t>ROLDANA LATAO P/ JANELA GUILHOTINA</t>
  </si>
  <si>
    <t>ROLDANAS PLASTICAS/PVC OU CLEATS TAMANHO MEDIO P/ INSTALACAO ELETR APARENTE</t>
  </si>
  <si>
    <t>ROSETA LATAO CROMADO TIPO 203 LA FONTE P/ FECHADURA PORTA</t>
  </si>
  <si>
    <t>ROSETA LATAO CROMADO TIPO 303 LA FONTE P/ FECHADURA PORTA</t>
  </si>
  <si>
    <t>RUFO CHAPA GALVANIZADA NUM 24 L = 16CM</t>
  </si>
  <si>
    <t>RUFO CHAPA GALVANIZADA NUM 24 L = 25CM</t>
  </si>
  <si>
    <t>RUFO CHAPA GALVANIZADA NUM 24 L = 33CM</t>
  </si>
  <si>
    <t>RUFO CHAPA GALVANIZADA NUM 24 L = 50CM</t>
  </si>
  <si>
    <t>RUFO CHAPA GALVANIZADA NUM 26 L = 35CM</t>
  </si>
  <si>
    <t>RUFO PARA TELHA DE FIBROCIMENTO (SEM AMIANTO)</t>
  </si>
  <si>
    <t>RUFO PARA TELHA DE FIBROCIMENTO CANALETE 49 OU KALHETA (SEM AMIANTO)</t>
  </si>
  <si>
    <t>RUFO PARA TELHA DE FIBROCIMENTO ONDULADA (SEM AMIANTO)</t>
  </si>
  <si>
    <t>RUFO PARA TELHA FIBROCIMENTO CANALETE 90 OU KALHETAO (SEM AMIANTO)</t>
  </si>
  <si>
    <t>SABAO</t>
  </si>
  <si>
    <t>SABONETEIRA EM VIDRO C/ SUPORTE EM ACO INOX P/ SABAO LIQUIDO</t>
  </si>
  <si>
    <t>SAIBRO PARA ARGAMASSA (COLETADO NO COMERCIO)</t>
  </si>
  <si>
    <t>SAPATA DE PVC ADITIVADO NERVURADO D = 6"</t>
  </si>
  <si>
    <t>SAPATA DE PVC ADITIVADO NERVURADO D = 8"</t>
  </si>
  <si>
    <t>SEGURO (ENCARGOS COMPLEMENTARES) *COLETADO CAIXA*</t>
  </si>
  <si>
    <t>SELADOR LATEX PVA</t>
  </si>
  <si>
    <t>SELIM PVC 90G C/ TRAVAS NBR 10569 P/ REDE COLET ESG DN 150X100MM</t>
  </si>
  <si>
    <t>SELIM PVC 90G ELASTICO NBR 10569 P/ REDE COLET ESG DN 200X100MM</t>
  </si>
  <si>
    <t>SELIM PVC 90G ELASTICO NBR 10569 P/ REDE COLET ESG DN 250X100MM</t>
  </si>
  <si>
    <t>SELIM PVC 90G ELASTICO NBR 10569 P/ REDE COLET ESG DN 300X100MM</t>
  </si>
  <si>
    <t>SERRA COPO P/ CANALETA ENTRADA P/ TIL PVC EB-644 DN 100/DE 101,6 MM</t>
  </si>
  <si>
    <t>SERRA COPO P/ CANALETA ENTRADA P/ TIL PVC EB-644 DN 100/DE 110,O MM</t>
  </si>
  <si>
    <t>SERRA COPO P/ CANALETA ENTRADA P/ TIL PVC EB-644 DN 125/DE 125,0 MM</t>
  </si>
  <si>
    <t>SERRA COPO P/ CANALETA ENTRADA P/ TIL PVC EB-644 DN 150/DE 160,0 MM</t>
  </si>
  <si>
    <t>SERRA COPO P/ SELIM PVC EB-644 DN 100</t>
  </si>
  <si>
    <t>SERVICO DE BOMBEAMENTO DE CONCRETO COM CONSUMO MINIMO DE 40 M3</t>
  </si>
  <si>
    <t>SIFAO EM METAL CROMADO PARA LAVATORIO, DE 1" X 1 1/2"</t>
  </si>
  <si>
    <t>SIFAO EM METAL CROMADO 1 X 1 1/4"</t>
  </si>
  <si>
    <t>SIFAO EM METAL CROMADO 1 1/2 X 2"</t>
  </si>
  <si>
    <t>SIFAO FLEXIVEL P/ PIA AMERICANA 1 1/2 X 2"</t>
  </si>
  <si>
    <t>SIFAO FLEXIVEL P/ PIA E LAVATORIO 3/4" X 1 1/2"</t>
  </si>
  <si>
    <t>SISAL EM FIBRA</t>
  </si>
  <si>
    <t>SODA CAUSTICA</t>
  </si>
  <si>
    <t>SOLDA P/ TUBO E CONEXOES DE COBRE 500 G</t>
  </si>
  <si>
    <t>SOLDA 50/50</t>
  </si>
  <si>
    <t>SOLDADOR A (PARA SOLDA A SER TESTADA COM RAIOS "X")</t>
  </si>
  <si>
    <t>SOLEIRA GRANITO 25 X 3CM</t>
  </si>
  <si>
    <t>SOLEIRA MARMORE DE 3 X 5CM</t>
  </si>
  <si>
    <t>SOLVENTE DILUENTE A BASE DE AGUARRAS</t>
  </si>
  <si>
    <t>SOLVENTE PARA COLA (PARA LAMINADO MELAMINICO) A BASE DE RESINA SINTETICA</t>
  </si>
  <si>
    <t>SOLVENTE PARA MATERIAIS BASE EPOXI</t>
  </si>
  <si>
    <t>SOQUETE P/ LAMPADA INCANDESCENTE (E-27) EM PVC C/ CHAVE 10A, 250V</t>
  </si>
  <si>
    <t>STARTER S- 10 (P/ LAMPADA 30/40/65W)</t>
  </si>
  <si>
    <t>STARTER S- 2 (P/ LAMPADA 15/20W)</t>
  </si>
  <si>
    <t>SUMIDOURO CONCRETO PRE MOLDADO, COMPLETO, PARA 10 CONTRIBUINTES</t>
  </si>
  <si>
    <t>SUMIDOURO CONCRETO PRE MOLDADO, COMPLETO, PARA 100 CONTRIBUINTES</t>
  </si>
  <si>
    <t>SUMIDOURO CONCRETO PRE MOLDADO, COMPLETO, PARA 5 CONTRIBUINTES</t>
  </si>
  <si>
    <t>SUMIDOURO CONCRETO PRE MOLDADO, COMPLETO, PARA 50 CONTRIBUINTES</t>
  </si>
  <si>
    <t>SUMIDOURO CONCRETO PRE MOLDADO, COMPLETO, PARA 75 CONTRIBUINTES</t>
  </si>
  <si>
    <t>SUPORTE DE PVC MR AQUAPLUV D = 125MM</t>
  </si>
  <si>
    <t>SUPORTE ISOLADOR REFORCADO ROSCA SOBERBA EM FG C/ ISOLADOR</t>
  </si>
  <si>
    <t>SUPORTE ISOLADOR SIMPLES ROSCA SOBERBA C/ ISOLADOR</t>
  </si>
  <si>
    <t>SUPORTE PARA TUBO DE PROTECAO DN 2'' C/ ROSCA MECANICA</t>
  </si>
  <si>
    <t>SUPORTE SIMPLES C/ROLDANA P/ CHUMBAR GT-P1 GAMATEC OU SIMILAR</t>
  </si>
  <si>
    <t>SUPORTE ZINCADO DOBRADO AQUAPLUV (PVC-TIGRE)</t>
  </si>
  <si>
    <t>TABUA DE MADEIRA DE LEI, *2,5 X 15* CM (1 X 6) NAO APARELHADA, (TABEIRA-P/TELHADO)</t>
  </si>
  <si>
    <t>TABUA MADEIRA LEI E = 2,5CM (1") APARELHADA</t>
  </si>
  <si>
    <t>TABUA MADEIRA LEI 2,5 X 30,0CM (1 X 12") APARELHADA</t>
  </si>
  <si>
    <t>TABUA MADEIRA LEI 1A QUALIDADE MACHO/FEMEA 10 X 2,0CM P/ PISO</t>
  </si>
  <si>
    <t>TABUA MADEIRA LEI 1A QUALIDADE MACHO/FEMEA 15 X 2,0CM P/ PISO</t>
  </si>
  <si>
    <t>TABUA MADEIRA LEI 1A QUALIDADE MACHO/FEMEA 20 X 2,0CM P/ PISO</t>
  </si>
  <si>
    <t>TABUA MADEIRA LEI 2,5 X 25,0CM (1 X 10") APARELHADA</t>
  </si>
  <si>
    <t>TABUA MADEIRA 2A QUALIDADE 2,5 X 20,0CM (1 X 8") NAO APARELHADA</t>
  </si>
  <si>
    <t>TABUA MADEIRA 2A QUALIDADE 2,5 X 30,0CM (1 X 12") NAO APARELHADA</t>
  </si>
  <si>
    <t>TABUA MADEIRA 3A QUALIDADE 2,5 X 23,0CM (1 X 9") NAO APARELHADA</t>
  </si>
  <si>
    <t>TABUA MADEIRA 3A QUALIDADE 2,5 X 30CM (1 X 12 ) NAO APARELHADA</t>
  </si>
  <si>
    <t>TACO (NAO PICHADO) DE MADEIRA DE 1A. QUALIDADE PARA PISO, DE *7 X 21* CM</t>
  </si>
  <si>
    <t>TALHA ELETRICA 3 T, VELOCIDADE 2,1 M / MIN, POTENCIA 1,3 KW - (LOCACAO)</t>
  </si>
  <si>
    <t>TALHA MANUAL DE CORRENTE, CAPACIDADE DE 2 T COM ELEVACAO DE 3 M - (LOCACAO)</t>
  </si>
  <si>
    <t>TAMPA CEGA EM ACO INOX P/ RALO SIFONADO 20 X 20CM</t>
  </si>
  <si>
    <t>TAMPA CEGA EM LATAO POLIDO PARA CONDULETE EM LIGA DE ALUMINIO 4 X 4"</t>
  </si>
  <si>
    <t>TAMPA CEGA EM PVC P/CONDULETE 4 X 2"</t>
  </si>
  <si>
    <t>TAMPA CONCRETO P/PV E/OU CX. INSPECAO 60 X 60 X 8CM</t>
  </si>
  <si>
    <t>TAMPAO FOFO T-16 (7KG) - 30x30CM (P/ CAIXA DE INSPECAO)</t>
  </si>
  <si>
    <t>TAMPAO FOFO 30 X 40 CM S/INSCRICAO</t>
  </si>
  <si>
    <t>TAMPAO FOFO 40X50CM C/INSCRICAO "INCENDIO"</t>
  </si>
  <si>
    <t>TAMPAO PVC P/ TIL EB-644 P/ REDE COLET ESG DN 100MM</t>
  </si>
  <si>
    <t>TAMPAO PVC P/ TIL EB-644 P/ REDE COLET ESG DN 150MM</t>
  </si>
  <si>
    <t>TAMPAO PVC P/ TIL EB-644 P/ REDE COLET ESG DN 200MM</t>
  </si>
  <si>
    <t>TAMPAO T-5 AR (5,0Kg) 20 X 20CM P/ CAIXA DE REGISTRO</t>
  </si>
  <si>
    <t>TAMPAO/TERMINAL 1 1/4" P/ DUTOS TP KANAFLEX</t>
  </si>
  <si>
    <t>TAMPAO/TERMINAL 2" P/ DUTOS TP KANAFLEX</t>
  </si>
  <si>
    <t>TAMPAO/TERMINAL 3" P/ DUTOS TP KANAFLEX</t>
  </si>
  <si>
    <t>TAMPAO/TERMINAL 4" P/ DUTOS TP KANAFLEX</t>
  </si>
  <si>
    <t>TAMPAO/TERMINAL 5" P/ DUTOS TP KANAFLEX</t>
  </si>
  <si>
    <t>TAMPAO/TERMINAL 6" P/ DUTOS TP KANAFLEX</t>
  </si>
  <si>
    <t>TANQUE DE ASFALTO ESTACIONARIO COM SERPENTINA, CAPACIDADE 20.000 L</t>
  </si>
  <si>
    <t>TANQUE DE ASFALTO ESTACIONARIO COM SERPENTINA, CAPACIDADE 30.000 L</t>
  </si>
  <si>
    <t>TANQUE LOUCA BRANCA COM COLUNA *30* L</t>
  </si>
  <si>
    <t>TANQUE LOUCA BRANCA SUSPENSO *20* L</t>
  </si>
  <si>
    <t>TANQUE MARMORE SINTETICO 22L</t>
  </si>
  <si>
    <t>TAQUEADOR OU TAQUEIRO</t>
  </si>
  <si>
    <t>TARIFA "A" ENTRE 0 E 20M3 FORNECIMENTO D'AGUA</t>
  </si>
  <si>
    <t>TARJETA TIPO LIVRE/OCUPADO P/ PORTA BANHEIRO</t>
  </si>
  <si>
    <t>TE COBRE S/ ANEL DE SOLDA REF. 611 079MM</t>
  </si>
  <si>
    <t>TE COBRE S/ANEL DE SOLDA REF. 611 015MM</t>
  </si>
  <si>
    <t>TE COBRE S/ANEL DE SOLDA REF. 611 022MM</t>
  </si>
  <si>
    <t>TE COBRE S/ANEL DE SOLDA REF. 611 028MM</t>
  </si>
  <si>
    <t>TE COBRE S/ANEL DE SOLDA REF. 611 035MM</t>
  </si>
  <si>
    <t>TE COBRE S/ANEL DE SOLDA REF. 611 042MM</t>
  </si>
  <si>
    <t>TE COBRE S/ANEL DE SOLDA REF. 611 054MM</t>
  </si>
  <si>
    <t>TE COBRE S/ANEL DE SOLDA REF. 611 104MM</t>
  </si>
  <si>
    <t>TE CPVC (AQUATHERM) 90G SOLD 15MM</t>
  </si>
  <si>
    <t>TE DE PVC 90º SOLDAVEL, DE 20 MM (NBR 5688)</t>
  </si>
  <si>
    <t>TE FERRO GALVANIZADO 45G 1.1/2"</t>
  </si>
  <si>
    <t>TE FERRO GALVANIZADO 45G 1.1/4"</t>
  </si>
  <si>
    <t>TE FERRO GALVANIZADO 45G 1/2"</t>
  </si>
  <si>
    <t>TE FERRO GALVANIZADO 45G 1"</t>
  </si>
  <si>
    <t>TE FERRO GALVANIZADO 45G 2.1/2"</t>
  </si>
  <si>
    <t>TE FERRO GALVANIZADO 45G 2"</t>
  </si>
  <si>
    <t>TE FERRO GALVANIZADO 45G 3/4"</t>
  </si>
  <si>
    <t>TE FERRO GALVANIZADO 45G 4"</t>
  </si>
  <si>
    <t>TE FERRO GALVANIZADO 90G 1.1/2"</t>
  </si>
  <si>
    <t>TE FERRO GALVANIZADO 90G 1.1/4"</t>
  </si>
  <si>
    <t>TE FERRO GALVANIZADO 90G 1/2"</t>
  </si>
  <si>
    <t>TE FERRO GALVANIZADO 90G 1"</t>
  </si>
  <si>
    <t>TE FERRO GALVANIZADO 90G 3/4"</t>
  </si>
  <si>
    <t>TE FERRO GALVANIZADO 90G 3"</t>
  </si>
  <si>
    <t>TE FERRO GALVANIZADO 90G 4"</t>
  </si>
  <si>
    <t>TE FERRO GALVANIZADO 90G 5"</t>
  </si>
  <si>
    <t>TE FERRO GALVANIZADO 90G 6"</t>
  </si>
  <si>
    <t>TE INSPECAO PVC P/ ESG PREDIAL 100 X 75MM</t>
  </si>
  <si>
    <t>TE INSPECAO PVC SERIE R P/ESG PREDIAL 100 X 75MM</t>
  </si>
  <si>
    <t>TE INSPECAO PVC SERIE R P/ESG PREDIAL 75 X 75MM</t>
  </si>
  <si>
    <t>TE PVC C/ROSCA 90G P/ AGUA FRIA PREDIAL 1"</t>
  </si>
  <si>
    <t>TE PVC LEVE 90G CURTO 150MM</t>
  </si>
  <si>
    <t>TE PVC LEVE 90G CURTO 200MM</t>
  </si>
  <si>
    <t>TE PVC PBA NBR 10351 P/ REDE AGUA 90G BBB DN 100/ DE 110MM</t>
  </si>
  <si>
    <t>TE PVC PBA NBR 10351 P/ REDE AGUA 90G BBB DN 50/ DE 60MM</t>
  </si>
  <si>
    <t>TE PVC PBA NBR 10351 P/ REDE AGUA 90G BBB DN 75/ DE 85MM</t>
  </si>
  <si>
    <t>TE PVC ROSCAVEL, 90 GRAUS, 1 1/2", AGUA FRIA PREDIAL</t>
  </si>
  <si>
    <t>TE PVC ROSCAVEL, 90 GRAUS, 1 1/4", AGUA FRIA PREDIAL</t>
  </si>
  <si>
    <t>TE PVC ROSCAVEL, 90 GRAUS, 3/4", AGUA FRIA PREDIAL</t>
  </si>
  <si>
    <t>TE PVC SERIE R P/ ESG PREDIAL 100 X 100MM</t>
  </si>
  <si>
    <t>TE PVC SERIE R P/ ESG PREDIAL 100 X 75MM</t>
  </si>
  <si>
    <t>TE PVC SERIE R P/ ESG PREDIAL 150 X 100MM</t>
  </si>
  <si>
    <t>TE PVC SERIE R P/ ESG PREDIAL 150 X 150MM</t>
  </si>
  <si>
    <t>TE PVC SERIE R P/ ESG PREDIAL 75 X 75MM</t>
  </si>
  <si>
    <t>TE PVC SOLD 90G C/ BUCHA LATAO NA BOLSA CENTRAL 20MM X 1/2"</t>
  </si>
  <si>
    <t>TE PVC SOLD 90G C/ BUCHA LATAO NA BOLSA CENTRAL 25MM X 1/2"</t>
  </si>
  <si>
    <t>TE PVC SOLD 90G C/ BUCHA LATAO NA BOLSA CENTRAL 25MM X 3/4"</t>
  </si>
  <si>
    <t>TE PVC SOLD 90G C/ BUCHA LATAO NA BOLSA CENTRAL 32MM X 3/4"</t>
  </si>
  <si>
    <t>TE PVC SOLD 90G C/ ROSCA NA BOLSA CENTRAL 25MM X 1/2"</t>
  </si>
  <si>
    <t>TE PVC SOLD 90G C/ ROSCA NA BOLSA CENTRAL 32MM X 3/4"</t>
  </si>
  <si>
    <t>TE PVC SOLD 90G P/ AGUA FRIA PREDIAL 25MM</t>
  </si>
  <si>
    <t>TE PVC SOLD 90G P/ AGUA FRIA PREDIAL 32MM</t>
  </si>
  <si>
    <t>TE PVC SOLD 90G P/ AGUA FRIA PREDIAL 40MM</t>
  </si>
  <si>
    <t>TE PVC SOLD 90G P/ AGUA FRIA PREDIAL 50MM</t>
  </si>
  <si>
    <t>TE PVC SOLD 90G P/ AGUA FRIA PREDIAL 60MM</t>
  </si>
  <si>
    <t>TE PVC SOLD 90G P/ AGUA FRIA PREDIAL 75MM</t>
  </si>
  <si>
    <t>TE PVC SOLD 90G P/ AGUA FRIA PREDIAL 85MM</t>
  </si>
  <si>
    <t>TE PVC SOLD 90G P/ ESG PREDIAL BBB DN 40MM</t>
  </si>
  <si>
    <t>TE PVC 90G NBR 10569 P/ REDE COLET ESG JE BBB DN 150MM</t>
  </si>
  <si>
    <t>TE PVC 90G NBR 10569 P/ REDE COLET ESG JE BBB DN 200MM</t>
  </si>
  <si>
    <t>TE PVC 90G NBR 10569 P/ REDE COLET ESG JE BBB DN 250MM</t>
  </si>
  <si>
    <t>TE PVC 90G NBR 10569 P/ REDE COLET ESG JE BBB DN 300MM</t>
  </si>
  <si>
    <t>TE PVC 90G NBR 10569 P/ REDE COLET ESG JE BBB DN 400MM</t>
  </si>
  <si>
    <t>TE PVC 90G NBR 10569 P/ REDE COLET ESG JE BBP DN 100MM</t>
  </si>
  <si>
    <t>TE PVC, ROSCAVEL, 90 GRAUS, 1/2", AGUA FRIA PREDIAL</t>
  </si>
  <si>
    <t>TE PVC, ROSCAVEL, 90 GRAUS, 2", AGUA FRIA PREDIAL</t>
  </si>
  <si>
    <t>TE REDUCAO FERRO GALV 90G C/ ROSCA 3" X 2.1/2"</t>
  </si>
  <si>
    <t>TE REDUCAO FERRO GALV 90G C/ ROSCA 3" X 2"</t>
  </si>
  <si>
    <t>TE REDUCAO FERRO GALV 90G C/ ROSCA 4" X 2"</t>
  </si>
  <si>
    <t>TE REDUCAO FERRO GALV 90G C/ ROSCA 4" X 3"</t>
  </si>
  <si>
    <t>TE REDUCAO FERRO GALV 90G ROSCA 1.1/4" X 3/4"</t>
  </si>
  <si>
    <t>TE REDUCAO FERRO GALV 90G ROSCA 1" X 1/2"</t>
  </si>
  <si>
    <t>TE REDUCAO FERRO GALV 90G ROSCA 1" X 3/4"</t>
  </si>
  <si>
    <t>TE REDUCAO FERRO GALV 90G ROSCA 2.1/2" X 1.1/2"</t>
  </si>
  <si>
    <t>TE REDUCAO FERRO GALV 90G ROSCA 2.1/2" X 1.1/4"</t>
  </si>
  <si>
    <t>TE REDUCAO FERRO GALV 90G ROSCA 2.1/2" X 1"</t>
  </si>
  <si>
    <t>TE REDUCAO FERRO GALV 90G ROSCA 2.1/2" X 2"</t>
  </si>
  <si>
    <t>TE REDUCAO FERRO GALV 90G ROSCA 2" X 1.1/2"</t>
  </si>
  <si>
    <t>TE REDUCAO FERRO GALV 90G ROSCA 2" X 1.1/4"</t>
  </si>
  <si>
    <t>TE REDUCAO FERRO GALV 90G ROSCA 2" X 1"</t>
  </si>
  <si>
    <t>TE REDUCAO FERRO GALV 90G ROSCA 3/4" X 1/2"</t>
  </si>
  <si>
    <t>TE REDUCAO FERRO GALV 90G ROSCA 3" X 1.1/2"</t>
  </si>
  <si>
    <t>TE REDUCAO FERRO GALV 90G ROSCA 3" X 1.1/4"</t>
  </si>
  <si>
    <t>TE REDUCAO FERRO GALV 90G ROSCA 3" X 1"</t>
  </si>
  <si>
    <t>TE REDUCAO PVC C/ ROSCA 90G P/ AGUA FRIA PREDIAL 1 X 3/4"</t>
  </si>
  <si>
    <t>TE REDUCAO PVC C/ ROSCA 90G P/ AGUA FRIA PREDIAL 3/4 X 1/2"</t>
  </si>
  <si>
    <t>TE REDUCAO PVC LEVE 90G CURTO C/ BOLSA P/ ANEL 150 X 100MM</t>
  </si>
  <si>
    <t>TE REDUCAO PVC PBA NBR 10351 P/ REDE AGUA BBB JE DN 100 X 50 /DE 110 X 60MM</t>
  </si>
  <si>
    <t>TE REDUCAO PVC PBA NBR 10351 P/ REDE AGUA BBB JE DN 100 X 75 /DE 110 X 85MM</t>
  </si>
  <si>
    <t>TE REDUCAO PVC PBA NBR 10351 P/ REDE AGUA BBB JE DN 75 X 50 /DE 85 X 60MM</t>
  </si>
  <si>
    <t>TE REDUCAO PVC SOLD 90G P/ AGUA FRIA PREDIAL 110 MM X 60 MM</t>
  </si>
  <si>
    <t>TE REDUCAO PVC SOLD 90G P/ AGUA FRIA PREDIAL 32 MM X 25 MM</t>
  </si>
  <si>
    <t>TE REDUCAO PVC SOLD 90G P/ AGUA FRIA PREDIAL 40 MM X 32 MM</t>
  </si>
  <si>
    <t>TE REDUCAO PVC SOLD 90G P/ AGUA FRIA PREDIAL 50 MM X 25 MM</t>
  </si>
  <si>
    <t>TE REDUCAO PVC SOLD 90G P/ AGUA FRIA PREDIAL 50 MM X 32 MM</t>
  </si>
  <si>
    <t>TE REDUCAO PVC SOLD 90G P/ AGUA FRIA PREDIAL 50 MM X 40 MM</t>
  </si>
  <si>
    <t>TE REDUCAO PVC SOLD 90G P/ AGUA FRIA PREDIAL 75 MM X 50 MM</t>
  </si>
  <si>
    <t>TE REDUCAO PVC SOLD 90G P/ AGUA FRIA PREDIAL 85 MM X 60 MM</t>
  </si>
  <si>
    <t>TE REDUCAO PVC 90G NBR 10569 P/ REDE COLET ESG JE BBB DN 200 X 150MM</t>
  </si>
  <si>
    <t>TE REDUCAO PVC 90G NBR 10569 P/ REDE COLET ESG JE BBB DN 250 X 150MM</t>
  </si>
  <si>
    <t>TE REDUCAO PVC, ROSCAVEL, 90 GRAUS, 1.1/2" X 3/4", AGUA FRIA PREDIAL</t>
  </si>
  <si>
    <t>TE SANITARIO PVC P/ ESG PREDIAL DN 100X50MM</t>
  </si>
  <si>
    <t>TE SANITARIO PVC P/ ESG PREDIAL DN 100X75MM</t>
  </si>
  <si>
    <t>TE SANITARIO PVC P/ ESG PREDIAL DN 50 X 50MM</t>
  </si>
  <si>
    <t>TE SANITARIO PVC P/ ESG PREDIAL DN 75X50 MM</t>
  </si>
  <si>
    <t>TE SANITARIO PVC P/ ESG PREDIAL DN 75X75 MM</t>
  </si>
  <si>
    <t>TECNICO DE LABORATORIO</t>
  </si>
  <si>
    <t>TECNICO DE SONDAGEM</t>
  </si>
  <si>
    <t>TELA ARAME GALV FIO 8 BWG (4,19MM) MALHA 2" (5X5CM) QUADRADA OU LOSANGO H=2,0M</t>
  </si>
  <si>
    <t>TELA ARAME GALV FIO 10 BWG (3,4MM) MALHA 8 X 8CM QUADRADA OU LOSANGO H=2,0M</t>
  </si>
  <si>
    <t>TELA ARAME GALV FIO 12 BWG (2,77MM) MALHA 8 X 8CM QUADRADA OU LOSANGO H = 2,0M</t>
  </si>
  <si>
    <t>TELA ARAME GALV FIO 14 BWG (2,11MM) MALHA 2" (5x5cm) QUADRADA OU LOSANGO H = 2,0M</t>
  </si>
  <si>
    <t>TELA ARAME GALV FIO 14 BWG (2,11MM) MALHA 8 X 8CM QUADRADA OU LOSANGO H=2,0M</t>
  </si>
  <si>
    <t>TELA ARAME GALV FIO 18 BWG (1,24MM) MALHA 2 X 2CM QUADRADA OU LOSANGO</t>
  </si>
  <si>
    <t>TELA ARAME GALV FIO 24 BWG MALHA 1/2" P/ VIVEIROS</t>
  </si>
  <si>
    <t>TELA ARAME GALV PRENSADO FIO 12 (2,77MM) MALHA 2" (5 X 5CM)</t>
  </si>
  <si>
    <t>TELA ARAME GALV REVESTIDO C/ PVC FIO 12 BWG (2,77MM) MALHA 3" (7,5 X 7,5CM)</t>
  </si>
  <si>
    <t>TELA ARAME GALV REVESTIDO C/ PVC FIO 14 BWG (2,11MM) MALHA 2" (5 X 5CM)</t>
  </si>
  <si>
    <t>TELA DE ESTUQUE - TIPO STANDARD</t>
  </si>
  <si>
    <t>TELA METAL EXPANDIDO DEPLOYE MALHA LOSANGO 3/4" CORDAO 0,9MM ESP 0,6MM</t>
  </si>
  <si>
    <t>TELA METAL REFORCADA FIO 12 BWG (2,77MM) MALHA QUADRADA 3 X 3CM</t>
  </si>
  <si>
    <t>TELHA ALUMINIO ONDULADA E = 0,5MM</t>
  </si>
  <si>
    <t>TELHA ALUMINIO ONDULADA E = 0,6MM</t>
  </si>
  <si>
    <t>TELHA ALUMINIO ONDULADA E = 0,7MM</t>
  </si>
  <si>
    <t>TELHA ALUMINIO TRAPEZOIDAL E = 0,5 MM</t>
  </si>
  <si>
    <t>TELHA ALUMINIO TRAPEZOIDAL E = 0,7 MM</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</si>
  <si>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</si>
  <si>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</si>
  <si>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</si>
  <si>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</si>
  <si>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</si>
  <si>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</si>
  <si>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</si>
  <si>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</si>
  <si>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</si>
  <si>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</si>
  <si>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</si>
  <si>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</si>
  <si>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</si>
  <si>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</si>
  <si>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</si>
  <si>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FIBROCIMENTO ONDULADA E= 4 MM, DE *1,22 X 0,50* M (SEM AMIANTO)</t>
  </si>
  <si>
    <t>TELHA DE FIBROCIMENTO, E = 6 MM, DE *3,00 X 1,06* M (SEM AMIANTO)</t>
  </si>
  <si>
    <t>TELHA DE FIBROCIMENTO, E = 6 MM, DE *4,10 X 1,06* M (SEM AMIANTO)</t>
  </si>
  <si>
    <t>TELHA DE VIDRO TIPO FRANCESA, *39 X 23* CM</t>
  </si>
  <si>
    <t>TELHA FIBROCIMENTO ONDULADA E = 8 MM, DE *3,66 X 1,10* M (SEM AMIANTO)</t>
  </si>
  <si>
    <t>TEODOLITO COM PRECISAO DE + / - 6 SEGUNDOS, INCLUSIVE TRIPE (LOCACAO)</t>
  </si>
  <si>
    <t>TERMINAL A COMPRESSAO EM COBRE ESTANHADO P/ CABO 10MM2</t>
  </si>
  <si>
    <t>TERMINAL A COMPRESSAO EM COBRE ESTANHADO P/ CABO 16MM2</t>
  </si>
  <si>
    <t>TERMINAL A COMPRESSAO EM COBRE ESTANHADO P/ CABO 2,5MM2</t>
  </si>
  <si>
    <t>TERMINAL A COMPRESSAO EM COBRE ESTANHADO P/ CABO 25MM2</t>
  </si>
  <si>
    <t>TERMINAL A COMPRESSAO EM COBRE ESTANHADO P/ CABO 4MM2</t>
  </si>
  <si>
    <t>TERMINAL A COMPRESSAO EM COBRE ESTANHADO P/ CABO 50MM2</t>
  </si>
  <si>
    <t>TERMINAL A COMPRESSAO EM COBRE ESTANHADO P/ CABO 6MM2</t>
  </si>
  <si>
    <t>TERMINAL A COMPRESSAO EM COBRE ESTANHADO P/ CABO 70MM2</t>
  </si>
  <si>
    <t>TERMINAL A COMPRESSAO EM COBRE ESTANHADO P/ CABO 95MM2</t>
  </si>
  <si>
    <t>TERMINAL A COMPRESSAO EM COBRE ESTANHADO P/ CABO120MM2</t>
  </si>
  <si>
    <t>TERMINAL A PRESSAO DE BRONZE P/ CABO A BARRA, CABO 240MM2 C/ 1 FURO DE FIXACAO</t>
  </si>
  <si>
    <t>TERMINAL A PRESSAO DE BRONZE P/ CABO A BARRA, CABO 300MM2 C/ 1 FURO DE FIXACAO</t>
  </si>
  <si>
    <t>TERMINAL A PRESSAO P/ CABO A BARRA, CABO 150 A 180MM2</t>
  </si>
  <si>
    <t>TERMINAL A PRESSAO P/ CABO A BARRA, CABO 16 A 25MM2</t>
  </si>
  <si>
    <t>TERMINAL A PRESSAO P/ CABO A BARRA, CABO 240 A 300MM2</t>
  </si>
  <si>
    <t>TERMINAL A PRESSAO P/ CABO A BARRA, CABO 25-35MM2 C/ 2 FUROS P/ FIXACAO</t>
  </si>
  <si>
    <t>TERMINAL A PRESSAO P/ CABO A BARRA, CABO 35MM2</t>
  </si>
  <si>
    <t>TERMINAL A PRESSAO P/ CABO A BARRA, CABO 95 A120MM2</t>
  </si>
  <si>
    <t>TERMINAL A PRESSAO P/CABO A BARRA, CABO 50 A 70MM2</t>
  </si>
  <si>
    <t>TERMINAL A PRESSAO 1 CABO 16MM2 C/ 1 FURO DE FIXACAO</t>
  </si>
  <si>
    <t>TERMINAL A PRESSAO 1 CABO 185MM2 C/ 1 FURO DE FIXACAO</t>
  </si>
  <si>
    <t>TERMINAL A PRESSAO 1 CABO 25MM2 C/ 1 FURO DE FIXACAO</t>
  </si>
  <si>
    <t>TERMINAL A PRESSAO 1 CABO 35MM2 C/ 1 FURO DE FIXACAO</t>
  </si>
  <si>
    <t>TERMINAL A PRESSAO 1 CABO 50MM2 C/ 1 FURO DE FIXACAO</t>
  </si>
  <si>
    <t>TERMINAL A PRESSAO 1 CABO 70MM2 C/ 1 FURO DE FIXACAO</t>
  </si>
  <si>
    <t>TERMINAL A PRESSAO 1 CABO 95MM2 C/ 1 FURO DE FIXACAO</t>
  </si>
  <si>
    <t>TERMINAL AEREO EM ACO GALV, C/ BASE DE FIXACAO HORIZONTAL DN 1/2"</t>
  </si>
  <si>
    <t>TERMINAL CPVC (AQUATHERM) SOLDAVEL REF.15MM X 1/2"</t>
  </si>
  <si>
    <t>TERMINAL P/ ACABAMENTO NA PAREDE CAIXA KANAFLEX 3"</t>
  </si>
  <si>
    <t>TIJOLO CERAMICO REFRATARIO 2,5 X 11,4 X 22,9 CM</t>
  </si>
  <si>
    <t>TIL PVC LIGACAO PREDIAL NBR 10569 P/REDE COLET ESG JE BBB DN 100 X 100MM</t>
  </si>
  <si>
    <t>TIL PVC PASSAGEM NBR 10569 P/REDE COLET ESG JE BBB DN 100X100MM</t>
  </si>
  <si>
    <t>TIL PVC PASSAGEM NBR 10569 P/REDE COLET ESG JE BBB DN 200X150MM</t>
  </si>
  <si>
    <t>TIL PVC PASSAGEM NBR 10569 P/REDE COLET ESG JE BBB DN 250X150MM</t>
  </si>
  <si>
    <t>TIL PVC PASSAGEM NBR 10569 P/REDE COLET ESG JE BBB DN 300X150MM</t>
  </si>
  <si>
    <t>TIL PVC RADIAL NBR 10569 P/REDE COLET ESG JE BBB DN 150X200MM</t>
  </si>
  <si>
    <t>TIL PVC RADIAL NBR 10569 P/REDE COLET ESG JE BBB DN 300X200MM</t>
  </si>
  <si>
    <t>TIL TUBO QUEDA PVC NBR 10569 P/ REDE COLET ESG BBB JE DN 100 X 100MM</t>
  </si>
  <si>
    <t>TIL TUBO QUEDA PVC NBR 10569 P/ REDE COLET ESG BBB JE DN 150 X 150MM</t>
  </si>
  <si>
    <t>TIL TUBO QUEDA PVC NBR 10569 P/ REDE COLET ESG BBB JE DN 200 X 150MM</t>
  </si>
  <si>
    <t>TIL TUBO QUEDA PVC NBR 10569 P/ REDE COLET ESG BBB JE DN 250 X 150MM</t>
  </si>
  <si>
    <t>TIL TUBO QUEDA PVC NBR 10569 P/ REDE COLET ESG BBB JE DN 300 X 150MM</t>
  </si>
  <si>
    <t>TINTA À BASE DE BORRACHA CLORADA - CORES</t>
  </si>
  <si>
    <t>TINTA À DE BASE BORRACHA CLORADA - CORES</t>
  </si>
  <si>
    <t>TINTA A OLEO BRILHANTE (USO GERAL)</t>
  </si>
  <si>
    <t>TINTA ASFALTICA PARA CONCRETO E ARGAMASSA - LATA 18L</t>
  </si>
  <si>
    <t>TINTA BASE BORRACHA CLORADA</t>
  </si>
  <si>
    <t>TINTA ESMALTE SINTETICO ACETINADO</t>
  </si>
  <si>
    <t>TINTA ESMALTE SINTETICO ALTO BRILHO</t>
  </si>
  <si>
    <t>TINTA ESMALTE SINTETICO FOSCO</t>
  </si>
  <si>
    <t>TINTA GRAFITE ESMALTE PROTETORA DE SUPERFICIE METALICA</t>
  </si>
  <si>
    <t>TINTA LATEX ACRILICA ECONOMICA, COR BRANCA</t>
  </si>
  <si>
    <t>TINTA LATEX ACRILICA STANDART, COR BRANCA</t>
  </si>
  <si>
    <t>TINTA LATEX PVA STANDART, COR BRANCA</t>
  </si>
  <si>
    <t>TINTA PARA SINALIZACAO HORIZONTAL A BASE DE RESINA ACRILICA</t>
  </si>
  <si>
    <t>TINTA PRIMARIA BETUMINOSA EM SUSPENSAO AQUOSA</t>
  </si>
  <si>
    <t>TOMADA DE EMBUTIR, 2 P + T, UNIVERSAL, DE 10 A / 250 V, COM PLACA</t>
  </si>
  <si>
    <t>TOMADA EMBUTIR 3P + T 30A/440V REF 56403 USO INDUSTRIAL SEM PLACA, PIAL OU EQUIV</t>
  </si>
  <si>
    <t>TOMADA EMBUTIR 3P + T 30A/440V REF 56404 USO INDUSTRIAL C/ PLACA, PIAL OU EQUIV</t>
  </si>
  <si>
    <t>TOMADA SOBREPOR P/ TELEFONE PADRAO TELEBRAS, TIPO SILENTOQUE PIAL OU EQUIV</t>
  </si>
  <si>
    <t>TOMADA SOBREPOR 2P UNIVERSAL 10A/250V, TIPO SILENTOQUE PIAL OU EQUIV</t>
  </si>
  <si>
    <t>TORNEIRA DE BOIA PVC 1/2" P/ CAIXA DESCARGA EXTERNA</t>
  </si>
  <si>
    <t>TORNEIRA DE BOIA REAL 1.1/2" C/ BALAO PLASTICO</t>
  </si>
  <si>
    <t>TORNEIRA DE BOIA REAL 1.1/4" C/ BALAO PLASTICO</t>
  </si>
  <si>
    <t>TORNEIRA DE BOIA REAL 1/2" C/ BALAO METALICO</t>
  </si>
  <si>
    <t>TORNEIRA DE BOIA REAL 1/2" C/ BALAO PLASTICO</t>
  </si>
  <si>
    <t>TORNEIRA DE BOIA REAL 1" C/ BALAO PLASTICO</t>
  </si>
  <si>
    <t>TORNEIRA DE BOIA REAL 2" C/ BALAO PLASTICO</t>
  </si>
  <si>
    <t>TORNEIRA DE BOIA REAL 3/4" C/ BALAO METALICO</t>
  </si>
  <si>
    <t>TORNEIRA DE BOIA REAL 3/4" C/ BALAO PLASTICO</t>
  </si>
  <si>
    <t>TORNEIRA DE BOIA VAZAO TOTAL 1/2" C/ BALAO PLASTICO OU METALICO</t>
  </si>
  <si>
    <t>TORNEIRA DE BOIA VAZAO TOTAL 1" C/ BALAO PLASTICO OU METALICO</t>
  </si>
  <si>
    <t>TORNEIRA DE BOIA VAZAO TOTAL 3/4" C/ BALAO PLASTICO OU METALICO</t>
  </si>
  <si>
    <t>TORNEIRA ELETRICA P/ COZINHA</t>
  </si>
  <si>
    <t>TORNEIRA PLÁSTICA DE 1/2" PARA LAVATÓRIO</t>
  </si>
  <si>
    <t>TORNEIRA PLASTICA 3/4" P/TANQUE</t>
  </si>
  <si>
    <t>TORNEIRA PLASTICO 1/2" P/ PIA</t>
  </si>
  <si>
    <t>TRANSFORMADOR TRIFASICO 13,8KV/220-127V; 1000KVA IMERSO EM OLEO MINERAL"</t>
  </si>
  <si>
    <t>TRANSFORMADOR TRIFASICO 13,8KV/220-127V; 112,5KVA IMERSO EM OLEO MINERAL"</t>
  </si>
  <si>
    <t>TRANSFORMADOR TRIFASICO 13,8KV/220-127V; 150KVA IMERSO EM OLEO MINERAL"</t>
  </si>
  <si>
    <t>TRANSFORMADOR TRIFASICO 13,8KV/220-127V; 1500KVA IMERSO EM OLEO MINERAL"</t>
  </si>
  <si>
    <t>TRANSFORMADOR TRIFASICO 13,8KV/220-127V; 30 KVA IMERSO EM OLEO MINERAL"</t>
  </si>
  <si>
    <t>TRANSFORMADOR TRIFASICO 13,8KV/220-127V; 300KVA IMERSO EM OLEO MINERAL"</t>
  </si>
  <si>
    <t>TRANSFORMADOR TRIFASICO 13,8KV/220-127V; 45 KVA IMERSO EM OLEO MINERAL"</t>
  </si>
  <si>
    <t>TRANSFORMADOR TRIFASICO 13,8KV/220-127V; 75KVA IMERSO EM OLEO MINERAL"</t>
  </si>
  <si>
    <t>TRANSFORMADOR TRIFASICO 13,8KV/220-127V; 750KVA IMERSO EM OLEO MINERAL"</t>
  </si>
  <si>
    <t>TRANSPORTE (ENCARGOS COMPLEMENTARES) *COLETADO CAIXA*</t>
  </si>
  <si>
    <t>TRATOR DE PNEUS ATE 75HP (INCL MANUT/OPERACAO)</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</si>
  <si>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</si>
  <si>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</si>
  <si>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</si>
  <si>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</si>
  <si>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</si>
  <si>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TRATORISTA</t>
  </si>
  <si>
    <t>TRENA EM FIBRA DE VIDRO L = 30M</t>
  </si>
  <si>
    <t>TRILHO (TIPO FERROVIA) UTILZADO PARA ESTACAS EM FUNDACOES PREDIAIS</t>
  </si>
  <si>
    <t>TRILHO "U" ALUMINIO 40 X 40MM P/ ROLDANA</t>
  </si>
  <si>
    <t>TRILHO QUADRADO ALUMINIO 1/4'' P/ RODIZIOS</t>
  </si>
  <si>
    <t>TUBO ACO INDUSTRIAL DN 2" (50,8 MM) E=1,50MM, PESO= 1,8237 KG/M</t>
  </si>
  <si>
    <t>TUBO ACO PRETO C/ COSTURA NBR 5580 CLASSE LEVE DN 50MM ( 2" ) E = 3,00MM - 4,23KG/M</t>
  </si>
  <si>
    <t>TUBO ACO PRETO C/ COSTURA NBR 5580 CLASSE LEVE DN 80MM ( 3" ) E = 3,35MM - 7,07KG/M</t>
  </si>
  <si>
    <t>TUBO CHAPA PRETA E = 1/4" - 30" - 175KG</t>
  </si>
  <si>
    <t>TUBO CHAPA PRETA E = 3/16" - 26" - 147KG</t>
  </si>
  <si>
    <t>TUBO CHAPA PRETA E = 3/8" - 30" -177KG</t>
  </si>
  <si>
    <t>TUBO COBRE CLASSE "E" DN 104 MM</t>
  </si>
  <si>
    <t>TUBO COBRE CLASSE "E" DN 22 MM</t>
  </si>
  <si>
    <t>TUBO COBRE CLASSE "E" DN 28 MM</t>
  </si>
  <si>
    <t>TUBO COBRE CLASSE "E" DN 35 MM</t>
  </si>
  <si>
    <t>TUBO COBRE CLASSE "E" DN 42 MM</t>
  </si>
  <si>
    <t>TUBO COBRE CLASSE "E" DN 54 MM</t>
  </si>
  <si>
    <t>TUBO CONCRETO ARMADO CLASSE EA-2 PB JE NBR-8890/2007 DN 2000MM P/ ESG SANITARIO</t>
  </si>
  <si>
    <t>TUBO CONCRETO ARMADO CLASSE EA-3 PB JE NBR-8890/2007 DN 2000MM P/ ESG SANITARIO</t>
  </si>
  <si>
    <t>TUBO CONCRETO SIMPLES POROSO DN 300 MM</t>
  </si>
  <si>
    <t>TUBO CPVC, SOLDAVEL, 15 MM, AGUA QUENTE PREDIAL (NBR 15884)</t>
  </si>
  <si>
    <t>TUBO CPVC, SOLDAVEL, 22 MM, AGUA QUENTE PREDIAL (NBR 15884)</t>
  </si>
  <si>
    <t>TUBO CPVC, SOLDAVEL, 28 MM, AGUA QUENTE PREDIAL (NBR 15884)</t>
  </si>
  <si>
    <t>TUBO DE COBRE, CLASSE "E", PARA INSTALACOES HIDRAULICAS PREDIAIS, DN = 15 MM</t>
  </si>
  <si>
    <t>TUBO DE PVC PARA VENTILACAO, TIPO LEVE, DN = 125 MM</t>
  </si>
  <si>
    <t>TUBO PVC DEFOFO, JEI, 1 MPA, DN 100 MM, PARA REDE DE AGUA (NBR 7665)</t>
  </si>
  <si>
    <t>TUBO PVC DEFOFO, JEI, 1 MPA, DN 150 MM, PARA REDEDE AGUA (NBR 7665)</t>
  </si>
  <si>
    <t>TUBO PVC DEFOFO, JEI, 1 MPA, DN 200 MM, PARA REDE DE AGUA (NBR 7665)</t>
  </si>
  <si>
    <t>TUBO PVC DEFOFO, JEI, 1 MPA, DN 300 MM, PARA REDE DE AGUA (NBR 7665)</t>
  </si>
  <si>
    <t>TUBO PVC DRENAGEM CORRUGADO FLEXIVEL PERFURADO DN 100 OU 110</t>
  </si>
  <si>
    <t>TUBO PVC DRENAGEM CORRUGADO FLEXIVEL PERFURADO DN 65</t>
  </si>
  <si>
    <t>TUBO PVC DRENAGEM CORRUGADO RIGIDO PERFURADO DN 150</t>
  </si>
  <si>
    <t>TUBO PVC EB 644 P/ REDE COLET ESG JE DN 200MM</t>
  </si>
  <si>
    <t>TUBO PVC EB-644 P/ REDE COLET ESG JE DN 100MM</t>
  </si>
  <si>
    <t>TUBO PVC EB-644 P/ REDE COLET ESG JE DN 150MM</t>
  </si>
  <si>
    <t>TUBO PVC EB-644 P/ REDE COLET ESG JE DN 250MM</t>
  </si>
  <si>
    <t>TUBO PVC EB-644 P/ REDE COLET ESG JE DN 300MM</t>
  </si>
  <si>
    <t>TUBO PVC EB-644 P/ REDE COLET ESG JE DN 350MM</t>
  </si>
  <si>
    <t>TUBO PVC EB-644 P/ REDE COLET ESG JE DN 400MM</t>
  </si>
  <si>
    <t>TUBO PVC TIPO LEVE PBL DN 250MM PARA VENTILAÇÃO / EXAUSTÃO</t>
  </si>
  <si>
    <t>TUBO PVC TIPO LEVE PBL DN 300MM PARA VENTILAÇÃO / EXAUSTÃO</t>
  </si>
  <si>
    <t>TUBO PVC TIPO LEVE PBL DN 400MM PARA VENTILAÇÃO / EXAUSTÃO</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</si>
  <si>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</si>
  <si>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</si>
  <si>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</si>
  <si>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</si>
  <si>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</si>
  <si>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</si>
  <si>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</si>
  <si>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1/2" DIN 2440 PSI 300 C/ COSTURA ROSCA CONICA</t>
  </si>
  <si>
    <t>UNIAO FERRO GALV C/ASSENTO CONICO BRONZE 1 1/2"</t>
  </si>
  <si>
    <t>UNIAO FERRO GALV C/ASSENTO CONICO BRONZE 1/2"</t>
  </si>
  <si>
    <t>UNIAO FERRO GALV C/ASSENTO CONICO BRONZE 1"</t>
  </si>
  <si>
    <t>UNIAO FERRO GALV C/ASSENTO CONICO BRONZE 2 1/2"</t>
  </si>
  <si>
    <t>UNIAO FERRO GALV C/ASSENTO CONICO BRONZE 2"</t>
  </si>
  <si>
    <t>UNIAO FERRO GALV C/ASSENTO CONICO BRONZE 3/4"</t>
  </si>
  <si>
    <t>UNIAO FERRO GALV C/ASSENTO CONICO BRONZE 4"</t>
  </si>
  <si>
    <t>UNIAO FERRO GALV C/ASSENTO CONICO FERRO LONGO 1 1/2"</t>
  </si>
  <si>
    <t>UNIAO FERRO GALV C/ASSENTO CONICO FERRO LONGO 1/2"</t>
  </si>
  <si>
    <t>UNIAO FERRO GALV C/ASSENTO CONICO FERRO LONGO 1"</t>
  </si>
  <si>
    <t>UNIAO FERRO GALV C/ASSENTO CONICO FERRO LONGO 2 1/2"</t>
  </si>
  <si>
    <t>UNIAO FERRO GALV C/ASSENTO CONICO FERRO LONGO 2"</t>
  </si>
  <si>
    <t>UNIAO FERRO GALV C/ASSENTO CONICO FERRO LONGO 3/4"</t>
  </si>
  <si>
    <t>UNIAO FERRO GALV C/ASSENTO CONICO FERRO LONGO 3"</t>
  </si>
  <si>
    <t>UNIAO FERRO GALV C/ASSENTO CONICO FERRO LONGO 4"</t>
  </si>
  <si>
    <t>UNIAO FERRO GALV C/ASSENTO PLANO C/JUNTA NITRIPACK 1 1/4"</t>
  </si>
  <si>
    <t>UNIAO FERRO GALV ROSCA 1 1/2"</t>
  </si>
  <si>
    <t>UNIAO FERRO GALV ROSCA 1 1/4"</t>
  </si>
  <si>
    <t>UNIAO FERRO GALV ROSCA 1/2"</t>
  </si>
  <si>
    <t>UNIAO FERRO GALV ROSCA 1"</t>
  </si>
  <si>
    <t>UNIAO FERRO GALV ROSCA 2 1/2"</t>
  </si>
  <si>
    <t>UNIAO FERRO GALV ROSCA 2"</t>
  </si>
  <si>
    <t>UNIAO FERRO GALV ROSCA 3/4"</t>
  </si>
  <si>
    <t>UNIAO FERRO GALV ROSCA 3"</t>
  </si>
  <si>
    <t>UNIAO FERRO GALV ROSCA 4"</t>
  </si>
  <si>
    <t>UNIAO PVC C/ROSCA P/AGUA FRIA PREDIAL 1 1/2"</t>
  </si>
  <si>
    <t>UNIAO PVC C/ROSCA P/AGUA FRIA PREDIAL 1 1/4"</t>
  </si>
  <si>
    <t>UNIAO PVC C/ROSCA P/AGUA FRIA PREDIAL 2 1/2"</t>
  </si>
  <si>
    <t>UNIAO PVC C/ROSCA P/AGUA FRIA PREDIAL 2"</t>
  </si>
  <si>
    <t>UNIAO PVC C/ROSCA P/AGUA FRIA PREDIAL 3/4"</t>
  </si>
  <si>
    <t>UNIAO PVC C/ROSCA P/AGUA FRIA PREDIAL 3"</t>
  </si>
  <si>
    <t>UNIAO PVC C/ROSCA P/AGUA FRIA PREDIAL 4"</t>
  </si>
  <si>
    <t>UNIAO PVC SOLD P/AGUA FRIA PREDIAL 110MM</t>
  </si>
  <si>
    <t>UNIAO PVC SOLD P/AGUA FRIA PREDIAL 20MM</t>
  </si>
  <si>
    <t>UNIAO PVC SOLD P/AGUA FRIA PREDIAL 32MM</t>
  </si>
  <si>
    <t>UNIAO PVC SOLD P/AGUA FRIA PREDIAL 40MM</t>
  </si>
  <si>
    <t>UNIAO PVC SOLD P/AGUA FRIA PREDIAL 50MM</t>
  </si>
  <si>
    <t>UNIAO PVC SOLD P/AGUA FRIA PREDIAL 60MM</t>
  </si>
  <si>
    <t>UNIAO PVC SOLD P/AGUA FRIA PREDIAL 75MM</t>
  </si>
  <si>
    <t>UNIAO PVC SOLD P/AGUA FRIA PREDIAL 85MM</t>
  </si>
  <si>
    <t>USINA DE ASFALTO A FRIO ROMANELLI, MODELO UPMR 30/40, CAP. 30 A 40 T/H**CAIXA**</t>
  </si>
  <si>
    <t>USINA DE CONCRETO FIXA CAP 100M3/H</t>
  </si>
  <si>
    <t>USINA DE CONCRETO FIXA (CAPACIDADE DE 90 A 120 M3/H), SEM SILO</t>
  </si>
  <si>
    <t>USINA DE CONCRETO FIXA CAP 40M3/H, CIBI , modelo DEA 40 H/1, SEM SILO</t>
  </si>
  <si>
    <t>USINA DE CONCRETO FIXA CAP 60M3/H ,CIBI, MODELO COMPACTA 5 H1 , SEM SILO</t>
  </si>
  <si>
    <t>USINA DE CONCRETO FIXA CAP 80M3/H, CIBI , MODELO ASTRA 4 S/H1- SEM SILO</t>
  </si>
  <si>
    <t>VÁLVULA DE DESCARGA DE *1 1/2"* COM REGISTRO E ACABAMENTO EM METAL CROMADO</t>
  </si>
  <si>
    <t>VALVULA DESCARGA P/ MICTORIO</t>
  </si>
  <si>
    <t>VALVULA DESCARGA 1 1/4" C/ REGISTRO - ACABAMENTO EM METAL CROMADO</t>
  </si>
  <si>
    <t>VALVULA EM METAL CROMADO TIPO AMERICANA 3.1/2" X 1.1/2" P/ PIA DE COZINHA</t>
  </si>
  <si>
    <t>VALVULA EM PLASTICO BRANCO COM SAIDA LISA PARA TANQUE 1.1/4 " X 1.1/2 "</t>
  </si>
  <si>
    <t>VALVULA EM PLASTICO BRANCO PARA LAVATORIO 1 ", SEM UNHO, COM LADRAO</t>
  </si>
  <si>
    <t>VALVULA EM PLASTICO CROMADO PARA LAVATORIO 1 ", SEM UNHO, COM LADRAO</t>
  </si>
  <si>
    <t>VALVULA RETENCAO VERTICAL BRONZE (PN-16) 3/4" 200PSI - EXTREMIDADES C/ ROSCA"</t>
  </si>
  <si>
    <t>VALVULA RETENCAO VERTICAL BRONZE (PN-16) 3" 200PSI - EXTREMIDADES C/ ROSCA"</t>
  </si>
  <si>
    <t>VALVULA RETENCAO VERTICAL BRONZE (PN-16) 4" 200PSI - EXTREMIDADES C/ ROSCA"</t>
  </si>
  <si>
    <t>VARA FERRO CROMADO P/ CREMONA H = 120CM</t>
  </si>
  <si>
    <t>VARA FERRO CROMADO P/ CREMONA H = 150CM</t>
  </si>
  <si>
    <t>VARA LATAO CROMADO P/ CREMONA H = 120CM</t>
  </si>
  <si>
    <t>VASO SANITARIO SIFONADO INFANTIL LOUCA BRANCA</t>
  </si>
  <si>
    <t>VASSOURAO SIMPLES, SEM CABO, NYLON, 35-40CM P/ LIMPEZA DE PISOS/RUAS</t>
  </si>
  <si>
    <t>VEDACAO PVC AQUAPLUV D = 125 MM</t>
  </si>
  <si>
    <t>VEDANTE ACRILICO PARA TRINCAS</t>
  </si>
  <si>
    <t>VENTOSA SIMPLES FOFO C/ROSCA PN-25 DN 1</t>
  </si>
  <si>
    <t>VENTOSA SIMPLES FOFO C/ROSCA PN-25 DN 1 1/2</t>
  </si>
  <si>
    <t>VENTOSA SIMPLES FOFO C/ROSCA PN-25 DN 1 1/4</t>
  </si>
  <si>
    <t>VENTOSA SIMPLES FOFO C/ROSCA PN-25 DN 2</t>
  </si>
  <si>
    <t>VENTOSA SIMPLES FOFO C/ROSCA PN-25 DN 3/4</t>
  </si>
  <si>
    <t>VENTOSA SIMPLES FOFO COM FLANGES, PN-10/16, DN = 50 MM</t>
  </si>
  <si>
    <t>VENTOSA TRIPLICE FUNCAO FOFO C/ FLANGES PN-10 DN 200</t>
  </si>
  <si>
    <t>VENTOSA TRIPLICE FUNCAO FOFO C/ FLANGES PN-10/16 DN 100</t>
  </si>
  <si>
    <t>VENTOSA TRIPLICE FUNCAO FOFO C/ FLANGES PN-10/16 DN 150</t>
  </si>
  <si>
    <t>VENTOSA TRIPLICE FUNCAO FOFO C/ FLANGES PN-10/16/25 DN 50</t>
  </si>
  <si>
    <t>VENTOSA TRIPLICE FUNCAO FOFO C/ FLANGES PN-25 DN 150</t>
  </si>
  <si>
    <t>VENTOSA TRIPLICE FUNCAO FOFO C/ FLANGES PN-25 DN 200</t>
  </si>
  <si>
    <t>VERNIZ COPAL</t>
  </si>
  <si>
    <t>VERNIZ POLIURETANO BRILHANTE</t>
  </si>
  <si>
    <t>VERNIZ POLIURETANO BRILHANTE, INTERIOR-EXTERIOR</t>
  </si>
  <si>
    <t>VERNIZ POLIURETANO FOSCO</t>
  </si>
  <si>
    <t>VERNIZ PROTETOR</t>
  </si>
  <si>
    <t>VERNIZ SINTETICO BRILHANTE</t>
  </si>
  <si>
    <t>VERNIZ SINTETICO FOSCO</t>
  </si>
  <si>
    <t>VEU FIBRA DE VIDRO AEROGLASS/RHODIA OU SIMILAR 0,04 KG/M2</t>
  </si>
  <si>
    <t>VEU POLIESTER</t>
  </si>
  <si>
    <t>VIBRADOR DE IMERSAO C/ MOTOR DIESEL 4,5HP DIAM 48MM C/ MANGOTE</t>
  </si>
  <si>
    <t>VIBRADOR DE IMERSAO, DIAMETRO DE 25 MM, COM MOTOR A GASOLINA DE 3,5 HP</t>
  </si>
  <si>
    <t>VIDRACEIRO</t>
  </si>
  <si>
    <t>VIDRO CANELADO 4 MM - SEM COLOCACAO</t>
  </si>
  <si>
    <t>VIDRO CRISTAL COLORIDO 10 MM</t>
  </si>
  <si>
    <t>VIDRO CRISTAL COLORIDO 4 MM</t>
  </si>
  <si>
    <t>VIDRO CRISTAL COLORIDO 6 MM</t>
  </si>
  <si>
    <t>VIDRO CRISTAL COLORIDO 8MM</t>
  </si>
  <si>
    <t>VIDRO LISO FUME E = 4MM - SEM COLOCACAO</t>
  </si>
  <si>
    <t>VIDRO LISO FUME E = 6MM - SEM COLOCACAO</t>
  </si>
  <si>
    <t>VIDRO LISO INCOLOR 10 MM - SEM COLOCACAO</t>
  </si>
  <si>
    <t>VIDRO LISO INCOLOR 2MM - SEM COLOCACAO</t>
  </si>
  <si>
    <t>VIDRO LISO INCOLOR 5MM - SEM COLOCACAO</t>
  </si>
  <si>
    <t>VIDRO LISO INCOLOR 8MM - SEM COLOCACAO</t>
  </si>
  <si>
    <t>VIDRO MARTELADO 4 MM - SEM COLOCACAO</t>
  </si>
  <si>
    <t>VIGIA NOTURNO</t>
  </si>
  <si>
    <t>VIGOTA CONCRETO ARMADO PRE-MOLDADO 0,10X0,10X1,00M</t>
  </si>
  <si>
    <t>ASSENTAMENTO DE TUBO DE FERRO FUNDIDO COM JUNTA ELASTICA</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</si>
  <si>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</si>
  <si>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</si>
  <si>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</si>
  <si>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</si>
  <si>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</si>
  <si>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</si>
  <si>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</si>
  <si>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</si>
  <si>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</si>
  <si>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</si>
  <si>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</si>
  <si>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</si>
  <si>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</si>
  <si>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</si>
  <si>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</si>
  <si>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</si>
  <si>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</si>
  <si>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MODULO TIPO - REDE DE AGUA &gt; FORN. E ASSENTAMENTO DE TUBOS DE F0F0:COMPREENDE LOCACAO DA OBRA, CADASTRAMENTO DE INTERFERENCIAS, ESCAVACAODE VALA, EXCETO ROCHA, ATE A PROFUNDIDADE DE 1,50 METROS.INCLUI - CARGA,TRANSPORTE E DESCARGA DO MATE</t>
  </si>
  <si>
    <t>MODULO TIPO: REDE DE AGUA, COM FORNECIMENTO E ASSENTAMENTO DE TUBO FºFº DN 200 MM-K7, COMPREENDENDO: LOCACAO, CADASTRAMENTO DE INTERFERENCIAS, ESCAVACAO E REATERRO COMPACTADO DE VALA, EXCETO ROCHA, ATE 1,50 M.INCLUSIVE. ATENÇÃO: VIDE DESCRIÇÃOCOMPLEMENT</t>
  </si>
  <si>
    <t>ASSENTAMENTO SIMPLES DE TUBOS DE FERRO FUNDIDO (FOFO), COM JUNTA ELASTICA, DN 50 MM.</t>
  </si>
  <si>
    <t>ASSENTAMENTO TUBO PVC, RPVC, PVC DEFOFO, PRFV P/ESGOTO COM JE</t>
  </si>
  <si>
    <t>ASSENTAMENTO TUBO PVC COM JUNTA ELASTICA, DN 100 MM - (OU RPVC, OU PRFV) - PARA ESGOTO.</t>
  </si>
  <si>
    <t>ASSENTAMENTO TUBO PVC COM JUNTA ELASTICA, DN 125 MM - (OU RPVC, OU PRFV) - PARA ESGOTO.</t>
  </si>
  <si>
    <t>ASSENTAMENTO TUBO PVC COM JUNTA ELASTICA, DN 150 MM - (OU RPVC, OU PRFV) - PARA ESGOTO.</t>
  </si>
  <si>
    <t>ASSENTAMENTO TUBO PVC COM JUNTA ELASTICA, DN 200 MM - (OU RPVC, OU PRFV) - PARA ESGOTO.</t>
  </si>
  <si>
    <t>ASSENTAMENTO TUBO PVC COM JUNTA ELASTICA, DN 250 MM - (OU RPVC, OU PRFV) - PARA ESGOTO.</t>
  </si>
  <si>
    <t>ASSENTAMENTO TUBO PVC COM JUNTA ELASTICA, DN 300 MM - (OU RPVC, OU PRFV) - PARA ESGOTO.</t>
  </si>
  <si>
    <t>ASSENTAMENTO TUBO PVC, RPVC, PVC DEFOFO, PRFV P/AGUA COM JE</t>
  </si>
  <si>
    <t>ASSENTAMENTO TUBO PVC COM JUNTA ELASTICA, DN 50 MM - (OU RPVC, OU PVC DEFOFO, OU PRFV) - PARA AGUA.</t>
  </si>
  <si>
    <t>ASSENTAMENTO TUBO PVC COM JUNTA ELASTICA, DN 75 MM - (OU RPVC, OU PVC DEFOFO, OU PRFV) - PARA AGUA.</t>
  </si>
  <si>
    <t>ASSENTAMENTO TUBO PVC COM JUNTA ELASTICA, DN 1000 MM - (OU RPVC, OU PVC DEFOFO, OU PRFV) - PARA AGUA.</t>
  </si>
  <si>
    <t>ASSENTAMENTO SIMPLES DE TUBOS DE CERÂMICA COM JUNTA ARGAMASSADA - DN 400 MM</t>
  </si>
  <si>
    <t>ASSENTAMENTO SIMPLES DE TUBOS DE CERÂMICA COM JUNTA ARGAMASSADA - DN 375 MM</t>
  </si>
  <si>
    <t>ASSENTAMENTO DE MANILHAS E CONEXOES CERAMICAS DIAMETRO = 300MM, JUNTA EM ARGAMASSA 1:3 CIMENTO:AREIA</t>
  </si>
  <si>
    <t>ASSENTAMENTO DE MANILHAS E CONEXOES CERAMICAS DIAMETRO = 250MM, JUNTA EM ARGAMASSA 1:3 CIMENTO:AREIA</t>
  </si>
  <si>
    <t>ASSENTAMENTO DE MANILHAS E CONEXOES CERAMICAS DIAMETRO = 200MM, JUNTA EM ARGAMASSA 1:3 CIMENTO:AREIA</t>
  </si>
  <si>
    <t>ASSENTAMENTO DE MANILHAS E CONEXOES CERAMICAS</t>
  </si>
  <si>
    <t>ASSENTAMENTO DE TUBO CERAMICO, DIAMETRO = 150 MM, COM JUNTA EM ARGAMASSA 1:3 CIMENTO:AREIA</t>
  </si>
  <si>
    <t>ASSENTAMENTO SIMPLES DE TUBOS E PECAS DE CERAMICA</t>
  </si>
  <si>
    <t>ASSENTAMENTO DE TUBOS DE CONCRETO COM ANEL DE BORRACHA</t>
  </si>
  <si>
    <t>ASSENTAMENTO DE TUBO DE CONCRETO DIAMETRO 400 MM, JUNTAS COM ANEL DE BORRACHA, MONTAGEM COM AUXÍLIO DE EQUIPAMENTOS</t>
  </si>
  <si>
    <t>ASSENTAMENTO DE TUBO DE CONCRETO DIAMETRO 500 MM, JUNTAS COM ANEL DE BORRACHA, MONTAGEM COM AUXÍLIO DE EQUIPAMENTOS</t>
  </si>
  <si>
    <t>ASSENTAMENTO DE TUBO DE CONCRETO DIAMETRO 600 MM, JUNTAS COM ANEL DE BORRACHA, MONTAGEM COM AUXÍLIO DE EQUIPAMENTOS</t>
  </si>
  <si>
    <t>ASSENTAMENTO DE TUBO DE CONCRETO DIAMETRO 700 MM, JUNTAS COM ANEL DE BORRACHA, MONTAGEM COM AUXÍLIO DE EQUIPAMENTOS</t>
  </si>
  <si>
    <t>ASSENTAMENTO DE TUBO DE CONCRETO DIAMETRO 800 MM, JUNTAS COM ANEL DE BORRACHA, MONTAGEM COM AUXÍLIO DE EQUIPAMENTOS</t>
  </si>
  <si>
    <t>ASSENTAMENTO DE TUBO DE CONCRETO DIAMETRO 900 MM, JUNTAS COM ANEL DE BORRACHA, MONTAGEM COM AUXÍLIO DE EQUIPAMENTOS</t>
  </si>
  <si>
    <t>ASSENTAMENTO DE TUBO DE CONCRETO DIAMETRO 1000MM, JUNTAS COM ANEL DE BORRACHA, MONTAGEM COM AUXÍLIO DE EQUIPAMENTOS</t>
  </si>
  <si>
    <t>ASSENTAMENTO DE TUBO DE CONCRETO DIAMETRO 1200 MM, JUNTAS COM ANEL DE BORRACHA, MONTAGEM COM AUXÍLIO DE EQUIPAMENTOS</t>
  </si>
  <si>
    <t>ASSENTAMENTO DE TUBOS DE CONCRETO DIAMETRO = 1500MM, SIMPLES OU ARMADO, JUNTA EM ARGAMASSA 1:3 CIMENTO:AREIA</t>
  </si>
  <si>
    <t>ASSENTAMENTO DE TUBOS DE CONCRETO DIAMETRO = 1200MM, SIMPLES OU ARMADO, JUNTA EM ARGAMASSA 1:3 CIMENTO:AREIA</t>
  </si>
  <si>
    <t>ASSENTAMENTO DE TUBOS DE CONCRETO DIAMETRO = 1000MM, SIMPLES OU ARMADO, JUNTA EM ARGAMASSA 1:3 CIMENTO:AREIA</t>
  </si>
  <si>
    <t>GRELHA DE FERRO FUNDIDO PARA CANALETA LARG = 40CM, FORNECIMENTO E ASSENTAMENTO</t>
  </si>
  <si>
    <t>GRELHA DE FERRO FUNDIDO PARA CANALETA LARG = 30CM, FORNECIMENTO E ASSENTAMENTO</t>
  </si>
  <si>
    <t>GRELHA DE FERRO FUNDIDO PARA CANALETA LARG = 20CM, FORNECIMENTO E ASSENTAMENTO</t>
  </si>
  <si>
    <t>GRELHA DE FERRO FUNDIDO PARA CANALETA LARG = 15CM, FORNECIMENTO E ASSENTAMENTO</t>
  </si>
  <si>
    <t>TAMPAO DE FERRO FUNDIDO, D = 60CM, 175KG, P = CHAMINE CX AREIA/POCO VISITA ASSENTADO COM ARG CIM/AREIA 1:4, FORNECIMENTO E ASSENTAMENTO</t>
  </si>
  <si>
    <t>ASSENTAMENTO DE PECAS, CONEXOES, APARELHOS E ACESSORIOS DE FERRO FUNDIDO DUCTIL, JUNTA ELASTICA, MECANICA OU FLANGEADA, COM DIAMETROS DE 50A 300 MM.</t>
  </si>
  <si>
    <t>MODULO TIPO - REDE DE AGUA &gt; FORN. E ASSENT. DE TUBOS DE PVC DEFOFO:COMPREENDE LOCACAO DA OBRA, CADASTRAMENTO DE INTERFERENCIAS, ESCAVACAODE VALA, EXCETO ROCHA, PROFUNDIDADE ATE 1,50 METROS.INCLUI - CARGA, TRANSPORTE E DECARGA DO MATE</t>
  </si>
  <si>
    <t xml:space="preserve">TE PVC PARA COLETOR ESGOTO, EB644, D=100MM, COM JUNTA ELASTICA. </t>
  </si>
  <si>
    <t>CURVA PARA REDE COLETOR ESGOTO, EB 644, 90GR, DN=200MM, COM JUNTA ELASTICA</t>
  </si>
  <si>
    <t>CURVA PVC PARA REDE COLETOR ESGOTO, EB-644, 45 GR, 200 MM, COM JUNTA ELASTICA.</t>
  </si>
  <si>
    <t>INSTALACAO DE VALVULA OU REGISTRO C/JUNTA FLANGEADA</t>
  </si>
  <si>
    <t xml:space="preserve">INSTALAÇÃO DE VÁLVULAS OU REGISTROS COM JUNTA FLANGEADA - DN 800 </t>
  </si>
  <si>
    <t>INSTALACAO DE VALVULA OU REGISTRO C/JUNTA ELASTICA</t>
  </si>
  <si>
    <t>ASSENTAMENTO DE TUBO DE ACO COM JUNTA ELASTICA - COMP = 6,0 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</si>
  <si>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</si>
  <si>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</si>
  <si>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</si>
  <si>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</si>
  <si>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</si>
  <si>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</si>
  <si>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</si>
  <si>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</si>
  <si>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</si>
  <si>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</si>
  <si>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</si>
  <si>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900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</si>
  <si>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</si>
  <si>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</si>
  <si>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</si>
  <si>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SANITARIO C/VASO/CHUVEIRO PARA PESSOAL DE OBRA</t>
  </si>
  <si>
    <t>GALPAO P/OFICINA/DEPOSITO CANTEIRO OBRA(MAD LEI)</t>
  </si>
  <si>
    <t>BARRACOES DE OBRA</t>
  </si>
  <si>
    <t>BARRACAO DE OBRA</t>
  </si>
  <si>
    <t>AQUISICAO E ASSENTAMENTO PLACA DE OBRA</t>
  </si>
  <si>
    <t>MONTAGEM E DESMONTAGEM USINA DE CONCRETO</t>
  </si>
  <si>
    <t>MONTAGEM / DESMONTAGEM DE USINA CONCRETO TIPO PAREDE C/SILOS HORIZONTAL P/3 AGREGADOS, INCLUSIVE MECANICO (PESADO)</t>
  </si>
  <si>
    <t>ALUGUEL DE CONTAINER</t>
  </si>
  <si>
    <t>ALUGUEL CONTAINER/ESCRIT INCL INST ELET LARG=2,20 COMP=6,20M ALT=2,50M CHAPA ACO C/NERV TRAPEZ FORRO C/ISOL TERMO/ACUSTICOCHASSIS REFORC PISO COMPENS NAVAL EXC TRANSP/CARGA/DESCARGA</t>
  </si>
  <si>
    <t>ALUGUEL CONTAINER/ESCRIT/WC C/1 VASO/1 LAV/1 MIC/4 CHUV LARG =2,20M COMPR=6,20M ALT=2,50M CHAPA ACO NERV TRAPEZ FORROC/ISOL TERMO-ACUST CHASSIS REFORC PISO COMPENS NAVAL INCL INSTELETR/HIDRO-SANIT EXCL TRANSP/CARGA/DESCARGA</t>
  </si>
  <si>
    <t>ALUGUEL CONTAINER/SANIT C/2 VASOS/1 LAVAT/1 MIC/4 CHUV LARG= 2,20M COMPR=6,20M ALT=2,50M CHAPA ACO C/NERV TRAPEZ FORRO C/ISOLAM TERMO/ACUSTICO CHASSIS REFORC PISO COMPENS NAVAL INCLINST ELETR/HIDR EXCL TRANSP/CARGA/DESCARG</t>
  </si>
  <si>
    <t>ALUGUEL CONTAINER/SANIT C/4 VASOS/1 LAVAT/1 MIC/4 CHUV LARG= 2,20M COMPR=6,20M ALT=2,50M CHAPAS ACO C/NERV TRAPEZ FORRO C/ISOL TERMO-ACUST CHASSIS REFORC PISO COMPENS NAVAL INCL INST RAELETR/HIDRO-SANIT EXCL TRANSP/CARGA/DESCARGA</t>
  </si>
  <si>
    <t>ALUGUEL CONTAINER/SANIT C/7 VASOS/1 LAVAT/1 MIC LARG=2,20M COMPR=6,20M ALT=2,50M CHAPA ACO NERV TRAPEZ FORRO C/ISOLTERMO-ACUST CHASSIS REFORC PISO COMPENS NAVAL INCL INST ELET/HIDRO-SANIT EXCL TRANSP/CARGA/DESCARGA</t>
  </si>
  <si>
    <t>ROLO COMPACTADOR VIBRATÓRIO, CILINDRO LISO, AUTO-PROPEL. 80HP, PESO MÁXIMO OPERACIONAL 8,1T - CHP DIURNO</t>
  </si>
  <si>
    <t>ROLO COMPACTADOR VIBRATÓRIO, TANDEM, AUTO PROPEL., CILINDRO LISO DE AÇO, 40HP - 4,4T, IMPACTO DINÂMICO 3,1T- VU 5 ANOS - CHP DIURNO.</t>
  </si>
  <si>
    <t>CAMINHAO PIPA 6000L TOCO, 162CV - 7,5T (VU=6ANOS) (INCLUI TANQUE DE ACO PARA TRANSPORTE DE AGUA E MOTOBOMBA CENTRIFUGA A GASOLINA 3,5CV) - CUSTO HORARIO PRODUTIVO DIURNO</t>
  </si>
  <si>
    <t>MARTELETE OU ROMPEDOR PNEUMÁTICO MANUAL 28KG, FREQUENCIA DE IMPACTO 1230/MINUTO - CHP DIURNO</t>
  </si>
  <si>
    <t>CAMINHAO CARROCERIA ABERTA,EM MADEIRA, TOCO, 170CV - 11T (VU=6ANOS) CUSTO HORÁRIO DE PRODUÇÃO DIURNA</t>
  </si>
  <si>
    <t>ROLO COMPACTADOR VIBRATÓRIO REBOCÁVEL AÇO LISO, PESO 4,7T, IMPACTO DINÂMICO 18,3T - CHP DIURNO</t>
  </si>
  <si>
    <t>ROLO COMPACTADOR DE PNEUS ESTÁTICO PARA ASFALTO, PRESSÃO VARIÁVEL, POTÊNCIA 99HP, PESO OPERACIONAL SEM/COM LASTRO 8,3/21,0 T - CHP DIURNO</t>
  </si>
  <si>
    <t>ROLO COMPACTADOR VIBRATÓRIO PÉ DE CARNEIRO, OPERADO POR CONTROLE REMOTO, POTÊNCIA 17HP, PESO OPERACIONAL 1,65T - CHP DIURNO</t>
  </si>
  <si>
    <t>CAMINHAO TOCO, 177CV - 14T (VU=6ANOS) (NAO INCLUI CARROCERIA) - CUSTO HORARIO PRODUTIVO DIURNO</t>
  </si>
  <si>
    <t>CAMINHAO TOCO, 170CV - 11T (VU=6ANOS) (NAO INCLUI CARROCERIA) - CUSTO HORARIO PRODUTIVO DIURNO</t>
  </si>
  <si>
    <t>CAMINHAO PIPA 10000L TRUCADO, 208CV - 21,1T (VU=6ANOS) (INCLUI TANQUE DE ACO PARA TRANSPORTE DE AGUA E MOTOBOMBA CENTRIFUGA A GASOLINA 3,5CV) - CUSTO HORARIO PRODUTIVO DIURNO</t>
  </si>
  <si>
    <t>DISTRIBUIDOR DE AGREGADO TIPO DOSADOR REBOCAVEL COM 4 PNEUS COM LARGURA 3,66 M - CHP DIURNO</t>
  </si>
  <si>
    <t>LANCA ELEVATORIA TELESCOPICA DE ACIONAMENTO HIDRAULICO, CAPACIDADE DE CARGA 30.000 KG, COM CESTO, MONTADA SOBRE CAMINHAO TRUCADO - CHP DIURNO</t>
  </si>
  <si>
    <t>TRATOR DE ESTEIRAS COM LAMINA - POTENCIA 305 HP - PESO OPERACIONAL 37 T (VU=10ANOS) - CHP DIURNO</t>
  </si>
  <si>
    <t>CAMINHAO PIPA 6000L TOCO, 162CV - 7,5T (VU=6ANOS) (INCLUI TANQUE DE ACO PARA TRANSPORTE DE AGUA) - CUSTO HORARIO PRODUTIVO DIURNO</t>
  </si>
  <si>
    <t>CAMINHAO BASCULANTE (TOCO) 5 M3, MOTOR DIESEL, 132CV, COM MOTORISTA, CHP.</t>
  </si>
  <si>
    <t>ROLO COMPACTADOR VIBRATORIO PE DE CARNEIRO PARA SOLOS, POTENCIA 80HP, PESO MÁXIMO OPERACIONAL 8,8T</t>
  </si>
  <si>
    <t>CUSTO HORARIO PRODUTIVO DIURNO - CAMINHAO CARROCERIA MERCEDES BENZ 1418/48 184 HP</t>
  </si>
  <si>
    <t>CUSTO HORARIO PRODUTIVO - GUINDASTE MUNK 640/18 - 8T S/CAMINHAO MERCEDES BENZ 1418/51 - 184 HP</t>
  </si>
  <si>
    <t>CUSTO HORARIO PRODUTIVO DIURNO - GUINDASTE AUTOPROPELIDO MADAL MD 10A 45 HP</t>
  </si>
  <si>
    <t>CUSTO HORARIO PRODUTIVO DIURNO - TRATOR DE ESTEIRAS CATERPILLAR D6D PS - 163 6A - 140 HP</t>
  </si>
  <si>
    <t>ESCAVADEIRA</t>
  </si>
  <si>
    <t>USINA DE ASFALTO A FRIO ALMEIDA PMF - 35 DPD CAP/60/80 T/H 30 HP (ELETRICA)</t>
  </si>
  <si>
    <t>CAMINHÃO TOCO VW 8120 EURO III 115 CV, CARROC. FIXA MADEIRA, PBT 7700 KG, C.UTIL + CARROC 4640 KG, COM MUNCK MADAL MD-6501 CARGA MAX 3,25T (A 2M) E 1,62T (A 4M)</t>
  </si>
  <si>
    <t>ROLO COMPACTADOR VIBRATÓRIO REBOCÁVEL AÇO LISO, PESO 4,7T, IMPACTO DINÂMICO 18,3T - CHP NOTURNO</t>
  </si>
  <si>
    <t>ROLO COMPACTADOR DE PNEUS ESTÁTICO PARA ASFALTO, PRESSÃO VARIÁVEL, POTÊNCIA 99HP, PESO OPERACIONAL SEM/COM LASTRO 8,3/21,0 T - CHP NOTURNO</t>
  </si>
  <si>
    <t>ROLO COMPACTADOR VIBRATÓRIO PÉ DE CARNEIRO, OPERADO POR CONTROLE REMOTO, POTÊNCIA 17HP, PESO OPERACIONAL 1,65T - CHP NOTURNO</t>
  </si>
  <si>
    <t>CAMINHAO TOCO, 177CV - 14T (VU=6ANOS) (NAO INCLUI CARROCERIA) - CUSTO HORARIO PRODUTIVO NOTURNO</t>
  </si>
  <si>
    <t>CAMINHAO TOCO, 170CV - 11T (VU=6ANOS) (NAO INCLUI CARROCERIA) - CUSTO HORARIO PRODUTIVO NOTURNO</t>
  </si>
  <si>
    <t>CAMINHAO PIPA 10000L TRUCADO, 208CV - 21,1T (VU=6ANOS) (INCLUI TANQUE DE ACO PARA TRANSPORTE DE AGUA E MOTOBOMBA CENTRIFUGA A GASOLINA 3,5CV) - CUSTO HORARIO PRODUTIVO NOTURNO</t>
  </si>
  <si>
    <t>DISTRIBUIDOR DE AGREGADO TIPO DOSADOR REBOCAVEL COM 4 PNEUS COM LARGURA 3,66 M - CHP NOTURNO</t>
  </si>
  <si>
    <t>LANCA ELEVATORIA TELESCOPICA DE ACIONAMENTO HIDRAULICO, CAPACIDADE DE CARGA 30.000 KG, COM CESTO, MONTADA SOBRE CAMINHAO TRUCADO - CHP NOTURNO</t>
  </si>
  <si>
    <t>COMPACTADOR DE SOLOS COM PLACA VIBRATORIA, 46X51CM, 5HP, 156KG, DIESEL, IMPACTO DINAMICO 1700KG - CUSTO HORARIO PRODUTIVO DIURNO</t>
  </si>
  <si>
    <t>COMPACTADOR DE SOLOS COM PLACA VIBRATORIA, 46X51CM, 5HP, 156KG, DIESEL, IMPACTO DINAMICO 1700KG - CUSTO HORARIO PRODUTIVO NOTURNO</t>
  </si>
  <si>
    <t>ROLO COMPACTADOR VIBRATÓRIO DE CILINDRO LISO, AUTO-PROPEL. DE AÇO, 80HP - 8,1T - CHI DIURNO</t>
  </si>
  <si>
    <t>CAMINHAO CARROCERIA ABERTA,EM MADEIRA, TOCO, 170CV - 11T (VU=6ANOS) CHI DIURNO</t>
  </si>
  <si>
    <t>ROLO COMPACTADOR VIBRATÓRIO REBOCÁVEL AÇO LISO, PESO 4,7T, IMPACTO DINÂMICO 18,3T - CHI DIURNO</t>
  </si>
  <si>
    <t>ROLO COMPACTADOR DE PNEUS ESTÁTICO PARA ASFALTO, PRESSÃO VARIÁVEL, POTÊNCIA 99HP, PESO OPERACIONAL SEM/COM LASTRO 8,3/21,0 T - CHI DIURNO</t>
  </si>
  <si>
    <t>ROLO COMPACTADOR VIBRATÓRIO PÉ DE CARNEIRO, OPERADO POR CONTROLE REMOTO, POTÊNCIA 17HP, PESO OPERACIONAL 1,65T - CHI</t>
  </si>
  <si>
    <t>CAMINHAO TOCO, 177CV - 14T (VU=6ANOS) (NAO INCLUI CARROCERIA) - CUSTO HORARIO IMPRODUTIVO DIURNO</t>
  </si>
  <si>
    <t>CAMINHAO TOCO, 170CV - 11T (VU=6ANOS) (NAO INCLUI CARROCERIA) - CUSTO HORARIO IMPRODUTIVO DIURNO</t>
  </si>
  <si>
    <t>CAMINHAO PIPA 10000L TRUCADO, 208CV - 21,1T (VU=6ANOS) (INCLUI TANQUE DE ACO PARA TRANSPORTE DE AGUA E MOTOBOMBA CENTRIFUGA A GASOLINA 3,5CV) - CUSTO HORARIO IMPRODUTIVO DIURNO</t>
  </si>
  <si>
    <t>DISTRIBUIDOR DE AGREGADO TIPO DOSADOR REBOCAVEL COM 4 PNEUS COM LARGURA 3,66 M - CHI DIURNO</t>
  </si>
  <si>
    <t>LANCA ELEVATORIA TELESCOPICA DE ACIONAMENTO HIDRAULICO, CAPACIDADE DE CARGA 30.000 KG, COM CESTO, MONTADA SOBRE CAMINHAO TRUCADO - CHI DIURNO</t>
  </si>
  <si>
    <t>MARTELETE OU ROMPEDOR PNEUMÁTICO MANUAL 28KG, FREQUENCIA DE IMPACTO 1230/MINUTO - CHI DIURNO</t>
  </si>
  <si>
    <t>COMPRESSOR DE AR REBOCAVEL, DESCARGA LIVRE EFETIVA 180PCM, PRESSAO DE TRABALHO 102 PSI, MOTOR A DIESEL 89CV - CUSTO HORARIO IMPRODUTIVO DIURNO</t>
  </si>
  <si>
    <t>COMPACTADOR DE SOLOS COM PLACA VIBRATORIA, 46X51CM, 5HP, 156KG, DIESEL, IMPACTO DINAMICO 1700KG - CUSTO HORARIO IMPRODUTIVO DIURNO</t>
  </si>
  <si>
    <t>TRATOR DE ESTEIRAS COM LAMINA - POTENCIA 305 HP - PESO OPERACIONAL 37 T (VU=10ANOS) -CHI DIURNO</t>
  </si>
  <si>
    <t>CAMINHAO PIPA 6000L TOCO, 162CV - 7,5T (VU=6ANOS) (INCLUI TANQUE DE ACO PARA TRANSPORTE DE AGUA) - CUSTO HORARIO IMPRODUTIVO DIURNO</t>
  </si>
  <si>
    <t>CUSTO HORARIO IMPRODUTIVO DIURNO - COMPRESSOR ATLAS COPCO - XA80 170 PCM 80 HP</t>
  </si>
  <si>
    <t>CAMINHÃO TOCO, CARROCERIA FIXA ABERTA MADEIRA, MOTOR DIESEL - CHI - COM MOTORISTA</t>
  </si>
  <si>
    <t>CAMINHAO CARROCERIA ABERTA,EM MADEIRA, TOCO, 170CV - 11T (VU=6ANOS) CHI NOTURNO</t>
  </si>
  <si>
    <t>USINA MISTURADORA DE SOLOS, DOSADORES TRIPLOS, CALHA VIBRATÓRIA, CAPCIDADE 200/500 TON, 201HP - CHI NOTURNO</t>
  </si>
  <si>
    <t>ROLO COMPACTADOR VIBRATÓRIO REBOCÁVEL AÇO LISO, PESO 4,7T, IMPACTO DINÂMICO 18,3T - CHI NOTURNO</t>
  </si>
  <si>
    <t>ROLO COMPACTADOR DE PNEUS ESTÁTICO PARA ASFALTO, PRESSÃO VARIÁVEL, POTÊNCIA 99HP, PESO OPERACIONAL SEM/COM LASTRO 8,3/21,0 T - CHI NOTURNO</t>
  </si>
  <si>
    <t>CAMINHAO TOCO, 177CV - 14T (VU=6ANOS) (NAO INCLUI CARROCERIA) - CUSTO HORARIO IMPRODUTIVO NOTURNO</t>
  </si>
  <si>
    <t>CAMINHAO TOCO, 170CV - 11T (VU=6ANOS) (NAO INCLUI CARROCERIA) - CUSTO HORARIO IMPRODUTIVO NOTURNO</t>
  </si>
  <si>
    <t>CAMINHAO PIPA 10000L TRUCADO, 208CV - 21,1T (VU=6ANOS) (INCLUI TANQUE DE ACO PARA TRANSPORTE DE AGUA E MOTOBOMBA CENTRIFUGA A GASOLINA 3,5CV) - CUSTO HORARIO IMPRODUTIVO NOTURNO</t>
  </si>
  <si>
    <t>DISTRIBUIDOR DE AGREGADO TIPO DOSADOR REBOCAVEL COM 4 PNEUS COM LARGURA 3,66 M - CHI NOTURNO</t>
  </si>
  <si>
    <t>LANCA ELEVATORIA TELESCOPICA DE ACIONAMENTO HIDRAULICO, CAPACIDADE DE CARGA 30.000 KG, COM CESTO, MONTADA SOBRE CAMINHAO TRUCADO - CHI NOTURNO</t>
  </si>
  <si>
    <t>COMPACTADOR DE SOLOS COM PLACA VIBRATORIA, 46X51CM, 5HP, 156KG, DIESEL, IMPACTO DINAMICO 1700KG - CUSTO HORARIO IMPRODUTIVO NOTURNO</t>
  </si>
  <si>
    <t>ROLO COMPACTADOR VIBRATÓRIO PÉ DE CARNEIRO, OPERADO POR CONTROLE REMOTO, POTÊNCIA 17HP, PESO OPERACIONAL 1,65T - CHI NOTURNO</t>
  </si>
  <si>
    <t>ROLO COMPACTADOR VIBRATORIO PE DE CARNEIRO PARA SOLOS, POTENCIA 80HP, PESO MÁXIMO OPERACIONAL 8,8T - MANUTENCAO</t>
  </si>
  <si>
    <t>ROLO COMPACTADOR VIBRATORIO, CILINDRO LISO, AUTO-PROPELIDO 80HP, PESO MAXIMO OPERACIONAL 8,1T - CHP DIURNO - JUROS E DEPRECIACAO</t>
  </si>
  <si>
    <t>ROLO COMPACTADOR VIBRATÓRIO DE CILINDRO LISO, AUTO-PROP., POTÊNCIA 80HP, PESO MÁXIMO OPERACIONAL 8,1T - CUSTO DA MÃO-DE-OBRA NA OPERAÇÃO</t>
  </si>
  <si>
    <t>ROLO COMPACTADOR VIBRATÓRIO, TANDEM, CILINDRO LISO DE AÇO, AUTO-PROPEL., 40HP - 4,4T, IMPACTO DINÂMICO 3,1T, VU 5 ANOS - DEPRECIAÇÃO E JUROS</t>
  </si>
  <si>
    <t>ROLO COMPACTADOR VIBRATORIO, TANDEM, CILINDRO LISO, AUTO-PROPEL. 40HP - 4,4T, IMPACTO DINAMICO 3,1T, VU 5 ANOS - MANUTENCAO.</t>
  </si>
  <si>
    <t>USINA DE CONCRETO FIXA CAPACIDADE 90/120 M³, 63HP - DEPRECIAÇÃO E JUROS</t>
  </si>
  <si>
    <t>USINA DE CONCRETO FIXA CAPACIDADE 90/120 M³, 63HP - MATERIAIS NA OPERAÇÃO</t>
  </si>
  <si>
    <t>USINA DE CONCRETO FIXA CAPACIDADE 90/120 M³, 63HP - MÃO-DE-OBRA NA OPERAÇÃO DIURNA</t>
  </si>
  <si>
    <t>CAMINHAO CARROCERIA ABERTA,EM MADEIRA, TOCO, 170CV - 11T (VU=6ANOS) MANUTENCAO</t>
  </si>
  <si>
    <t>USINA MISTURADORA DE SOLOS, DOSADORES TRIPLOS, CALHA VIBRATÓRIA, CAPCIDADE 200/500 TON, 201HP - DEPRECIAÇÃO E JUROS</t>
  </si>
  <si>
    <t>USINA MISTURADORA DE SOLOS, DOSADORES TRIPLOS, CALHA VIBRATÓRIA, CAPCIDADE 200/500 TON, 201HP - MANUTENÇÃO</t>
  </si>
  <si>
    <t>USINA MISTURADORA DE SOLOS, DOSADORES TRIPLOS, CALHA VIBRATÓRIA, CAPCIDADE 200/500 TON, 201HP - MÃO-DE-OBRA NA OPERAÇÃO NOTURNA</t>
  </si>
  <si>
    <t>TRATOR PNEUS TRAÇÃO 4X2, 82 CV, PESO C/ LASTRO 4,555 T - MÃO-DE-OBRA OPERACAO DIURNA</t>
  </si>
  <si>
    <t>TRATOR DE ESTEIRAS 99HP, PESO OPERACIONAL 8,5T - MAO-DE-OBRA NA OPERACAO DIURNA</t>
  </si>
  <si>
    <t>ROLO COMPACTADOR VIBRATÓRIO REBOCÁVEL CILINDRO LISO, 4,7T, IMPACTO DINÂMICO 18,3T - MANUTENÇÃO.</t>
  </si>
  <si>
    <t>ROLO COMPACTADOR PNEUMÁTICO, AUTO-PROPEL., PRESSÃO VARIÁVEL, 99HP, PESO OPERACIONAL SEM OU COM LASTRO 8,3/21,0 T - MANUTENÇÃO.</t>
  </si>
  <si>
    <t>ROLO COMPACTADOR PNEUMÁTICO, AUTO-PROPEL., PRESSÃO VARIÁVEL, 99HP, PESO OPERACIONAL SEM OU COM LASTRO 8,3/21,0 T - CUSTO COM MATERIAIS NA OPERAÇÃO</t>
  </si>
  <si>
    <t>ROLO COMPACTADOR VIBRATÓRIO PÉ DE CARNEIRO, OPERADO POR CONTROLE REMOTO, POTÊNCIA 17HP, PESO OPERACIONAL 1,65T - DEPRECIAÇÃO E JUROS</t>
  </si>
  <si>
    <t>ROLO COMPACTADOR VIBRATÓRIO PÉ DE CARNEIRO, OPERADO POR CONTROLE REMOTO, 17HP - 1,65T - MANUTENÇÃO.</t>
  </si>
  <si>
    <t>CAMINHAO PIPA 6.000L TOCO 162CV - PBT=11800KG C/BOMBA GASOLINA - DEPRECIACAO E JUROS</t>
  </si>
  <si>
    <t>CAMINHAO PIPA 6.000L TOCO 162CV - PBT=11800KG C/BOMBA GASOLINA -MANUTENCAO</t>
  </si>
  <si>
    <t>CAMINHAO PIPA 6000L TOCO, 162CV - 7,5T (VU=6ANOS) (INCLUI TANQUE DE ACO PARA TRANSPORTE DE AGUA) - CUSTO HORARIO DE MATERIAIS NA OPERACAO</t>
  </si>
  <si>
    <t>CAMINHAO PIPA 6000L TOCO, 162CV - 7,5T (VU=6ANOS) (INCLUI TANQUE DE ACO PARA TRANSPORTE DE AGUA E MOTOBOMBA CENTRIFUGA A GASOLINA 3,5CV) - MAO-DE-OBRA DIURNA NA OPERACAO</t>
  </si>
  <si>
    <t>CAMINHAO TOCO, 177CV - 14T (VU=6ANOS) (NAO INCLUI CARROCERIA) - DEPRECIACAO E JUROS</t>
  </si>
  <si>
    <t>CAMINHAO TOCO, 177CV - 14T (VU=6ANOS) (NAO INCLUI CARROCERIA) - MANUTENCAO</t>
  </si>
  <si>
    <t>CAMINHAO TOCO, 177CV - 14T (VU=6ANOS) (NAO INCLUI CARROCERIA) - MAO-DE-OBRA NOTURNA NA OPERACAO</t>
  </si>
  <si>
    <t>CAMINHAO TOCO, 170CV - 11T (VU=6ANOS) (NAO INCLUI CARROCERIA) - DEPRECIACAO E JUROS</t>
  </si>
  <si>
    <t>CAMINHAO TOCO, 170CV - 11T (VU=6ANOS) (NAO INCLUI CARROCERIA) - MANUTENCAO</t>
  </si>
  <si>
    <t>CAMINHAO TOCO, 170CV - 11T (VU=6ANOS) (NAO INCLUI CARROCERIA) - MAO-DE-OBRA DIURNA NA OPERACAO</t>
  </si>
  <si>
    <t>CAMINHAO PIPA 6000L TOCO, 162CV - 7,5T (VU=6ANOS) (INCLUI TANQUE DE ACO PARA TRANSPORTE DE AGUA E MOTOBOMBA CENTRIFUGA A GASOLINA 3,5CV) - DEPRECIACAO E JUROS</t>
  </si>
  <si>
    <t>CAMINHAO PIPA 6000L TOCO, 162CV - 7,5T (VU=6ANOS) (INCLUI TANQUE DE ACO PARA TRANSPORTE DE AGUA E MOTOBOMBA CENTRIFUGA A GASOLINA 3,5CV) - MANUTENCAO</t>
  </si>
  <si>
    <t>CAMINHAO PIPA 6000L TOCO, 162CV - 7,5T (VU=6ANOS) (INCLUI TANQUE DE ACO PARA TRANSPORTE DE AGUA E MOTOBOMBA CENTRIFUGA A GASOLINA 3,5CV) - CUSTO HORARIO DE MATERIAIS NA OPERACAO</t>
  </si>
  <si>
    <t>CAMINHAO PIPA 6000L TOCO, 162CV - 7,5T (VU=6ANOS) (INCLUI TANQUE DE ACO PARA TRANSPORTE DE AGUA) - MAO-DE-OBRA NOTURNA NA OPERACAO</t>
  </si>
  <si>
    <t>CAMINHAO PIPA 10000L TRUCADO, 208CV - 21,1T (VU=6ANOS) (INCLUI TANQUE DE ACO PARA TRANSPORTE DE AGUA E MOTOBOMBA CENTRIFUGA A GASOLINA 3,5CV) - DEPRECIACAO E JUROS</t>
  </si>
  <si>
    <t>CAMINHAO PIPA 10000L TRUCADO, 208CV - 21,1T (VU=6ANOS) (INCLUI TANQUE DE ACO PARA TRANSPORTE DE AGUA E MOTOBOMBA CENTRIFUGA A GASOLINA 3,5CV) - MANUTENCAO</t>
  </si>
  <si>
    <t>CAMINHAO PIPA 10000L TRUCADO, 208CV - 21,1T (VU=6ANOS) (INCLUI TANQUE DE ACO PARA TRANSPORTE DE AGUA E MOTOBOMBA CENTRIFUGA A GASOLINA 3,5CV) - MAO-DE-OBRA NOTURNA NA OPERACAO</t>
  </si>
  <si>
    <t>LANCA ELEVATORIA TELESCOPICA DE ACIONAMENTO HIDRAULICO, CAPACIDADE DE CARGA 30.000 KG, COM CESTO, MONTADA SOBRE CAMINHAO TRUCADO - MANUTENCAO</t>
  </si>
  <si>
    <t>LANCA ELEVATORIA TELESCOPICA DE ACIONAMENTO HIDRAULICO, CAPACIDADE DE CARGA 30.000 KG, COM CESTO, MONTADA SOBRE CAMINHAO TRUCADO - CUSTO COM MATERIAIS NA OPERACAO</t>
  </si>
  <si>
    <t>GUINDASTE MUNK COM CESTO, CARGA MAXIMA 5,75T (A 2M) E 2,3T ( A 5M), ALTURA MAXIMA = 7,9M, MONTADO SOBRE CAMINHAO DE CARROCERIA FORD 162HP MANUTENCAO</t>
  </si>
  <si>
    <t>MARTELETE OU ROMPEDOR PNEUMÁTICO MANUAL 28KG, FREQUENCIA DE IMPACTO 1230/MINUTO - DEPRECIAÇÃO E JUROS</t>
  </si>
  <si>
    <t>MARTELETE OU ROMPEDOR PNEUMÁTICO MANUAL 28KG, FREQUENCIA DE IMPACTO 1230/MINUTO - MÃO DE OBRA NA OPERAÇÃO DIURNA</t>
  </si>
  <si>
    <t>COMPRESSOR DE AR REBOCAVEL, DESCARGA LIVRE EFETIVA 180PCM, PRESSAO DE TRABALHO 102 PSI, MOTOR A DIESEL 89CV - MANUTENCAO</t>
  </si>
  <si>
    <t>COMPACTADOR DE SOLOS COM PLACA VIBRATORIA, 46X51CM, 5HP, 156KG, DIESEL, IMPACTO DINAMICO 1700KG - DEPRECIACAO E JUROS</t>
  </si>
  <si>
    <t>COMPACTADOR DE SOLOS COM PLACA VIBRATORIA, 46X51CM, 5HP, 156KG, DIESEL, IMPACTO DINAMICO 1700KG - MANUTENCAO</t>
  </si>
  <si>
    <t>COMPACTADOR DE SOLOS COM PLACA VIBRATORIA, 46X51CM, 5HP, 156KG, DIESEL, IMPACTO DINAMICO 1700KG - MAO-DE-OBRA DIURNA NA OPERACAO</t>
  </si>
  <si>
    <t>CAMINHAO BASCULANTE - 5,0M3 - 170HP,11,24T (VU=5ANOS)/DEPRECIACAO E JUROS</t>
  </si>
  <si>
    <t>TRATOR DE ESTEIRAS COM LAMINA - POTENCIA 305 HP - PESO OPERACIONAL 37 T (VU=10ANOS) - DEPRECIACAO E JUROS</t>
  </si>
  <si>
    <t>TRATOR DE ESTEIRAS COM LAMINA - POTENCIA 305 HP - PESO OPERACIONAL 37 T (VU=10ANOS) - MANUTENCAO</t>
  </si>
  <si>
    <t>CAMINHAO BASCULANTE,6,0 M3 - 211CV - 11,24T,(VU=7ANOS) - DEPRECIACAO E JUROS</t>
  </si>
  <si>
    <t>CAMINHAO PIPA 6000L TOCO, 162CV - 7,5T (VU=6ANOS) (INCLUI TANQUE DE ACO PARA TRANSPORTE DE AGUA) - DEPRECIACAO E JUROS</t>
  </si>
  <si>
    <t>VEICULO UTILITARIO TIPO PICK-UP A GASOLINA COM 56,8CV - CUSTOS C/MATERIAL NA OPERACAO</t>
  </si>
  <si>
    <t>DISTRIBUIDOR DE BETUME 6000L, 56CV SOB PRESSAO MONTADO SOBRE CHASSIS DE CAMINHAO - CUSTOS COM MATERIAL OPERACAO DIURNA</t>
  </si>
  <si>
    <t>CAMINHAO BASCULANTE 4,0M3 152CV COM CAPACIDADE UTIL DE 8,5T - DEPRECIACAO</t>
  </si>
  <si>
    <t>CAMINHAO BASCULANTE 4,0M3 CARGA UTIL 8,5T 152CV - CUSTOS COM MATERIAL NA OPERACAO</t>
  </si>
  <si>
    <t>CAMINHAO BASCULANTE 4,0M3 CARGA UTIL 8,5T 152CV - MAO-DE-OBRA NA OPERACAO</t>
  </si>
  <si>
    <t>CAMINHAO BASCULANTE 4,0M3 TOCO 162CV PBT=11800KG - MAO-DE-OBRA NA OPERACAO DIURNA</t>
  </si>
  <si>
    <t>ROLO COMPACTADOR VIBRATÓRIO, TANDEM, CILINDRO LISO, AUTO-PROPEL. - 40HP - 4,4T, IMPACTO DINÂMICO 3,1T, VU 5 ANOS - MAO DE OBRA NA OPERACAO.</t>
  </si>
  <si>
    <t>USINA DE CONCRETO FIXA CAPACIDADE 90/120 M³, 63HP - MÃO-DE-OBRA NA OPERAÇÃO NOTURNA</t>
  </si>
  <si>
    <t>CAMINHAO CARROCERIA ABERTA,EM MADEIRA, TOCO, 170CV - 11T (VU=6ANOS) MATERIAIS/OPERACAO</t>
  </si>
  <si>
    <t>CAMINHAO CARROCERIA ABERTA,EM MADEIRA, TOCO, 170CV - 11T (VU=6ANOS) MAO-DE-OBRA DIURNA NA OPERACAO</t>
  </si>
  <si>
    <t>CAMINHAO CARROCERIA ABERTA,EM MADEIRA, TOCO, 170CV - 11T (VU=6ANOS) CHI DIURNO - MAO-DE-OBRA NA OPERACAO NOTURNA</t>
  </si>
  <si>
    <t>USINA MISTURADORA DE SOLOS, DOSADORES TRIPLOS, CALHA VIBRATÓRIA, CAPACIDADE 200/500 TON, 201HP - MATERIAIS NA OPERAÇÃO</t>
  </si>
  <si>
    <t>USINA MISTURADORA DE SOLOS, DOSADORES TRIPLOS, CALHA VIBRATÓRIA, CAPCIDADE 200/500 TON, 201HP - MÃO-DE-OBRA NA OPERAÇÃO DIURNA</t>
  </si>
  <si>
    <t>TRATOR PNEUS TRAÇÃO 4X2, 82 CV, PESO C/ LASTRO 4,555 T - MAO-DE-OBRA OPERACAO NOTURNA</t>
  </si>
  <si>
    <t>TRATOR DE ESTEIRAS POTENCIA 165 HP, PESO OPERACIONAL 17,1T - MAO-DE-OBRA NA OPERACAO NOTURNA</t>
  </si>
  <si>
    <t>TRATOR DE ESTEIRAS COM LAMINA - POTENCIA 305 HP - PESO OPERACIONAL 37 T - MAO-DE-OBRA NA OPERACAO DIURNA</t>
  </si>
  <si>
    <t>ROLO COMPACTADOR VIBRATÓRIO REBOCÁVEL AÇO LISO, PESO 4,7T, IMPACTO DINÂMICO 18,3T - DEPRECIAÇÃO E JUROS</t>
  </si>
  <si>
    <t>ROLO COMPACTADOR VIBRATÓRIO REBOCÁVEL AÇO LISO, PESO 4,7T, IMPACTO DINÂMICO 18,3T - CUSTO COM MATERIAIS NA OPERACAO</t>
  </si>
  <si>
    <t>ROLO COMPACTADOR VIBRATÓRIO REBOCÁVEL AÇO LISO, PESO 4,7T, IMPACTO DINÂMICO 18,3T - CUSTO COM MAO-DE-OBRA NA OPERACAO DIURNA</t>
  </si>
  <si>
    <t>ROLO COMPACTADOR VIBRATÓRIO REBOCÁVEL AÇO LISO, PESO 4,7T, IMPACTO DINÂMICO 18,3T - CUSTO COM MÃO -DE-OBRA NA OPERAÇÃO NOTURNA</t>
  </si>
  <si>
    <t>ROLO COMPACTADOR DE PNEUS ESTÁTICO PARA ASFALTO, PRESSÃO VARIÁVEL, POTÊNCIA 99HP, PESO OPERACIONAL SEM/COM LASTRO 8,3/21,0 T - CUSTO COM MATERIAIS NA OPERAÇÃO NOTURNA</t>
  </si>
  <si>
    <t>CAMINHAO TOCO, 177CV - 14T (VU=6ANOS) (NAO INCLUI CARROCERIA) - CUSTO HORARIO DE MATERIAIS NA OPERACAO</t>
  </si>
  <si>
    <t>CAMINHAO TOCO, 177CV - 14T (VU=6ANOS) (NAO INCLUI CARROCERIA) - MAO-DE-OBRA DIURNA NA OPERACAO</t>
  </si>
  <si>
    <t>CAMINHAO TOCO, 170CV - 11T (VU=6ANOS) (NAO INCLUI CARROCERIA) - CUSTO HORARIO DE MATERIAIS NA OPERACAO</t>
  </si>
  <si>
    <t>CAMINHAO TOCO, 170CV - 11T (VU=6ANOS) (NAO INCLUI CARROCERIA) - MAO-DE-OBRA NA OPERACAO NOTURNA</t>
  </si>
  <si>
    <t>CAMINHAO PIPA 10000L TRUCADO, 208CV - 21,1T (VU=6ANOS) (INCLUI TANQUE DE ACO PARA TRANSPORTE DE AGUA E MOTOBOMBA CENTRIFUGA A GASOLINA 3,5CV) - CUSTO HORARIO DE MATERIAIS NA OPERACAO</t>
  </si>
  <si>
    <t>CAMINHAO PIPA 10000L TRUCADO, 208CV - 21,1T (VU=6ANOS) (INCLUI TANQUE DE ACO PARA TRANSPORTE DE AGUA E MOTOBOMBA CENTRIFUGA A GASOLINA 3,5CV) - MAO-DE-OBRA DIURNA NA OPERACAO</t>
  </si>
  <si>
    <t>DISTRIBUIDOR DE AGREGADO TIPO DOSADOR REBOCAVEL COM 4 PNEUS COM LARGURA 3,66 M - DEPRECIACAO E JUROS</t>
  </si>
  <si>
    <t>DISTRIBUIDOR DE AGREGADO TIPO DOSADOR REBOCAVEL COM 4 PNEUS COM LARGURA 3,66 M - MANUTENCAO</t>
  </si>
  <si>
    <t>LANCA ELEVATORIA TELESCOPICA DE ACIONAMENTO HIDRAULICO, CAPACIDADE DE CARGA 30.000 KG, COM CESTO, MONTADA SOBRE CAMINHAO TRUCADO - DEPRECIACAO E JUROS</t>
  </si>
  <si>
    <t>GUINDASTE MUNK COM CESTO, CARGA MAXIMA 5,75T (A 2M) E 2,3T ( A 5M), ALTURA MAXIMA = 7,9M, MONTADO SOBRE CAMINHAO DE CARROCERIA 162HP - DEPRECIACAO E JUROS</t>
  </si>
  <si>
    <t>GUINDASTE MUNK COM CESTO, CARGA MAXIMA 5,75T (A 2M) E 2,3T ( A 5M), ALTURA MAXIMA = 7,9M, MONTADO SOBRE CAMINHAO DE CARROCERIA FORD 162HP CUSTO COM MA0-DE-0BRA NA OPERACAO DIURNA</t>
  </si>
  <si>
    <t>GUINDASTE MUNK COM CESTO, CARGA MAXIMA 5,75T (A 2M) E 2,3T ( A 5M), ALTURA MAXIMA = 7,9M, MONTADO SOBRE CAMINHAO DE CARROCERIA FORD 162HP CUSTO C/MA0-DE-0BRA NA OPERCAO NOTURNA</t>
  </si>
  <si>
    <t>MARTELETE OU ROMPEDOR PNEUMÁTICO MANUAL 28KG, FREQUENCIA DE IMPACTO 1230/MINUTO - MANUTENÇÃO</t>
  </si>
  <si>
    <t>COMPRESSOR DE AR REBOCAVEL, DESCARGA LIVRE EFETIVA 180PCM, PRESSAO DE TRABALHO 102 PSI, MOTOR A DIESEL 89CV - DEPRECIACAO E JUROS</t>
  </si>
  <si>
    <t>COMPRESSOR DE AR REBOCAVEL, DESCARGA LIVRE EFETIVA 180PCM, PRESSAO DE TRABALHO 102 PSI, MOTOR A DIESEL 89CV - CUSTO HORARIO DE MATERIAIS NAOPERACAO</t>
  </si>
  <si>
    <t>COMPACTADOR DE SOLOS COM PLACA VIBRATORIA, 46X51CM, 5HP, 156KG, DIESEL, IMPACTO DINAMICO 1700KG - MAO-DE-OBRA NOTURNA NA OPERACAO</t>
  </si>
  <si>
    <t>CAMINHAO PIPA 6000L TOCO, 162CV - 7,5T (VU=6ANOS) (INCLUI TANQUE DE ACO PARA TRANSPORTE DE AGUA) - MANUTENCAO</t>
  </si>
  <si>
    <t>EXTRUSORA DE GUIAS E SARJETAS 14HP - CUSTOS COM MATERIAL NA OPERACAO DIURNA</t>
  </si>
  <si>
    <t>CAMINHAO BASCULANTE COM 4,0 M3, 8,5 T - 152 CV - CUSTOS COM MATERIAL NA OPERACAO</t>
  </si>
  <si>
    <t>ALUGUEL ELEVADOR EQUIPADO P/TRANSP CONCR A 10M ALT-CP-S/OPERADOR COM GUINCHO DE 10CV 16M TORRE DESMONTAVEL CACAMBA AUTOMATICA DE 550L FUNILP/DESCARGA E SILO DE ESPERA DE 1000L</t>
  </si>
  <si>
    <t>VIBRADOR DE IMERSAO MOTOR ELETR 2CV (CP) TUBO DE 48X48 C/MANGOTE DE 5M COMP -EXCL OPERADOR</t>
  </si>
  <si>
    <t>VIBRADOR DE IMERSAO MOTOR ELETR 2CV (CI) TUBO 48X480MM C/MANGOTE DE 5M COMP - EXCL OPERADOR</t>
  </si>
  <si>
    <t>ALUGUEL ELEVADOR EQUIPADO P/TRANSP CONCR A 10M ALT-CI-S/OPERADOR COM GUINCHO DE 10CV 16M TORRE DESMONTAVEL CACAMBA AUTOMATICA DE 550L FUNILP/DESCARGA E SILO ESPERA DE 1000L</t>
  </si>
  <si>
    <t>DISTRIBUIDOR DE AGREGADOS AUTOPROPELIDO CAP 3 M3, A DIESEL, 6 CC, 140 CV - JUROS</t>
  </si>
  <si>
    <t>DISTRIBUIDOR DE AGREGADOS AUTOPROPELIDO CAP 3 M3, A DIESEL, 6 CC, 140 CV - DEPRECIACAO</t>
  </si>
  <si>
    <t>ROLO COMPACTADOR VIBRATORIO PE DE CARNEIRO PARA SOLOS, POTENCIA 80HP, PESO MÁXIMO OPERACIONAL 8,8T - DEPRECIACAO</t>
  </si>
  <si>
    <t>CUSTO HORARIO COM DEPRECIACAO E JUROS-RETRO-ESCAVADEIRA SOBRE RODAS CASE 580 H - 74 HP</t>
  </si>
  <si>
    <t>DISTRIBUIDOR DE AGREGADOS AUTOPROPELIDO CAP 3 M3, A DIESEL, 6 CC, 140 CV - MANUTENCAO</t>
  </si>
  <si>
    <t>ROLO COMPACTADOR VIBRATORIO PE DE CARNEIRO PARA SOLOS, POTENCIA 80HP, PESO MÁXIMO OPERACIONAL 8,8T - JUROS</t>
  </si>
  <si>
    <t>CUSTO HORARIO COM MAO-DE-OBRA NA OPERACAO DIURNA-RETRO-ESCAVADEIRA SOBRE RODAS - CASE 580 H - 74 HP</t>
  </si>
  <si>
    <t>CUSTOS COMBUSTIVEL + MATERIAL NA OPERACAO DE ROLO VIBRATORIO TT SPV 84PE-DE-CARNEIRO</t>
  </si>
  <si>
    <t>CUSTO HORARIO COM MANUTENCAO-RETRO-ESCAVADEIRA SOBRE RODAS - CASE 580 H - 74 HP</t>
  </si>
  <si>
    <t>CUSTO HORARIO COM MATERIAIS NA OPERACAO-RETRO-ESCAVADEIRA SOBRE RODAS - CASE 580 H - 74 HP</t>
  </si>
  <si>
    <t>GRUPO GERADOR TRANSPORTAVEL SOBRE RODAS 60/66KVA (CP) DIESEL 85CV (1.800RPM) - EXCL OPERADOR</t>
  </si>
  <si>
    <t>CUSTO HORARIO COM MATERIAIS NA OPERACAO - COMPRESSOR ATLAS COPCO - XA 80 170 PCM 80 HP</t>
  </si>
  <si>
    <t>CUSTO HORARIO COM MANUTENCAO - COMPRESSOR ATLAS COPCO - XA80 170 PCM 80 HP</t>
  </si>
  <si>
    <t>CUSTO HORARIO COM MAO-DE-OBRA NA OPERACAO DIURNA - COMPRESSOR ATLAS COPCO - XA80 170 PCM 80 HP</t>
  </si>
  <si>
    <t>CUSTO HORARIO COM MAO-DE-OBRA NA OPERACAO DIURNA - MARTELETE OU ROMPEDOR ATLAS COPCO - TEX 31</t>
  </si>
  <si>
    <t>CUSTO HORARIO C/ DEPRECIACAO E JUROS - CAMINHAO CARROCERIA MERCEDES BENZ - 1418/48 184 HP</t>
  </si>
  <si>
    <t>VIBRADOR DE IMERSAO MOTOR GAS 3,5CV (CP) TUBO 48X480MM C/MANGOTE DE 5M COMP - EXCL OPERADOR</t>
  </si>
  <si>
    <t>GRUPO GERADOR C/POTENCIA 1450W/110V C.A OU 12V C.C. (CI) GAS 3,4HP (3.600RPM) DE 4 TEMPOS REFRIGERACAO A AR - EXCL OPERADOR</t>
  </si>
  <si>
    <t>CUSTO HORARIO C/ MANUTENCAO - CAMINHAO CARROCERIA MERCEDES BENZ 1418/48 184 HP</t>
  </si>
  <si>
    <t xml:space="preserve">USINA MIST A FRIO CAPAC 50T/H (CP) INCL EQUIPE DE OPERACAO </t>
  </si>
  <si>
    <t>CUSTO HORARIO COM DEPRECIACAO E JUROS - MARTELETE OU ROMPEDOR ATLAS COPCO - TEX 31</t>
  </si>
  <si>
    <t>COMPRESSOR AR PORTATIL/REBOCAVEL DESC 170PCM DIESEL 40CV (CI) PRESSAO DE TRABALHO DE 102PSI - EXCL OPERADOR</t>
  </si>
  <si>
    <t>CUSTO HORARIO C/ MATERIAIS NA OPERACAO - CAMINHAO CARROCERIA MERCEDES BENZ - 1418/48 HP</t>
  </si>
  <si>
    <t>VIBRADOR DE IMERSAO MOTOR GAS 3,5CV TUBO DE 48X480MM (CI) C/MANGOTE DE 5M COMP -EXCL OPERADOR</t>
  </si>
  <si>
    <t>GRUPO GERADOR ESTACIONARIO C/ALTERNADOR 125/145KVA (CP) DIESEL 165CV EXCL OPERADOR</t>
  </si>
  <si>
    <t>CUSTO HORARIO C/ DEPRECIACAO E JUROS - GUINDASTE AUTOPROPELIDO MADAL - MD 10 A 45 HP</t>
  </si>
  <si>
    <t>CUSTO HORARIO C/ DEPRECIACAO E JUROS - GUINCHO 8 T MUNCK - 640/18 S/ CAMINHAO MERCEDES BENZ 1418/51 184 HP</t>
  </si>
  <si>
    <t>COMPACTADOR DE PNEUS AUTO-PROPULSOR DIESEL 76HP C/7 PNEUS-CI- PESO 5,5/20T INCL OPERADOR</t>
  </si>
  <si>
    <t>ALUGUEL CAMINHAO CARROC FIXA TOCO 7,5T MOTOR DIESEL 132CV (CF) C/MOTO RISTA</t>
  </si>
  <si>
    <t>CUSTO HORARIO C/ MANUTENCAO - GUINDASTE AUTOPROPELIDO MADAL MD 10A 45 HP</t>
  </si>
  <si>
    <t>CUSTO HORARIO C/ MANUTENCAO - GUINCHO 8 T MUNCK - 640/18 S/ CAMINHAO MERCEDES BENZ 1418/51 184 HP</t>
  </si>
  <si>
    <t>ROLO VIBRATORIO LISO 7T AUTO-PROPULSOR DIESEL 76,5H (CI) INCL OPERADORLARG TOTAL 2,015M</t>
  </si>
  <si>
    <t>ROMPEDOR PNEUNATICO 32,6KG CONSUMO AR 38,8L (CI) S/OPERADOR PONTEIRA E MANGUEIRA - FREQUENCIA DE IMPACTOS 1110 IMP/MIN</t>
  </si>
  <si>
    <t>CUSTO HORARIO C/ MATERIAIS NA OPERACAO - GUINDASTE AUTOPROPELIDO MADAL- MD 10A 45 HP</t>
  </si>
  <si>
    <t>USINA PRE-MISTURADORA DE SOLOS CAPAC 350/600T/H (CF) INCL EQUIPE DE OPERACAO</t>
  </si>
  <si>
    <t>ROMPEDOR PNEUMATICO 32,6KG CONSUMO AR 38,8L (CP) S/OPERADOR PONTEIRA E MANGUEIRA-FREQUENCIA DE IMPACTO DE 1110 IMP/MIN</t>
  </si>
  <si>
    <t>CUSTO HORARIO C/ MATERIAIS NA OPERACAO - GUINCHO 8 T MUNCK - 640/18 S/ CAMINHAO MERCEDES BENZ 1418/51 184 HP</t>
  </si>
  <si>
    <t>ALUGUEL CAMINHAO BASCUL NO TOCO 4M3 DMOTOR DIESEL 85CV (CI) C/MOTORIS TA</t>
  </si>
  <si>
    <t>GRUPO GERADOR C/POTENCIA 1450W/110V C.A OU 12V C.C. (CP) GAS 3,4HPREFRIGERADO A AR - EXCL OPERADOR</t>
  </si>
  <si>
    <t>COMPRESSOR AR PORTATIL/REBOCAVEL DESC 170PCM DIESEL 40CV (CP) PRESSAO DE TRABALHO DE 102PSI - EXCL OPERADOR</t>
  </si>
  <si>
    <t>ESPALHADOR AGREG REBOCAVEL CAPAC RASA 1,3M3 PESO 860KG (CP) DIAM ROLO 127MM (5") - EXCL OPERADOR</t>
  </si>
  <si>
    <t>COMPACTADOR DE PNEUS AUTO-PROPULSOR DIESEL 76HP C/7 PNEUS-CP -PESO 5,5/20T INCL OPERADOR</t>
  </si>
  <si>
    <t>COMPRESSOR AR PORTATIL/REBOCAVEL DESC 170PCM DIESEL 40CV (CF) PRESSAO DE TRABALHO DE 102PSI - EXCL OPERADOR</t>
  </si>
  <si>
    <t>USINA PRE-MISTURADORA DE SOLOS CAPAC 350/600T/H (CP) INCL EQUIPE DE OPERACAO</t>
  </si>
  <si>
    <t>CUSTO HORARIO PRODUTIVO DIURNO-RETRO-ESCAVADEIRA SOBRE RODAS - CASE 580 H - 74 HP</t>
  </si>
  <si>
    <t>CUSTOS C/MATERIAL NA OPERACAO/CAMINHAO CARROCERIA FIXA FORD F-12000 142HP</t>
  </si>
  <si>
    <t>USINA P/MISTURA BETUM ALTA CLASSE A QUENTE CAPAC 60/90T/H-CP INCL EQUIPE DE OPERACAO</t>
  </si>
  <si>
    <t>CUSTO HORARIO COM DEPRECIACAO E JUROS - TRATOR DE ESTEIRAS CATERPILLARD6D PS - 163 6A - 140 HP</t>
  </si>
  <si>
    <t>CUSTO HORARIO PRODUTIVO DIURNO - MARTELETE OU ROMPEDOR ATLAS COPCO TEX 31</t>
  </si>
  <si>
    <t>CUSTO HORARIO COM MANUTENCAO - TRATOR DE ESTEIRAS CATERPILLAR D6D PS - 163 6A - 140 HP</t>
  </si>
  <si>
    <t>MOTO BOMBA SOBRE RODAS GAS DE 10,5CV A 3600RPM (CI) C/BOMBA CENTRIFUGAAUTO-ESCORVANTE DE ROTOR ABERTO BOCAIS DE 3" - EXCL OPERADOR</t>
  </si>
  <si>
    <t>USINA DOSADOR/MISTURADOR AGREG CONCR C/SILO CIM P/50T (CI) INCL MAO-DE-OBRA P/ALIMENTACAO E OPERACAO DA CENTRAL</t>
  </si>
  <si>
    <t>USINA DOSADORA/MIST AGREG CONCR C/SILO CIM P/50T (CP) INCL MAO-DE-OBRAP/ALIMENTACAO E OPER</t>
  </si>
  <si>
    <t>CAIACAO INT OU EXT SOBRE REVESTIMENTO LISO C/ADOCAO DE FIXADOR COM COM DUAS DEMAOS</t>
  </si>
  <si>
    <t>CUSTO HORARIO COM MATERIAIS NA OPERACAO - TRATOR DE ESTEIRAS CATERPILLAR D6D PS - 163 6A - 140 HP</t>
  </si>
  <si>
    <t>MOTO BOMBA SOBRE RODAS GAS DE 10,5CV A 3600RPM (CP) C/BOMBA CENTRIFUGAAUTO-ESCORVANTE DE ROTOR ABERTO BOCAIS DE 3" - EXCL OPERADOR</t>
  </si>
  <si>
    <t>DISTRIBUIDOR BETUME SOB PRESSAO GAS (CP) SOBRE CHASSIS CAMINHAO INCL ESTE C/MOTORISTA</t>
  </si>
  <si>
    <t>CUSTOS C/MAO-DE-OBRA NA OPERACAO/CAMINHAO CARROCERIA FIXA FORD F-12000- 142HP</t>
  </si>
  <si>
    <t>CHP - COMPRESSOR DE 760PCM, MOTOR DIESEL 269HP, ATLAS COPCO, MOD XA360SB, OU SIMILAR</t>
  </si>
  <si>
    <t>CUSTO HORARIO PRODUTIVO DIURNO - GUINCHO 8 T MUNCK - 640/18 SEM CAMINHAO MERCEDES BENZ 1418/51 184 HP</t>
  </si>
  <si>
    <t>INSTALACAO DE AQUECIMENTO E ARMAZENAMENTO DE ASFALTO (CP) EM 2 TANQUESDE 30000L CADA - INCL OPERADOR</t>
  </si>
  <si>
    <t>CUSTO HORARIO IMPRODUTIVO DIURNO-RETRO-ESCAVADEIRA SOBRE RODAS - CASE 580 H - 74 HP</t>
  </si>
  <si>
    <t>CHP - CAMINHAO C/GUINCHO 6T, MOTOR DIESEL 136HP, M. BENZ MOD L1214, MUNCK MOD, M 640/18, OU SIMILAR</t>
  </si>
  <si>
    <t>LOCAÇÃO DE EXTRUSORA DE GUIAS E SARJETAS SEM FORMAS, MOTOR DIESEL DE 14CV, EXCLUSIVE OPERADOR (CI)</t>
  </si>
  <si>
    <t>USINA PRE-MISTURADORA DE SOLOS CAPAC 350/600T/H (CI) INCL EQUIPE DE OPERACAO</t>
  </si>
  <si>
    <t xml:space="preserve">SOCADOR PNEUMATICO 18.5KG CONSUMO AR 0,82M3/M (CI) INCL OPERADOR </t>
  </si>
  <si>
    <t>GRUPO GERADOR TRANSPORTAVEL SOBRE RODAS 60/66KVA (CF) DIESEL 85CV EXCL OPERADOR</t>
  </si>
  <si>
    <t>EQUIPAMENTO P/LIMP E DESOBSTRUCAO GALERIAS ESG/AGUAS PLUV-CP- TIPO BUCKET MACHINE COMPLETA COM CACAMBA E 60 VARETAS - INCL OPERADOR</t>
  </si>
  <si>
    <t>GRUPO GERADOR ESTACIONARIO C/ALTERNADOR 125/145KVA (CI) DIESEL 165CV EXCL OPERADOR</t>
  </si>
  <si>
    <t>EQUIPAMENTO ROTATIVO PARA DESOBSTRUCAO E LIMPEZA DE GALERIAS TP BUCKE MACHINE (CP) CONSIDERANDO APENAS A MANUTENCAO E MATERIAL DE OPERAÇÃO</t>
  </si>
  <si>
    <t>BETONEIRAS</t>
  </si>
  <si>
    <t>BETONEIRA DIESEL 580L (CP) MISTURA SECA, CARREGAMENTO MECANICO E TAMBOR REVERSÍVEL. - EXCLUSIVE OPERADOR</t>
  </si>
  <si>
    <t>GUINDASTES E/OU BRAÇO MECÂNICO</t>
  </si>
  <si>
    <t>GUINDAUTO (CI) CAP.3,5 TON., MONTADO SOBRE CAMINHÃO TOCO (EXCL. O CAMINHÃO) APROX.2,0M DE ALCANCE HORIZONTAL, 7,0 NA VERTICAL. EXCL. OPERADOR.</t>
  </si>
  <si>
    <t>GUINDAUTO (CP) CARGA MAX 3,25T (A 2M) E 1,62T (A 4M), ALTURA MAX = 6,6M, MONTADO SOBRE CAMINHÃO TOCO (EXCL. O CAMINHÃO E OPERADOR).</t>
  </si>
  <si>
    <t>CARREGADOR FRONTAL / PÁ CARREGADEIRA</t>
  </si>
  <si>
    <t>CARREGADOR FRONTAL (PA CARREGADEIRA) SOBRE RODAS 105HP CAPACIDADE DA CAÇAMBA 1,4 A 1,7M3 - CHP - INCLUSIVE OPERADOR</t>
  </si>
  <si>
    <t>TRATOR</t>
  </si>
  <si>
    <t>CAMINHÃO</t>
  </si>
  <si>
    <t>SOQUETE COMPACTADOR</t>
  </si>
  <si>
    <t>DEPRECIAÇAO E JUROS - CAMINHAO BASCULANTE TRUCADO - CARGA UTIL = 10 M3, 16,3 T</t>
  </si>
  <si>
    <t>MANUTENCAO - CAMINHAO BASCULANTE TRUCADO - CARGA UTIL = 10 M3, 16,3 TON</t>
  </si>
  <si>
    <t>DEPRECIACAO - USINA DE ASFALTO A FRIO ALMEIDA PMF-35 DPD CAP. 60/80 T/H - 30HP (ELETRICA)</t>
  </si>
  <si>
    <t>MANUTENCAO - USINA DE ASFALTO A FRIO ALMEIDA PMF-35 DPD CAP 60/80 T/H - 30 HP (ELETRICA)</t>
  </si>
  <si>
    <t>CUSTOS C/ MAO DE OBRA NA OPERACAO - USINA DE ASFALTO A FRIO ALMEIDA PMF-35 DPD CAP 60/80 T/H - 30 HP (ELETRICA)</t>
  </si>
  <si>
    <t>DEPRECIACAO - CAMINHÃO TOCO VW 8120 EURO III 115 CV, CARROC. FIXA MADEIRA, PBT 7700 KG, C.UTIL + CARROC 4640 KG, COM MUNCK MADAL MD-6501 CARGA MAX 3,25T (A 2M) E 1,62T (A 4M)</t>
  </si>
  <si>
    <t>MANUTENCAO - CAMINHÃO TOCO VW 8120 EURO III 115 CV, CARROC. FIXA MADEIRA, PBT 7700 KG, C.UTIL + CARROC 4640 KG, COM MUNCK MADAL MD-6501 CARGA MAX 3,25T (A 2M) E 1,62T (A 4M)</t>
  </si>
  <si>
    <t>MATERIAL NA OPERACAO - CAMINHÃO TOCO VW 8120 EURO III 115 CV, CARROC. FIXA MADEIRA, PBT 7700 KG, C.UTIL + CARROC 4640 KG, COM MUNCK MADAL MD-6501 CARGA MAX 3,25T (A 2M) E 1,62T (A 4M)</t>
  </si>
  <si>
    <t>MAO-DEOBRA - CAMINHÃO TOCO VW 8120 EURO III 115 CV, CARROC. FIXA MADEIRA, PBT 7700 KG, C.UTIL + CARROC 4640 KG, COM MUNCK MADAL MD-6501 CARGA MAX 3,25T (A 2M) E 1,62T (A 4M)</t>
  </si>
  <si>
    <t>REGUA VIBRATORIA DUPLA GASOLINA 3/4CV A 3600RPM DE FREQUENCIA - EXCLUSIVE OPERADOR (CP)</t>
  </si>
  <si>
    <t>DESEMPENADEIRA ELETR MOTOR 2CV 4 POLOS 220/380V COMPACTADORA E ADENSADORA PARA PISO ACABADO DE CONCRETO - EXCLUSIVE OPERADOR (CI)</t>
  </si>
  <si>
    <t>REGUA VIBRADORA DUPLA GASOLINA 3/4 CV A 3600 RPM FREQUENCIA - EXCLUSIVE OPERADOR (CI)</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</si>
  <si>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</si>
  <si>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</si>
  <si>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</si>
  <si>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RECOLOCACAO DE MADEIRAMENTO DE TELHADO, CONSIDERANDO REAPROVEITAMENTO DE MATERIAL</t>
  </si>
  <si>
    <t>RECOLOCACAO DE FERRAGENS EM MADEIRAMENTO DE TELHADO, CONSIDERANDO REAPROVEITAMENTO DE MATERIAL</t>
  </si>
  <si>
    <t>ESTRUTURA MADEIRA ANCOR LAJE/PAREDE P/TELHA ESTRUTURAL FIBROCIMENTO</t>
  </si>
  <si>
    <t>ESTRUTURA EM MADEIRA APARELHADA, PARA TELHA ONDULADA DE FIBROCIMENTO, ALUMINIO OU PLASTICA, APOIADA EM LAJE OU PAREDE</t>
  </si>
  <si>
    <t>ESTRUTURA EM MADEIRA APARELHADA, PARA TELHA CERAMICA, APOIADA EM PAREDE</t>
  </si>
  <si>
    <t>CHAPA CELULOSE PRENSADA 122X224X1,2CM FORNECIMENTO</t>
  </si>
  <si>
    <t>TESOURA COMPLETA EM MASSARANDUBA SERRADA, PARA TELHADOS COM VAOS DE 10M</t>
  </si>
  <si>
    <t>TESOURA COMPLETA EM MASSARANDUBA SERRADA, PARA TELHADOS COM VAOS DE 11M</t>
  </si>
  <si>
    <t>TESOURA COMPLETA EM MACARANDUBA APARELHADA, PARA TELHADOS COM VAOS DE 11M</t>
  </si>
  <si>
    <t>TESOURA COMPLETA EM MASSARANDUBA SERRADA, PARA TELHADOS COM VAOS DE 12M</t>
  </si>
  <si>
    <t>TESOURA COMPLETA EM MASSARANDUBA SERRADA, PARA TELHADOS COM VAOS DE 14M</t>
  </si>
  <si>
    <t>PONTALETES EM MASSARANDUBA SERRADA 3"X3" PARA TELHAS CERAMICAS, MEDIDOS PELA AREA REAL DA COBERTURA DO TELHADO, INCLUSO FORNECIMENTO E COLOCACAO</t>
  </si>
  <si>
    <t>PONTALETES EM MASSARANDUBA SERRADA 3"X3" PARA TELHAS ONDULADAS DE QUALQUER TIPO, MEDIDOS PELA AREA REAL DA COBERTURA DO TELHADO, INCLUSO FORNECIMENTO E COLOCACAO</t>
  </si>
  <si>
    <t>TERCA DE MASSARANDUBA SERRADA 3"X3" PARA COBERTURA DE QUALQUER TIPO, INCLUSO FORNECIMENTO E COLOCACAO</t>
  </si>
  <si>
    <t>TERCA DE MASSARANDUBA APARELHADA 3"X3" PARA COBERTURA DE QUALQUER TIPO, INCLUSO FORNECIMENTO E COLOCACAO</t>
  </si>
  <si>
    <t>TERCA DE MASSARANDUBA SERRADA 3"X4.1/2" PARA COBERTURA DE QUALQUER TIPO, INCLUSO FORNECIMENTO E COLOCAÇÃO</t>
  </si>
  <si>
    <t>TERCA DE MASSARANDUBA APARELHADA 3"X4.1/2" PARA COBERTURA DE QUALQUER TIPO, INCLUSO FORNECIMENTO E COLOCACAO</t>
  </si>
  <si>
    <t>TERCA DE MASSARANDUBA SERRADA 3X6 PARA COBERTURA DE QUALQUER TIPO, INCLUSO FORNECIMENTO E COLOCACAO</t>
  </si>
  <si>
    <t>TERCA DE MASSARANDUBA APARELHADA 3"X6" PARA COBERTURA DE QUALQUER TIPO, INCLUSO FORNECIMENTO E COLOCACAO</t>
  </si>
  <si>
    <t>TERCA DE MASSARANDUBA SERRADA 3"X9" PARA COBERTURA DE QUALQUER TIPO, INCLUSO FORNECIMENTO E COLOCACAO</t>
  </si>
  <si>
    <t>TERCA DE MASSARANDUBA APARELHADA 3"X9" PARA COBERTURA DE QUALQUER TIPO, INCLUSO FORNECIMENTO E COLOCACAO</t>
  </si>
  <si>
    <t>CAIBRO DE MASSARANDUBA APARELHADA 3X2, INCLUSO FORNECIMENTO E COLOCACAO</t>
  </si>
  <si>
    <t>CAIBRO DE MASSARANDUBA APARELHADA 3X1.1/2, INCLUSO FORNECIMENTO E COLOCACAO</t>
  </si>
  <si>
    <t>CAIBRO DE MASSARANDUBA APARELHADA 3X4.1/2, INCLUSO FORNECIMENTO E COLOCACAO</t>
  </si>
  <si>
    <t>RIPA DE MASSARANDUBA SERRADA 1,5X4 CM, INCLUSO FORNECIMENTO E COLOCACAO</t>
  </si>
  <si>
    <t>RIPA DE MASSARANDUBA APARELHADA 1,5X4 CM, INCLUSO FORNECIMENTO E COLOCACAO</t>
  </si>
  <si>
    <t>ESTRUTURA DE MADEIRA COM TESOURA, PARA VAOS DE 15 M E TELHA ONDULADA DE FIBROCIMENTO, ALUMINIO OU PLASTICA</t>
  </si>
  <si>
    <t>MAO FRANCESA EXECUTADA COM MADEIRA NAO APARELHADA 5X6 CM, PARA BEIRAL COM COMPRIMENTO DE 80CM</t>
  </si>
  <si>
    <t>RECOLOCACAO DE TELHAS CERAMICAS TIPO FRANCESA, CONSIDERANDO REAPROVEITAMENTO DE MATERIAL</t>
  </si>
  <si>
    <t>RECOLOCACAO DE TELHAS CERAMICAS TIPO PLAN, CONSIDERANDO REAPROVEITAMENTO DE MATERIAL</t>
  </si>
  <si>
    <t xml:space="preserve">REVISAO GERAL DE TELHADOS DE TELHAS CERAMICAS </t>
  </si>
  <si>
    <t>COBERTURA TELHA CERAMICA</t>
  </si>
  <si>
    <t>COBERTURA EM TELHA CERAMICA TIPO COLONIAL, COM ARGAMASSA TRACO 1:3 (CIMENTO E AREIA)</t>
  </si>
  <si>
    <t>COBERTURA EM TELHA CERAMICA TIPO FRANCESA OU MARSELHA, EXCLUINDO MADEIRAMENTO</t>
  </si>
  <si>
    <t>COBERTURA EM TELHA CERAMICA TIPO CANAL, COM ARGAMASSA TRACO 1:3 (CIMENTO E AREIA) E ARAME RECOZIDO</t>
  </si>
  <si>
    <t>COBERTURA EM TELHA CERAMICA TIPO PAULISTA, COM ARGAMASSA TRACO 1:3 (CIMENTO E AREIA) E ARAME RECOZIDO</t>
  </si>
  <si>
    <t>CORDAO DE ARREMATE EM BEIRAIS COM TELHA CERAMICA EMBOCADA TRACO 1:2:8 (CIMENTO, CAL E AREIA)</t>
  </si>
  <si>
    <t>EMBOCAMENTO DE ULTIMA FIADA DE TELHA PLAN, COLONIAL OU PAULISTA, COM ARGAMASSA TRACO 1:2:8 (CIMENTO, CAL E AREIA)</t>
  </si>
  <si>
    <t>COBERTURA EM TELHA CERAMICA TIPO PAULISTINHA (TRAPEZOIDAL), COM ARGAMASSA TRACO 1:3 (CIMENTO E AREIA) E ARAME RECOZIDO</t>
  </si>
  <si>
    <t>RECOLOCACAO DE TELHAS ONDULADAS COM MASSA PARA VEDACAO, CONSIDERANDO REAPROVEITAMENTO DE MATERIAL</t>
  </si>
  <si>
    <t>RECOLOCAÇÃO DE TELHA DE FIBROCIMENTO ESTRUTURAL LARGURA ÚTIL 49CM OU 44CM, CONSIDERANDO O REAPROVEITAMENTO DO MATERIAL A EXCEÇÃO DO CONJUNTO DE ARRUELAS DE VEDAÇÃO</t>
  </si>
  <si>
    <t>RECOLOCAÇÃO DE TELHA DE FIBROCIMENTO ESTRUTURAL LARGURA ÚTIL 90CM, CONSIDERANDO O REAPROVEITAMENTO DO MATERIAL A EXCEÇÃO DO CONJUNTO DE ARRUELAS DE VEDAÇÃO</t>
  </si>
  <si>
    <t>COBERTURA COM TELHA DE FIBROCIMENTO ESTRUTURAL LARGURA UTIL 90CM, INCLUSO ACESSORIOS DE FIXACAO E VEDACAO</t>
  </si>
  <si>
    <t>COBERTURA COM TELHA DE FIBROCIMENTO ESTRUTURAL LARGURA ÚTIL 49CM OU 44CM, INCLUSO ACESSÓRIOS DE FIXAÇÃO E VEDAÇÃO, EXCLUINDO MADEIRAMENTO</t>
  </si>
  <si>
    <t>TELHAMENTO C/ TELHA DE FIBROCIMENTO</t>
  </si>
  <si>
    <t>TELHAMENTO COM TELHA DE FIBROCIMENTO ONDULADA, ESPESSURA 6MM, INCLUSO JUNTAS DE VEDACAO E ACESSORIOS DE FIXACAO, EXCLUINDO MADEIRAMENTO</t>
  </si>
  <si>
    <t>COBERTURA COM TELHA DE FIBROCIMENTO ONDULADA, ESPESSURA 8 MM, INCLUINDO ACESSORIOS, EXCLUINDO MADEIRAMENTO</t>
  </si>
  <si>
    <t>COBERTURA COM TELHA DE FIBROCIMENTO ONDULADA, ESPESSURA 6 MM, COM CUMEEIRA UNIVERSAL, INCLUSAS JUNTAS DE DILATACAO E ACESSORIOS DE FIXACAO,EXCLUINDO MADEIRAMENTO</t>
  </si>
  <si>
    <t>ESTRUTURA DE ACO</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</si>
  <si>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</si>
  <si>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</si>
  <si>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</si>
  <si>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ESPACIAL</t>
  </si>
  <si>
    <t>TELHA METÁLICA</t>
  </si>
  <si>
    <t>COBERTURA COM TELHA DE CHAPA DE AÇO ZINCADO, ONDULADA, ESPESSURA DE 0,5MM</t>
  </si>
  <si>
    <t>COBERTURA COM TELHA DE ACO ZINCADO, TRAPEZOIDAL, ESPESSURA DE 0,5 MM, INCLUINDO ACESSORIOS</t>
  </si>
  <si>
    <t>ESTRUTURA DE MADEIRA DE LEI, PRIMEIRA QUALIDADE, SERRADA, NAO APARELHADA, PARA TELHAS CERAMICAS, VAOS DE ATE 7M</t>
  </si>
  <si>
    <t>ESTRUTURA DE MADEIRA DE LEI PRIMEIRA QUALIDADE, SERRADA, NAO APARELHADA, PARA TELHAS CERAMICAS, VAOS DE 7M ATE 10 M</t>
  </si>
  <si>
    <t>ESTRUTURA DE MADEIRA DE LEI PRIMEIRA QUALIDADE, SERRADA, NAO APARELHADA, PARA TELHAS CERAMICAS, VAOS DE 10M ATE 13M</t>
  </si>
  <si>
    <t>ESTRUTURA DE MADEIRA DE LEI PRIMEIRA QUALIDADE, SERRADA, NAO APARELHADA, PARA TELHAS CERAMICAS, VAOS DE 13M ATE 18M</t>
  </si>
  <si>
    <t>ESTRUTURA DE MADEIRA DE LEI PRIMEIRA QUALIDADE, SERRADA, NAO APARELHADA, PARA TELHAS ONDULADAS, VAOS ATE 7M</t>
  </si>
  <si>
    <t>ESTRUTURA DE MADEIRA DE LEI PRIMEIRA QUALIDADE, SERRADA, NAO APARELHADA, PARA TELHAS ONDULADAS, VAOS DE 7M ATE 10M</t>
  </si>
  <si>
    <t>ESTRUTURA DE MADEIRA DE LEI PRIMEIRA QUALIDADE, SERRADA, NAO APARELHADA, PARA TELHAS ONDULADAS, VAOS DE 10M ATE 13M</t>
  </si>
  <si>
    <t>ESTRUTURA DE MADEIRA DE LEI PRIMEIRA QUALIDADE, SERRADA, NAO APARELHADA, PARA TELHAS ONDULADAS, VAOS DE 13M ATE 18M</t>
  </si>
  <si>
    <t>CUMEEIRA COM TELHA CERAMICA EMBOCADA COM ARGAMASSA TRACO 1:2:8 (CIMENTO, CAL E AREIA)</t>
  </si>
  <si>
    <t>ARREMATE TELHA CERAMICA EMBOCADA C/ARGAMASSA CIMENTO/AREIA/SAIBRO 1:2:3</t>
  </si>
  <si>
    <t>CORDAO DE ARREMATE COM TELHA CERAMICA TIPO CANAL EMBOCADA COM ARGAMASSA TRACO 1:3 (CIMENTO E AREIA)</t>
  </si>
  <si>
    <t>CUMIEIRA DE FIBROCIMENTO</t>
  </si>
  <si>
    <t>CUMEEIRA PARA TELHA DE FIBROCIMENTO ESTRUTURAL, INCLUSO ACESSORIOS PARA FIXACAO E VEDACAO</t>
  </si>
  <si>
    <t>CUMEEIRA FIBROCIMENTO</t>
  </si>
  <si>
    <t>CALHA DE CONCRETO, 40X15 CM ESPESSURA DE 8 CM, PREPARADO EM BETONEIRA E CIMENTADO LISO EXECUTADO COM ARGAMASSA TRACO 1:4 (CIMENTO E AREIA MEDIA NAO PENEIRADA), PREPARO MANUAL</t>
  </si>
  <si>
    <t>CALHA DE BEIRAL, SEMICIRCULAR DE PVC, DIAMETRO 125 MM, INCLUINDO CABECEIRAS, EMENDAS, BOCAIS, SUPORTES E VEDACOES, EXCLUINDO CONDUTORES - FORNECIMENTO E COLOCACAO</t>
  </si>
  <si>
    <t>CONDUTOR PARA CALHA DE BEIRAL, DE PVC, DIAMETRO 88 MM, INCLUINDO CONEXOES E BRACADEIRAS - FORNECIMENTO E COLOCACAO</t>
  </si>
  <si>
    <t>RUFOS PARA COBERTURAS EM TELHAS FIBROCIMENTO</t>
  </si>
  <si>
    <t>ALGEROZ EM CONCRETO ARMADO (RUFO DE CONCRETO)</t>
  </si>
  <si>
    <t xml:space="preserve">RUFO EM CONCRETO ARMADO, LARGURA 40CM, ESPESSURA 3CM </t>
  </si>
  <si>
    <t>COBERTURA COM TELHA DE FIBRA DE VIDRO ONDULADA COLORIDA, ESPESSURA 6MM, INCLUSOS ACESSORIOS DE FIXACAO</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</si>
  <si>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</si>
  <si>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</si>
  <si>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</si>
  <si>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</si>
  <si>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</si>
  <si>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ESTRUTURAS METALICAS DIVERSAS</t>
  </si>
  <si>
    <t>TELHAMENTO COM TELHA DE VIDRO</t>
  </si>
  <si>
    <t>ESGOTAMENTO COM BOMBAS</t>
  </si>
  <si>
    <t>MEIA CANA DE CONCRETO</t>
  </si>
  <si>
    <t>DRENAGEM SUBTERRANEA</t>
  </si>
  <si>
    <t>EXECUCAO DE DRENO COM TUBOS DE PVC CORRUGADO FLEXIVEL PERFURADO - DN 100</t>
  </si>
  <si>
    <t>DRENO COM MANTA GEOTEXTIL</t>
  </si>
  <si>
    <t>DRENO FRANCES C/MATERIAL FILTRANTE</t>
  </si>
  <si>
    <t>CAMADA DRENANTE COM BRITA</t>
  </si>
  <si>
    <t xml:space="preserve">CAMADA DRENANTE COM BRITA NUM 3 </t>
  </si>
  <si>
    <t>COLOCACAO DE MANTA - MMA</t>
  </si>
  <si>
    <t>DRENOS DE CHORUME EM TUBOS DRENANTES - MMA</t>
  </si>
  <si>
    <t>EXECUCAO DE DRENOS DE CHORUME EM TUBOS DRENANTES DE CONCRETO, DIAM=200MM, ENVOLTOS EM BRITA E GEOTEXTIL</t>
  </si>
  <si>
    <t>EXECUCAO DE DRENOS DE CHORUME EM TUBOS DRENANTES</t>
  </si>
  <si>
    <t>EXECUCAO DE DRENOS DE CHORUME EM TUBOS DRENANTES, PVC, DIAM=100 MM, ENVOLTOS EM BRITA E GEOTEXTIL</t>
  </si>
  <si>
    <t>EXECUCAO DE DRENOS DE CHORUME EM TUBOS DRENANTES, PVC, DIAM=150 MM, ENVOLTOS EM BRITA E GEOTEXTIL</t>
  </si>
  <si>
    <t>TUBULAÇÃO EM PVC CORRUGADO RIGIDO PERFURADO P/ DRENAGEM</t>
  </si>
  <si>
    <t>TUBO PVC CORRUGADO RIGIDO PERFURADO DN 150 PARA DRENAGEM - FORNECIMENTO E INSTALACAO</t>
  </si>
  <si>
    <t>COLCHAO DRENANTE C/ 30CM PEDRA BRITADA N.3/FILTRO TRANSICAO MANTA GEOTEXTIL 100% POLIPROPILENO OU POLIESTER INCL FORNEC/COLOCMAT</t>
  </si>
  <si>
    <t>EXECUCAO DE DRENO DE TUBO DE CONRETO SIMPLES POROSO D=0,20 M (0,5MX0,5M) PARA GALERIAS DE AGUAS PLUVIAIS</t>
  </si>
  <si>
    <t xml:space="preserve">CAMADA DRENANTE COM BRITA NUM 2 </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</si>
  <si>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</si>
  <si>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</si>
  <si>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</si>
  <si>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</si>
  <si>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</si>
  <si>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</si>
  <si>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</si>
  <si>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ENROCAMENTOS</t>
  </si>
  <si>
    <t>ENSECADEIRA DE MADEIRA</t>
  </si>
  <si>
    <t>GABIAO TIPO CAIXA H = 0,50M - MALHA HEXAG 8X10 REVESTIMENTO ZN/AL FIO 2,7MM C/ DIAFRAGAMA A CADA METRO E GEOTEXTIL</t>
  </si>
  <si>
    <t>GABIAO TIPO COLCHAO RENO</t>
  </si>
  <si>
    <t>GABIAO TIPO COLCHAO RENO/MANTA H = 0,17M - MALHA HEXAG 6X8 REVESTIMENTO ZN/AL C/ PVC FIO 2,0MM C/ DIAFRAGMA A CADA METRO E GEOTEXTIL</t>
  </si>
  <si>
    <t>GABIAO TIPO COLCHAO RENO/MANTA H = 0,23M - MALHA HEXAG 6X8 REVESTIMENTO ZN/AL C/ PVC FIO 2,0MM C/ DIAFRAGMA A CADA METRO E GEOTEXTIL</t>
  </si>
  <si>
    <t>GABIAO TIPO COLCHAO RENO/MANTA H = 0,30 M - MALHA HEXAG 6X8 REVESTIMENTO ZN/AL C/ PVC FIO 2,0MM C/ DIFRAGMA A CADA METRO E GEOTEXTIL</t>
  </si>
  <si>
    <t>GABIAO TIPO CAIXA COM DIAFRAGMA</t>
  </si>
  <si>
    <t>GABIAO TIPO CAIXA H = 0,50M - MALHA HEXAG 8X10 REVESTIMENTO ZN/AL C/ PVC FIO 2,4MM C/ DIAFRAGAMA A CADA METRO E GEOTEXTIL</t>
  </si>
  <si>
    <t>MURO DE ARRIMO DE CONCRETO</t>
  </si>
  <si>
    <t>MURO DE ARRIMO DE ALVENARIA</t>
  </si>
  <si>
    <t>MURO DE ARRIMO CELULAR</t>
  </si>
  <si>
    <t>MURO DE ARRIMO CELULAR PECAS PRE-MOLDADAS CONCRETO EXCL FORMAS INCL CONFECCAO DAS PECAS MONTAGEM E COMPACTACAO DO SOLO DE ENCHIMENTO.</t>
  </si>
  <si>
    <t>CALHA TRAPEZOIDAL 90X30 CM, COM ESPESSURA DE 7 CM (VOLUME DE CONCRETO = 0,064 M3/M)</t>
  </si>
  <si>
    <t>CALHA TRIANGULAR 100X30 CM, COM ESPESSURA DE 7 CM (VOLUME DE CONCRETO = 0,075M3/M)</t>
  </si>
  <si>
    <t>CANALETA EM ALVENARIA COM TIJOLO DE 1/2 VEZ, DIMENSOES 30X15CM (LXA), COM IMPERMEABILIZANTE NA ARGAMASSA</t>
  </si>
  <si>
    <t>DISSIPADOR DE ENERGIA EM PEDRA ARGAMASSADA ESPESSURA 6CM INCL MATERIAIS E COLOCACAO MEDIDO P/ VOLUME DE PEDRA ARGAMASSADA</t>
  </si>
  <si>
    <t>FORNECIMENTO/ASSENT GRELHAS FF P/CAIXAS DE RALO</t>
  </si>
  <si>
    <t>GRELHA EM FERRO FUNDIDO, DIMENSÕES 30X90CM, 85KG PARA CX RALO, FORNECIDA E ASSENTADA COM ARGAMASSA 1:4 CIMENTO:AREIA.</t>
  </si>
  <si>
    <t>BOCA PARA BUEIRO TUBULAR DE CONCRETO SIMPLES</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</si>
  <si>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</si>
  <si>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</si>
  <si>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</si>
  <si>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</si>
  <si>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</si>
  <si>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</si>
  <si>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</si>
  <si>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</si>
  <si>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</si>
  <si>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</si>
  <si>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</si>
  <si>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</si>
  <si>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</si>
  <si>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</si>
  <si>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VISITA ANEL CONCRETO P/COLETOR ESGOTO SANITARIO</t>
  </si>
  <si>
    <t>POCO DE VISITA PARA REDE DE ESG. SANIT., EM ANEIS DE CONCRETO, DIÂMETRO = 60CM, PROF=80CM, INCLUINDO DEGRAU, EXCLUINDO TAMPAO FERRO FUNDIDO.</t>
  </si>
  <si>
    <t>POCO DE VISITA PARA REDE DE ESG. SANIT., EM ANEIS DE CONCRETO, DIÂMETRO = 60CM, PROF = 100CM, INCLUINDO DEGRAU, EXCLUINDO TAMPAO FERRO FUNDIDO.</t>
  </si>
  <si>
    <t>POCO DE VISITA PARA REDE DE ESG. SANIT., EM ANEIS DE CONCRETO, DIÂMETRO = 60CM, PROF = 60CM, INCLUINDO DEGRAU, EXCLUINDO TAMPAO FERRO FUNDIDO.</t>
  </si>
  <si>
    <t>POCO DE VISITA PARA REDE DE ESG. SANIT., EM ANEIS DE CONCRETO, DIÂMETRO = 60CM E 110CM, PROF = 105CM, INCLUINDO DEGRAU, EXCLUINDO TAMPAO FERRO FUNDIDO.</t>
  </si>
  <si>
    <t>POCO DE VISITA PARA REDE DE ESG. SANIT., EM ANEIS DE CONCRETO, DIÂMETRO = 60CM E 110CM, PROF = 120CM, INCLUINDO DEGRAU, EXCLUINDO TAMPAO FERRO FUNDIDO.</t>
  </si>
  <si>
    <t>POCO DE VISITA PARA REDE DE ESG. SANIT., EM ANEIS DE CONCRETO, DIÂMETRO = 60CM E 110CM, PROF = 140CM, INCLUINDO DEGRAU, EXCLUINDO TAMPAO FERRO FUNDIDO.</t>
  </si>
  <si>
    <t>POCO DE VISITA PARA REDE DE ESG. SANIT., EM ANEIS DE CONCRETO, DIÂMETRO = 60CM E 110CM, PROF = 150CM, INCLUINDO DEGRAU, EXCLUINDO TAMPAO FERRO FUNDIDO.</t>
  </si>
  <si>
    <t>POCO DE VISITA PARA REDE DE ESG. SANIT., EM ANEIS DE CONCRETO, DIÂMETRO = 60CM E 110CM, PROF = 160CM, INCLUINDO DEGRAU, EXCLUINDO TAMPAO FERRO FUNDIDO.</t>
  </si>
  <si>
    <t>POCO DE VISITA PARA REDE DE ESG. SANIT., EM ANEIS DE CONCRETO, DIÂMETRO = 110CM, PROF = 170CM, INCLUINDO DEGRAU, EXCLUINDO TAMPAO FERRO FUNDIDO.</t>
  </si>
  <si>
    <t>POCO DE VISITA PARA REDE DE ESG. SANIT., EM ANEIS DE CONCRETO, DIÂMETRO = 60CM E 110CM, PROF = 200CM, INCLUINDO DEGRAU, EXCLUINDO TAMPAO FERRO FUNDIDO.</t>
  </si>
  <si>
    <t>POCO DE VISITA PARA REDE DE ESG. SANIT., EM ANEIS DE CONCRETO, DIÂMETRO = 60CM E 110CM, PROF = 230CM, INCLUINDO DEGRAU, EXCLUINDO TAMPAO FERRO FUNDIDO.</t>
  </si>
  <si>
    <t>POCO DE VISITA PARA REDE DE ESG. SANIT., EM ANEIS DE CONCRETO, DIÂMETRO = 60CM E 110CM, PROF = 260CM, INCLUINDO DEGRAU, EXCLUINDO TAMPAO FERRO FUNDIDO.</t>
  </si>
  <si>
    <t>POCO DE VISITA PARA REDE DE ESG. SANIT., EM ANEIS DE CONCRETO, DIÂMETRO = 60CM E 110CM, PROF = 290CM, INCLUINDO DEGRAU, EXCLUINDO TAMPAO FERRO FUNDIDO.</t>
  </si>
  <si>
    <t>POCO DE VISITA PARA REDE DE ESG. SANIT., EM ANEIS DE CONCRETO, DIÂMETRO = 60CM E 110CM, PROF = 320CM, INCLUINDO DEGRAU, EXCLUINDO TAMPAO FERRO FUNDIDO.</t>
  </si>
  <si>
    <t>POCO DE VISITA PARA REDE DE ESG. SANIT., EM ANEIS DE CONCRETO, DIÂMETRO = 60CM E 110CM, PROF = 350CM, INCLUINDO DEGRAU, EXCLUINDO TAMPAO FERRO FUNDIDO.</t>
  </si>
  <si>
    <t>POCO DE VISITA PARA REDE DE ESG. SANIT., EM ANEIS DE CONCRETO, DIÂMETRO = 60CM E 110CM, PROF = 380CM, INCLUINDO DEGRAU, EXCLUINDO TAMPAO FERRO FUNDIDO.</t>
  </si>
  <si>
    <t>POCO DE VISITA PARA REDE DE ESG. SANIT., EM ANEIS DE CONCRETO, DIÂMETRO = 60CM E 110CM, PROF = 410CM, INCLUINDO DEGRAU, EXCLUINDO TAMPAO FERRO FUNDIDO.</t>
  </si>
  <si>
    <t>POCO DE VISITA PARA REDE DE ESG. SANIT., EM ANEIS DE CONCRETO, DIÂMETRO = 60CM E 110CM, PROF = 440CM, INCLUINDO DEGRAU, EXCLUINDO TAMPAO FERRO FUNDIDO.</t>
  </si>
  <si>
    <t>POCO DE VISITA PARA REDE DE ESG. SANIT., EM ANEIS DE CONCRETO, DIÂMETRO = 60CM E 110CM, PROF = 470CM, INCLUINDO DEGRAU, EXCLUINDO TAMPAO FERRO FUNDIDO.</t>
  </si>
  <si>
    <t>POCO DE VISITA PARA REDE DE ESG. SANIT., EM ANEIS DE CONCRETO, DIÂMETRO = 60CM E 110CM, PROF = 500CM, INCLUINDO DEGRAU, EXCLUINDO TAMPAO FERRO FUNDIDO.</t>
  </si>
  <si>
    <t>POCO DE VISITA PARA REDE DE ESG. SANIT., EM ANEIS DE CONCRETO, DIÂMETRO = 60CM E 110CM, PROF = 530CM, INCLUINDO DEGRAU, EXCLUINDO TAMPAO FERRO FUNDIDO.</t>
  </si>
  <si>
    <t>POCO DE VISITA PARA REDE DE ESG. SANIT., EM ANEIS DE CONCRETO, DIÂMETRO = 60CM E 110CM, PROF = 560CM, INCLUINDO DEGRAU, EXCLUINDO TAMPAO FERRO FUNDIDO.</t>
  </si>
  <si>
    <t>POCO DE VISITA PARA REDE DE ESG. SANIT., EM ANEIS DE CONCRETO, DIÂMETRO = 60CM E 110CM, PROF = 590CM, INCLUINDO DEGRAU, EXCLUINDO TAMPAO FERRO FUNDIDO.</t>
  </si>
  <si>
    <t>POCO DE VISITA PARA REDE DE ESG. SANIT., EM ANEIS DE CONCRETO, DIÂMETRO = 60CM E 110CM, PROF = 690CM, INCLUINDO DEGRAU, EXCLUINDO TAMPAO FERRO FUNDIDO.</t>
  </si>
  <si>
    <t>POCO DE VISITA PARA REDE DE ESG. SANIT., EM ANEIS DE CONCRETO, DIÂMETRO = 60CM E 110CM, PROF = 650CM, INCLUINDO DEGRAU, EXCLUINDO TAMPAO FERRO FUNDIDO.</t>
  </si>
  <si>
    <t>POCO DE VISITA PARA REDE DE ESG. SANIT., EM ANEIS DE CONCRETO, DIÂMETRO = 60CM E 110CM, PROF = 680CM, INCLUINDO DEGRAU, EXCLUINDO TAMPAO FERRO FUNDIDO.</t>
  </si>
  <si>
    <t>POCO DE VISITA PARA REDE DE ESG. SANIT., EM ANEIS DE CONCRETO, DIÂMETRO = 60CM E 110CM, PROF = 710CM, INCLUINDO DEGRAU, EXCLUINDO TAMPAO FERRO FUNDIDO.</t>
  </si>
  <si>
    <t>POCO VISITA ESG SANIT ANEL CONC PRE-MOLD PROF=1,20M C/TAMPAO FF TIPO MEDIO(AD)D=60CM 125KG/DEGRAUS FF/REJUNTAMENTO ANEIS/REVEST LISO CALHA INTERNA C/ARG CIM/AREIA 1:4. BASE/BANQUETAEM CONCR FCK=10MPA</t>
  </si>
  <si>
    <t>POCO VISITA ESG SANIT ANEL CONC PRE-MOLD PROF=1,40M C/TAMPAO FF TIPO MEDIO(AD)D=60CM 125KG/DEGRAUS FF/REJUNTAMENTO ANEIS/REVEST LISO CALHA INTERNA C/ARG CIM/AREIA 1:4. BASE/BANQUETAEM CONCR FCK=10MPA</t>
  </si>
  <si>
    <t>POCO VISITA ESG SANIT ANEL CONC PRE-MOLD PROF=1,50M C/TAMPAO FF TIPO MEDIO(AD)D=60CM 125KG/DEGRAUS FF/REJUNTAMENTO ANEIS/REVEST LISO CALHA INTERNA C/ARG CIM/AREIA 1:4. BASE/BANQUETAEM CONCR FCK=10MPA</t>
  </si>
  <si>
    <t>POCO VISITA ESG SANIT ANEL CONC PRE-MOLD PROF=1,60M C/TAMPAO FF TIPO MEDIO(AD)D=60CM 125KG/DEGRAUS FF/REJUNTAMENTO ANEIS/REVEST LISO CALHA INTERNA C/ARG CIM/AREIA 1:4. BASE/BANQUETAEM CONCR FCK=10MPA</t>
  </si>
  <si>
    <t>POCO VISITA ESG SANIT ANEL CONC PRE-MOLD PROF=1,70M C/TAMPAO FF TIPO MEDIO(AD)D=60CM 125KG/DEGRAUS FF/REJUNTAMENTO ANEIS/REVEST LISO CALHA INTERNA C/ARG CIM/AREIA 1:4. BASE/BANQUETAEM CONCR FCK=10MPA</t>
  </si>
  <si>
    <t>POCO VISITA ESG SANIT ANEL CONC PRE-MOLD PROF=2,00M C/TAMPAO FF TIPO MEDIO(AD)D=60CM 125KG/DEGRAUS FF/REJUNTAMENTO ANEIS/REVEST LISO CALHA INTERNA C/ARG CIM/AREIA 1:4. BASE/BANQUETAEM CONCR FCK=10MPA</t>
  </si>
  <si>
    <t>POCO VISITA ESG SANIT ANEL CONC PRE MOLD PROF=2,30M C/TAMPAO FF TIPO MEDIO(AD)D=60CM 125KG/DEGRAUS FF/REJUNTAMENTO ANEIS/REVEST LISO CALHA INTERNA C/ARG CIM/AREIA 1:4. BASE/BANQUETAEM CONCR FCK=10MPA</t>
  </si>
  <si>
    <t>POCO VISITA ESG SANIT ANEL CONC PRE-MOLD PROF=2,60M C/TAMPAO FF TIPO MEDIO(AD)D=60CM 125KG/DEGRAUS FF/REJUNTAMENTO ANEIS/REVEST LISO CALHA INTERNA C/ARG CIM/AREIA 1:4. BASE/BANQUETAEM CONCR FCK=10MPA</t>
  </si>
  <si>
    <t>POCO VISITA ESG SANIT ANEL CONC PRE-MOLD PROF=2,90M C/TAMPAO FF TIPO MEDIO(AD) D=60CM 125KG/DEGRAUS FF/REJUNTAMENTO ANEIS/REVEST LISO CALHA INTERNA C/ARG CIM/AREIA 1:4. BASE/BANQUETAEM CONCR FCK=10MPA</t>
  </si>
  <si>
    <t>POCO VISITA ESG SANIT ANEL CONC PRE-MOLD PROF=3,20M C/TAMPAO FF TIPO MEDIO(AD)D=60CM 125KG/DEGRAUS FF/REJUNTAMENTOANEIS/REVEST LISO CALHA INTERNA C/ARG CIM/AREIA 1:4. BASE/BANQUETAEM CONCR FCK=10MPA</t>
  </si>
  <si>
    <t>POCO VISITA ESG SANIT ANEL CONC PRE-MOLD PROF=3,50M C/TAMPAO FF TIPO MEDIO(AD)D=60CM 125KG/DEGRAUS FF/REJUNTAMENTO/ANEIS/REVEST LISO CALHA INTERNA C/ARG CIM/AREIA 1:4. BASE/BANQUETAEM CONCR FCK=10MPA</t>
  </si>
  <si>
    <t>POCO VISITA ESG SANIT ANEL CONC PRE-MOLD PROF=3,80M C/TAMPAO FF TIPO MEDIO(AD)D=60CM 125KG/DEGRAUS FF/REJUNTAMENTO ANEIS/REVEST LISO CALHA INTERNA C/ARG CIM/AREIA 1:4. BASE/BANQUETAEM CONCR FCK=10MPA</t>
  </si>
  <si>
    <t>POCO VISITA ESG SANIT ANEL CONC PRE-MOLD PROF=4,10M C/TAMPAO FF TIPO MEDIO(AD)D=60CM 125KG/DEGRAUS FF/REJUNTAMENTO ANEIS/REVEST LISO CALHA INTERNA C/ARG CIM/AREIA 1:4. BASE/BANQUETAEM CONCR FCK=10MPA</t>
  </si>
  <si>
    <t>POCO VISITA ESG SANIT ANEL CONC PRE MOLD PROF=4,40M C/TAMPAO FF TIPO MEDIO(AD)D=60CM 125KG/DEGRAUS FF/REJUNTAMENTO ANEIS/REVEST LISO CALHA INTERNA C/ARG CIM/AREIA 1:4. BASE/BANQUETAEM CONCR FCK=10MPA</t>
  </si>
  <si>
    <t>POCO VISITA ESG SANIT ANEL CONC PRE-MOLD PROF=4,70M C/TAMPAO FF TIPO MEDIO(AD)D=60CM 125KG/DEGRAUS FF/REJUNTAMENTO ANEIS/REVEST LISO CALHA INTERNA C/ARG CIM/AREIA 1:4. BASE/BANQUETAEM CONCR FCK=10MPA</t>
  </si>
  <si>
    <t>POCO VISITA ESG SANIT ANEL CONC PRE-MOLD PROF=5,00M C/TAMPAO FF TIPO MEDIO(AD)D=60CM 125KG/DEGRAUS FF/REJUNTAMENTO ANEIS/REVEST LISO CALHA INTERNA C/ARG CIM/AREIA 1:4. BASE/BANQUETAEM CONCR FCK=10MPA</t>
  </si>
  <si>
    <t>POCO VISITA ESG SANIT ANEL CONC PRE-MOLD PROF=0,80M C/TAMPAO FF TIPO MEDIO(AD)D=60CM 125KG/DEGRAUS FF/REJUNTAMENTO ANEIS/REVEST LISO CALHA INTERNA C/ARG CIM/AREIA 1:4. BASE/BANQUETAEM CONCR FCK=10MPA</t>
  </si>
  <si>
    <t>POCO DE VISITA PARA REDE DE ESG. SANIT., EM ANEIS DE CONCRETO, DIÂMETRO = 60CM E 110CM, PROF = 240CM, INCLUINDO DEGRAU, EXCLUINDO TAMPAO FERRO FUNDIDO.</t>
  </si>
  <si>
    <t>POCO DE VISITA PARA REDE DE ESG. SANIT., EM ANEIS DE CONCRETO, DIÂMETRO = 60CM E 110CM, PROF = 250CM, INCLUINDO DEGRAU, EXCLUINDO TAMPAO FERRO FUNDIDO.</t>
  </si>
  <si>
    <t>POCO DE VISITA PARA REDE DE ESG. SANIT., EM ANEIS DE CONCRETO, DIÂMETRO = 60CM E 110CM, PROF = 280CM, INCLUINDO DEGRAU, EXCLUINDO TAMPAO FERRO FUNDIDO.</t>
  </si>
  <si>
    <t>POCO DE VISITA PARA REDE DE ESG. SANIT., EM ANEIS DE CONCRETO, DIÂMETRO = 60CM E 110CM, PROF = 310CM, INCLUINDO DEGRAU, EXCLUINDO TAMPAO FERRO FUNDIDO.</t>
  </si>
  <si>
    <t>POCO VISITA CONCRETO ARMADO P/COLETOR AGUAS PLUVIAIS</t>
  </si>
  <si>
    <t>POCO VISITA AG PLUV:CONC ARM 1X1X1,40M COLETOR D=40 A 50CM PAREDE E=15CM BASE CONC FCK=10MPA REVEST C/ARG CIM/AREIA 1:4DEGRAUS FF INCL FORN TODOS MATERIAIS</t>
  </si>
  <si>
    <t>POCO VISITA AG PLUV:CONC ARM 1,10X1,10X1,40M COLETOR D=60CM PAREDE E=15CM BASE CONC FCK=10MPA REVEST C/ARG CIM/AREIA 1:4DEGRAUS FF INCL FORN TODOS MATERIAIS</t>
  </si>
  <si>
    <t>POCO VISITA AG PLUV:CONC ARM 1,20X1,20X1,40M COLETOR D=70CM PAREDE E=15CM BASE CONC FCK=10MPA REVEST C/ARG CIM/AREIA 1:4DEGRAUS FF INCL FORN TODOS MATERIAIS</t>
  </si>
  <si>
    <t>POCO VISITA AG PLUV:CONC ARM 1,30X1,30X1,40M COLETOR D=80CM PAREDE E=15CM BASE CONC FCK=10MPA REVEST C/ARG CIM/AREIA 1:4DEGRAUS FF INCL FORN TODOS MATERIAIS</t>
  </si>
  <si>
    <t>POCO VISITA CONCRETO ARMADO P/AG PLUV 1,40X1,40X1,50M COLETOR D=90CM PAREDE E=15CM BASE CONCRETO FCK=10MPA REVESTIDO C/ARG CIM/AREIA 1:4DEGRAUS FF INCL FORN TODOS MATERIAIS</t>
  </si>
  <si>
    <t>POCO VISITA AG PLUV:CONC ARM 1,50X1,50X1,60M COLETOR D=1M PA REDE E=15CM BASE CONC FCK=10MPA REVEST C/ARG CIM/AREIA 1:4DEGRAUS FF INCL FORN TODOS MATERIAIS</t>
  </si>
  <si>
    <t>POCO VISITA AG PLUV:CONC ARM 1,60X1,60X1,70M COLETOR D=1,10M PAREDE E=15CM BASE CONC FCK=10MPA REVEST C/ARG CIM/AREIA 1:4DEGRAUS FF INCL FORN TODOS MATERIAIS</t>
  </si>
  <si>
    <t>POCO VISITA AG PLUV:CONC ARM 1,70X1,70X1,80M COLETOR D=1,20M PAREDE E=15CM BASE CONC FCK=10MPA REVEST C/ARG CIM/AREIA 1:4DEGRAUS FF INCL FORN TODOS MATERIAIS</t>
  </si>
  <si>
    <t>CAIXA DE ALVENARIA P/ PROTECAO DE REGISTRO</t>
  </si>
  <si>
    <t>CAIXAS COLETORAS</t>
  </si>
  <si>
    <t>CAIXA COLETORA, 1,20X1,20X1,50M, COM FUNDO E TAMPA DE CONCRETO E PAREDES EM ALVENARIA</t>
  </si>
  <si>
    <t>CAIXA COLETORA, 0,25 X 0,85 X 1,00 M, COM FUNDO E TAMPA DE CONCRETO E PAREDES EM ALVENARIA</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</si>
  <si>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</si>
  <si>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</si>
  <si>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 DRENAGEM PLUVIAL - EM CONCRETO ESTRUTURAL</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</si>
  <si>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</si>
  <si>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</si>
  <si>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</si>
  <si>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TAMPAO FERRO FUNDIDO P/ POCO DE VISITA, 79,5 KG, TIPO T-100 - FORNECIMENTO E INSTALACAO</t>
  </si>
  <si>
    <t>TAMPAO FERRO FUNDIDO P/ POCO DE VISITA, 175 KG, TIPO T-170 - FORNECIMENTO E INSTALACAO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</si>
  <si>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</si>
  <si>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</si>
  <si>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</si>
  <si>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</si>
  <si>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</si>
  <si>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</si>
  <si>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GRELHA FF 30X90CM, 135KG, P/ CX RALO COM ASSENTAMENTO DE ARGAMASSA CIMENTO/AREIA 1:4 - FORNECIMENTO E INSTALAÇÃO</t>
  </si>
  <si>
    <t>SARJETA E MEIO FIO CONJUGADOS</t>
  </si>
  <si>
    <t>MEIO-FIO E SARJETA DE CONCRETO MOLDADO NO LOCAL, USINADO 15 MPA, COM 0,65 M BASE X 0,30 M ALTURA, REJUNTE EM ARGAMASSA TRACO 1:3,5 (CIMENTOE AREIA)</t>
  </si>
  <si>
    <t>MEIO-FIO E SARJETA DE CONCRETO MOLDADO NO LOCAL, USINADO 15 MPA, COM 0,45 M BASE X 0,30 M ALTURA, REJUNTE EM ARGAMASSA TRACO 1:3,5 (CIMENTOE AREIA)</t>
  </si>
  <si>
    <t>MEIO-FIO E SARJETA CONJUGADOS DE CONCRETO 15 MPA, 47 CM BASE X 30 CM ALTURA, MOLDADO "IN LOCO" COM EXTRUSORA</t>
  </si>
  <si>
    <t>MEIO-FIO E SARJETA CONJUGADOS DE CONCRETO 15 MPA, 35 CM BASE X 30 CM ALTURA, MOLDADO "IN LOCO" COM EXTRUSORA</t>
  </si>
  <si>
    <t>MEIO-FIO E SARJETA CONJUGADOS DE CONCRETO 15 MPA, 30 CM BASE X 26 CM ALTURA, MOLDADO "IN LOCO" COM EXTRUSORA</t>
  </si>
  <si>
    <t>MEIO FIO CONCRETO</t>
  </si>
  <si>
    <t>MEIO-FIO DE CONCRETO MOLDADO NO LOCAL, USINADO 15 MPA, COM 0,45 M ALTURA X 0,15 M BASE, REJUNTE EM ARGAMASSA TRACO 1:3,5 (CIMENTO E AREIA)</t>
  </si>
  <si>
    <t>MEIO-FIO DE CONCRETO MOLDADO NO LOCAL, USINADO 15 MPA, COM 0,30 M ALTURA X 0,15 M BASE, REJUNTE EM ARGAMASSA TRACO 1:3,5 (CIMENTO E AREIA)</t>
  </si>
  <si>
    <t>SARJETA - CONCRETO ESTRUTURAL</t>
  </si>
  <si>
    <t>SARJETA EM CONCRETO, PREPARO MANUAL, COM SEIXO ROLADO, ESPESSURA = 8CM, LARGURA = 40CM.</t>
  </si>
  <si>
    <t>CONSTRUCAO DE MEIO-FIO E LINHA D AGU</t>
  </si>
  <si>
    <t>CONSTRUCAO DE MEIO-FIO DE PEDRAS GRANITICAS, REJUNTADO C/ ARGAMASSA DECIMENTO E AREIA 1:2 E LINHA D AGUA DE PARALELEPIPEDOS,ASSENTADOS SOBREMISTURA DE CIMENTO E AREIA 1:6, C/ 6,0 CM DE ESPESSURA E REJUNTADOS C/ARGAMASSA DE CIMENTO E AREIA 1:2, INCLUSIV</t>
  </si>
  <si>
    <t>LINHA D AGUA EM PARALELEPIPEDOS GRANITICO</t>
  </si>
  <si>
    <t>LINHA D AGUA EM PARALELEPIPEDOS GRANITICOS, REJUNTADOS C/ AR CIMENTO E AREIA TRACO 1:3</t>
  </si>
  <si>
    <t>MEIO-FIO</t>
  </si>
  <si>
    <t>MEIO-FIO COM SARJETA, EXECUTADO COM EXTRUSORA</t>
  </si>
  <si>
    <t>MEIO-FIO COM SARJETA, EXECUTADO C/EXTRUSORA (SARJETA 30X8CM MEIO-FIO 15X10CM X H=23CM), INCLUI ESC.E ACERTO FAIXA 0,45M</t>
  </si>
  <si>
    <t>LOCACAO DE EXTRUSORA DE GUIAS E SARJETAS SEM FORMAS, MOTOR DIESEL DE 14CV, EXCLUSIVE OPERADOR (CP)</t>
  </si>
  <si>
    <t>ESCORAMENTO DE MEIO FIO COM MATERIAL LOCAL COMPACTADO MANUALMENTE, EM FAIXA DE 0,50M</t>
  </si>
  <si>
    <t>SARJETA CORTE EM TALUDES TRIANG 1,25X0,25M ESP=0,08 REV CONC SIMPLES INCL ESCAVACAO MEC ACERTO MANUAL TERRENO FORNEC MAT E REJUNTAMENTO</t>
  </si>
  <si>
    <t>SARJETA CORTE EM TALUDES TRIANG 1,50X0,30M, ESP=0,08 M REV.CONC. SIMPLES INCL ESCAVACAO MEC ACERTO MANUAL TERRENO FORNEC MAT E REJUNTAMENTO</t>
  </si>
  <si>
    <t>SARJETA CORTE TALUDES TRIANG 1,85X0,35M ESP=0,08 REV CONC. SIMPLES INCL ESCAVACAO MEC ACERTO MANUAL TERRENO FORNEC MAT E REJUNTAMENTO</t>
  </si>
  <si>
    <t>VALETA PROT DE CORTE TRAPEZOIDAL 0,80X2,00X0,60M ESP=0,08 CONCR SIMPLES INCL ESCAVACAO MEC ACERTO MANUAL TERRENO FORNEC MAT E REJUNTAMENTO</t>
  </si>
  <si>
    <t>VALETA PROT DE CORTE TRAPEZOIDAL 1,00X2,20X0,60M ESP=0,08M CONCR SIMPLES INCL ESCAVACAO MEC ATERRO MANUAL TERRENO FORNEC MAT E REJUNTAMENTO</t>
  </si>
  <si>
    <t>ESCORAMENTO METALICO EM VALAS OU POCOS</t>
  </si>
  <si>
    <t>ESCORAMENTO DE VALAS COM PRANCHOES METALICOS E QUADROS UTILIZANDO LONGARINAS DE MADEIRA DE 3X5", INCLUSIVE POSTERIOR RETIRADA</t>
  </si>
  <si>
    <t>ESCORAMENTO FORMAS ATE H = 3,30M, COM MADEIRA DE 3A QUALIDADE, NAO APARELHADA, APROVEITAMENTO TABUAS 3X E PRUMOS 4X.</t>
  </si>
  <si>
    <t>LAMINADO MELAMINICO LISO E FOSCO, PARA REVESTIMENTO DE CHAPA COMPENSADA DE MADEIRA, ESPESSURA 1,3MM, FIXADO COM COLA</t>
  </si>
  <si>
    <t>RECOLOCACAO DE FOLHAS DE PORTA DE PASSAGEM OU JANELA, CONSIDERANDO REAPROVEITAMENTO DO MATERIAL</t>
  </si>
  <si>
    <t>RECOLOCACAO DE BATENTES DE MADEIRA, CONSIDERANDO REAPROVEITAMENTO DE MATERIAL</t>
  </si>
  <si>
    <t>PORTA DE MADEIRA ALMOFADADA</t>
  </si>
  <si>
    <t>PORTA DE MADEIRA ALMOFADADA SEMI-OCA 1A, 80X210X3CM, INCLUSO ADUELA 2A, ALIZAR 2A E DOBRADICAS</t>
  </si>
  <si>
    <t>BANDEIRA EM VENEZIANA MAD REGIONAL 1A 100X40CM FIXA C/ADUELA E ALIZAR</t>
  </si>
  <si>
    <t>BANDEIRA EM MADEIRA 2A, 40X60CM, FIXA, SEM ADUELA E ALIZAR, PARA VIDRO</t>
  </si>
  <si>
    <t>PORTA MADEIRA VENEZIANA</t>
  </si>
  <si>
    <t>PORTA DE MADEIRA TIPO VENEZIANA 1A, 70X210X3CM, INCLUSO ADUELA 1A, ALIZAR 1A E DOBRADICAS COM ANEIS</t>
  </si>
  <si>
    <t>PORTA DE MADEIRA TIPO VENEZIANA 1A, 80X210X3CM, INCLUSO ADUELA 1A, ALIZAR 1A E DOBRADICAS COM ANEIS</t>
  </si>
  <si>
    <t>PORTA DE MADEIRA TIPO VENEZIANA 2A, 120X210X3CM, 2 FOLHAS, INCLUSO ADUELA 1A, ALIZAR 1A E DOBRADICAS COM ANEIS</t>
  </si>
  <si>
    <t>PORTA DE MADEIRA TIPO VENEZIANA 2A, 140X210X3CM, 2 FOLHAS, INCLUSO ADUELA 1A, ALIZAR 1A E DOBRADICAS COM ANEIS</t>
  </si>
  <si>
    <t>PORTA DE MADEIRA TIPO VENEZIANA 2A, 60X210X3CM, INCLUSO ADUELA 1A, ALIZAR 1A E DOBRADICAS COM ANEIS</t>
  </si>
  <si>
    <t>PORTA DE MADEIRA COMPENSADA LISA</t>
  </si>
  <si>
    <t>PORTA DE MADEIRA COMPENSADA LISA PARA PINTURA, 60X210X3,5CM, INCLUSO ADUELA 2A, ALIZAR 2A E DOBRADICAS</t>
  </si>
  <si>
    <t>PORTA DE MADEIRA COMPENSADA LISA PARA CERA OU VERNIZ, 60X210CM, INCLUSO ADUELA 1A, ALIZAR 1A E DOBRADICAS COM ANEL</t>
  </si>
  <si>
    <t>PORTA DE MADEIRA COMPENSADA LISA PARA PINTURA, 70X210X3,5CM, INCLUSO ADUELA 2A, ALIZAR 2A E DOBRADICAS</t>
  </si>
  <si>
    <t>PORTA DE MADEIRA COMPENSADA LISA PARA CERA OU VERNIZ, 70X210CM, INCLUSO ADUELA 1A, ALIZAR 1A E DOBRADICAS COM ANEL</t>
  </si>
  <si>
    <t>PORTA DE MADEIRA COMPENSADA LISA PARA PINTURA, 80X210X3,5CM, INCLUSO ADUELA 2A, ALIZAR 2A E DOBRADICAS</t>
  </si>
  <si>
    <t>PORTA DE MADEIRA COMPENSADA LISA PARA CERA OU VERNIZ, 80X210X3,5CM, INCLUSO ADUELA 1A, ALIZAR 1A E DOBRADICAS COM ANEL</t>
  </si>
  <si>
    <t>PORTA DE MADEIRA COMPENSADA LISA PARA CERA OU VERNIZ, 90X210X3,5CM, INCLUSO ADUELA 1A, ALIZAR 1A E DOBRADICAS COM ANEL</t>
  </si>
  <si>
    <t>PORTA DE MADEIRA COMPENSADA LISA PARA PINTURA, 120X210X3,5CM, 2 FOLHAS, INCLUSO ADUELA 2A, ALIZAR 2A E DOBRADICAS</t>
  </si>
  <si>
    <t>PORTA DE MADEIRA COMPENSADA LISA PARA PINTURA, 90X210X3,5CM, INCLUSO ADUELA 2A, ALIZAR 2A E DOBRADICAS</t>
  </si>
  <si>
    <t>PORTA DE MADEIRA COMPENSADA LISA PARA PINTURA, 160X210X3,5CM, 2 FOLHAS, INCLUSO ADUELA 2A, ALIZAR 2A E DOBRADICAS</t>
  </si>
  <si>
    <t>PORTA DURADOOR 60X210X3,5CM C/ADUELA 13CM E ALIZAR DE 3A C/DOBRADICA LATAO CROMADO</t>
  </si>
  <si>
    <t>PORTA EM CHAPA DE FIBRA DE EUCALIPTO LISA PARA PINTURA, 80X210X3,5CM, INCLUSO ADUELA 2A, ALIZAR 2A E DOBRADICAS</t>
  </si>
  <si>
    <t>PORTA EM CHAPA DE FIBRA DE EUCALIPTO LISA PARA PINTURA, 70X210X3,5CM, INCLUSO ADUELA 2A, ALIZAR 2A E DOBRADICAS</t>
  </si>
  <si>
    <t>PORTA EM CHAPA DE FIBRA DE EUCALIPTO LISA PARA PINTURA, 60X210X3,5CM, INCLUSO ADUELA 2A, ALIZAR 2A E DOBRADICAS</t>
  </si>
  <si>
    <t>PORTA P/SANITARIO C/LAMINADO, MARCO E FERRAGENS</t>
  </si>
  <si>
    <t>PORTA DE MADEIRA PARA BANHEIRO, EM CHAPA DE MADEIRA COMPENSADA, REVESTIDA COM LAMINADO TEXTURIZADO, 80X160CM, INCLUSO MARCO E DOBRADICAS</t>
  </si>
  <si>
    <t>PORTA DE MADEIRA PARA BANHEIRO, EM CHAPA DE MADEIRA COMPENSADA, REVESTIDA COM LAMINADO TEXTURIZADO, 60X160CM, INCLUSO MARCO E DOBRADICAS</t>
  </si>
  <si>
    <t>PORTA DE MADEIRA VENEZIANA 2A, COM PREVISAO PARA VIDRO, 60X210X3CM, INCLUSO ADUELA 1A, ALIZAR 1A E DOBRADICAS COM ANEIS</t>
  </si>
  <si>
    <t>PORTA DE MADEIRA VENEZIANA 2A, COM PREVISAO PARA VIDRO, 70X210X3CM, INCLUSO ADUELA 1A, ALIZAR 1A E DOBRADICAS COM ANEIS</t>
  </si>
  <si>
    <t>PORTA DE MADEIRA VENEZIANA 2A, COM PREVISAO PARA VIDRO, 80X210X3CM, INCLUSO ADUELA 1A, ALIZAR 1A E DOBRADICAS COM ANEIS</t>
  </si>
  <si>
    <t>PORTA DE MADEIRA MACICA REGIONAL 1A, MEXICANA, 80X210X3,5CM, COM ADUELA E ALIZAR DE 1A, COM DOBRADICAS DE LATAO CROMADO COM ANEIS</t>
  </si>
  <si>
    <t>PORTA DE MADEIRA MACICA, REGIONAL 2A, MEXICANA, 80X210X3,5CM, COM ADUELA E ALIZAR DE 2A, COM DOBRADICAS DE LATAO CROMADO COM ANEIS</t>
  </si>
  <si>
    <t>PORTA DE MADEIRA ALMOFADADA SEMIOCA 1A, 140X210X3CM, DUAS FOLHAS, INCLUSO ADUELA 1A, ALIZAR 1A E DOBRADICAS COM ANEIS</t>
  </si>
  <si>
    <t>PORTA DE MADEIRA ALMOFADADA SEMIOCA 1A, 120X210X3CM, DUAS FOLHAS, INCLUSO ADUELA 1A, ALIZAR 1A E DOBRADICAS COM ANEIS</t>
  </si>
  <si>
    <t>ALCAPAO EM COMPENSADO DE MADEIRA CEDRO/VIROLA, 60X60X2CM, COM MARCO 7X3CM, ALIZAR DE 2A, DOBRADICAS EM LATAO CROMADO E TARJETA CROMADA</t>
  </si>
  <si>
    <t>PORTA DE MADEIRA MACICA REGIONAL 1A, DE CORRER P/VIDRO, COM ADUELA E ALIZAR DE 1A, TRILHO E RODIZIOS</t>
  </si>
  <si>
    <t>JANELA DE MADEIRA</t>
  </si>
  <si>
    <t>JANELA DE MADEIRA ALMOFADADA 1A, 1,5X1,5M, DE ABRIR, INCLUSO GUARNICOES E DOBRADICAS</t>
  </si>
  <si>
    <t>JANELA DE MADEIRA PARA VIDRO, DE CORRER, SEM BANDEIRA, INCLUSAS GUARNICOES SEM FERRAGENS</t>
  </si>
  <si>
    <t>JANELA DE MADEIRA PARA VIDRO, DE CORRER, COM BANDEIRA, INCLUSAS GUARNICOES SEM FERRAGENS</t>
  </si>
  <si>
    <t>JANELA DE MADEIRA TIPO GUILHOTINA, DE ABRIR , INCLUSAS GUARNICOES SEM FERRAGENS</t>
  </si>
  <si>
    <t>JANELA DE MADEIRA TIPO VENEZIANA. DE ABRIR,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</si>
  <si>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</si>
  <si>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</si>
  <si>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</si>
  <si>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</si>
  <si>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EM FERRO QUADRICULADO PARA ABRIGO DE MEDIDORES E BOTIJOES, DE ABRIR, COM GUARNICOES</t>
  </si>
  <si>
    <t>PORTA DE FERRO PARA LIXEIRA, DE ABRIR, TIPO CHAPA, 70X210CM , COM GUARNICOES</t>
  </si>
  <si>
    <t>PORTA DE FERRO DE ABRIR</t>
  </si>
  <si>
    <t>PORTA DE FERRO, DE ABRIR, TIPO GRADE COM CHAPA, 87X210CM, COM GUARNICOES</t>
  </si>
  <si>
    <t>PORTA DE FERRO DE ABRIR TIPO BARRA CHATA, COM REQUADRO E GUARNICAO COMPLETA</t>
  </si>
  <si>
    <t>ALÇAPÃO DE FERRO</t>
  </si>
  <si>
    <t>PORTA DE ACO CHAPA 24, DE ENROLAR, RAIADA, LARGA COM ACABAMENTO GALVANIZADO NATURAL</t>
  </si>
  <si>
    <t>PORTA DE FERRO, DE ABRIR, CHAPA DOBRADA</t>
  </si>
  <si>
    <t>PORTA DE CHAPA DOBRADA DE ACO PRE-ZINCADO OU COM ADICAO DE COBRE, DE ABRIR COM POSTIGO PARA VIDRO, 87X210CM</t>
  </si>
  <si>
    <t>PORTA DE CHAPA DE ACO PRE-ZINCADO OU COM ADICAO DE COBRE, DE ABRIR, COM TRAVESSAS PARA VIDROS 87X210CM, EXCLUINDO VIDROS</t>
  </si>
  <si>
    <t>PORTA PANTOGRAFICA PERFIL LAMINADO "U' INCLUSIVE ASSENTAMENTO E ACABAMENTO</t>
  </si>
  <si>
    <t>RECOLOCACAO DE BATENTES METALICOS, CONSIDERANDO REAPROVEITAMENTO DO MATERIAL</t>
  </si>
  <si>
    <t>JANELA DE CORRER, EM CHAPA DOBRADA, AÇO COM ADIÇÃO DE COBRE PRÉ-ZINCADO</t>
  </si>
  <si>
    <t>JANELA DE CORRER EM CHAPA DE ACO DOBRADA, QUATRO FOLHAS, SEM DIVISAO HORIZONTAL, PARA VIDRO, 1,50X1,20M</t>
  </si>
  <si>
    <t>JANELA DE FERRO, DE CORRER, PARA VIDRO</t>
  </si>
  <si>
    <t>JANELA DE CHAPA DOBRADA DE ACO COM ADICAO DE COBRE PRE-ZINCADO DE CORRER 2 FOLHAS PARA VIDRO, EXCLUINDO VIDROS</t>
  </si>
  <si>
    <t>JANELA MAXIM AIR</t>
  </si>
  <si>
    <t>JANELA DE FERRO, DE CORRER (SEM VIDRO E PINTURA)</t>
  </si>
  <si>
    <t>JANELA DE CORRER EM CHAPA DE ACO DOBRADA, QUATRO FOLHAS, COM DIVISAO HORIZONTAL, PARA VIDRO, 1,50X1,20M</t>
  </si>
  <si>
    <t>JANELA DE CORRER EM CHAPA DE ACO DOBRADA 2,00X1,20M, 4 FOLHAS, PARA VIDRO, COM DIVISAO HORIZONTAL</t>
  </si>
  <si>
    <t>JANELA DE CORRER EM CHAPA DE ACO DOBRADA 2,00X1,20M, 4 FOLHAS, PARA VIDRO, SEM DIVISAO HORIZONTAL</t>
  </si>
  <si>
    <t>GRADE DE FERRO, BARRA CHATA</t>
  </si>
  <si>
    <t>GUARDA-CORPO</t>
  </si>
  <si>
    <t>ESCADA TIPO MARINHEIRO EM ACO CA-50 9,52MM INCLUSO PINTURA COM FUNDO ANTICORROSIVO TIPO ZARCAO</t>
  </si>
  <si>
    <t>CORRIMÃO DE FERRO</t>
  </si>
  <si>
    <t>ESCADA MARINHEIRO EM FERRO CA-50, D=1/2" (12.5MM), L=0,3M, SEM PROTEÇÃO, INCLUINDO PINTURA ANTI-CORROSIVA (INCLUSIVE FORNECIMENTO E INSTALAÇÃO)</t>
  </si>
  <si>
    <t>ESCADA TIPO MARINHEIRO EM ACO CA-50 12,5", INCLUSO PINTURA COM FUNDO ANTICORROSIVO TIPO ZARCAO</t>
  </si>
  <si>
    <t>ESCADA MARINHEIRO</t>
  </si>
  <si>
    <t>PORTA DE CORRER EM ALUMINIO, COM DUAS FOLHAS PARA VIDRO, INCLUSO GUARNICAO E VIDRO LISO INCOLOR</t>
  </si>
  <si>
    <t>PORTA DE ALUMÍNIO, DE ABRIR</t>
  </si>
  <si>
    <t>GRADIL ALUMINIO P/VARANDA</t>
  </si>
  <si>
    <t>GRADIL DE ALUMINIO ANODIZADO TIPO BARRA CHATA PARA VARANDAS, ALTURA 0,4M</t>
  </si>
  <si>
    <t>GRADIL DE ALUMINIO ANODIZADO TIPO BARRA CHATA PARA VARANDAS, ALTURA 1,0M</t>
  </si>
  <si>
    <t>GRADIL DE ALUMINIO ANODIZADO TIPO BARRA CHATA PARA VARANDAS, ALTURA 1,2M</t>
  </si>
  <si>
    <t>FORNECIMENTO E ASSENTAMENTO DE FERRAGENS</t>
  </si>
  <si>
    <t>CONJUNTO FERRAGENS CILINDRO 330/ROSETA 303/MACANETA TIPO ALAVANCA LATAO CROMADO LA FONTE</t>
  </si>
  <si>
    <t>CONJUNTO DE FERRAGENS CONTENDO FECHADURA COM CILINDRO PARA PORTA EXTERNA, MACANETA TIPO ALAVANCA COM ACABAMENTO PADRAO MEDIO E ROSETA EM LATAO CROMADO</t>
  </si>
  <si>
    <t>FECHADURA DE EMBUTIR COMPLETA, PARA PORTAS EXTERNAS, PADRAO DE ACABAMENTO POPULAR</t>
  </si>
  <si>
    <t>FECHADURA DE EMBUTIR COMPLETA, PARA PORTAS EXTERNAS, PADRAO DE ACABAMENTO SUPERIOR</t>
  </si>
  <si>
    <t>FECHADURA DE EMBUTIR COMPLETA, PARA PORTAS EXTERNAS 2 FOLHAS, PADRAO DE ACABAMENTO POPULAR E FECHO DE EMBUTIR TIPO UNHA COM ALAVANCA DE LATAO CROMADO 22CM</t>
  </si>
  <si>
    <t>FECHADURA DE SOBREPOR EM FERRO PINTADO COM MACANETA PARA PORTAS EXTERNAS</t>
  </si>
  <si>
    <t>FECHADURA DE EMBUTIR COMPLETA, PARA PORTAS EXTERNAS, PADRAO DE ACABAMENTO MEDIO</t>
  </si>
  <si>
    <t>CONJUNTO FERRAGENS LATAO CROMADO TRANQUETA COMPLETA LINHA LUXO</t>
  </si>
  <si>
    <t>FECHADURA DE EMBUTIR COMPLETA, PARA PORTAS DE BANHEIRO, PADRAO DE ACABAMENTO POPULAR</t>
  </si>
  <si>
    <t>FECHADURA DE EMBUTIR COMPLETA, PARA PORTAS DE BANHEIRO, PADRAO DE ACABAMENTO SUPERIOR</t>
  </si>
  <si>
    <t>CONJUNTO FERRAGEM GORGES COMPLETA LINHA MEDIA</t>
  </si>
  <si>
    <t>FECHADURA DE EMBUTIR COMPLETA, PARA PORTAS INTERNAS, PADRAO DE ACABAMENTO SUPERIOR</t>
  </si>
  <si>
    <t>FECHADURA DE EMBUTIR COMPLETA, PARA PORTAS INTERNAS 2 FOLHAS, PADRAO DE ACABAMENTO POPULAR E FECHO DE EMBUTIR TIPO UNHA COM ALAVANCA DE LATAO CROMADO 22CM</t>
  </si>
  <si>
    <t>FECHADURA DE EMBUTIR COMPLETA, PARA PORTAS INTERNAS, PADRAO DE ACABAMENTO POPULAR</t>
  </si>
  <si>
    <t>FECHADURA DE EMBUTIR COMPLETA, PARA PORTAS INTERNAS, PADRAO DE ACABAMENTO MEDIO</t>
  </si>
  <si>
    <t>FECHADURA DE EMBUTIR REFORCADA COMPLETA, DE SEGURANCA, COM CILINDRO, PARA PORTA EXTERNA, ACABAMENTO PADRAO MEDIO</t>
  </si>
  <si>
    <t>TRANQUETA DE LATAO CROMADO PARA FECHADURA DE PORTA DE BANHEIRO COM ROSETA DE LATAO CROMADO SEM FECHADURA E MACANETA</t>
  </si>
  <si>
    <t>FECHADURA BICO DE PAPAGAIO PARA PORTA DE CORRER INTERNA, CHAVE BIPARTIDA, ACABAMENTO PADRAO MEDIO</t>
  </si>
  <si>
    <t>FECHADURA CILINDRO CENTRAL TUBULAR, 70MM, COM MACANETA DE LATAO CROMADO PARA PORTA DIVISORIA</t>
  </si>
  <si>
    <t>JOGO DE FERRAGENS CROMADAS PARA PORTA DE VIDRO TEMPERADO, UMA FOLHA COMPOSTO DE DOBRADICAS SUPERIOR E INFERIOR, TRINCO, FECHADURA, CONTRA FECHADURA COM CAPUCHINHO SEM MOLA E PUXADOR</t>
  </si>
  <si>
    <t>ROLDANA FIXA DUPLA DE LATAO COM ROLAMENTO PARA PORTA OU JANELA DE CORRER</t>
  </si>
  <si>
    <t xml:space="preserve">CREMONA EM LATAO CROMADO OU POLIDO, COMPLETA, COM VARA H=1,50M </t>
  </si>
  <si>
    <t>PUXADOR CONCHA EM LATAO CROMADO OU POLIDO PARA PORTA OU JANELA DE CORRER, COM FURO PARA CHAVE, 4X10CM</t>
  </si>
  <si>
    <t>PUXADOR CONCHA EM LATAO CROMADO OU POLIDO PARA PORTA OU JANELA DE CORRER, 3X9CM</t>
  </si>
  <si>
    <t>TRILHO "U" DE ALUMINIO, 40X40MM E ROLDANA FIXA DUPLA DE LATAO COM ROLAMENTO PARA PORTA OU JANELA DE CORRER</t>
  </si>
  <si>
    <t>TARJETA</t>
  </si>
  <si>
    <t>DOBRADICA</t>
  </si>
  <si>
    <t>PORTA CADEADO</t>
  </si>
  <si>
    <t>PORTA CADEADO ZINCADO OXIDADO PRETO COM CADEADO DE ACO GRAFITADO OXIDADO ENVERNIZADO 45MM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</si>
  <si>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</si>
  <si>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</si>
  <si>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</si>
  <si>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TEMPERADO COLORIDO VERDE, ESPESSURA 10MM, FORNECIMENTO E INSTALACAO, INCLUSIVE MASSA PARA VEDACAO</t>
  </si>
  <si>
    <t>PORTA DE VIDRO TEMPERADO</t>
  </si>
  <si>
    <t>PORTA DE VIDRO TEMPERADO, 0,9X2,10M, ESPESSURA 10MM, INCLUSIVE ACESSORIOS</t>
  </si>
  <si>
    <t>ESPELHO C/MOLDURA</t>
  </si>
  <si>
    <t>ESPELHO CRISTAL ESPESSURA 4MM, COM MOLDURA EM ALUMINIO E COMPENSADO 6MM PLASTIFICADO COLADO</t>
  </si>
  <si>
    <t xml:space="preserve">VIDRO LISO FUME, ESPESSURA 6MM </t>
  </si>
  <si>
    <t>PE-A.43 - PORTÃO DE FERRO COM FERRAGENS SEM PINTURA</t>
  </si>
  <si>
    <t>FABRICACAO E INSTALACAO DE PORTAO PARA ENTRADA DE VEICULOS - MMA</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</si>
  <si>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</si>
  <si>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</si>
  <si>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</si>
  <si>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PORTAO PARA VEICULOS EM BARRAS DE FERRO RETANGULAR CHATA E TELA DE ARAME GALVANIZADO, FIO 8 BWG, MALHA QUADRADA 5X5CM, INCLUSIVE CADEADO E PINTURA PVA EM PILARES DE APOIO DE CONCRETO</t>
  </si>
  <si>
    <t>PORTAO PARA PEDESTRES EM BARRAS DE FERRO RETANGULAR CHATA E TELA DE ARAME GALVANIZADO, FIO 8 BWG, MALHA QUADRADA 5X5CM, INCLUSIVE CADEADO EPINTURA PVA EM PILARES DE APOIO DE CONCRETO</t>
  </si>
  <si>
    <t>JANELA DE ALUMINIO, TIPO CORRER OU MAXIMAR, CONVENCIONAL, INCLUSIVE ASSENTAMENTO</t>
  </si>
  <si>
    <t>JANELA DE ALUMÍNIO, DE CORRER</t>
  </si>
  <si>
    <t>CANTONEIRA DE ALUMÍNIO</t>
  </si>
  <si>
    <t>ARRASAMENTO DE TUBULAO DE CONCRETO D=1,00 A 1,20M. (INCLUI ENCARREGADO).</t>
  </si>
  <si>
    <t>ARRASAMENTO DE TUBULAO DE CONCRETO ARMADO</t>
  </si>
  <si>
    <t>ESCAVACAO MANUAL CAMPO ABERTO P/TUBULAO - FUSTE E/OU BASE (PARA TODAS AS PROFUNDIDADES)</t>
  </si>
  <si>
    <t>ESTACA A TRADO (BROCA) DIAMETRO 30CM EM CONCRETO ARMADO MOLDADA IN-LOCO, 20 MPA</t>
  </si>
  <si>
    <t>ESTACA PRE-MOLDADA</t>
  </si>
  <si>
    <t>BROCAS (ESTACAS A TRADO) MOLDADA IN-LOCO</t>
  </si>
  <si>
    <t>ESTACA A TRADO(BROCA) D=25CM C/CONCRETO FCK=15MPA+20KG ACO/M3 MOLD.IN-LOCO</t>
  </si>
  <si>
    <t>ESTACA A TRADO (BROCA) DIAMETRO = 25 CM, EM CONCRETO MOLDADO IN LOCO, 15 MPA, SEM ARMACAO.</t>
  </si>
  <si>
    <t>ESTACA A TRADO (BROCA) DIAMETRO = 20 CM, EM CONCRETO MOLDADO IN LOCO, 15 MPA, SEM ARMACAO.</t>
  </si>
  <si>
    <t>ESTACA CONCRETO ARMADO CENTRIFUGADO D=20 CM, 25 A 30T INCL CRAVACAO/EMENDAS</t>
  </si>
  <si>
    <t>ESTACA CONCRETO ARMADO CENTRIFUGADO D=28 CM INCLUSIVE CRAVACAO E SERVENTE</t>
  </si>
  <si>
    <t>ESTACA CONCRETO ARMADO CENTRIFUGADO D=33 CM, 60 A 75T, INCL CRAVACAO/EMENDAS</t>
  </si>
  <si>
    <t>ESTACA CONCRETO ARMADO CENTRIFUGADO D=38 CM, 75 A 90 T, INCL CRAVACAO/EMENDAS</t>
  </si>
  <si>
    <t>ESTACA CONCRETO ARMADO CENTRIFUGADO D=42 CM, 90 A 115T, INCL CRAVACAO/EMENDAS</t>
  </si>
  <si>
    <t>ESTACA CONCRETO ARMADO CENTRIFUGADO D=60 CM INCLUSIVE CRAVACAO E SERVENTE</t>
  </si>
  <si>
    <t xml:space="preserve">ESTACA PREMOLDADA CONCRETO ARMADO 50T INCL CRAVACAO/EMENDAS </t>
  </si>
  <si>
    <t>LASTRO DE PEDRA BRITADA E FUNDACOES EM BALDRAME</t>
  </si>
  <si>
    <t>LASTRO DE CONCRETO, PREPARO MECANICO, INCLUSO ADITIVO IMPERMEABILIZANTE</t>
  </si>
  <si>
    <t>FORMA PARA FUNDACAO E BALDRAME</t>
  </si>
  <si>
    <t>FORMA CURVA EM CHAPA DE MADEIRA COMPENSADA RESINADA 21 MM, PARA ESTRUTURAS DE CONCRETO.</t>
  </si>
  <si>
    <t>FORMA PARA VIGA, PILAR E PAREDE</t>
  </si>
  <si>
    <t>FORMAS PARA CONCRETO, INCLUINDO OS SERVICOS DE ESCORAMENTO,MONTAGEM,DESMONTAGEM, PARA CONCRETO NAO ESTRUTURAL</t>
  </si>
  <si>
    <t>FORMA PINHO 3A P/CONCRETO EM FUNDACAO REAPROV 2 VEZES - CORTE/MONTAGEM/ESCORAMENTO/DESFORMA</t>
  </si>
  <si>
    <t>FORMA PINHO 3A P/FUNDACAO RADIER REAPROV 10 VEZES - CORTE/MONTAGEM/ESCORAMENTO/DESFORMA</t>
  </si>
  <si>
    <t>ESCORAMENTO DE LAJE PRE-MOLDADA</t>
  </si>
  <si>
    <t>ESCORAMENTO FORMAS DE H=3,30 A 3,50 M, COM MADEIRA 3A QUALIDADE, NAO APARELHADA, APROVEITAMENTO TABUAS 3X E PRUMOS 4X</t>
  </si>
  <si>
    <t>ESCORAMENTO FORMAS H=3,50 A 4,00 M, COM MADEIRA DE 3A QUALIDADE, NAO APARELHADA, APROVEITAMENTO TABUAS 3X E PRUMOS 4X.</t>
  </si>
  <si>
    <t>FORMA PARA ESTRUTURAS DE CONCRETO (PILAR, VIGA E LAJE) EM CHAPA DE MADEIRA COMPENSADA RESINADA, DE 1,10 X 2,20, ESPESSURA = 12 MM, 02 UTILIZACOES. (FABRICACAO, MONTAGEM E DESMONTAGEM)</t>
  </si>
  <si>
    <t>FORMA PARA ESTRUTURAS DE CONCRETO (PILAR, VIGA E LAJE) EM CHAPA DE MADEIRA COMPENSADA RESINADA, DE 1,10 X 2,20, ESPESSURA = 12 MM, 03 UTILIZACOES. (FABRICACAO, MONTAGEM E DESMONTAGEM)</t>
  </si>
  <si>
    <t>FORMA PARA ESTRUTURAS DE CONCRETO (PILAR, VIGA E LAJE) EM CHAPA DE MADEIRA COMPENSADA RESINADA, DE 1,10 X 2,20, ESPESSURA = 12 MM, 05 UTILIZACOES. (FABRICACAO, MONTAGEM E DESMONTAGEM)</t>
  </si>
  <si>
    <t>FORMA PARA ESTRUTURAS DE CONCRETO (PILAR, VIGA E LAJE) EM CHAPA DE MADEIRA COMPENSADA PLASTIFICADA, DE 1,10 X 2,20, ESPESSURA = 12 MM, 02 UTILIZACOES. (FABRICACAO, MONTAGEM E DESMONTAGEM - EXCLUSIVE ESCORAMENTO)</t>
  </si>
  <si>
    <t>FORMA PARA ESTRUTURAS DE CONCRETO (PILAR, VIGA E LAJE) EM CHAPA DE MADEIRA COMPENSADA PLASTIFICADA, DE 1,10 X 2,20, ESPESSURA = 12 MM, 03 UTILIZACOES. (FABRICACAO, MONTAGEM E DESMONTAGEM - EXCLUSIVE ESCORAMENTO)</t>
  </si>
  <si>
    <t>FORMA PARA ESTRUTURAS DE CONCRETO (PILAR, VIGA E LAJE) EM CHAPA DE MADEIRA COMPENSADA PLASTIFICADA, DE 1,10 X 2,20, ESPESSURA = 12 MM, 05 UTILIZACOES. (FABRICACAO, MONTAGEM E DESMONTAGEM - EXCLUSIVE ESCORAMENTO)</t>
  </si>
  <si>
    <t>FORMA PARA ESTRUTURAS DE CONCRETO (PILAR, VIGA E LAJE) EM CHAPA DE MADEIRA COMPENSADA PLASTIFICADA, DE 1,10 X 2,20, ESPESSURA = 12 MM, 08 UTILIZACOES. (FABRICACAO, MONTAGEM E DESMONTAGEM - EXCLUSIVE ESCORAMENTO)</t>
  </si>
  <si>
    <t>FORMA PARA ESTRUTURAS DE CONCRETO (PILAR, VIGA E LAJE) EM CHAPA DE MADEIRA COMPENSADA PLASTIFICADA, DE 1,10 X 2,20, ESPESSURA = 18 MM, 02 UTILIZACOES. (FABRICACAO, MONTAGEM E DESMONTAGEM - EXCLUSIVE ESCORAMENTO)</t>
  </si>
  <si>
    <t>FORMA PARA ESTRUTURAS DE CONCRETO (PILAR, VIGA E LAJE) EM CHAPA DE MADEIRA COMPENSADA PLASTIFICADA, DE 1,10 X 2,20, ESPESSURA = 18 MM, 03 UTILIZACOES. (FABRICACAO, MONTAGEM E DESMONTAGEM - EXCLUSIVE ESCORAMENTO)</t>
  </si>
  <si>
    <t>FORMA PARA ESTRUTURAS DE CONCRETO (PILAR, VIGA E LAJE) EM CHAPA DE MADEIRA COMPENSADA PLASTIFICADA, DE 1,10 X 2,20, ESPESSURA = 18 MM, 05 UTILIZACOES. (FABRICACAO, MONTAGEM E DESMONTAGEM - EXCLUSIVE ESCORAMENTO)</t>
  </si>
  <si>
    <t>FORMA PARA ESTRUTURAS DE CONCRETO (PILAR, VIGA E LAJE) EM CHAPA DE MADEIRA COMPENSADA PLASTIFICADA, DE 1,10 X 2,20, ESPESSURA = 18 MM, 08 UTILIZACOES. (FABRICACAO, MONTAGEM E DESMONTAGEM - EXCLUSIVE ESCORAMENTO)</t>
  </si>
  <si>
    <t>TIRANTES</t>
  </si>
  <si>
    <t xml:space="preserve">PROTENSAO DE TIRANTES DE BARRA DE ACO CA-50 EXCL MATERIAIS </t>
  </si>
  <si>
    <t>ARMACAO ACO CA-60 P/ ESTRUTURAS DE CONCRETO</t>
  </si>
  <si>
    <t>ARMACAO CA-50 P/1,0M3 DE CONCRETO</t>
  </si>
  <si>
    <t>ARMACAO EM TELA SOLDADA</t>
  </si>
  <si>
    <t>ARMACAO EM TELA DE ACO SOLDADA NERVURADA Q-138, ACO CA-60, 4,2MM, MALHA 10X10CM</t>
  </si>
  <si>
    <t>ARMACAO ACO CA-50 P/ ESTRUTURAS DE CONCRETO</t>
  </si>
  <si>
    <t>ARMACAO ACO CA-50 DIAM.16,0 (5/8) À 25,0MM (1) - FORNECIMENTO/ CORTE(PERDA DE 10%) / DOBRA / COLOCAÇÃO.</t>
  </si>
  <si>
    <t>ARMACAO ACO CA-50, DIAM. 6,3 (1/4) À 12,5MM(1/2) -FORNECIMENTO/ CORTE(PERDA DE 10%) / DOBRA / COLOCAÇÃO.</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</si>
  <si>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</si>
  <si>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</si>
  <si>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</si>
  <si>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</si>
  <si>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</si>
  <si>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</si>
  <si>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</si>
  <si>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</si>
  <si>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CONCRETO NAO ESTRUTURAL, CONSUMO 150KG/M3, PREPARO COM BETONEIRA, SEM LANCAMENTO</t>
  </si>
  <si>
    <t>CONCRETO NAO ESTRUTURAL, CONSUMO 210KG/M3, PREPARO COM BETONEIRA, SEM LANCAMENTO</t>
  </si>
  <si>
    <t>CONCRETO C/ PREPARO MECANICO (BETONEIRA) NA OBRA</t>
  </si>
  <si>
    <t>CONCRETO ARMADO FCK=15MPA (PREP.NA OBRA C/BETONEIRA), INCLUSIVEIMPERMEABILIZANTE (ESTRUTURAS)</t>
  </si>
  <si>
    <t>CONCRETO FCK=15MPA, VIRADO EM BETONEIRA, SEM LANCAMENTO, COM IMPERMEABILIZANTE</t>
  </si>
  <si>
    <t>CONCRETOS-INCLUI FORNECIMENTO, LANCAMENTO NAS FORMAS, ADENSAMENTO,DESEMPENO E PREPARO DAS JUNTAS DE CONCRETAGEM.</t>
  </si>
  <si>
    <t>CONCRETO PARA LASTRO</t>
  </si>
  <si>
    <t>CONCRETO BOMBEADO</t>
  </si>
  <si>
    <t>CONCRETO USINADO BOMBEADO FCK=15MPA, INCLUSIVE LANCAMENTO E ADENSAMENTO</t>
  </si>
  <si>
    <t>CONCRETO USINADO BOMBEADO FCK=20MPA, INCLUSIVE LANCAMENTO E ADENSAMENTO</t>
  </si>
  <si>
    <t>CONCRETO USINADO BOMBEADO FCK=25MPA, INCLUSIVE LANCAMENTO E ADENSAMENTO</t>
  </si>
  <si>
    <t>CONCRETO USINADO BOMBEADO FCK=30MPA, INCLUSIVE LANCAMENTO E ADENSAMENTO</t>
  </si>
  <si>
    <t>CONCRETO USINADO BOMBEADO FCK=35MPA, INCLUSIVE LANCAMENTO E ADENSAMENTO</t>
  </si>
  <si>
    <t>LANCAMENTO MANUAL DE CONCRETO</t>
  </si>
  <si>
    <t>LAJE PRE-MOLDADA</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</si>
  <si>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</si>
  <si>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MAODE OBRA.</t>
  </si>
  <si>
    <t>LAJE PRE-MOLD BETA 16 P/3,5KN/M2 VAO 5,2M INCL VIGOTAS TIJOLOS ARMADURA NEGATIVA CAPEAMENTO 3CM CONCRETO 15MPA ESCORAMENTO MATERIAL E MAODE OBRA.</t>
  </si>
  <si>
    <t>LAJE PRE-MOLD BETA 20 P/3,5KN/M2 VAO 6,2M INCL VIGOTAS TIJOLOS ARMADURA NEGATIVA CAPEAMENTO 3CM CONCRETO 15MPA ESCORAMENTO MATERIAL E MAODE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</si>
  <si>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</si>
  <si>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</si>
  <si>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EMBASAMENTO DE MATERIAL GRANULAR</t>
  </si>
  <si>
    <t>AGULHAMENTO DE PEDRA MARROADA NO FUNDO DE VALAS</t>
  </si>
  <si>
    <t>JUNTA ELASTICA</t>
  </si>
  <si>
    <t>JUNTA DE DILATACAO</t>
  </si>
  <si>
    <t>JUNTA DE DILATACAO PARA IMPERMEABILIZACAO, COM SELANTE ELASTICO MONOCOMPONENTE A BASE DE POLIURETANO, DIMENSOES 1X1CM.</t>
  </si>
  <si>
    <t xml:space="preserve">PINTURA ADESIVA P/ CONCRETO, A BASE DE RESINA EPOXI ( SIKADUR 32 ) </t>
  </si>
  <si>
    <t>JUNTA DE DILATACAO E VEDACAO TIPO JEENE, INCLUSO CORTE E REMOCAO DO PAVIMENTO</t>
  </si>
  <si>
    <t>VERGA CONCRETO ARMADO</t>
  </si>
  <si>
    <t>VERGA 10X10CM EM CONCRETO PRÉ-MOLDADO FCK=20MPA (PREPARO COM BETONEIRA) AÇO CA60, BITOLA FINA, INCLUSIVE FORMAS TABUA 3A.</t>
  </si>
  <si>
    <t>VERGAS 10X10 CM, PREMOLDADAS C/ CONCRETO FCK=15 MPA (PREPARO MECANICO), ACO CA-50 COM FORMAS TABUA DE PINHO 3A</t>
  </si>
  <si>
    <t>CHAPIM DE CONCRETO APARENTE COM ACABAMENTO DESEMPENADO, FORMA DE COMPENSADO PLASTIFICADO (MADEIRIT) DE 14 X 10 CM, FUNDIDO NO LOCAL.</t>
  </si>
  <si>
    <t>PILAR E SUPORTE CAIXA D AGUA EM MADEIRA 1A CASAS HP</t>
  </si>
  <si>
    <t>IMPERMEABILIZACAO DE SUPERFICIE COM ARGAMASSA DE CIMENTO E AREIA (MEDIA), TRACO 1:3, COM ADITIVO IMPERMEABILIZANTE, E=2CM.</t>
  </si>
  <si>
    <t>IMPERMEABILIZACAO DE SUPERFICIE COM ARGAMASSA DE CIMENTO E AREIA (GROSSA), TRACO 1:4, COM ADITIVO IMPERMEABILIZANTE, E=2,5CM</t>
  </si>
  <si>
    <t>IMPERMEABILIZACAO RIGIDA C/ARG. CIM/AREIA + IMPERMEABILIZANTE</t>
  </si>
  <si>
    <t>IMPERMEABILIZACAO DE SUPERFICIE COM ARMAGASSA DE CIMENTO E AREIA (GROSSA), TRACO 1:3, COM ADITIVO IMPERMEABILIZANTE, E=2,5CM.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</si>
  <si>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</si>
  <si>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</si>
  <si>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</si>
  <si>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</si>
  <si>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</si>
  <si>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IMPERMEABILIZACAO DE TERRACOS E LAJES</t>
  </si>
  <si>
    <t>IMPERMEABILIZACAO DE SUPERFICIE COM MANTA ASFALTICA PROTEGIDA COM FILME DE ALUMINIO GOFRADO (DE ESPESSURA 0,8MM), INCLUSA APLICACAO DE EMULSAO ASFALTICA, E=3MM.</t>
  </si>
  <si>
    <t>IMPERMEABILIZACAO DE SUPERFICIE COM MANTA BUTILICA, INCLUSAS CINTA DE CALDEACAO E COLA ADESIVA, E=0,8MM.</t>
  </si>
  <si>
    <t>ESTABILIZAÇÃO DE SOLO COM GEOMEMBRANA</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</si>
  <si>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</si>
  <si>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</si>
  <si>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</si>
  <si>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CIMENTO ESPECIAL CRISTALIZANTE DENVERLIT C/EMULSAO ADESIVA DENVERFIX DENVER-1 DEMAO P/SUB SOLO/BALDRAMES/GALERIAS/JARDINEIRAS/ETC</t>
  </si>
  <si>
    <t>IMPERMEABILIZACAO DE CALHAS/LAJES DESCOBERTAS, COM EMULSAO ASFALTICA COM ELASTOMEROS, 3 DEMAOS</t>
  </si>
  <si>
    <t>IMPERMEABILIZACAO DE SUPERFICIE COM REVESTIMENTO BICOMPONENTE SEMI FLEXIVEL.</t>
  </si>
  <si>
    <t>IMPERMEABILIZACAO DE SUPERFICIE COM ASFALTO ELASTOMERICO, INCLUSOS PRIMER E VEU DE POLIESTER.</t>
  </si>
  <si>
    <t>IMPERMEABILIZACAO DE SUPERFICIE COM EMULSAO ACRILICA SOBRE CIMENTO CRISTALIZANTE, INCLUSO VEU DE FIBRA DE VIDRO.</t>
  </si>
  <si>
    <t>IMPERMEABILIZACAO DE SUPERFICIE COM EMULSAO ACRILICA ESTILENADA COM TELA SOBRE CIMENTO CRISTALIZANTE, INCLUSO EMULSAO ADESIVA DE BASE ACRILICA.</t>
  </si>
  <si>
    <t>IMPERMEABILIZACAO DE SUPERFICIE COM ASFALTO ELASTOMERICO, INCLUSOS PRIMER E VEU DE FIBRA DE VIDRO.</t>
  </si>
  <si>
    <t>IMPERMEABILIZACAO FLEXIVEL</t>
  </si>
  <si>
    <t>IMPERMEABILIZACAO CALHAS/LAJES DESCOBERTAS</t>
  </si>
  <si>
    <t>IMPERMEAB. DE FUNDACOES/BALDRAMES/MUROS DE ARRIMO/ALICERCES E REVEST.EM CONTATO C/SOLO - UTILIZ. TINTA BETUMINOSA TIPO NEUTROLIN / 2DEMAOS</t>
  </si>
  <si>
    <t>IMPERMEABILIZACAO DE ESTRUTURAS ENTERRADAS, COM TINTA ASFALTICA, DUAS DEMAOS.</t>
  </si>
  <si>
    <t>IMPERMEABILIZACAO DE SUPERFICIE COM EMULSAO ASFALTICA COM ELASTOMERO, INCLUSOS PRIMER E VEU DE POLIESTER</t>
  </si>
  <si>
    <t>JUNTA DE DILATACAO PARA IMPERMEABILIZACAO, COM ASFALTO OXIDADO APLICADO A QUENTE, DIMENSOES 2X2 CM</t>
  </si>
  <si>
    <t>IMPERMEABILIZACAO COM RESINA EPOXI</t>
  </si>
  <si>
    <t>IMPERMEABILIZACAO COM PINTURA A BASE DE RESINA EPOXI ALCATRAO, UMA DEMAO.</t>
  </si>
  <si>
    <t>IMPERMEABILIZACAO COM PINTURA A BASE DE RESINA EPOXI ALCATRAO, DUAS DEMAOS.</t>
  </si>
  <si>
    <t>IMPERMEABILIZACAO DE SUPERFICIE COM MASTIQUE ELASTICO A BASE DE SILICONE, POR VOLUME.</t>
  </si>
  <si>
    <t>CONSERVACAO DE CALHAS DE CONCRETO - PAR</t>
  </si>
  <si>
    <t>IMPERMEABILIZACAO DE SUPERFICIE COM MASTIQUE BETUMINOSO A FRIO, POR METRO.</t>
  </si>
  <si>
    <t>IMPERMEABILIZACAO DE LAJES</t>
  </si>
  <si>
    <t>IMPERMEABILIZACAO DE SUPERFICIE COM MASTIQUE BETUMINOSO A FRIO, POR AREA.</t>
  </si>
  <si>
    <t>PROTECAO MECANICA DE SUPERFICIE COM ARGAMASSA DE CIMENTO E AREIA, TRACO 1:7 CM, E=3 CM</t>
  </si>
  <si>
    <t>PROTECAO MECANICA DE SUPERFICIE COM ARGAMASSA DE CIMENTO E AREIA, TRACO 1:4, E=0,5 CM</t>
  </si>
  <si>
    <t>PROTECAO MECANICA DE SUPERFICIE COM ARGAMASSA DE CIMENTO E AREIA, TRACO 1:4, E=2 CM</t>
  </si>
  <si>
    <t>PROTECAO MECANICA DE SUPERFICIE COM ARGAMASSA DE CIMENTO E AREIA, TRACO 1:7, E=1,5 CM</t>
  </si>
  <si>
    <t>PROTECAO MECANICA DE SUPERFICIE COM ARGAMASSA DE CIMENTO E AREIA, TRACO 1:3, E=2 CM</t>
  </si>
  <si>
    <t>PROTECAO MECANICA DE SUPERFICIE COM ARGAMASSA DE CIMENTO E AREIA, TRACO 1:3, E=2,5 CM</t>
  </si>
  <si>
    <t>PROTECAO MECANICA DE SUPERFICIE COM ARGAMASSA DE CIMENTO E AREIA, TRACO 1:3, E=3 CM</t>
  </si>
  <si>
    <t>PROTECAO MECANICA DE SUPERFICIE COM ARGAMASSA DE CIMENTO E AREIA, TRACO 1:4, E=1,5 CM</t>
  </si>
  <si>
    <t>PROTECAO MECANICA DE SUPERFICIE COM ARGAMASSA DE CIMENTO E AREIA, TRACO 1:6, E=1,5 CM</t>
  </si>
  <si>
    <t>PROTECAO MECANICA DE SUPERFICIE COM ARGAMASSA DE CIMENTO E AREIA, TRACO 1:3, JUNTA BATIDA, E=3 CM</t>
  </si>
  <si>
    <t>PROTECAO MECANICA DE SUPERFICIE COM ARGAMASSA DE CIMENTO E AREIA, TRACO 1:6, E=2 CM</t>
  </si>
  <si>
    <t>ELETRODUTO DE PVC RIGIDO ROSCAVEL DN 40MM (1 1/2") INCL CONEXOES, FORNECIMENTO E INSTALACAO</t>
  </si>
  <si>
    <t>ELETRODUTO DE PVC RIGIDO ROSCAVEL DN 50MM (2"), INCL CONEXOES, FORNECIMENTO E INSTALACAO</t>
  </si>
  <si>
    <t>ELETRODUTO DE PVC RIGIDO ROSCAVEL DN 75MM (3"), INCL CONEXOES, FORNECIMENTO E INSTALACAO</t>
  </si>
  <si>
    <t>ELETRODUTO DE PVC RIGIDO ROSCAVEL DN 100MM (4"), INCL CONEXOES, FORNECIMENTO E INSTALACAO</t>
  </si>
  <si>
    <t>ELETRODUTO DE ACO GALVANIZADO ELETROLITICO DN 20MM (3/4"), TIPO LEVE, INCLUSIVE CONEXOES - FORNECIMENTO E INSTALACAO</t>
  </si>
  <si>
    <t>ELETRODUTO DE ACO GALVANIZADO ELETROLITICO DN 25MM (1"), TIPO LEVE, INCLUSIVE CONEXOES - FORNECIMENTO E INSTALACAO</t>
  </si>
  <si>
    <t>ELETRODUTO DE ACO GALVANIZADO ELETROLITICO DN 40MM (1 1/2"), TIPO SEMI-PESADO, INCLUSIVE CONEXOES - FORNECIMENTO E INSTALACAO</t>
  </si>
  <si>
    <t>ELETRODUTO DE ACO GALVANIZADO ELETROLITICO DN 50MM (2), TIPO SEMI-PESADO, INCLUSIVE CONEXOES - FORNECIMENTO E INSTALACAO</t>
  </si>
  <si>
    <t>ELETRODUTO DE ACO GALVANIZADO ELETROLITICO DN 62MM (2 1/2"), TIPO SEMI-PESADO, INCLUSIVE CONEXOES - FORNECIMENTO E INSTALACAO</t>
  </si>
  <si>
    <t>ELETRODUTO DE ACO GALVANIZADO ELETROLITICO DN 75MM (3"), TIPO SEMI-PESADO, INCLUSIVE CONEXOES - FORNECIMENTO E INSTALACAO</t>
  </si>
  <si>
    <t>ELETRODUTO METALICO FLEXIVEL DN 25MM FABRICADO COM FITA DE ACO ZINCADO, REVESTIDO EXTERNAMENTE COM PVC PRETO, INCLUSIVE CONEXOES, FORNECIMENTO E INSTALACAO</t>
  </si>
  <si>
    <t>ELETRODUTO METALICO FLEXIVEL DN 40MM FABRICADO COM FITA DE ACO ZINCADO, REVESTIDO EXTERNAMENTE COM PVC PRETO, INCLUSIVE CONEXOES, FORNECIMENTO E INSTALACAO</t>
  </si>
  <si>
    <t>ELETRODUTO DE PVC FLEXIVEL CORRUGADO DN 16MM (1/2") FORNECIMENTO E INSTALACAO</t>
  </si>
  <si>
    <t>ELETRODUTO DE PVC FLEXIVEL CORRUGADO DN 20MM (3/4") FORNECIMENTO E INSTALACAO</t>
  </si>
  <si>
    <t>ELETRODUTO DE PVC FLEXIVEL CORRUGADO DN 25MM (1") FORNECIMENTO E INSTALACAO</t>
  </si>
  <si>
    <t>ELETRODUTO DE PVC FLEXIVEL CORRUGADO DN32 MM (1 1/4") FORNECIMENTO E INSTALACAO</t>
  </si>
  <si>
    <t>ELETRODUTO DE PVC RIGIDO ROSCAVEL DN 20MM (3/4") INCL CONEXOES, FORNECIMENTO E INSTALACAO</t>
  </si>
  <si>
    <t>ELETRODUTO DE PVC RIGIDO ROSCAVEL DN 15MM (1/2") INCL CONEXOES, FORNECIMENTO E INSTALACAO</t>
  </si>
  <si>
    <t>ELETRODUTO DE ACO GALVANIZADO ELETROLITICO DN 16MM (1/2"), TIPO LEVE, INCLUSIVE CONEXOES - FORNECIMENTO E INSTALACAO</t>
  </si>
  <si>
    <t>DUTOS DE POLIESTER DE ALTA DENSIDADE(PEAD)</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</si>
  <si>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</si>
  <si>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</si>
  <si>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FORN/ASSENT. ELETRODUTO PVC ROSCA 25 MM (1")</t>
  </si>
  <si>
    <t>ELETRODUTO DE PVC RIGIDO ROSCAVEL DN 25MM (1") INCL CONEXOES, FORNECIMENTO E INSTALACAO</t>
  </si>
  <si>
    <t>ELETRODUTO DE PVC RIGIDO ROSCAVEL DN 32MM (1 1/4") INCL CONEXOES, FORNECIMENTO E INSTALACAO</t>
  </si>
  <si>
    <t>ELETRODUTO DE PVC RIGIDO ROSCAVEL DN 60MM (2 1/2") INCL CONEXOES, FORNECIMENTO E INSTALACAO</t>
  </si>
  <si>
    <t>ELETRODUTO FLEXIVEL ACO GALV TIPO CONDUITE D = 1/2" (16MM) - FORNECIMENTO E INSTALACAO</t>
  </si>
  <si>
    <t>ELETRODUTO FLEXIVEL ACO GALV TIPO CONDUITE D = 1" (25MM) - FORNECIMENTO E INSTALACAO</t>
  </si>
  <si>
    <t>ELETRODUTO FLEXIVEL ACO GALV TIPO CONDUITE D = 1 1/4" (32MM) - FORNECIMENTO E INSTALACAO</t>
  </si>
  <si>
    <t>ELETRODUTO FLEXIVEL ACO GALV TIPO CONDUITE D = 1 1/2" (40MM) - FORNECIMENTO E INSTALACAO</t>
  </si>
  <si>
    <t>ELETRODUTO FLEXIVEL ACO GALV TIPO CONDUITE D = 2" (50MM) - FORNECIMENTO E INSTALACAO</t>
  </si>
  <si>
    <t>ELETRODUTO FLEXIVEL ACO GALV TIPO CONDUITE D = 2 1/2" (65MM) - FORNECIMENTO E INSTALACAO</t>
  </si>
  <si>
    <t>ELETRODUTO FLEXIVEL ACO GALV TIPO CONDUITE D = 3" (75MM) - FORNECIMENTO E INSTALACAO</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</si>
  <si>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</si>
  <si>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</si>
  <si>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</si>
  <si>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</si>
  <si>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</si>
  <si>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</si>
  <si>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</si>
  <si>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</si>
  <si>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</si>
  <si>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</si>
  <si>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</si>
  <si>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</si>
  <si>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</si>
  <si>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</si>
  <si>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MECANICO</t>
  </si>
  <si>
    <t>TERMINAL A PRESSAO REFORCADO PARA CONEXAO DE CABO DE COBRE A BARRA, CABO 50 E 70MM2 - FORNECIMENTO E INSTALACAO</t>
  </si>
  <si>
    <t>TERMINAL A PRESSAO REFORCADO PARA CONEXAO DE CABO DE COBRE A BARRA, CABO 95 E 120MM2 - FORNECIMENTO E INSTALACAO</t>
  </si>
  <si>
    <t>TERMINAL A PRESSAO REFORCADO PARA CONEXAO DE CABO DE COBRE A BARRA, CABO 150 E 185MM2 - FORNECIMENTO E INSTALACAO</t>
  </si>
  <si>
    <t>TERMINAL A PRESSAO REFORCADO PARA CONEXAO DE CABO DE COBRE A BARRA, CABO 16 E 25MM2 - FORNECIMENTO E INSTALACAO</t>
  </si>
  <si>
    <t>CONECTOR DE PARAFUSO FENDIDO EM LIGA DE COBRE COM SEPARADOR DE CABOS PARA CABO 50 MM2 - FORNECIMENTO E INSTALACAO</t>
  </si>
  <si>
    <t>FIOS E CABOS C/ISOL.TERMOPLASTICO TENSAO 450/750V</t>
  </si>
  <si>
    <t>CABO DE COBRE ISOLADO PVC 450/750V 1,5MM2 RESISTENTE A CHAMA - FORNECIMENTO E INSTALACAO</t>
  </si>
  <si>
    <t>CABO DE COBRE ISOLADO PVC 450/750V 2,5MM2 RESISTENTE A CHAMA - FORNECIMENTO E INSTALACAO</t>
  </si>
  <si>
    <t>CABO DE COBRE ISOLADO PVC 450/750V 4MM2 RESISTENTE A CHAMA - FORNECIMENTO E INSTALACAO</t>
  </si>
  <si>
    <t>CABO DE COBRE ISOLADO PVC 450/750V 6MM2 RESISTENTE A CHAMA - FORNECIMENTO E INSTALACAO</t>
  </si>
  <si>
    <t>CABO DE COBRE ISOLADO PVC 450/750V 10MM2 RESISTENTE A CHAMA - FORNECIMENTO E INSTALACAO</t>
  </si>
  <si>
    <t>CABO DE COBRE ISOLADO PVC 450/750V 16MM2 RESISTENTE A CHAMA - FORNECIMENTO E INSTALACAO</t>
  </si>
  <si>
    <t>CABO DE COBRE ISOLADO PVC 450/750V 25MM2 RESISTENTE A CHAMA - FORNECIMENTO E INSTALACAO</t>
  </si>
  <si>
    <t>CABO DE COBRE ISOLADO PVC 450/750V 50MM2 RESISTENTE A CHAMA - FORNECIMENTO E INSTALACAO</t>
  </si>
  <si>
    <t>CABO DE COBRE ISOLADO PVC 450/750V 70MM2 RESISTENTE A CHAMA - FORNECIMENTO E INSTALACAO</t>
  </si>
  <si>
    <t>CABO DE COBRE ISOLADO PVC 450/750V 95MM2 RESISTENTE A CHAMA - FORNECIMENTO E INSTALACAO</t>
  </si>
  <si>
    <t>CABO DE COBRE ISOLADO PVC 450/750V 120MM2 RESISTENTE A CHAMA - FORNECIMENTO E INSTALACAO</t>
  </si>
  <si>
    <t>CABO DE COBRE ISOLADO PVC 450/750V 150MM2 RESISTENTE A CHAMA - FORNECIMENTO E INSTALACAO</t>
  </si>
  <si>
    <t>CABO DE COBRE ISOLADO PVC 450/750V 185MM2 RESISTENTE A CHAMA - FORNECIMENTO E INSTALACAO</t>
  </si>
  <si>
    <t>CABO DE COBRE ISOLADO PVC 450/750V 240MM2 RESISTENTE A CHAMA - FORNECIMENTO E INSTALACAO</t>
  </si>
  <si>
    <t>CABO DE COBRE ISOLADO PVC 450/750V 300MM2 RESISTENTE A CHAMA - FORNECIMENTO E INSTALACAO</t>
  </si>
  <si>
    <t>CABO DE COBRE ISOLADO PVC 450/750V 35MM2 RESISTENTE A CHAMA - FORNECIMENTO E INSTALACAO</t>
  </si>
  <si>
    <t>CABO DE COBRE ISOLAMENTO TERMOPLASTICO 0,6/1KV 1,5MM2 ANTI-CHAMA - FORNECIMENTO E INSTALACAO</t>
  </si>
  <si>
    <t>CABO DE COBRE ISOLAMENTO TERMOPLASTICO 0,6/1KV 2,5MM2 ANTI-CHAMA - FORNECIMENTO E INSTALACAO</t>
  </si>
  <si>
    <t>CABO DE COBRE ISOLAMENTO TERMOPLASTICO 0,6/1KV 4MM2 ANTI-CHAMA - FORNECIMENTO E INSTALACAO</t>
  </si>
  <si>
    <t>CABO DE COBRE ISOLAMENTO TERMOPLASTICO 0,6/1KV 6MM2 ANTI-CHAMA - FORNECIMENTO E INSTALACAO</t>
  </si>
  <si>
    <t>CABO DE COBRE ISOLAMENTO TERMOPLASTICO 0,6/1KV 10MM2 ANTI-CHAMA - FORNECIMENTO E INSTALACAO</t>
  </si>
  <si>
    <t>CABO DE COBRE ISOLAMENTO TERMOPLASTICO 0,6/1KV 16MM2 ANTI-CHAMA - FORNECIMENTO E INSTALACAO</t>
  </si>
  <si>
    <t>CABO DE COBRE ISOLAMENTO TERMOPLASTICO 0,6/1KV 25MM2 ANTI-CHAMA - FORNECIMENTO E INSTALACAO</t>
  </si>
  <si>
    <t>CABO DE COBRE ISOLAMENTO TERMOPLASTICO 0,6/1KV 35MM2 ANTI-CHAMA - FORNECIMENTO E INSTALACAO</t>
  </si>
  <si>
    <t>CABO DE COBRE ISOLAMENTO TERMOPLASTICO 0,6/1KV 50MM2 ANTI-CHAMA - FORNECIMENTO E INSTALACAO</t>
  </si>
  <si>
    <t>CABO DE COBRE ISOLAMENTO TERMOPLASTICO 0,6/1KV 70MM2 ANTI-CHAMA - FORNECIMENTO E INSTALACAO</t>
  </si>
  <si>
    <t>CABO DE COBRE ISOLAMENTO TERMOPLASTICO 0,6/1KV 95MM2 ANTI-CHAMA - FORNECIMENTO E INSTALACAO</t>
  </si>
  <si>
    <t>CABO DE COBRE ISOLAMENTO TERMOPLASTICO 0,6/1KV 120MM2 ANTI-CHAMA - FORNECIMENTO E INSTALACAO</t>
  </si>
  <si>
    <t>CABO DE COBRE ISOLAMENTO TERMOPLASTICO 0,6/1KV 150MM2 ANTI-CHAMA - FORNECIMENTO E INSTALACAO</t>
  </si>
  <si>
    <t>CABO DE COBRE ISOLAMENTO TERMOPLASTICO 0,6/1KV 185MM2 ANTI-CHAMA - FORNECIMENTO E INSTALACAO</t>
  </si>
  <si>
    <t>CABO DE COBRE ISOLAMENTO TERMOPLASTICO 0,6/1KV 240MM2 ANTI-CHAMA - FORNECIMENTO E INSTALACAO</t>
  </si>
  <si>
    <t>CABO DE COBRE ISOLAMENTO TERMOPLASTICO 0,6/1KV 300MM2 ANTI-CHAMA - FORNECIMENTO E INSTALACAO</t>
  </si>
  <si>
    <t>CONDULETES</t>
  </si>
  <si>
    <t>CONDULETE 1/2" EM LIGA DE ALUMÍNIO FUNDIDO TIPO B - FORNECIMENTO E INSTALACAO</t>
  </si>
  <si>
    <t>CONDULETE 3/4" EM LIGA DE ALUMÍNIO FUNDIDO TIPO "B" - FORNECIMENTO E INSTALACAO</t>
  </si>
  <si>
    <t>CONDULETE 1" EM LIGA DE ALUMÍNIO FUNDIDO TIPO "B" - FORNECIMENTO E INSTALACAO</t>
  </si>
  <si>
    <t>CONDULETE 1/2" EM LIGA DE ALUMÍNIO FUNDIDO TIPO "C" - FORNECIMENTO E INSTALACAO</t>
  </si>
  <si>
    <t>CONDULETE 3/4" EM LIGA DE ALUMÍNIO FUNDIDO TIPO "C" - FORNECIMENTO E INSTALACAO</t>
  </si>
  <si>
    <t>CONDULETE 1" EM LIGA DE ALUMÍNIO FUNDIDO TIPO "C" - FORNECIMENTO E INSTALACAO</t>
  </si>
  <si>
    <t>CONDULETE 1/2" EM LIGA DE ALUMÍNIO FUNDIDO TIPO "E" - FORNECIMENTO E INSTALACAO</t>
  </si>
  <si>
    <t>CONDULETE 3/4" EM LIGA DE ALUMÍNIO FUNDIDO TIPO "E" - FORNECIMENTO E INSTALACAO</t>
  </si>
  <si>
    <t>CONDULETE 1" EM LIGA DE ALUMÍNIO FUNDIDO TIPO "E" - FORNECIMENTO E INSTALACAO</t>
  </si>
  <si>
    <t>CONDULETE 1/2" EM LIGA DE ALUMÍNIO FUNDIDO TIPO "LB" - FORNECIMENTO E INSTALACAO</t>
  </si>
  <si>
    <t>CONDULETE 3/4" EM LIGA DE ALUMÍNIO FUNDIDO TIPO "LB" - FORNECIMENTO E INSTALACAO</t>
  </si>
  <si>
    <t>CONDULETE 1" EM LIGA DE ALUMÍNIO FUNDIDO TIPO "LB" - FORNECIMENTO E INSTALACAO</t>
  </si>
  <si>
    <t>CONDULETE 1/2" EM LIGA DE ALUMÍNIO FUNDIDO TIPO "LL" - FORNECIMENTO E INSTALACAO</t>
  </si>
  <si>
    <t>CONDULETE 3/4" EM LIGA DE ALUMÍNIO FUNDIDO TIPO "LL" - FORNECIMENTO E INSTALACAO</t>
  </si>
  <si>
    <t>CONDULETE 1" EM LIGA DE ALUMÍNIO FUNDIDO TIPO "LL" - FORNECIMENTO E INSTALACAO</t>
  </si>
  <si>
    <t>CONDULETE 1/2" EM LIGA DE ALUMÍNIO FUNDIDO TIPO "X" - FORNECIMENTO E INSTALACAO</t>
  </si>
  <si>
    <t>CONDULETE 3/4" EM LIGA DE ALUMÍNIO FUNDIDO TIPO "X" - FORNECIMENTO E INSTALACAO</t>
  </si>
  <si>
    <t>CONDULETE 1" EM LIGA DE ALUMÍNIO FUNDIDO TIPO "X" - FORNECIMENTO E INSTALACAO</t>
  </si>
  <si>
    <t>CONDULETE 1/2" EM LIGA DE ALUMÍNIO FUNDIDO TIPO "T" - FORNECIMENTO E INSTALACAO</t>
  </si>
  <si>
    <t>CONDULETE 3/4" EM LIGA DE ALUMÍNIO FUNDIDO TIPO "T" - FORNECIMENTO E INSTALACAO</t>
  </si>
  <si>
    <t>CONDULETE 1" EM LIGA DE ALUMÍNIO FUNDIDO TIPO "T" - FORNECIMENTO E INSTALACAO</t>
  </si>
  <si>
    <t>CONDULETE PVC 3/4</t>
  </si>
  <si>
    <t xml:space="preserve">CONDULETE PVC TIPO LL 3/4 SEM TAMPA, FORNECIMENTO E INSTALACAO </t>
  </si>
  <si>
    <t>CONDULETE EM LIGA DE ALUMINIO TIPO "LR" 3/4" - FORNECIMENTO E INSTALACAO</t>
  </si>
  <si>
    <t xml:space="preserve">CAIXA DE PROTECAO PARA MEDIDOR MONOFASICO, FORNECIMENTO E INSTALACAO </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</si>
  <si>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</si>
  <si>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</si>
  <si>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</si>
  <si>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</si>
  <si>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</si>
  <si>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P/DISTRIBUICAO 4 CIRCUITOS INCLUSIVE ACESSORIOS</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</si>
  <si>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</si>
  <si>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</si>
  <si>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</si>
  <si>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</si>
  <si>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</si>
  <si>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</si>
  <si>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</si>
  <si>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</si>
  <si>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</si>
  <si>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</si>
  <si>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QUADROS DE DISTRIBUICAO.</t>
  </si>
  <si>
    <t>QUADRO DE DISTRIBUICAO DE ENERGIA DE EMBUTIR, EM CHAPA METALICA, PARA 3 DISJUNTORES TERMOMAGNETICOS MONOPOLARES SEM BARRAMENTO FORNECIMENTOE INSTALACAO</t>
  </si>
  <si>
    <t>QUADRO DE DISTRIBUICAO DE ENERGIA P/ 6 DISJUNTORES TERMOMAGNETICOS MONOPOLARES SEM BARRAMENTO, DE EMBUTIR, EM CHAPA METALICA - FORNECIMENTOE INSTALACAO</t>
  </si>
  <si>
    <t>INTERRUPTOR SIMPLES DE EMBUTIR 10A/250V 1 TECLA, SEM PLACA - FORNECIMENTO E INSTALACAO</t>
  </si>
  <si>
    <t>INTERRUPTOR SIMPLES DE EMBUTIR 10A/250V 2 TECLAS, COM PLACA - FORNECIMENTO E INSTALACAO</t>
  </si>
  <si>
    <t>INTERRUPTOR BIPOLAR DE EMBUTIR 20A/250V, TECLA DUPLA C/ PLACA- FORNECIMENTO E INSTALACAO</t>
  </si>
  <si>
    <t>INTERRUPTOR PARALELO DE EMBUTIR 10A/250V 1 TECLA, SEM PLACA - FORNECIMENTO E INSTALACAO</t>
  </si>
  <si>
    <t>INTERRUPTOR PULSADOR DE CAMPAINHA OU MINUTERIA 2A/250V C/ CAIXA - FORNECIMENTO E INSTALACAO</t>
  </si>
  <si>
    <t>INTERRUPTOR SIMPLES COM 1 TOMADA UNIVERSAL CONJUGADOS COM PLACA - FORNECIMENTO E INSTALACAO</t>
  </si>
  <si>
    <t>INTERRUPTOR SIMPLES DE EMBUTIR 10A/250V 3 TECLAS, COM PLACA - FORNECIMENTO E INSTALACAO</t>
  </si>
  <si>
    <t>TOMADA DUPLA DE EMBUTIR 2X2P+T 10A/250V C/ PLACA - FORNECIMENTO E INSTALACAO</t>
  </si>
  <si>
    <t>INTERRUPTOR PARALELO COM 1 TOMADA UNIVERSAL CONJUGADOS S/ PLACA - FORNECIMENTO E INSTALACAO</t>
  </si>
  <si>
    <t>INTERRUPTOR PARALELO 2 TECLAS COM 1 TOMADA 2P UNIVERSAL S/ PLACA - FORNECIMENTO E INSTALACAO</t>
  </si>
  <si>
    <t>INTERRUPTOR SIMPLES COM INTERRUPTOR PARALELO CONJUNGADOS C/ PLACA - FORNECIMENTO E INSTALACAO</t>
  </si>
  <si>
    <t>INTERRUPTOR PARALELO DE EMBUTIR 10A/250V 2 TECLAS - FORNECIMENTO E INSTALACAO</t>
  </si>
  <si>
    <t>INTERRUPTOR SIMPLES 2 TECLAS COM TOMADA CONJUGADOS - FORNECIMENTO E INSTALACAO</t>
  </si>
  <si>
    <t>REATORES</t>
  </si>
  <si>
    <t>LUMINARIA INTERNA TP CALHA SOBREPOR</t>
  </si>
  <si>
    <t>LUMINARIA TIPO CALHA, DE SOBREPOR, COM REATOR DE PARTIDA RAPIDA E LAMPADA FLUORESCENTE 1X20W, COMPLETA, FORNECIMENTO E INSTALACAO</t>
  </si>
  <si>
    <t>LUMINARIA TIPO CALHA, DE SOBREPOR, COM REATOR DE PARTIDA RAPIDA E LAMPADA FLUORESCENTE 2X20W, COMPLETA, FORNECIMENTO E INSTALACAO</t>
  </si>
  <si>
    <t>LUMINARIA TIPO CALHA, DE SOBREPOR, COM REATOR DE PARTIDA RAPIDA E LAMPADA FLUORESCENTE 3X20W, COMPLETA, FORNECIMENTO E INSTALACAO</t>
  </si>
  <si>
    <t>LUMINARIA TIPO CALHA, DE SOBREPOR, COM REATOR DE PARTIDA RAPIDA E LAMPADA FLUORESCENTE 4X20W, COMPLETA, FORNECIMENTO E INSTALACAO</t>
  </si>
  <si>
    <t>LUMINARIA TIPO CALHA, DE SOBREPOR, COM REATOR DE PARTIDA RAPIDA E LAMPADA FLUORESCENTE 1X40W, COMPLETA, FORNECIMENTO E INSTALACAO</t>
  </si>
  <si>
    <t>LUMINARIA TIPO CALHA, DE SOBREPOR, COM REATOR DE PARTIDA RAPIDA E LAMPADA FLUORESCENTE 2X40W, COMPLETA, FORNECIMENTO E INSTALACAO</t>
  </si>
  <si>
    <t>LUMINARIA TIPO CALHA, DE SOBREPOR, COM REATOR DE PARTIDA RAPIDA E LAMPADA FLUORESCENTE 3X40W, COMPLETA, FORNECIMENTO E INSTALACAO</t>
  </si>
  <si>
    <t>LUMINARIA TIPO CALHA, DE SOBREPOR, COM REATOR DE PARTIDA RAPIDA E LAMPADA FLUORESCENTE 4X40W, COMPLETA, FORNECIMENTO E INSTALACAO</t>
  </si>
  <si>
    <t>LUMINARIA SOBREPOR TP CALHA C/REATOR PART CONVENC LAMP 1X20W E STARTERFIX EM LAJE OU FORRO - FORNECIMENTO E COLOCACAO</t>
  </si>
  <si>
    <t>LUMINARIA GLOBO</t>
  </si>
  <si>
    <t>REFLETOR</t>
  </si>
  <si>
    <t>REFLETOR REDONDO EM ALUMINIO COM SUPORTE E ALCA REGULAVEL PARA FIXACAO, COM LAMPADA VAPOR DE MERCURIO 250W</t>
  </si>
  <si>
    <t>LUMINARIA INTERNA</t>
  </si>
  <si>
    <t>REATOR PARA LAMPADA FLUORESCENTE 1X20W PARTIDA CONVENCIONAL FORNECIMENTO E INSTALACAO</t>
  </si>
  <si>
    <t>REATOR PARA LAMPADA FLUORESCENTE 1X40W PARTIDA CONVENCIONAL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</si>
  <si>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</si>
  <si>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</si>
  <si>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</si>
  <si>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 xml:space="preserve">LAMPADA FLUORESCENTE 20W - FORNECIMENTO E INSTALACAO </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</si>
  <si>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</si>
  <si>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</si>
  <si>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</si>
  <si>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FORNEC/COLOC DE CONECTORES/LACO DE ROLDANA E ALCA P/ILUM PUBLICA</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</si>
  <si>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</si>
  <si>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</si>
  <si>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</si>
  <si>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</si>
  <si>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DIVERSOS PARA SUBESTACAO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</si>
  <si>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</si>
  <si>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</si>
  <si>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</si>
  <si>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</si>
  <si>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</si>
  <si>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 ASSENTAMENTO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</si>
  <si>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</si>
  <si>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</si>
  <si>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</si>
  <si>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</si>
  <si>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</si>
  <si>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</si>
  <si>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</si>
  <si>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</si>
  <si>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</si>
  <si>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</si>
  <si>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</si>
  <si>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</si>
  <si>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</si>
  <si>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</si>
  <si>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POSTES DE ACO FORNECIMENTO E ASSENTAMENTO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</si>
  <si>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</si>
  <si>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</si>
  <si>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</si>
  <si>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</si>
  <si>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CHUMBADORES DE ACO</t>
  </si>
  <si>
    <t>POSTE METALICO DECORATIVO EXTERNO P/ JARDIM H = 2,50M D = 75MM C/ 1 LUMINARIA PARA LAMPADA INCANDESCENTE - FORNECIMENTO E INSTALACAO</t>
  </si>
  <si>
    <t>POSTE METALICO DECORATIVO EXTERNO P/ JARDIM H = 2,50M D = 75MM C/ 2 LUMINARIAS PARA LAMPADA INCANDESCENTE - FORNECIMENTO E INSTALACAO</t>
  </si>
  <si>
    <t>REATOR PARA LAMPADA VAPOR DE SODIO ALTA PRESSAO - 220V/250W - USO EXTERNO</t>
  </si>
  <si>
    <t>LAMPADAS E RECEPTACULOS</t>
  </si>
  <si>
    <t>LUMINARIA EXTERNA ABERTA</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</si>
  <si>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</si>
  <si>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</si>
  <si>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 xml:space="preserve">REFLETOR RETANGULAR FECHADO COM LAMPADA VAPOR METALICO 400 W </t>
  </si>
  <si>
    <t>RELE FOTOELETRICO P/ COMANDO DE ILUMINACAO EXTERNA 220V/1000W - FORNECIMENTO E INSTALACAO</t>
  </si>
  <si>
    <t>BRACO P/ ILUMINACAO DE RUAS, EM TUBO ACO GALV 3/4", COMP = 1,5M P/FIXACAO EM POSTE OU PAREDE - FORNECIMENTO E INSTALACAO</t>
  </si>
  <si>
    <t>ABRACADEIRA DE FIXACAO DE BRACOS DE LUMINARIAS DE 4" - FORNECIMENTO E INSTALACAO</t>
  </si>
  <si>
    <t>LUMINARIA A PROVA DE GASES E TEMPO PARA LAMPADA INCANDESCENTE, MISTA OU VAPOR DE MERCURIO C/ LAMPADA INCANDESCENTE DE 100W</t>
  </si>
  <si>
    <t>LUMINARIA A PROVA DE GASES E TEMPO PARA LAMPADA INCANDESCENTE, MISTA OU VAPOR DE MERCURIO C/ LAMPADA INCANDESCENTE DE 200W</t>
  </si>
  <si>
    <t>LUMINARIA FECHADA PARA ILUMINACAO PUBLICA - LAMPADAS DE 250/500W - FORNECIMENTO E INSTALACAO (EXCLUINDO LAMPADAS)</t>
  </si>
  <si>
    <t>LUMINARIA ESTANQUE - PROTECAO CONTRA AGUA, POEIRA OU IMPACTOS - TIPO AQUATIC PIAL OU EQUIVALENTE</t>
  </si>
  <si>
    <t>TRANSFORMADORES DE DISTRIBUICAO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</si>
  <si>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</si>
  <si>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</si>
  <si>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</si>
  <si>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</si>
  <si>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</si>
  <si>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</si>
  <si>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GRUPO GERADOR 150/170 KVA - MOTOR DIESEL</t>
  </si>
  <si>
    <t>GRUPO GERADOR 40 KVA - MOTOR DIESEL</t>
  </si>
  <si>
    <t xml:space="preserve">GRUPO GERADOR 40 KVA MOTOR DIESEL - MATERIAL NA OPERACAO </t>
  </si>
  <si>
    <t>MASTRO SIMPLES DE FERRO GALVANIZADO P/ PARA-RAIOS H=3,00M INCLUINDO BASE - FORNECIMENTO E INSTALACAO</t>
  </si>
  <si>
    <t>CHUVEIRO ELETRICO COMUM CORPO PLASTICO TIPO DUCHA, FORNECIMENTO E INSTALACAO</t>
  </si>
  <si>
    <t>CHAVES EM GERAL/FUSIVEIS E CONECTORES</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</si>
  <si>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</si>
  <si>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</si>
  <si>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</si>
  <si>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</si>
  <si>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SECCIONADOR TRIPOLAR 15KV/400A ACIONAM SIMULT PUNHO MANOBRA (COMANDO) - FORNECIMENTO E INSTALACAO</t>
  </si>
  <si>
    <t>CHAVE GUARDA MOTOR TRIFASICO 5CV/220V C/ CHAVE MAGNETICA - FORNECIMENTO E INSTALACAO</t>
  </si>
  <si>
    <t>CHAVE GUARDA MOTOR TRIFISICA 10CV/220V C/ CHAVE MAGNETICA - FORNECIMENTO E INSTALACAO</t>
  </si>
  <si>
    <t xml:space="preserve">CHAVE DE BOIA AUTOMÁTICA </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</si>
  <si>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</si>
  <si>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</si>
  <si>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EXTINTOR DE INCENDIO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</si>
  <si>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</si>
  <si>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</si>
  <si>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</si>
  <si>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</si>
  <si>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</si>
  <si>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</si>
  <si>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CAIXAS PARA INSTALACOES TELEFONICAS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</si>
  <si>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</si>
  <si>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</si>
  <si>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</si>
  <si>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CABOS TELEFONICOS</t>
  </si>
  <si>
    <t>FIO TELEFONICO FI 0,6MM, 2 CONDUTORES (USO INTERNO)- FORNECIMENTO E INSTALACAO</t>
  </si>
  <si>
    <t>CABO TELEFONICO FE 1,0MM, 2 CONDUTORES (USO EXTERNO) -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</si>
  <si>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</si>
  <si>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</si>
  <si>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</si>
  <si>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</si>
  <si>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</si>
  <si>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</si>
  <si>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</si>
  <si>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</si>
  <si>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</si>
  <si>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</si>
  <si>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</si>
  <si>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10X10X5CM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</si>
  <si>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</si>
  <si>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</si>
  <si>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</si>
  <si>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</si>
  <si>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</si>
  <si>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</si>
  <si>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</si>
  <si>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</si>
  <si>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INSTALACAO GAS</t>
  </si>
  <si>
    <t>INSTALACOES GAS CENTRAL P/ EDIFICIO RESIDENCIAL C/ 4 PAVTOS 16 UNID. UMA CENTRAL POR BLOCO COM 16 PONTOS</t>
  </si>
  <si>
    <t>MANOMETRO 0 A 200 PSI (0 A 14 KGF/CM2), D = 50MM - FORNECIMENTO E COLOCACAO</t>
  </si>
  <si>
    <t>BOMBA SUBMERSIVEL TRIFASICA 1CV PARA DRENAGEM, DE ATM=8MCA E Q=21,6M3/H A ATM=14MCA A Q=7M3/H</t>
  </si>
  <si>
    <t>TUBULAÇÃO EM AÇO GALVANIZADO C/ COSTURA C/ CONEXÕES</t>
  </si>
  <si>
    <t>TUBO DE AÇO GALVANIZADO COM COSTURA 3/4" (20MM), INCLUSIVE CONEXÕES FORNECIMENTO E INSTALAÇÃO</t>
  </si>
  <si>
    <t>TUBO DE AÇO GALVANIZADO COM COSTURA 1" (25MM), INCLUSIVE CONEXOES - FORNECIMENTO E INSTALACAO</t>
  </si>
  <si>
    <t>TUBO DE AÇO GALVANIZADO COM COSTURA 1.1/4" (32MM), INCLUSIVE CONEXOES - FORNECIMENTO E INSTALACAO</t>
  </si>
  <si>
    <t>TUBO DE AÇO GALVANIZADO COM COSTURA 1.1/2" (40MM), INCLUSIVE CONEXOES - FORNECIMENTO E INSTALACAO</t>
  </si>
  <si>
    <t>TUBO DE AÇO GALVANIZADO COM COSTURA 2" (50MM), INCLUSIVE CONEXOES - FORNECIMENTO E INSTALACAO</t>
  </si>
  <si>
    <t>TUBO DE AÇO GALVANIZADO COM COSTURA 2.1/2" (65MM), INCLUSIVE CONEXOES - FORNECIMENTO E INSTALACAO</t>
  </si>
  <si>
    <t>TUBO DE AÇO GALVANIZADO COM COSTURA 3" (80MM), INCLUSIVE CONEXOES - FORNECIMENTO E INSTALACAO</t>
  </si>
  <si>
    <t>TUBO DE AÇO GALVANIZADO COM COSTURA 4" (100MM), INCLUSIVE CONEXOES - FORNECIMENTO E INSTALACAO</t>
  </si>
  <si>
    <t>TUBO DE AÇO GALVANIZADO COM COSTURA 6" (150MM), INCLUSIVE CONEXÕES - INSTALAÇÃO</t>
  </si>
  <si>
    <t>TUBULAÇÃO EM COBRE S/ CONEXÕES</t>
  </si>
  <si>
    <t xml:space="preserve">TUBO DE COBRE CLASSE "E" 54MM - FORNECIMENTO E INSTALACAO </t>
  </si>
  <si>
    <t>TUBULAÇÃO EM AÇO PRETO S/ COSTURA C/ CONEXÕES</t>
  </si>
  <si>
    <t>TUBO DE AÇO PRETO 2" SEM COSTURA SCHEDULE 40/NBR 5590, INCLUSIVE CONEXOES - FORNECIMENTO E INSTALACAO</t>
  </si>
  <si>
    <t>TUBO DE AÇO PRETO 2.1/2" SEM COSTURA SCHEDULE 40/NBR 5590, INCLUSIVE CONEXOES - FORNECIMENTO E INSTALACAO</t>
  </si>
  <si>
    <t>TUBO DE AÇO PRETO 3" SEM COSTURA SCHEDULE 40/NBR 5590, INCLUSIVE CONEXOES - FORNECIMENTO E INSTALACAO</t>
  </si>
  <si>
    <t>TUBO DE AÇO PRETO 4" SEM COSTURA SCHEDULE 40/NBR 5590, INCLUSIVE CONEXOES - FORNECIMENTO E INSTALACAO</t>
  </si>
  <si>
    <t>TUBO DE AÇO PRETO 6" SEM COSTURA SCHEDULE 40/NBR 5590, INCLUSIVE CONEXÕES - FORNECIMENTO E INSTALAÇÃO</t>
  </si>
  <si>
    <t xml:space="preserve">COTOVELO DE AÇO GALVANIZADO 4" - FORNECIMENTO E INSTALAÇÃO </t>
  </si>
  <si>
    <t xml:space="preserve">LUVA REDUCAO ACO GALVANIZADO 2.1/2X1.1/2" - FORNECIMENTO E INSTALACAO </t>
  </si>
  <si>
    <t>ADAPTADOR PVC SOLDAVEL COM FLANGES E ANEL PARA CAIXA D'AGUA 20MMX1/2" - FORNECIMENTO E INSTALACAO</t>
  </si>
  <si>
    <t>ADAPTADOR PVC SOLDAVEL COM FLANGES E ANEL PARA CAIXA D'AGUA 25MMX3/4" - FORNECIMENTO E INSTALACAO</t>
  </si>
  <si>
    <t>ADAPTADOR PVC SOLDAVEL COM FLANGES E ANEL PARA CAIXA D'AGUA 32MMX1" FORNECIMENTO E INSTALACAO</t>
  </si>
  <si>
    <t>ADAPTADOR PVC SOLDAVEL COM FLANGES E ANEL PARA CAIXA D'AGUA 40MMX1.1/4" - FORNECIMENTO E INSTALACAO</t>
  </si>
  <si>
    <t>ADAPTADOR PVC SOLDAVEL COM FLANGES E ANEL PARA CAIXA D'AGUA 50MMX1.1/2" - FORNECIMENTO E INSTALACAO</t>
  </si>
  <si>
    <t>ADAPTADOR PVC SOLDAVEL COM FLANGES E ANEL PARA CAIXA D'AGUA 60MMX2" FORNECIMENTO E INSTALACAO</t>
  </si>
  <si>
    <t>ADAPTADOR PVC SOLDAVEL COM FLANGES LIVRES PARA CAIXA D'AGUA 25MMX3/4" - FORNECIMENTO E INSTALACAO</t>
  </si>
  <si>
    <t>ADAPTADOR PVC SOLDAVEL COM FLANGES LIVRES PARA CAIXA D'AGUA 32MMX1" FORNECIMENTO E INSTALACAO</t>
  </si>
  <si>
    <t>ADAPTADOR PVC SOLDAVEL COM FLANGES LIVRES PARA CAIXA D'AGUA 40MMX1.1/4" - FORNECIMENTO E INSTALACAO</t>
  </si>
  <si>
    <t>ADAPTADOR PVC SOLDAVEL COM FLANGES LIVRES PARA CAIXA D'AGUA 50MMX1.1/2" - FORNECIMENTO E INSTALACAO</t>
  </si>
  <si>
    <t>ADAPTADOR PVC SOLDAVEL COM FLANGES LIVRES PARA CAIXA D'AGUA 60MMX2" FORNECIMENTO E INSTALACAO</t>
  </si>
  <si>
    <t>ADAPTADOR PVC SOLDAVEL COM FLANGES LIVRES PARA CAIXA D'AGUA 75MMX2.1/2" - FORNECIMENTO E INSTALACAO</t>
  </si>
  <si>
    <t>ADAPTADOR PVC SOLDAVEL COM FLANGES LIVRES PARA CAIXA D'AGUA 85MMX3" FORNECIMENTO E INSTALACAO</t>
  </si>
  <si>
    <t>ADAPTADOR PVC SOLDAVEL LONGO COM FLANGES LIVRES PARA CAIXA D'AGUA 25MMX3/4" - FORNECIMENTO E INSTALACAO</t>
  </si>
  <si>
    <t>ADAPTADOR PVC SOLDAVEL LONGO COM FLANGES LIVRES PARA CAIXA D'AGUA 32MMX1" - FORNECIMENTO E INSTALACAO</t>
  </si>
  <si>
    <t>ADAPTADOR PVC SOLDAVEL LONGO COM FLANGES LIVRES PARA CAIXA D'AGUA 40MMX1.1/4" - FORNECIMENTO E INSTALACAO</t>
  </si>
  <si>
    <t>ADAPTADOR PVC SOLDAVEL LONGO COM FLANGES LIVRES PARA CAIXA D'AGUA 50MMX1.1/2" - FORNECIMENTO E INSTALACAO</t>
  </si>
  <si>
    <t>ADAPTADOR PVC SOLDAVEL LONGO COM FLANGES LIVRES PARA CAIXA D'AGUA 60MMX2" - FORNECIMENTO E INSTALACAO</t>
  </si>
  <si>
    <t>ADAPTADOR PVC SOLDAVEL LONGO COM FLANGES LIVRES PARA CAIXA D'AGUA 75MMX2.1/2" - FORNECIMENTO E INSTALACAO</t>
  </si>
  <si>
    <t>ADAPTADOR PVC SOLDAVEL LONGO COM FLANGES LIVRES PARA CAIXA D'AGUA 85MMX3" - FORNECIMENTO E INSTALACAO</t>
  </si>
  <si>
    <t>ADAPTADOR PVC SOLDAVEL LONGO COM FLANGES LIVRES PARA CAIXA D'AGUA 110MMX4" - FORNECIMENTO E INSTALACAO</t>
  </si>
  <si>
    <t>LUVA COBRE</t>
  </si>
  <si>
    <t>COTOVELO COBRE</t>
  </si>
  <si>
    <t xml:space="preserve">COTOVELO DE COBRE SEM ANEL SOLDA 35MM - FORNECIMENTO E INSTALACAO </t>
  </si>
  <si>
    <t>CAIXA GORDURA CONCRETO PRE-MOLDADO</t>
  </si>
  <si>
    <t>CAIXA DE GORDURA DUPLA EM CONCRETO PRE-MOLDADO DN 60MM COM TAMPA - FORNECIMENTO E INSTALACAO</t>
  </si>
  <si>
    <t>CAIXA DE GORDURA SIMPLES EM CONCRETO PRE-MOLDADO DN 40MM COM TAMPA - FORNECIMENTO E INSTALACAO</t>
  </si>
  <si>
    <t>TORNEIRA BOIA BRUTO 1"</t>
  </si>
  <si>
    <t>TORNEIRA DE BOIA REAL 1/2 COM BALAO METALICO - FORNECIMENTO E INSTALACAO</t>
  </si>
  <si>
    <t>TORNEIRA DE BOIA VAZAO TOTAL 3/4 COM BALAO PLASTICO - FORNECIMENTO E INSTALACAO</t>
  </si>
  <si>
    <t>TORNEIRA DE BOIA REAL 1 COM BALAO PLASTICO - FORNECIMENTO E INSTALACAO</t>
  </si>
  <si>
    <t>TORNEIRA DE BÓIA REAL 2" COM BALAO PLASTICO - FORNECIMENTO E INSTALACAO</t>
  </si>
  <si>
    <t>CAIXA DE INSPECAO OU PASSAGEM 60X60CM TAMPA DE CONCRETO</t>
  </si>
  <si>
    <t>CAIXA DE INSPEÇÃO EM ALVENARIA DE TIJOLO MACIÇO 60X60X60CM, REVESTIDA INTERNAMENTO COM BARRA LISA (CIMENTO E AREIA, TRAÇO 1:4) E=2,0CM, COMTAMPA PRÉ-MOLDADA DE CONCRETO E FUNDO DE CONCRETO 15MPA TIPO C - ESCAVAÇÃO E CONFECÇÃO</t>
  </si>
  <si>
    <t>CAIXA DE PASSAGEM (INSPECAO) PRE-MOLDADA DN 60 CM</t>
  </si>
  <si>
    <t>CAIXA DE INSPEÇÃO EM CONCRETO PRÉ-MOLDADO DN 60MM COM TAMPA H= 60CM FORNECIMENTO E INSTALACAO</t>
  </si>
  <si>
    <t>VASO SANITARIO INFANTIL SIFONADO, PARA VALVULA DE DESCARGA, EM LOUCA BRANCA, COM ACESSORIOS, INCLUSIVE ASSENTO PLASTICO, BOLSA DE BORRACHA PARA LIGACAO, TUBO PVC LIGACAO - FORNECIMENTO E INSTALACAO</t>
  </si>
  <si>
    <t>MICTORIO LOUCA S/INSTALACAO HIDRAULICA/SANITARIA</t>
  </si>
  <si>
    <t>TANQUE DE LOUÇA BRANCA SUSPENSO, 18L OU EQUIVALENTE - FORNECIMENTO E INSTALAÇÃO. AF_12/2013_P</t>
  </si>
  <si>
    <t>TANQUE DE MÁRMORE SINTÉTICO SUSPENSO, 22L OU EQUIVALENTE - FORNECIMENTO E INSTALAÇÃO. AF_12/2013_P</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</si>
  <si>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</si>
  <si>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</si>
  <si>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</si>
  <si>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</si>
  <si>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 EM PVC 1.1/4" - FORNECIMENTO E INSTALAÇÃO. AF_12/2013</t>
  </si>
  <si>
    <t>SIFÃO DO TIPO FLEXÍVEL EM PVC 3/4" X 1.1/2" - FORNECIMENTO E INSTALAÇÃO. AF_12/2013</t>
  </si>
  <si>
    <t>ENGATE FLEXÍVEL EM PLÁSTICO BRANCO, 1/2" X 30CM - FORNECIMENTO E INSTALAÇÃO. AF_12/2013</t>
  </si>
  <si>
    <t>ENGATE FLEXÍVEL EM PLÁSTICO BRANCO, 1/2" X 40CM - FORNECIMENTO E INSTALAÇÃO. AF_12/2013</t>
  </si>
  <si>
    <t>ENGATE FLEXÍVEL EM METAL CROMADO, 1/2" X 30CM - FORNECIMENTO E INSTALAÇÃO. AF_12/2013</t>
  </si>
  <si>
    <t>ENGATE FLEXÍVEL EM METAL CROMADO, 1/2" X 40CM - FORNECIMENTO E INSTALAÇÃO. AF_12/2013</t>
  </si>
  <si>
    <t>BANCADA DE GRANITO CINZA POLIDO PARA PIA DE COZINHA 1,50 X 0,60 M - FORNECIMENTO E INSTALAÇÃO. AF_12/2013_P</t>
  </si>
  <si>
    <t>BANCADA DE GRANITO AMÊNDOA POLIDO PARA PIA DE COZINHA 1,50 X 0,60 M FORNECIMENTO E INSTALAÇÃO. AF_12/2013_P</t>
  </si>
  <si>
    <t>BANCADA DE MÁRMORE ACINZENTADO POLIDO PARA PIA DE COZINHA 1,50 X 0,60 M - FORNECIMENTO E INSTALAÇÃO. AF_12/2013_P</t>
  </si>
  <si>
    <t>BANCADA DE MÁRMORE BRANCO POLIDO PARA PIA DE COZINHA 1,50 X 0,60 M - FORNECIMENTO E INSTALAÇÃO. AF_12/2013_P</t>
  </si>
  <si>
    <t>BANCADA DE MÁRMORE SINTÉTICO 120 X 60CM, COM CUBA INTEGRADA - FORNECIMENTO E INSTALAÇÃO. AF_12/2013_P</t>
  </si>
  <si>
    <t>BANCADA DE GRANITO CINZA POLIDO PARA LAVATÓRIO 0,50 X 0,60 M - FORNECIMENTO E INSTALAÇÃO. AF_12/2013_P</t>
  </si>
  <si>
    <t>BANCADA DE GRANITO AMÊNDOA POLIDO PARA LAVATÓRIO 0,50 X 0,60 M - FORNECIMENTO E INSTALAÇÃO. AF_12/2013_P</t>
  </si>
  <si>
    <t>BANCADA DE GRANITO PRETO TIJUCA POLIDO PARA LAVATÓRIO 0,50 X 0,60 M FORNECIMENTO E INSTALAÇÃO. AF_12/2013_P</t>
  </si>
  <si>
    <t>BANCADA DE MÁRMORE ACINZENTADO POLIDO PARA LAVATÓRIO 0,50 X 0,60 M - FORNECIMENTO E INSTALAÇÃO. AF_12/2013_P</t>
  </si>
  <si>
    <t>BANCADA DE MÁRMORE BRANCO POLIDO PARA LAVATÓRIO 0,50 X 0,60 M - FORNECIMENTO E INSTALAÇÃO. AF_12/2013_P</t>
  </si>
  <si>
    <t>CUBA DE EMBUTIR DE AÇO INOXIDÁVEL MÉDIA - FORNECIMENTO E INSTALAÇÃO. AF_12/2013</t>
  </si>
  <si>
    <t>CUBA DE EMBUTIR OVAL EM LOUÇA BRANCA, 35 X 50CM OU EQUIVALENTE - FORNECIMENTO E INSTALAÇÃO. AF_12/2013</t>
  </si>
  <si>
    <t>LAVATÓRIO LOUÇA BRANCA COM COLUNA, 45 X 55CM OU EQUIVALENTE, PADRÃO MÉDIO - FORNECIMENTO E INSTALAÇÃO. AF_12/2013_P</t>
  </si>
  <si>
    <t>LAVATÓRIO LOUÇA BRANCA SUSPENSO, 29,5 X 39CM OU EQUIVALENTE, PADRÃO POPULAR - FORNECIMENTO E INSTALAÇÃO. AF_12/2013_P</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</si>
  <si>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</si>
  <si>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</si>
  <si>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</si>
  <si>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</si>
  <si>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</si>
  <si>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</si>
  <si>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</si>
  <si>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</si>
  <si>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22L OU EQUIVALENTE, INCLUSO SIFÃO FLEXÍVEL EM PVC, VÁLVULA PLÁSTICA E TORNEIRA DE METAL CROMADO PADRÃO POPULAR - FORNECIMENTO E INSTALAÇÃO. AF_12/2013_P</t>
  </si>
  <si>
    <t>TANQUE DE LOUÇA BRANCA SUSPENSO, 18L OU EQUIVALENTE, INCLUSO SIFÃO TIPO GARRAFA EM PVC, VÁLVULA PLÁSTICA E TORNEIRA DE METAL CROMADO PADRÃOPOPULAR - FORNECIMENTO E INSTALAÇÃO. AF_12/2013_P</t>
  </si>
  <si>
    <t>TANQUE DE LOUÇA BRANCA SUSPENSO, 18L OU EQUIVALENTE, INCLUSO SIFÃO TIPO GARRAFA EM PVC, VÁLVULA PLÁSTICA E TORNEIRA DE PLÁSTICO - FORNECIMENTO E INSTALAÇÃO. AF_12/2013_P</t>
  </si>
  <si>
    <t>TANQUE DE MÁRMORE SINTÉTICO SUSPENSO, 22L OU EQUIVALENTE, INCLUSO SIFÃO TIPO GARRAFA EM PVC, VÁLVULA PLÁSTICA E TORNEIRA DE METAL CROMADO PADRÃO POPULAR - FORNECIMENTO E INSTALAÇÃO. AF_12/2013_P</t>
  </si>
  <si>
    <t>TANQUE DE MÁRMORE SINTÉTICO SUSPENSO, 22L OU EQUIVALENTE, INCLUSO SIFÃO TIPO GARRAFA EM PVC, VÁLVULA PLÁSTICA E TORNEIRA DE PLÁSTICO - FORNECIMENTO E INSTALAÇÃO. AF_12/2013_P</t>
  </si>
  <si>
    <t>TANQUE DE MÁRMORE SINTÉTICO SUSPENSO, 22L OU EQUIVALENTE, INCLUSO SIFÃO FLEXÍVEL EM PVC, VÁLVULA PLÁSTICA E TORNEIRA DE PLÁSTICO - FORNECIMENTO E INSTALAÇÃO. AF_12/2013_P</t>
  </si>
  <si>
    <t>VASO SANITÁRIO SIFONADO COM CAIXA ACOPLADA LOUÇA BRANCA - PADRÃO MÉDIO, INCLUSO ENGATE FLEXÍVEL EM PLÁSTICO BRANCO, 1/2" X 40CM - FORNECIMENTO E INSTALAÇÃO. AF_12/2013_P</t>
  </si>
  <si>
    <t>BANCADA DE MÁRMORE SINTÉTICO 120 X 60CM, COM CUBA INTEGRADA, INCLUSO SIFÃO TIPO FLEXÍVEL EM PVC, VÁLVULA EM PLÁSTICO CROMADO TIPO AMERICANAE TORNEIRA CROMADA LONGA, DE PAREDE, PADRÃO POPULAR - FORNECIMENTO E INSTALAÇÃO. AF_12/2013_P</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</si>
  <si>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</si>
  <si>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</si>
  <si>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AF_12/2013_P</t>
  </si>
  <si>
    <t>SABONETEIRA DE SOBREPOR (FIXADA NA PAREDE), TIPO CONCHA, EM ACO INOXIDAVEL - FORNECIMENTO E INSTALACAO</t>
  </si>
  <si>
    <t>FOSSAS/SUMIDOUROS</t>
  </si>
  <si>
    <t>FOSSA SEPTICA 1500L / ALVENARIA TIJOLO MACICO 1/2VEZ</t>
  </si>
  <si>
    <t>FOSSA SEPTICA EM ALVENARIA DE TIJOLO CERAMICO MACICO DIMENSOES EXTERNAS 1,90X1,10X1,40M, 1.500 LITROS, REVESTIDA INTERNAMENTE COM BARRA LISA, COM TAMPA EM CONCRETO ARMADO COM ESPESSURA 8CM</t>
  </si>
  <si>
    <t>SUMIDOURO H=5,0M COM TIJOLOS MACICOS A CRIVO ARGAMASSADOS</t>
  </si>
  <si>
    <t>VALVULA DESCARGA 1.1/2" COM REGISTRO, ACABAMENTO EM METAL CROMADO - FORNECIMENTO E INSTALACAO</t>
  </si>
  <si>
    <t>REGISTRO DE PRESSÃO COM CANOPLA Ø 15MM (1/2") - FORNECIMENTO E INSTALAÇÃO</t>
  </si>
  <si>
    <t>FORNECIMENTO E COLOCACAO DE VALVULAS DE RETENCAO</t>
  </si>
  <si>
    <t>VÁLVULA DE RETENÇÃO VERTICAL Ø 32MM (1.1/4") - FORNECIMENTO E INSTALAÇÃO</t>
  </si>
  <si>
    <t>VÁLVULA DE RETENÇÃO VERTICAL Ø 40MM (1.1/2") - FORNECIMENTO E INSTALAÇÃO</t>
  </si>
  <si>
    <t>VÁLVULA DE RETENÇÃO HORIZONTAL Ø 20MM (3/4") - FORNECIMENTO E INSTALAÇÃO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</si>
  <si>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</si>
  <si>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</si>
  <si>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</si>
  <si>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</si>
  <si>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FORNECIMENTO E COLOCACAO DE VALVULAS DE PE</t>
  </si>
  <si>
    <t>REGISTROS DE GAVETA - FORNECIMENTO E COLOCACAO</t>
  </si>
  <si>
    <t>REGISTRO DE GAVETA COM CANOPLA Ø 32MM (1.1/4") - FORNECIMENTO E INSTALAÇÃO</t>
  </si>
  <si>
    <t>FORNECIMENTO E COLOCACAO DE REGISTROS DE ESFERA</t>
  </si>
  <si>
    <t xml:space="preserve">REGISTRO DE ESFERA EM BRONZE D= 1.1/4" FORNEC E COLOCACAO </t>
  </si>
  <si>
    <t>VALVULA DE RETENCAO VERTICAL DE 2 1/2" ASSENTE C/FIO BAHIA E PASTA</t>
  </si>
  <si>
    <t>VALVULA RETENCAO VERTICAL BRONZE (PN-16) 2.1/2" 200PSI - EXTREMIDADES COM ROSCA - FORNECIMENTO E INSTALACAO</t>
  </si>
  <si>
    <t>VALVULA DE RETENCAO DE PE COM CRIVO 1 1/4"</t>
  </si>
  <si>
    <t>FORN/ASSENT VALVULA GLOBO 2 1/2 POL</t>
  </si>
  <si>
    <t>REGISTRO/VALVULA GLOBO ANGULAR 45 GRAUS EM LATAO PARA HIDRANTES DE INCÊNDIO PREDIAL DN 2.1/2" - FORNECIMENTO E INSTALACAO</t>
  </si>
  <si>
    <t>FORN/ASSENT REGISTRO GAVETA CANOPLA CROMADA 1 1/2</t>
  </si>
  <si>
    <t>REGISTRO GAVETA 1.1/2" COM CANOPLA ACABAMENTO CROMADO SIMPLES - FORNECIMENTO E INSTALACAO</t>
  </si>
  <si>
    <t>FORN/ASSENT REGISTRO GAVETA CANOPLA CROMADA 1 POL</t>
  </si>
  <si>
    <t>REGISTRO GAVETA 1" COM CANOPLA ACABAMENTO CROMADO SIMPLES - FORNECIMENTO E INSTALACAO</t>
  </si>
  <si>
    <t>FORN/ASSENT REGISTRO GAVETA CANOPLA CROMADA 3/4"</t>
  </si>
  <si>
    <t>REGISTRO GAVETA 3/4" COM CANOPLA ACABAMENTO CROMADO SIMPLES - FORNECIMENTO E INSTALACAO</t>
  </si>
  <si>
    <t>FORN/ASSENT REGISTRO GAVETA CANOPLA CROMADA 1/2"</t>
  </si>
  <si>
    <t>REGISTRO GAVETA 1/2" COM CANOPLA ACABAMENTO CROMADO SIMPLES - FORNECIMENTO E INSTALACAO</t>
  </si>
  <si>
    <t>FORN/ASSENT REGISTRO GAVERTA BRUTO 4 POL</t>
  </si>
  <si>
    <t>FORN/ASSENT REGISTRO GAVETA BRUTO 3 POL</t>
  </si>
  <si>
    <t>FORN/ASSENT REGISTRO GAVETA BRUTO 2 1/2 POL</t>
  </si>
  <si>
    <t xml:space="preserve">REGISTRO GAVETA 2.1/2" BRUTO LATAO - FORNECIMENTO E INSTALACAO </t>
  </si>
  <si>
    <t>FORN/ASSENT REGISTRO GAVETA BRUTO 2 POL</t>
  </si>
  <si>
    <t>FORN/ASSENT REGISTRO GAVETA BRUTO 1 1/2 POL</t>
  </si>
  <si>
    <t>FORN/ASSENT REGISTRO GAVETA BRUTO 1 1/4 POL</t>
  </si>
  <si>
    <t>FORN/ASSENT REGISTRO GAVETA BRUTO 1 POL</t>
  </si>
  <si>
    <t>REGISTRO PRESSAO 3/4" COM CANOPLA ACABAMENTO CROMADO - FORNECIMENTO E INSTALACAO</t>
  </si>
  <si>
    <t>REGISTRO DE PRESSAO CROMADO C/ CANOPLA 1/2" - FORNECIMENTO E INSTALACAO</t>
  </si>
  <si>
    <t>ABERTURA/FECHAMENTO RASGO ALVENARIA PARA TUBOS, FECHAMENTO COM ARGAMASSA TRACO 1:1:6 (CIMENTO, CAL E AREIA)</t>
  </si>
  <si>
    <t>INSTALACAO DE COMPRESSOR DE AR OU SOPRADOR</t>
  </si>
  <si>
    <t>INSTALACAO DE CONJUNTO MOTO BOMBA SUBMERSIVEL</t>
  </si>
  <si>
    <t xml:space="preserve">INSTALACAO DE CONJ.MOTO BOMBA SUBMERSIVEL ATE 10 CV </t>
  </si>
  <si>
    <t>INSTALACAO DE CONJUNTO MOTO BOMBA VERTICAL</t>
  </si>
  <si>
    <t>INSTALACAO DE CONJUNTO MOTO BOMBA HORIZONTAL</t>
  </si>
  <si>
    <t>INSTALACAO DE CONJUNTO MOTO BOMBA SUBMERSO/POSICIONAMENTO</t>
  </si>
  <si>
    <t>INSTALACAO DE MISTURADOR</t>
  </si>
  <si>
    <t>VERTEDORES</t>
  </si>
  <si>
    <t>LEITO FILTRANTE</t>
  </si>
  <si>
    <t>KIT CAVALETE</t>
  </si>
  <si>
    <t>CAIXA DE PROTECAO PARA HIDROMETRO</t>
  </si>
  <si>
    <t>AQUISICAO E INSTALACAO DE HIDROMETRO</t>
  </si>
  <si>
    <t>MONTAGEM E INSTALACAO DE CAVALETE</t>
  </si>
  <si>
    <t>RAMAL PREDIAL</t>
  </si>
  <si>
    <t>RAMAL PREDIAL EM TUBO PEAD 20MM - FORNECIMENTO, INSTALAÇÃO, ESCAVAÇÃO E REATERRO</t>
  </si>
  <si>
    <t>LIGAÇÃO DOMICILIAR DE ESGOTO DN 100MM, DA CASA ATÉ A CAIXA, COMPOSTO POR 10,0M TUBO DE PVC ESGOTO PREDIAL DN 100MM E CAIXA DE ALVENARIA COMTAMPA DE CONCRETO - FORNECIMENTO E INSTALAÇÃO</t>
  </si>
  <si>
    <t>LIGACOES DE ESGOTOS EM TUBOS DE PVC</t>
  </si>
  <si>
    <t>RAMAL PREDIAL DE ESGOTO PARA REDE EM IMPLANTACAO (MAO-DE OBRA EMATERIAL, INCLUINDO ESCAVACAO MANUAL ATE 1,50 METROS E REATERRO)</t>
  </si>
  <si>
    <t>RAMAL PREDIAL DE ESGOTO EM TUBO PVC ESGOTO DN 100MM - FORNECIMENTO, INSTALACAO, ESCAVACAO E REATERRO</t>
  </si>
  <si>
    <t>ESCAVACAO SUBMERSA</t>
  </si>
  <si>
    <t>ESCAVACAO MECANIZADA SUBMERSA (DRAGAGEM E CARGA), UTILIZANDO CAMINHÃO BASCULANTE, ESCAVADEIRA TIPO DRAGA DE ARRASTE E RETROESCAVADEIRA COM CARREGADEIRA</t>
  </si>
  <si>
    <t>ESCAVACAO E ACERTO MANUAL NA FAIXA DE 0,45M DE LARGURA P/ EXECUCAO DE MEIO-FIO E SARJETA CONJUGADOS</t>
  </si>
  <si>
    <t>ESCAVAÇÃO MECANIZADA A CEU ABERTO</t>
  </si>
  <si>
    <t>ESCAVACAO E CARGA MATERIAL 1A CATEGORIA</t>
  </si>
  <si>
    <t>ESCAVACAO, CARGA E TRANSPORTE DMT 50 A 200M C/ CAMINHAO BASCULANTE</t>
  </si>
  <si>
    <t>ESCAVACAO, CARGA E TRANSPORTE DE MATERIAL DE 1A CATEGORIA COM TRATOR SOBRE ESTEIRAS 305 HP E CACAMBA 5M3, DMT 50 A 200M</t>
  </si>
  <si>
    <t>ESCAVACAO E TRANSPORTE DMT 50M C/TRATOR ESTEIRAS CAT D8</t>
  </si>
  <si>
    <t>ESCAVACAO DE MATERIAL 1A. CATEGORIA (SUBLEITO)</t>
  </si>
  <si>
    <t>ESCAVACAO MECANICA DE MATERIAL 1A. CATEGORIA, PROVENIENTE DE CORTE DE SUBLEITO (C/TRATOR ESTEIRAS 160HP)</t>
  </si>
  <si>
    <t>ESCAVACAO MANUAL A CEU ABERTO EM MATERIAL DE 1A CATEGORIA, EM PROFUNDIDADE ATE 0,50M</t>
  </si>
  <si>
    <t xml:space="preserve">REGULARIZACAO DE SUPERFICIES EM TERRA COM MOTONIVELADORA </t>
  </si>
  <si>
    <t>ESCAVACAO MANUAL CAMPO ABERTO EM SOLO EXCETO ROCHA ATE 2,00M PROFUNDIDADE</t>
  </si>
  <si>
    <t>ESCAVACAO MECANICA CAMPO ABERTO EM SOLO EXCETO ROCHA ATE 2,00M PROFUNDIDADE</t>
  </si>
  <si>
    <t>ESCAVACAO A FOGO A CEU ABERTO</t>
  </si>
  <si>
    <t>ESCAVACAO A FOGO EM MATERIAL DE 2A CATEGORIA, MOLEDO OU ROCHA DECOMPOSTA, A CEU ABERTO, FURACAO A BARRA MINA</t>
  </si>
  <si>
    <t>ESCAVACAO A FOGO EM MATERIAL DE 3A CATEGORIA, ROCHA VIVA, A CEU ABERTO, FURACAO A BARRA MINA.</t>
  </si>
  <si>
    <t>ESCAVACAO MANUAL EM SOLO</t>
  </si>
  <si>
    <t>ESCAVACAO MECANICA PARA ACERTO DE TALUDES, EM MATERIAL DE 1A CATEGORIA, COM ESCAVADEIRA HIDRAULICA</t>
  </si>
  <si>
    <t>ESCAVACAO MECANICA, A CEU ABERTO, EM MATERIAL DE 1A CATEGORIA, COM ESCAVADEIRA HIDRAULICA, CAPACIDADE DE 0,78 M3</t>
  </si>
  <si>
    <t>ESCAVACAO MEC VALA N ESCOR MAT 1A CAT C/RETROESCAV ATE 1,50M EXCL ESGOTAMENTO</t>
  </si>
  <si>
    <t>ESCAV MEC VALA ESCORADA ATE 1,50M C/RETRO MAT 1A COM REDUTOR (C/PEDRAS/ INST PREDIAIS/OUTROS REDUT PRODUTIV) - EXCL. ESGOT/ESCORAM</t>
  </si>
  <si>
    <t>ESCAV MEC.VALA ESCORADA C/RETRO DE 1,5 A 3M PROF MAT 1A COM REDUTOR (PEDRAS/INST PREDIAIS/OUTROS REDUT PRODUTIV) - EXCL. ESGOTAM / ESCORAMENTO.</t>
  </si>
  <si>
    <t>ESCAVACAO MEC DE VALA ESCORADA COM RETRO 75 HP, EM MATERIAL DE 1A CATEGORIA ATÉ 1,5M DE PROFUNDIDADE, EXCLUINDO ESGOTAMENTO E ESCORAMENTO.</t>
  </si>
  <si>
    <t>ESCAVACAO MEC.VALA ESCORADA MAT 1A CAT C/RETRO DE 1,5 A 3M- EXCLUSIVE ESGOT E ESCORAMENTO</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</si>
  <si>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</si>
  <si>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</si>
  <si>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</si>
  <si>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 MEC.VALA(ESCAV HIDR)ESCOR ATE 1,5MMAT 1A C/REDUTOR PRODUT (CAVA FUND/PEDRAS/INST PREDIAIS/OUTROS) EXCL ESGOT / ESCORAMENTO.</t>
  </si>
  <si>
    <t>ESCAV MEC VALA N ESCOR DE 3 A 4,5M(ESCAV HIDRAUL O,78M3)MAT 1A CAT EXCL ESGOTAMENTO.</t>
  </si>
  <si>
    <t>ESCAV MEC VALA N ESCOR DE 4,5 A 6M PROF (C/ESCAV HIDR 0,78M3) MAT 1A CAT C/REDUTOR(C/PEDRAS/INST PREDIAIS/OUTROS REDUTORES PRODUT OU CAVASFUND) EXCL ESGOTAMENTO</t>
  </si>
  <si>
    <t>ESCAVACAO MECANICA DE VALAS</t>
  </si>
  <si>
    <t>ESCAVACAO DE VALA NAO ESCORADA EM MATERIAL DE 1A CATEGORIA COM PROFUNDIDADE DE 1,5 ATE 3M COM RETROESCAVADEIRA 75HP, SEM ESGOTAMENTO</t>
  </si>
  <si>
    <t>ESCAVACAO MANUAL DE VALAS</t>
  </si>
  <si>
    <t>ESCAVAÇÃO MANUAL DE VALA, A FRIO, EM MATERIAL DE 2A CATEGORIA (MOLEDO OU ROCHA DECOMPOSTA), DE 3 ATÉ 4,5M, EXCLUINDO ESGOTAMENTO E ESCORAMENTO.</t>
  </si>
  <si>
    <t>ESCAVAÇÃO MANUAL DE VALA, A FRIO, EM MATERIAL DE 2A CATEGORIA (MOLEDO OU ROCHA DECOMPOSTA), DE 4,5 ATÉ 6M, EXCLUINDO ESGOTAMENTO E ESCORAMENTO.</t>
  </si>
  <si>
    <t>ESCAVACAO MANUAL DE VALA EM ARGILA OU PEDRA SOLTA DO TAMANHO MEDIO DE PEDRA DE MAO, ATE 1,5M, EXCLUINDO ESGOTAMENTO/ESCORAMENTO.</t>
  </si>
  <si>
    <t>ESCAVACAO MANUAL DE VALA EM ARGILA OU PEDRA SOLTA DO TAMANHO MEDIO DE PEDRA DE MAO, DE 1,5 ATE 3M, EXCLUINDO ESGOTAMENTO/ESCORAMENTO.</t>
  </si>
  <si>
    <t>ESCAVACAO MANUAL DE VALA EM ARGILA OU PEDRA SOLTA DO TAMANHO MEDIO DE PEDRA DE MAO, DE 3 ATE 4,5M, EXCLUINDO ESGOTAMENTO/ESCORAMENTO</t>
  </si>
  <si>
    <t>ESCAVACAO MANUAL DE VALA EM ARGILA OU PEDRA SOLTA DO TAMANHO MEDIO DE PEDRA DE MAO, DE 4,5 ATE 6M, EXCLUINDO ESGOTAMENTO/ESCORAMENTO.</t>
  </si>
  <si>
    <t>ESCAVACAO MANUAL DE VALA EM LODO, ATE 1,5M, EXCLUINDO ESGOTAMENTO/ESCORAMENTO</t>
  </si>
  <si>
    <t>ESCAVACAO MANUAL DE VALA EM LODO, DE 1,5 ATE 3M, EXCLUINDO ESGOTAMENTO/ESCORAMENTO.</t>
  </si>
  <si>
    <t>ESCAVACAO MANUAL DE VALA EM MATERIAL DE 1A CATEGORIA ATE 1,5M EXCLUINDO ESGOTAMENTO / ESCORAMENTO</t>
  </si>
  <si>
    <t>ESCAVACAO MANUAL DE VALA EM MATERIAL DE 1A CATEGORIA DE 1,5 ATE 3M EXCLUINDO ESGOTAMENTO / ESCORAMENTO</t>
  </si>
  <si>
    <t>ESCAVACAO MANUAL DE VALA EM MATERIAL DE 1A CATEGORIA DE 3 ATE 4,5M EXCLUINDO ESGOTAMENTO / ESCORAMENTO</t>
  </si>
  <si>
    <t>ESCAVACAO MANUAL DE VALA EM MATERIAL DE 1A CATEGORIA, DE 6 A 7,5M, EXCLUINDO ESGOTAMENTO / ESCORAMENTO.</t>
  </si>
  <si>
    <t>ESCAVACAO MANUAL DE VALA EM ARGILA RIJA OU PEDRA SOLTA DO TAMANHO MEDIO DE PEDRA DE MAO, DE 6 A 7,5M, EXCLUINDO ESGOTAMENTO / ESCORAMENTO.</t>
  </si>
  <si>
    <t>ESCAVAÇÃO MANUAL DE VALA EM MAT. DE 1ªCAT (AREIA/ ARGILA/ PIÇARRA) ENTRE 4,50 E 6,0M</t>
  </si>
  <si>
    <t>ESCAVACAO MANUAL VALA/CAVA MAT 1A CAT ATE 1,5M EXCL ESG/ESCOR EM BECO (LARG ATE 2M) IMPOSSIBILITANDO ENTRADA DE CAMINHAO OU EQUIPAMENTO MOTORIZADO P/RETIRADA MATERIAL</t>
  </si>
  <si>
    <t>ESCAVACAO MANUAL VALA/CAVA MAT 1A CAT DE 1,5 A 3M EXCL ESG/ESCOR EM BECO (LARG ATE 2M) IMPOSSIBILITANDO ENTRADA DE CAMINHAO OU EQUIPAMENTO MOTORIZADO P/RETIRADA DO MATERIAL</t>
  </si>
  <si>
    <t>ESCAVACAO MANUAL VALA/CAVA EM LODO/LAMA ATE 1,5M EXCL ESG/ESCOR EM BECO (LARG ATE 2M) EM FAVELAS</t>
  </si>
  <si>
    <t>ESCAVACAO MANUAL VALA/CAVA EM LODO/LAMA DE 1,5M A 3,0M EXCL ESG/ESCOR EM BECO (LARG ATE 2M) EM FAVELAS</t>
  </si>
  <si>
    <t>ESCAVACAO MANUAL VALA, A FRIO, MAT 2A CAT, PROFUNDIDADE DE 6 A 7,5M, EXCL ESG/ESCOR (MOLEDO OU ROCHA DECOMPOSTA)</t>
  </si>
  <si>
    <t>ESCAVAÇÃO MANUAL DE VALA/CAVA, A FRIO, EM MATERIAL DE 2A CATEGORIA, MOLEDO OU ROCHA DECOMPOSTA, ENTRE 1,5 E 3M DE PROFUNDIDADE</t>
  </si>
  <si>
    <t xml:space="preserve">ESCAVAÇÃO MANUAL DE VALA/CAVA EM LODO, ENTRE 3 E 4,5M DE PROFUNDIDADE </t>
  </si>
  <si>
    <t>ESCAVACAO MANUAL DE VALA</t>
  </si>
  <si>
    <t>MARROAMENTO</t>
  </si>
  <si>
    <t>MARROAMENTO EM MATERIAL DE 3A CATEGORIA, ROCHA VIVA PARA REDUÇÃO A PEDRA-DE-MÃO</t>
  </si>
  <si>
    <t>ESCAVACAO MANUAL DE VALAS (SOLO SECO), PROFUNDIDADE MAIOR QUE 4,50 M ATE 6,00 M</t>
  </si>
  <si>
    <t>ESCAVACAO MECANICA DE VALAS (SOLO COM AGUA), PROFUNDIDADE MAIOR QUE 1,50 M ATE 4,00 M</t>
  </si>
  <si>
    <t>ESCAVACAO MECANICA DE VALAS (SOLO COM AGUA), PROFUNDIDADE MAIOR QUE 4,00 M ATE 6,00 M.</t>
  </si>
  <si>
    <t>ATERRO MANUAL COMPACTADO</t>
  </si>
  <si>
    <t>ATERRO APILOADO(MANUAL) EM CAMADAS DE 20 CM COM MATERIAL DE EMPRÉSTIMO.</t>
  </si>
  <si>
    <t>ESPALHAMENTO MECANIZADO DE MATERIAL 1A. CATEGORIA</t>
  </si>
  <si>
    <t>ESPALHAMENTO MECANIZADO (COM MOTONIVELADORA 140 HP) MATERIAL 1A. CATEGORIA</t>
  </si>
  <si>
    <t>ENCHIMENTO DE VAO SOBRE ABOBADA DE TUNEL C/PEDRA</t>
  </si>
  <si>
    <t>FORNECIMENTO E ENCHIMENTO DE VÃO SOBRE ABÓBADA DE TÚNEL, COM PE-DRA-DE-MÃO JOGADA</t>
  </si>
  <si>
    <t>FORNECIMENTO E ENCHIMENTO DE VÃO SOBRE ABÓBADA DE TÚNEL, COM PE-DRA-DE-MÃO ARRUMADA</t>
  </si>
  <si>
    <t>REATERRO DE VALA COM MATERIAL GRANULAR REAPROVEITADO ADENSADO E VIBRADO</t>
  </si>
  <si>
    <t>REATERRO DE VALA COM MATERIAL GRANULAR DE EMPRESTIMO ADENSADO E VIBRADO</t>
  </si>
  <si>
    <t>REATERRO DE VALAS</t>
  </si>
  <si>
    <t>REATER VALA/CAVA COMPACT/MACO CAMADAS 30CM EM BECO ATE 2,50M LARGURA EM FAVELAS</t>
  </si>
  <si>
    <t>REATERRO DE VALA/CAVA SEM CONTROLE DE COMPACTAÇÃO , UTILIZANDO RETRO-ESCAVADEIRA E COMPACTACADOR VIBRATORIO COM MATERIAL REAPROVEITADO</t>
  </si>
  <si>
    <t xml:space="preserve">REATERRO DE VALA COM COMPACTAÇÃO MANUAL </t>
  </si>
  <si>
    <t>REATERRO COMPACTADO DE VALAS</t>
  </si>
  <si>
    <t>REATERRO E COMPACTACAO MECANICO DE VALA COM COMPACTADOR MANUAL TIPO SOQUETE VIBRATORIO</t>
  </si>
  <si>
    <t>ATERRO/REATERRO DE VALAS</t>
  </si>
  <si>
    <t>COMPACTACAO MECANICA DE VALAS, SEM CONTROLE DE GC (COMPACTADOR TIPO SAPO ATE 35 KG)</t>
  </si>
  <si>
    <t>COMPACTACAO MECANICA DE VALAS,C/CONTR.DO GC &gt;= 95% DO PN(C/COMPACTADORSOLOS C/ PLACA VIBRATORIA MOTOR DIESEL/GASOLINA 7 A 10 HP)</t>
  </si>
  <si>
    <t>REATERRO DE VALAS/CAVAS COM PÓ-DE-PEDRA, INCLUSIVE MATERIAL E COMPACTAÇÃO, EM BECOS DE ATÉ 2,5M DE LARGURA, EM FAVELAS</t>
  </si>
  <si>
    <t>REATERRO APILOADO (MANUAL) DE VALA COM DESLOCAMENTO DE MATERIAL EM CAMADAS DE 20 CM (BECOS, FAVELAS ETC.)</t>
  </si>
  <si>
    <t>ESCAVACAO, CARGA E TRANSPORTE DE MATERIAL DE 1A CATEGORIA, CAMINHO DE SERVICO LEITO NATURAL, COM ESCAVADEIRA HIDRAULICA E CAMINHAO BASCULANTE 6 M3, DMT 50 ATE 200 M</t>
  </si>
  <si>
    <t>ESCAVACAO, CARGA E TRANSPORTE DE MATERIAL DE 1A CATEGORIA, CAMINHO DE SERVICO LEITO NATURAL, COM ESCAVADEIRA HIDRAULICA E CAMINHAO BASCULANTE 6 M3, DMT 200 ATE 400 M</t>
  </si>
  <si>
    <t>ESCAVACAO, CARGA E TRANSPORTE DE MATERIAL DE 1A CATEGORIA, CAMINHO DE SERVICO LEITO NATURAL, COM ESCAVADEIRA HIDRAULICA E CAMINHAO BASCULANTE 6 M3, DMT 400 ATE 600 M</t>
  </si>
  <si>
    <t>ESCAVACAO, CARGA E TRANSPORTE DE MATERIAL DE 1A CATEGORIA, CAMINHO DE SERVICO LEITO NATURAL, COM ESCAVADEIRA HIDRAULICA E CAMINHAO BASCULANTE 6 M3, DMT 600 ATE 800 M</t>
  </si>
  <si>
    <t>ESCAVACAO, CARGA E TRANSPORTE DE MATERIAL DE 1A CATEGORIA, CAMINHO DE SERVICO LEITO NATURAL, COM ESCAVADEIRA HIDRAULICA E CAMINHAO BASCULANTE 6 M3, DMT 800 ATE 1.000 M</t>
  </si>
  <si>
    <t>ESCAVACAO, CARGA E TRANSPORTE DE MATERIAL DE 1A CATEGORIA, CAMINHO DE SERVICO REVESTIMENTO PRIMARIO, COM ESCAVADEIRA HIDRAULICA E CAMINHAO BASCULANTE 6 M3, DMT 50 ATE 200 M</t>
  </si>
  <si>
    <t>ESCAVACAO, CARGA E TRANSPORTE DE MATERIAL DE 1A CATEGORIA, CAMINHO DE SERVICO REVESTIMENTO PRIMARIO, COM ESCAVADEIRA HIDRAULICA E CAMINHAO BASCULANTE 6 M3, DMT 200 ATE 400 M</t>
  </si>
  <si>
    <t>ESCAVACAO, CARGA E TRANSPORTE DE MATERIAL DE 1A CATEGORIA, CAMINHO DE SERVICO REVESTIMENTO PRIMARIO, COM ESCAVADEIRA HIDRAULICA E CAMINHAO BASCULANTE 6 M3, DMT 400 ATE 600 M</t>
  </si>
  <si>
    <t>ESCAVACAO, CARGA E TRANSPORTE DE MATERIAL DE 1A CATEGORIA, CAMINHO DE SERVICO REVESTIMENTO PRIMARIO, COM ESCAVADEIRA HIDRAULICA E CAMINHAO BASCULANTE 6 M3, DMT 600 ATE 800 M</t>
  </si>
  <si>
    <t>ESCAVACAO, CARGA E TRANSPORTE DE MATERIAL DE 1A CATEGORIA, CAMINHO DE SERVICO REVESTIMENTO PRIMARIO, COM ESCAVADEIRA HIDRAULICA E CAMINHAO BASCULANTE 6 M3, DMT 800 ATE 1.000 M</t>
  </si>
  <si>
    <t>ESCAVACAO, CARGA E TRANSPORTE DE MATERIAL DE 1A CATEGORIA, CAMINHO DE SERVICO PAVIMENTADO, COM ESCAVADEIRA HIDRAULICA E CAMINHAO BASCULANTE6 M3, DMT 50 ATE 200 M</t>
  </si>
  <si>
    <t>ESCAVACAO, CARGA E TRANSPORTE DE MATERIAL DE 1A CATEGORIA, CAMINHO DE SERVICO PAVIMENTADO, COM ESCAVADEIRA HIDRAULICA E CAMINHAO BASCULANTE6 M3, DMT 200 ATE 400 M</t>
  </si>
  <si>
    <t>ESCAVACAO, CARGA E TRANSPORTE DE MATERIAL DE 1A CATEGORIA, CAMINHO DE SERVICO PAVIMENTADO, COM ESCAVADEIRA HIDRAULICA E CAMINHAO BASCULANTE6 M3, DMT 400 ATE 600 M</t>
  </si>
  <si>
    <t>ESCAVACAO, CARGA E TRANSPORTE DE MATERIAL DE 1A CATEGORIA, CAMINHO DE SERVICO PAVIMENTADO, COM ESCAVADEIRA HIDRAULICA E CAMINHAO BASCULANTE6 M3, DMT 600 ATE 800 M</t>
  </si>
  <si>
    <t>ESCAVACAO, CARGA E TRANSPORTE DE MATERIAL DE 1A CATEGORIA, CAMINHO DE SERVICO PAVIMENTADO, COM ESCAVADEIRA HIDRAULICA E CAMINHAO BASCULANTE6 M3, DMT 800 ATE 1.000 M</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</si>
  <si>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</si>
  <si>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</si>
  <si>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</si>
  <si>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</si>
  <si>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</si>
  <si>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</si>
  <si>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</si>
  <si>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</si>
  <si>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</si>
  <si>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</si>
  <si>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TRANSPORTE LOCAL COM CAMINHAO BASCULANTE 6 M3, RODOVIA EM LEITO NATURAL, DMT ATE 200 M</t>
  </si>
  <si>
    <t>TRANSPORTE LOCAL COM CAMINHAO BASCULANTE 6 M3, RODOVIA EM LEITO NATURAL, DMT 200 A 400 M</t>
  </si>
  <si>
    <t>TRANSPORTE LOCAL COM CAMINHAO BASCULANTE 6 M3, RODOVIA EM LEITO NATURAL, DMT 400 A 600 M</t>
  </si>
  <si>
    <t>TRANSPORTE LOCAL COM CAMINHAO BASCULANTE 6 M3, RODOVIA EM LEITO NATURAL, DMT 600 A 800 M</t>
  </si>
  <si>
    <t>TRANSPORTE LOCAL COM CAMINHAO BASCULANTE 6 M3, RODOVIA EM LEITO NATURAL, DMT 800 A 1.000 M</t>
  </si>
  <si>
    <t>TRANSPORTE LOCAL COM CAMINHAO BASCULANTE 6 M3, RODOVIA EM LEITO NATURAL</t>
  </si>
  <si>
    <t>TRANSPORTE LOCAL COM CAMINHAO BASCULANTE 6 M3, RODOVIA COM REVESTIMENTO PRIMARIO, DMT ATE 200 M</t>
  </si>
  <si>
    <t>TRANSPORTE LOCAL COM CAMINHAO BASCULANTE 6 M3, RODOVIA COM REVESTIMENTO PRIMARIO, DMT 200 A 400 M</t>
  </si>
  <si>
    <t>TRANSPORTE LOCAL COM CAMINHAO BASCULANTE 6 M3, RODOVIA COM REVESTIMENTO PRIMARIO, DMT 400 A 600 M</t>
  </si>
  <si>
    <t>TRANSPORTE LOCAL COM CAMINHAO BASCULANTE 6 M3, RODOVIA COM REVESTIMENTO PRIMARIO, DMT 600 A 800 M</t>
  </si>
  <si>
    <t>TRANSPORTE LOCAL COM CAMINHAO BASCULANTE 6 M3, RODOVIA COM REVESTIMENTO PRIMARIO, DMT 800 A 1.000 M</t>
  </si>
  <si>
    <t>TRANSPORTE LOCAL COM CAMINHÃO BASCULANTE 6 M3, RODOVIA COM REVESTIMENTO PRIMARIO</t>
  </si>
  <si>
    <t>TRANSPORTE LOCAL COM CAMINHÃO BASCULANTE 6 M3, RODOVIA PAVIMENTADA, DMT ATE 200 M</t>
  </si>
  <si>
    <t>TRANSPORTE LOCAL COM CAMINHAO BASCULANTE 6 M3, RODOVIA PAVIMENTADA, DMT 200 A 400 M</t>
  </si>
  <si>
    <t>TRANSPORTE LOCAL COM CAMINHAO BASCULANTE 6 M3, RODOVIA PAVIMENTADA, DMT 400 A 600 M</t>
  </si>
  <si>
    <t>TRANSPORTE LOCAL COM CAMINHAO BASCULANTE 6 M3, RODOVIA PAVIMENTADA, DMT 600 A 800 M</t>
  </si>
  <si>
    <t>TRANSPORTE LOCAL COM CAMINHAO BASCULANTE 6 M3, RODOVIA PAVIMENTADA, DMT 800 A 1.000 M</t>
  </si>
  <si>
    <t>TRANSPORTE LOCAL COM CAMINHAO BASCULANTE 6 M3, RODOVIA PAVIMENTADA ( PARA DISTANCIAS SUPERIORES A 4 KM )</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</si>
  <si>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</si>
  <si>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</si>
  <si>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</si>
  <si>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</si>
  <si>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CARROCERIA 9 T (CARGA E DESCARGA MANUAIS)</t>
  </si>
  <si>
    <t>TRANSPORTE DE ENTULHO COM CAMINHÃO BASCULANTE 6 M3, RODOVIA PAVIMENTADA, DMT ATE 0,5 KM</t>
  </si>
  <si>
    <t>TRANSPORTE DE ENTULHO COM CAMINHAO BASCULANTE 6 M3, RODOVIA PAVIMENTADA, DMT 0,5 A 1,0 KM</t>
  </si>
  <si>
    <t>CARGA E DESCARGA MECANIZADA</t>
  </si>
  <si>
    <t>CARGA E DESCARGA MECANICA DE SOLO UTILIZANDO CAMINHAO BASCULANTE 5,0M3/11T E PA CARREGADEIRA SOBRE PNEUS * 105 HP * CAP. 1,72M3.</t>
  </si>
  <si>
    <t>EMPILHAMENTO DE SOLO ORGANICO</t>
  </si>
  <si>
    <t>EMPILHAMENTO DE SOLO ORGANICO RETIRADO NA AREA DO ATERRO COM TRATOR SOBRE ESTEIRAS D6</t>
  </si>
  <si>
    <t>CARGA MANUAL EM CAMINHAO BASCULANTE</t>
  </si>
  <si>
    <t>CARGA MANUAL DE TERRA EM CAMINHAO BASCULANTE (NAO INCLUI O CUSTO CUSTO IMPRODUTIVO DO CAMINHAO BASCULANTE)</t>
  </si>
  <si>
    <t xml:space="preserve">CARGA MANUAL DE ROCHA EM CAMINHAO BASCULANTE </t>
  </si>
  <si>
    <t>TRANSPORTE DE MATERIAL DE QUALQUER NATUREZA DMT &gt; 10 KM, COM CAMINHAO BASCULANTE DE 4,0 M3.</t>
  </si>
  <si>
    <t>ATERRO/REATERRO DE AREAS</t>
  </si>
  <si>
    <t>COMPACTACAO MECANICA C/ CONTROLE DO GC&gt;=95% DO PN (AREAS) (C/MONIVELADORA 140 HP E ROLO COMPRESSOR VIBRATORIO 80 HP)</t>
  </si>
  <si>
    <t>ESPALHAMENTO E COMPACTAÇÃO DE MATERIAL</t>
  </si>
  <si>
    <t>ESPALHAMENTO DE MATERIAL DE 1A CATEGORIA COM TRATOR DE ESTEIRA COM 153HP</t>
  </si>
  <si>
    <t>ESPALHAMENTO DE MATERIAL EM BOTA FORA, COM UTILIZACAO DE TRATOR DE ESTEIRAS DE 165 HP</t>
  </si>
  <si>
    <t>ALVENARIA DE EMBASAMENTO EM TIJOLOS CERAMICOS MACICOS 5X10X20CM, ASSENTADO COM ARGAMASSA TRACO 1:2:8 (CIMENTO, CAL E AREIA)</t>
  </si>
  <si>
    <t xml:space="preserve">CINTA E CONTRAVERGA EM TIJOLO CERAMICO MACICO 5X10X20CM 1/2 VEZ </t>
  </si>
  <si>
    <t>ALVENARIA TIJ CERAMICO FURADO</t>
  </si>
  <si>
    <t>ALVENARIA EM TIJOLO CERAMICO FURADO 9X19X19CM, 1 VEZ (ESPESSURA 19 CM), ASSENTADO EM ARGAMASSA TRACO 1:4 (CIMENTO E AREIA MEDIA NAO PENEIRADA), PREPARO MANUAL, JUNTA1 CM</t>
  </si>
  <si>
    <t>APERTO DE ALVENARIA C/ ARGAMASSA</t>
  </si>
  <si>
    <t>ENCUNHAMENTO (APERTO DE ALVENARIA) EM TIJOLOS CERAMICOS MACICO 5,7X9X19CM 1 VEZ (ESPESSURA 19CM) COM ARGAMASSA TRACO 1:2:8 (CIMENTO, CAL E AREIA)</t>
  </si>
  <si>
    <t>ENCUNHAMENTO (APERTO DE ALVENARIA) EM TIJOLOS CERAMICOS MACICO 5,7X9X19CM 1/2 VEZ (ESPESSURA 9CM) COM ARGAMASSA TRACO 1:2:8 (CIMENTO, CAL EAREIA)</t>
  </si>
  <si>
    <t>ALVENARIA DE VEDAÇÃO DE BLOCOS CERÂMICOS FURADOS NA HORIZONTAL DE 9X19X19CM (ESPESSURA 9CM) DE PAREDES COM ÁREA LÍQUIDA MENOR QUE 6M² SEM VÃOS E ARGAMASSA DE ASSENTAMENTO COM PREPARO EM BETONEIRA. AF_06/2014_P</t>
  </si>
  <si>
    <t>ALVENARIA DE VEDAÇÃO DE BLOCOS CERÂMICOS FURADOS NA HORIZONTAL DE 9X19X19CM (ESPESSURA 9CM) DE PAREDES COM ÁREA LÍQUIDA MENOR QUE 6M² SEM VÃOS E ARGAMASSA DE ASSENTAMENTO COM PREPARO MANUAL. AF_06/2014_P</t>
  </si>
  <si>
    <t>ALVENARIA DE VEDAÇÃO DE BLOCOS CERÂMICOS FURADOS NA HORIZONTAL DE 9X14X19CM (ESPESSURA 9CM) DE PAREDES COM ÁREA LÍQUIDA MENOR QUE 6M² SEM VÃOS E ARGAMASSA DE ASSENTAMENTO COM PREPARO EM BETONEIRA. AF_06/2014_P</t>
  </si>
  <si>
    <t>ALVENARIA DE VEDAÇÃO DE BLOCOS CERÂMICOS FURADOS NA HORIZONTAL DE 9X14X19CM (ESPESSURA 9CM) DE PAREDES COM ÁREA LÍQUIDA MENOR QUE 6M² SEM VÃOS E ARGAMASSA DE ASSENTAMENTO COM PREPARO MANUAL. AF_06/2014_P</t>
  </si>
  <si>
    <t>ALVENARIA DE VEDAÇÃO DE BLOCOS CERÂMICOS FURADOS NA HORIZONTAL DE 14X9X19CM (ESPESSURA 14CM) DE PAREDES COM ÁREA LÍQUIDA MENOR QUE 6M² SEM VÃOS E ARGAMASSA DE ASSENTAMENTO COM PREPARO MANUAL. AF_06/2014_P</t>
  </si>
  <si>
    <t>ALVENARIA DE VEDAÇÃO DE BLOCOS CERÂMICOS FURADOS NA HORIZONTAL DE 14X9X19CM (ESPESSURA 14CM) DE PAREDES COM ÁREA LÍQUIDA MAIOR OU IGUAL A 6M² SEM VÃOS E ARGAMASSA DE ASSENTAMENTO COM PREPARO EM BETONEIRA. AF_06/2014_P</t>
  </si>
  <si>
    <t>ALVENARIA DE VEDAÇÃO DE BLOCOS CERÂMICOS FURADOS NA HORIZONTAL DE 14X9X19CM (ESPESSURA 14CM) DE PAREDES COM ÁREA LÍQUIDA MAIOR OU IGUAL A 6M² SEM VÃOS E ARGAMASSA DE ASSENTAMENTO COM PREPARO MANUAL. AF_06/2014_P</t>
  </si>
  <si>
    <t>ALVENARIA DE VEDAÇÃO DE BLOCOS CERÂMICOS FURADOS NA HORIZONTAL DE 9X19X19CM (ESPESSURA 9CM) DE PAREDES COM ÁREA LÍQUIDA MENOR QUE 6M² COM VÃOS E ARGAMASSA DE ASSENTAMENTO COM PREPARO EM BETONEIRA. AF_06/2014_P</t>
  </si>
  <si>
    <t>ALVENARIA DE VEDAÇÃO DE BLOCOS CERÂMICOS FURADOS NA HORIZONTAL DE 9X19X19CM (ESPESSURA 9CM) DE PAREDES COM ÁREA LÍQUIDA MENOR QUE 6M² COM VÃOS E ARGAMASSA DE ASSENTAMENTO COM PREPARO MANUAL. AF_06/2014_P</t>
  </si>
  <si>
    <t>ALVENARIA DE VEDAÇÃO DE BLOCOS CERÂMICOS FURADOS NA HORIZONTAL DE 9X14X19CM (ESPESSURA 9CM) DE PAREDES COM ÁREA LÍQUIDA MENOR QUE 6M² COM VÃOS E ARGAMASSA DE ASSENTAMENTO COM PREPARO EM BETONEIRA. AF_06/2014_P</t>
  </si>
  <si>
    <t>ALVENARIA DE VEDAÇÃO DE BLOCOS CERÂMICOS FURADOS NA HORIZONTAL DE 9X14X19CM (ESPESSURA 9CM) DE PAREDES COM ÁREA LÍQUIDA MENOR QUE 6M² COM VÃOS E ARGAMASSA DE ASSENTAMENTO COM PREPARO MANUAL. AF_06/2014_P</t>
  </si>
  <si>
    <t>ALVENARIA DE VEDAÇÃO DE BLOCOS CERÂMICOS FURADOS NA HORIZONTAL DE 14X9X19CM (ESPESSURA 14CM) DE PAREDES COM ÁREA LÍQUIDA MENOR QUE 6M² COM VÃOS E ARGAMASSA DE ASSENTAMENTO COM PREPARO MANUAL. AF_06/2014_P</t>
  </si>
  <si>
    <t>ALVENARIA DE VEDAÇÃO DE BLOCOS CERÂMICOS FURADOS NA HORIZONTAL DE 14X9X19CM (ESPESSURA 14CM) DE PAREDES COM ÁREA LÍQUIDA MAIOR OU IGUAL A 6M² COM VÃOS E ARGAMASSA DE ASSENTAMENTO COM PREPARO EM BETONEIRA. AF_06/2014_P</t>
  </si>
  <si>
    <t>ALVENARIA DE VEDAÇÃO DE BLOCOS CERÂMICOS FURADOS NA HORIZONTAL DE 14X9X19CM (ESPESSURA 14CM) DE PAREDES COM ÁREA LÍQUIDA MAIOR OU IGUAL A 6M² COM VÃOS E ARGAMASSA DE ASSENTAMENTO COM PREPARO MANUAL. AF_06/2014_P</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</si>
  <si>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</si>
  <si>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AF_06/2014_P</t>
  </si>
  <si>
    <t>ALVENARIA DE VEDAÇÃO DE BLOCOS VAZADOS DE CONCRETO DE 9X19X39CM (ESPESSURA 9CM) DE PAREDES COM ÁREA LÍQUIDA MENOR QUE 6M² SEM VÃOS E ARGAMASSA DE ASSENTAMENTO COM PREPARO MANUAL. AF_06/2014_P</t>
  </si>
  <si>
    <t>ALVENARIA DE VEDAÇÃO DE BLOCOS VAZADOS DE CONCRETO DE 14X19X39CM (ESPESSURA 14CM) DE PAREDES COM ÁREA LÍQUIDA MENOR QUE 6M² SEM VÃOS E ARGAMASSA DE ASSENTAMENTO COM PREPARO EM BETONEIRA. AF_06/2014_P</t>
  </si>
  <si>
    <t>ALVENARIA DE VEDAÇÃO DE BLOCOS VAZADOS DE CONCRETO DE 14X19X39CM (ESPESSURA 14CM) DE PAREDES COM ÁREA LÍQUIDA MENOR QUE 6M² SEM VÃOS E ARGAMASSA DE ASSENTAMENTO COM PREPARO MANUAL. AF_06/2014_P</t>
  </si>
  <si>
    <t>ALVENARIA DE VEDAÇÃO DE BLOCOS VAZADOS DE CONCRETO DE 19X19X39CM (ESPESSURA 19CM) DE PAREDES COM ÁREA LÍQUIDA MENOR QUE 6M² SEM VÃOS E ARGAMASSA DE ASSENTAMENTO COM PREPARO EM BETONEIRA. AF_06/2014_P</t>
  </si>
  <si>
    <t>ALVENARIA DE VEDAÇÃO DE BLOCOS VAZADOS DE CONCRETO DE 19X19X39CM (ESPESSURA 19CM) DE PAREDES COM ÁREA LÍQUIDA MENOR QUE 6M² SEM VÃOS E ARGAMASSA DE ASSENTAMENTO COM PREPARO MANUAL. AF_06/2014_P</t>
  </si>
  <si>
    <t>ALVENARIA DE VEDAÇÃO DE BLOCOS VAZADOS DE CONCRETO DE 9X19X39CM (ESPESSURA 9CM) DE PAREDES COM ÁREA LÍQUIDA MAIOR OU IGUAL A 6M² SEM VÃOS EARGAMASSA DE ASSENTAMENTO COM PREPARO EM BETONEIRA. AF_06/2014_P</t>
  </si>
  <si>
    <t>ALVENARIA DE VEDAÇÃO DE BLOCOS VAZADOS DE CONCRETO DE 9X19X39CM (ESPESSURA 9CM) DE PAREDES COM ÁREA LÍQUIDA MAIOR OU IGUAL A 6M² SEM VÃOS EARGAMASSA DE ASSENTAMENTO COM PREPARO MANUAL. AF_06/2014_P</t>
  </si>
  <si>
    <t>ALVENARIA DE VEDAÇÃO DE BLOCOS VAZADOS DE CONCRETO DE 14X19X39CM (ESPESSURA 14CM) DE PAREDES COM ÁREA LÍQUIDA MAIOR OU IGUAL A 6M² SEM VÃOSE ARGAMASSA DE ASSENTAMENTO COM PREPARO EM BETONEIRA. AF_06/2014_P</t>
  </si>
  <si>
    <t>ALVENARIA DE VEDAÇÃO DE BLOCOS VAZADOS DE CONCRETO DE 14X19X39CM (ESPESSURA 14CM) DE PAREDES COM ÁREA LÍQUIDA MAIOR OU IGUAL A 6M² SEM VÃOSE ARGAMASSA DE ASSENTAMENTO COM PREPARO MANUAL. AF_06/2014_P</t>
  </si>
  <si>
    <t>ALVENARIA DE VEDAÇÃO DE BLOCOS VAZADOS DE CONCRETO DE 19X19X39CM (ESPESSURA 19CM) DE PAREDES COM ÁREA LÍQUIDA MAIOR OU IGUAL A 6M² SEM VÃOSE ARGAMASSA DE ASSENTAMENTO COM PREPARO EM BETONEIRA. AF_06/2014_P</t>
  </si>
  <si>
    <t>ALVENARIA DE VEDAÇÃO DE BLOCOS VAZADOS DE CONCRETO DE 19X19X39CM (ESPESSURA 19CM) DE PAREDES COM ÁREA LÍQUIDA MAIOR OU IGUAL A 6M² SEM VÃOSE ARGAMASSA DE ASSENTAMENTO COM PREPARO MANUAL. AF_06/2014_P</t>
  </si>
  <si>
    <t>ALVENARIA DE VEDAÇÃO DE BLOCOS VAZADOS DE CONCRETO DE 9X19X39CM (ESPESSURA 9CM) DE PAREDES COM ÁREA LÍQUIDA MENOR QUE 6M² COM VÃOS E ARGAMASSA DE ASSENTAMENTO COM PREPARO EM BETONEIRA. AF_06/2014_P</t>
  </si>
  <si>
    <t>ALVENARIA DE VEDAÇÃO DE BLOCOS VAZADOS DE CONCRETO DE 9X19X39CM (ESPESSURA 9CM) DE PAREDES COM ÁREA LÍQUIDA MENOR QUE 6M² COM VÃOS E ARGAMASSA DE ASSENTAMENTO COM PREPARO MANUAL. AF_06/2014_P</t>
  </si>
  <si>
    <t>ALVENARIA DE VEDAÇÃO DE BLOCOS VAZADOS DE CONCRETO DE 14X19X39CM (ESPESSURA 14CM) DE PAREDES COM ÁREA LÍQUIDA MENOR QUE 6M² COM VÃOS E ARGAMASSA DE ASSENTAMENTO COM PREPARO EM BETONEIRA. AF_06/2014_P</t>
  </si>
  <si>
    <t>ALVENARIA DE VEDAÇÃO DE BLOCOS VAZADOS DE CONCRETO DE 14X19X39CM (ESPESSURA 14CM) DE PAREDES COM ÁREA LÍQUIDA MENOR QUE 6M² COM VÃOS E ARGAMASSA DE ASSENTAMENTO COM PREPARO MANUAL. AF_06/2014_P</t>
  </si>
  <si>
    <t>ALVENARIA DE VEDAÇÃO DE BLOCOS VAZADOS DE CONCRETO DE 19X19X39CM (ESPESSURA 19CM) DE PAREDES COM ÁREA LÍQUIDA MENOR QUE 6M² COM VÃOS E ARGAMASSA DE ASSENTAMENTO COM PREPARO EM BETONEIRA. AF_06/2014_P</t>
  </si>
  <si>
    <t>ALVENARIA DE VEDAÇÃO DE BLOCOS VAZADOS DE CONCRETO DE 19X19X39CM (ESPESSURA 19CM) DE PAREDES COM ÁREA LÍQUIDA MENOR QUE 6M² COM VÃOS E ARGAMASSA DE ASSENTAMENTO COM PREPARO MANUAL. AF_06/2014_P</t>
  </si>
  <si>
    <t>ALVENARIA DE VEDAÇÃO DE BLOCOS VAZADOS DE CONCRETO DE 9X19X39CM (ESPESSURA 9CM) DE PAREDES COM ÁREA LÍQUIDA MAIOR OU IGUAL A 6M² COM VÃOS EARGAMASSA DE ASSENTAMENTO COM PREPARO EM BETONEIRA. AF_06/2014_P</t>
  </si>
  <si>
    <t>ALVENARIA DE VEDAÇÃO DE BLOCOS VAZADOS DE CONCRETO DE 9X19X39CM (ESPESSURA 9CM) DE PAREDES COM ÁREA LÍQUIDA MAIOR OU IGUAL A 6M² COM VÃOS EARGAMASSA DE ASSENTAMENTO COM PREPARO MANUAL. AF_06/2014_P</t>
  </si>
  <si>
    <t>ALVENARIA DE VEDAÇÃO DE BLOCOS VAZADOS DE CONCRETO DE 14X19X39CM (ESPESSURA 14CM) DE PAREDES COM ÁREA LÍQUIDA MAIOR OU IGUAL A 6M² COM VÃOSE ARGAMASSA DE ASSENTAMENTO COM PREPARO EM BETONEIRA. AF_06/2014_P</t>
  </si>
  <si>
    <t>ALVENARIA DE VEDAÇÃO DE BLOCOS VAZADOS DE CONCRETO DE 14X19X39CM (ESPESSURA 14CM) DE PAREDES COM ÁREA LÍQUIDA MAIOR OU IGUAL A 6M² COM VÃOSE ARGAMASSA DE ASSENTAMENTO COM PREPARO MANUAL. AF_06/2014_P</t>
  </si>
  <si>
    <t>ALVENARIA DE VEDAÇÃO DE BLOCOS VAZADOS DE CONCRETO DE 19X19X39CM (ESPESSURA 19CM) DE PAREDES COM ÁREA LÍQUIDA MAIOR OU IGUAL A 6M² COM VÃOSE ARGAMASSA DE ASSENTAMENTO COM PREPARO EM BETONEIRA. AF_06/2014_P</t>
  </si>
  <si>
    <t>ALVENARIA DE VEDAÇÃO DE BLOCOS VAZADOS DE CONCRETO DE 19X19X39CM (ESPESSURA 19CM) DE PAREDES COM ÁREA LÍQUIDA MAIOR OU IGUAL A 6M² COM VÃOSE ARGAMASSA DE ASSENTAMENTO COM PREPARO MANUAL. AF_06/2014_P</t>
  </si>
  <si>
    <t>ALVENARIA ELEMENTO VAZADO CONCRETO (COBOGO)</t>
  </si>
  <si>
    <t>COBOGO DE CONCRETO (ELEMENTO VAZADO), 7X50X50CM, ASSENTADO COM ARGAMASSA TRACO 1:4 (CIMENTO E AREIA)</t>
  </si>
  <si>
    <t>COBOGO DE CONCRETO (ELEMENTO VAZADO), 7X50X50CM, ASSENTADO COM ARGAMASSA TRACO 1:3 (CIMENTO E AREIA)</t>
  </si>
  <si>
    <t>COBOGO DE CONCRETO (ELEMENTO VAZADO), 6X29X29CM, ASSENTADO COM ARGAMASSA TRACO 1:7 (CIMENTO E AREIA)</t>
  </si>
  <si>
    <t>COBOGO DE CONCRETO (ELEMENTO VAZADO), 10X29X39CM ABERTURA COM VIDRO, ASSENTADO COM ARGAMASSA TRACO 1:4 (CIMENTO E AREIA MEDIA NAO PENEIRADA)</t>
  </si>
  <si>
    <t>COBOGO CONCRETO</t>
  </si>
  <si>
    <t>COBOGO DE CONCRETO (ELEMENTO VAZADO), 5X50X50CM, ASSENTADO COM ARGAMASSA DE CIMENTO E AREIA COM ACO CA-25</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</si>
  <si>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</si>
  <si>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</si>
  <si>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ALVENARIA EM PEDRA RACHAO</t>
  </si>
  <si>
    <t>ALVENARIA EM PEDRA RACHAO OU PEDRA DE MAO, ASSENTADA COM ARGAMASSA TRACO 1:6 (CIMENTO E AREIA)</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</si>
  <si>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</si>
  <si>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</si>
  <si>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</si>
  <si>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</si>
  <si>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DIVISORIA EM MARMORITE ESPESSURA 35MM, CHUMBAMENTO NO PISO E PAREDE COM ARGAMASSA DE CIMENTO E AREIA, POLIMENTO MANUAL, EXCLUSIVE FERRAGENS</t>
  </si>
  <si>
    <t>PAINEL DIVISORIO MADEIRA</t>
  </si>
  <si>
    <t>PAINEL DIVISORIO MARMORE/GRANITO</t>
  </si>
  <si>
    <t>DIVISORIA EM MARMORE BRANCO POLIDO, ESPESSURA 3 CM, ASSENTADO COM ARGAMASSA TRACO 1:4 (CIMENTO E AREIA), ARREMATE COM CIMENTO BRANCO, EXCLUSIVE FERRAGENS</t>
  </si>
  <si>
    <t>ALVENARIA DE BLOCOS DE CONCRETO CELULAR</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</si>
  <si>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</si>
  <si>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</si>
  <si>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COLCHAO DE AREIA PARA PAVIMENTACAO EM PARALELEPIPEDO OU BLOCOS DE CONCRETO INTERTRAVADOS</t>
  </si>
  <si>
    <t>DEMOLICAO DE PAVIMENTACAO ASFALTICA, EXCLUSIVE TRANSPORTE DO MATERIAL RETIRADO</t>
  </si>
  <si>
    <t>REFORMA CONSERVACAO LOGRADOUROS EM PARALELEPIPEDO</t>
  </si>
  <si>
    <t>RETIRADA, LIMPEZA E REASSENTAMENTO DE PARALELEPIPEDO SOBRE COLCHAO DE PO DE PEDRA ESPESSURA 10CM, REJUNTADO COM BETUME E PEDRISCO, CONSIDERANDO APROVEITAMENTO DO PARALELEPIPEDO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</si>
  <si>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</si>
  <si>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</si>
  <si>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</si>
  <si>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CONFORMACAO GEOMETRICA DE PLATAFORMA PARA EXECUCAO DE REVESTIMENTO PRIMARIO EM RODOVIAS VICINAIS</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</si>
  <si>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</si>
  <si>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</si>
  <si>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</si>
  <si>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</si>
  <si>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</si>
  <si>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</si>
  <si>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</si>
  <si>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</si>
  <si>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BASE E SUB-BASE</t>
  </si>
  <si>
    <t>PAVIMENTO EM PARALELEPIPEDO SOBRE COLCHAO DE AREIA REJUNTADO COM ARGAMASSA DE CIMENTO E AREIA NO TRAÇO 1:3 (PEDRAS PEQUENAS 30 A 35 PECAS POR M2)</t>
  </si>
  <si>
    <t>PAVIMENTACAO EM PARALELEPIPEDO SOBRE COLCHAO DE AREIA 10CM, REJUNTADO COM AREIA</t>
  </si>
  <si>
    <t xml:space="preserve">TRATAMENTO SUPERFICIAL SIMPLES - TSS, COM EMULSAO RR-2C </t>
  </si>
  <si>
    <t>MEIO-FIO GRANITICO 100 X 50 X 15CM, SOBRE BASE DE CONCRETO SIMPLES E REJUNTADO COM ARGAMASSA TRACO 1:3 (CIMENTO E AREIA)</t>
  </si>
  <si>
    <t>MEIO-FIO DE CONCRETO PRE-MOLDADO 12 X 30 CM, SOBRE BASE DE CONCRETO SIMPLES E REJUNTADO COM ARGAMASSA TRACO 1:3 (CIMENTO E AREIA)</t>
  </si>
  <si>
    <t>ENCHIMENTO COM ARGILA EXTRAIDA PARA PAVIMENTO POLIEDRICO, EXCLUSIVE TRANSPORTE DA ARGILA E INDENIZACAO JAZIDA</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</si>
  <si>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</si>
  <si>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</si>
  <si>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</si>
  <si>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CAPA SELANTE COMPREENDENDO APLICAÇÃO DE ASFALTO NA PROPORÇÃO DE 0,7 A 1,5L / M2, DISTRIBUIÇÃO DE AGREGADOS DE 5 A 15KG/M2 E COMPACTAÇÃO COMROLO - COM USO DA EMULSAO RR-2C, INCLUSO APLICACAO E COMPACTACAO</t>
  </si>
  <si>
    <t>PAVIMENTACAO DE LAJOTAS DE CONCRETO INTERTRAVADA</t>
  </si>
  <si>
    <t>PAVIMENTACAO EM BLOCOS DE CONCRETO SEXTAVADO, ESPESSURA 6 CM, JUNTA RÍGIDA, COM ARGAMASSA NO TRACO 1:4 (CIMENTO E AREIA), ASSENTADOS SOBRE COLCHAO DE PO DE PEDRA, COM APOIO DE CAMINHÃO TOCO.</t>
  </si>
  <si>
    <t>PAVIMENTACAO EM BLOCOS DE CONCRETO SEXTAVADO, ESPESSURA 8 CM, COM JUNTA RÍGIDA, EM ARGAMASSA NO TRACO 1:4 (CIMENTO E AREIA), ASSENTADOS SOBRE COLCHAO DE PO DE PEDRA, COM APOIO DE CAMINHÃO TOCO</t>
  </si>
  <si>
    <t>PAVIMENTACAO EM BLOCOS DE CONCRETO SEXTAVADO, ESPESSURA 6,0 CM, FCK 35MPA, ASSENTADOS SOBRE COLCHAO DE AREIA.</t>
  </si>
  <si>
    <t>PAVIMENTACAO EM BLOCOS DE CONCRETO SEXTAVADO, ESPESSURA 8CM, FCK 35MPA, ASSENTADOS SOBRE COLCHAO DE AREIA.</t>
  </si>
  <si>
    <t>PAVIMENTACAO EM BLOCOS DE CONCRETO SEXTAVADO, ESPESSURA 10CM, FCK 35MPA, ASSENTADOS SOBRE COLCHAO DE AREIA.</t>
  </si>
  <si>
    <t>PAVIMENTACAO C/PARALELEPIPEDO</t>
  </si>
  <si>
    <t>PAVIMENTACAO EM PARALELEPIPEDO SOBRE COLCHAO DE PO DE PEDRA ESPESSURA 10CM, REJUNTADO COM ARGAMASSA DE CIMENTO E AREIA TRACO 1:3 (CIMENTO EAREIA)</t>
  </si>
  <si>
    <t>PAVIMENTACAO EM PARALELEPIPEDO SOBRE COLCHAO DE PO DE PEDRA ESPESSURA 10CM, REJUNTADO COM BETUME E PEDRISCO</t>
  </si>
  <si>
    <t>FORNECIMENTO AREIA-ASFALTO</t>
  </si>
  <si>
    <t>AREIA ASFALTO A QUENTE (AAUQ) COM CAP 50/70, INCLUSO USINAGEM E APLICACAO, EXCLUSIVE TRANSPORTE</t>
  </si>
  <si>
    <t>AREIA ASFALTO A FRIO (AAUF), COM EMULSAO RR-2C INCLUSO USINAGEM E APLICACAO, EXCLUSIVE TRANSPORTE</t>
  </si>
  <si>
    <t>SINALIZACAO HORIZONTAL COM TINTA RETRORREFLETIVA A BASE DE RESINA ACRILICA COM MICROESFERAS DE VIDRO</t>
  </si>
  <si>
    <t>BARREIRA PRE-MOLDADA CONCR ARMADO/MURETA DIVISORIA DE TRAFEGO</t>
  </si>
  <si>
    <t>PINTURA GUARDA-CORPO GUARDA-RODA E MURETA PROTECAO</t>
  </si>
  <si>
    <t>PINTURA GUARDA-CORPO GUARDA-RODA E MURETA PROTECAO COM CAL EM PONTES EVIADUTOS MEDIDA PELO DOBRO DA AREA TOTAL (LARGURAXALTURA).</t>
  </si>
  <si>
    <t>CONCRETO BETUMINOSO USINADO A QUENTE COM CAP 50/70, BINDER, INCLUSO USINAGEM E APLICACAO, EXCLUSIVE TRANSPORTE</t>
  </si>
  <si>
    <t>FABRICAÇÃO E APLICAÇÃO DE CONCRETO BETUMINOSO USINADO A QUENTE(CBUQ),CAP 50/70, EXCLUSIVE TRANSPORTE</t>
  </si>
  <si>
    <t>PRE-MISTURADO A FRIO COM EMULSAO RM-1C, INCLUSO USINAGEM E APLICACAO, EXCLUSIVE TRANSPORTE</t>
  </si>
  <si>
    <t>PINTURA COM TINTA EM PO</t>
  </si>
  <si>
    <t>CAIACAO</t>
  </si>
  <si>
    <t>EMASSAMENTO P/PINTURA OLEO/ESMALTE</t>
  </si>
  <si>
    <t xml:space="preserve">EMASSAMENTO COM MASSA A OLEO, DUAS DEMAOS </t>
  </si>
  <si>
    <t>PINTURA DE PAREDE - SUPERFICIES EXTERNAS</t>
  </si>
  <si>
    <t>PINTURAS A OLEO E ALQUIDICOS SOBRE PAREDES E TETOS</t>
  </si>
  <si>
    <t>PINTURA DE QUADRO ESCOLAR COM TINTA ESMALTE ACABAMENTO FOSCO, DUAS DEMAOS SOBRE MASSA ACRILICA</t>
  </si>
  <si>
    <t>PINTURA A BASE DE PVA E ACRILICO P/PAREDES E TETO</t>
  </si>
  <si>
    <t>PINTURA A BASE DE CAL COM PIGMENTO E FIXADOR A BASE DE OLEO DE LINHAÇA, TRES DEMAOS</t>
  </si>
  <si>
    <t>APLICAÇÃO MANUAL DE FUNDO SELADOR ACRÍLICO EM PANOS COM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</si>
  <si>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</si>
  <si>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</si>
  <si>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</si>
  <si>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</si>
  <si>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</si>
  <si>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COR.AF_06/2014</t>
  </si>
  <si>
    <t>APLICAÇÃO MANUAL DE PINTURA COM TINTA TEXTURIZADA ACRÍLICA EM SUPERFÍCIES INTERNAS DA SACADA DE EDIFÍCIOS DE MÚLTIPLOS PAVIMENTOS, UMA COR.AF_06/2014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</si>
  <si>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</si>
  <si>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</si>
  <si>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</si>
  <si>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</si>
  <si>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</si>
  <si>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</si>
  <si>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 xml:space="preserve">APLICAÇÃO DE FUNDO SELADOR ACRÍLICO EM TETO, UMA DEMÃO. AF_06/2014 </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</si>
  <si>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</si>
  <si>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</si>
  <si>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</si>
  <si>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</si>
  <si>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PAREDES, DUAS DEMÃOS. AF_06/2014</t>
  </si>
  <si>
    <t>ACABAMENTO EPOXI</t>
  </si>
  <si>
    <t xml:space="preserve">VERNIZ SINTETICO EM MADEIRA, DUAS DEMAOS </t>
  </si>
  <si>
    <t>PINTURA ESMALTE</t>
  </si>
  <si>
    <t>PINTURA ESMALTE ACETINADO 2 DEMAOS APARELHADA P/MADEIRA</t>
  </si>
  <si>
    <t>PINTURA ESMALTE ACETINADO PARA MADEIRA, DUAS DEMAOS, SOBRE FUNDO NIVELADOR BRANCO</t>
  </si>
  <si>
    <t>PINTURA ESMALTE BRILHANTE PARA MADEIRA, DUAS DEMAOS, SOBRE FUNDO NIVELADOR BRANCO</t>
  </si>
  <si>
    <t>PINTURA EM ESQUADRIAS DE MADEIRA</t>
  </si>
  <si>
    <t>PINTURA ESMALTE BRILHANTE (2 DEMAOS) SOBRE SUPERFICIE METALICA, INCLUSIVE PROTECAO COM ZARCAO (1 DEMAO)</t>
  </si>
  <si>
    <t>PINTURA EM FERRO, SOBRE BASE ANTI-CORROSIVA, EM DUAS DEMAOS</t>
  </si>
  <si>
    <t>PINTURA COM TINTA PROTETORA ACABAMENTO GRAFITE ESMALTE SOBRE SUPERFICIE METALICA, 2 DEMAOS</t>
  </si>
  <si>
    <t>FUNDO PREPARADOR PRIMER A BASE DE EPOXI, PARA ESTRUTURA METALICA, UMA DEMAO, ESPESSURA DE 25 MICRA.</t>
  </si>
  <si>
    <t>PINTURA FUNDO OXIDO FERRO/ZARCAO 1 DEMAO P/FERRO</t>
  </si>
  <si>
    <t>PINTURA DE PECAS METALICAS A REVOLVER(AR-COMPRIMIDO)</t>
  </si>
  <si>
    <t>PINTURA A OLEO E ALQUIDICOS SOBRE FERRO</t>
  </si>
  <si>
    <t>PINTURA A OLEO BRILHANTE SOBRE SUPERFICIE METALICA, UMA DEMAO INCLUSO UMA DEMAO DE FUNDO ANTICORROSIVO</t>
  </si>
  <si>
    <t>PINTURA DE POSTES</t>
  </si>
  <si>
    <t>PINTURA POSTE RETO DE ACO 3,5 A 6M C/1 DEMAO D/TINTA GRAFITE C/PROPRIEDADES DE PRIMER E ACABAMENTO - OBS: C/ALTO TEOR DE ZARCAO</t>
  </si>
  <si>
    <t>ACABAMENTO ALUMINIO</t>
  </si>
  <si>
    <t>LIXAMENTO METAL</t>
  </si>
  <si>
    <t>PINTURA COM TINTA PROTETORA ACABAMENTO ALUMINIO, UMA DEMAO SOBRE SUPERFCIE METALICA</t>
  </si>
  <si>
    <t>PINTURA COM TINTA PROTETORA ACABAMENTO ALUMINIO, DUAS DEMAOS SOBRE SUPERFICIE METALICA</t>
  </si>
  <si>
    <t>PINTURAS IMPERMEABILIZANTES</t>
  </si>
  <si>
    <t>PINTURA ACRILICA EM PISO CIMENTADO DUAS DEMAOS</t>
  </si>
  <si>
    <t>PINTURA COM TINTA A BASE DE BORRACHA CLORADA , DE FAIXAS DE DEMARCACAO, EM QUADRA POLIESPORTIVA, 5 CM DE LARGURA.</t>
  </si>
  <si>
    <t>MARCACAO DE QUADRAS E PINTURAS DE PISOS</t>
  </si>
  <si>
    <t>APLICACAO DE VERNIZ POLIURETANO FOSCO SOBRE PISO DE PEDRAS DECORATIVAS, 3 DEMAOS</t>
  </si>
  <si>
    <t>PISO CIMENTADO E=1,5CM C/ARGAMASSA 1:3 CIMENTO AREIA ALISADO COLHER SOBRE BASE EXISTENTE.</t>
  </si>
  <si>
    <t>PISO DE CONCRETO ACABAMENTO RÚSTICO ESPESSURA 7CM COM JUNTAS EM MADEIRA</t>
  </si>
  <si>
    <t>PISO CIMENTADO TRAÇO 1:3 (CIMENTO E AREIA) ACABAMENTO LISO PIGMENTADO ESPESSURA 1,5CM COM JUNTAS PLASTICAS DE DILATACAO E ARGAMASSA EM PREPARO MANUAL</t>
  </si>
  <si>
    <t>CIMENTADO LISO DESEMPENADO</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</si>
  <si>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</si>
  <si>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</si>
  <si>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</si>
  <si>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</si>
  <si>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</si>
  <si>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CIMENTADO RUSTICO E=1,5CM CIMENTO/AREIA 1:4</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</si>
  <si>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</si>
  <si>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</si>
  <si>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</si>
  <si>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RUSTICO</t>
  </si>
  <si>
    <t>PISO CIMENTADO TRACO 1:3 (CIMENTO E AREIA) ACABAMENTO RUSTICO ESPESSURA 2CM, PREPARO MECANICO DA ARGAMASSA</t>
  </si>
  <si>
    <t>PISO CIMENTADO LISO C/ IMPERMEABILIZANTE</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</si>
  <si>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</si>
  <si>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</si>
  <si>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</si>
  <si>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</si>
  <si>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CIMENTADO LISO QUEIMADO E=2CM C/JUNTA BATIDA CIM/AREIA 1:3</t>
  </si>
  <si>
    <t>PISO CIMENTADO TRACO 1:4 (CIMENTO E AREIA) COM ACABAMENTO LISO ESPESSURA 2,0CM COM JUNTAS PLASTICAS DE DILATACAO E PREPARO MANUAL DA ARGAMASSA</t>
  </si>
  <si>
    <t>PISO CIMENTADO TRAÇO 1:3 (CIMENTO E AREIA) ACABAMENTO LISO ESPESSURA 2CM COM JUNTA BATIDA E PREPARO MANUAL DA ARGAMASSA</t>
  </si>
  <si>
    <t>PISO CIMENTADO LISO</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</si>
  <si>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</si>
  <si>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</si>
  <si>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</si>
  <si>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</si>
  <si>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</si>
  <si>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</si>
  <si>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</si>
  <si>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</si>
  <si>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t>
  </si>
  <si>
    <t>PISO EM TABUA CORRIDA DE MADEIRA ESPESSURA 2,5CM FIXADO EM PECAS DE MADEIRA E ASSENTADO EM ARGAMASSA TRACO 1:4 (CIMENTO/AREIA)</t>
  </si>
  <si>
    <t>PISO EM MADEIRA</t>
  </si>
  <si>
    <t>PISO EM TACO DE MADEIRA 7X21CM, ASSENTADO COM ARGAMASSA TRACO 1:4 (CIMENTO E AREIA MEDIA)</t>
  </si>
  <si>
    <t>REVESTIMENTO CERÂMICO PARA PISO COM PLACAS TIPO GRÊS DE DIMENSÕES 35X35 CM APLICADA EM AMBIENTES DE ÁREA MENOR QUE 5 M2. AF_06/2014</t>
  </si>
  <si>
    <t>REVESTIMENTO CERÂMICO PARA PISO COM PLACAS TIPO GRÊS DE DIMENSÕES 35X35 CM APLICADA EM AMBIENTES DE ÁREA ENTRE 5 M2 E 10 M2. AF_06/2014</t>
  </si>
  <si>
    <t>REVESTIMENTO CERÂMICO PARA PISO COM PLACAS TIPO GRÊS DE DIMENSÕES 35X35 CM APLICADA EM AMBIENTES DE ÁREA MAIOR QUE 10 M2. AF_06/2014</t>
  </si>
  <si>
    <t>REVESTIMENTO CERÂMICO PARA PISO COM PLACAS TIPO GRÊS DE DIMENSÕES 45X45 CM APLICADA EM AMBIENTES DE ÁREA MENOR QUE 5 M2. AF_06/2014</t>
  </si>
  <si>
    <t>REVESTIMENTO CERÂMICO PARA PISO COM PLACAS TIPO GRÊS DE DIMENSÕES 45X45 CM APLICADA EM AMBIENTES DE ÁREA ENTRE 5 M2 E 10 M2. AF_06/2014</t>
  </si>
  <si>
    <t>REVESTIMENTO CERÂMICO PARA PISO COM PLACAS TIPO GRÊS DE DIMENSÕES 45X45 CM APLICADA EM AMBIENTES DE ÁREA MAIOR QUE 10 M2. AF_06/2014</t>
  </si>
  <si>
    <t>REVESTIMENTO CERÂMICO PARA PISO COM PLACAS TIPO GRÊS DE DIMENSÕES 60X60 CM APLICADA EM AMBIENTES DE ÁREA MENOR QUE 5 M2. AF_06/2014</t>
  </si>
  <si>
    <t>REVESTIMENTO CERÂMICO PARA PISO COM PLACAS TIPO GRÊS DE DIMENSÕES 60X60 CM APLICADA EM AMBIENTES DE ÁREA ENTRE 5 M2 E 10 M2. AF_06/2014</t>
  </si>
  <si>
    <t>REVESTIMENTO CERÂMICO PARA PISO COM PLACAS TIPO GRÊS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</si>
  <si>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</si>
  <si>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</si>
  <si>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</si>
  <si>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PISO EM PEDRA</t>
  </si>
  <si>
    <t>PAVIMENTACAO C/PEDRISCO S/COMPACTACAO E=5CM -11209</t>
  </si>
  <si>
    <t>PISO PEDRA</t>
  </si>
  <si>
    <t>PISO EM PEDRA ARDOSIA ASSENTADO SOBRE ARGAMASSA COLANTE REJUNTADO COM CIMENTO COMUM</t>
  </si>
  <si>
    <t>PISOS DE PEDRA PORTUGUESA, ARENITO E ARDOSIA</t>
  </si>
  <si>
    <t>RECOMPOSICAO DE PISO EM PEDRA PORTUGUESA, ASSENTADA SOBRE ARGAMASSA TRACO 1:5 (CIMENTO E SAIBRO), REJUNTADO COM CIMENTO COMUM, COM APROVEITAMENTO DA PEDRA</t>
  </si>
  <si>
    <t>PISO EM PEDRA ARDOSIA, E = 1,00 CM</t>
  </si>
  <si>
    <t>PISO EM PEDRA ARDOSIA IRREGULAR ASSENTADO SOBRE ARGAMASSA TRACO 1:0,5:5 (CIMENTO, CAL E AREIA), REJUNTADO COM CIMENTO BRANCO</t>
  </si>
  <si>
    <t>PISOS DE PEDRA PORTUGUESA ARENITO E ARDOSIA</t>
  </si>
  <si>
    <t>PISO EM PEDRA PORTUGUESA ASSENTADO SOBRE ARGAMASSA TRACO 1:5 (CIMENTO E SAIBRO), REJUNTADO COM CIMENTO COMUM</t>
  </si>
  <si>
    <t>PISO EM PEDRA PORTUGUESA ASSENTADO SOBRE BASE DE AREIA, REJUNTADO COM CIMENTO COMUM</t>
  </si>
  <si>
    <t>PISO VINILICO SEMIFLEXIVEL PADRAO LISO, ESPESSURA 3,2MM, FIXADO COM COLA</t>
  </si>
  <si>
    <t>PISO DE BORRACHA PASTILHADO, ESPESSURA 7MM, ASSENTADO COM ARGAMASSA TRACO 1:3 (CIMENTO E AREIA)</t>
  </si>
  <si>
    <t>PLURIGOMA</t>
  </si>
  <si>
    <t>PISO INDUSTRIAL DE ALTA RESISTENCIA, ESPESSURA 8MM, INCLUSO JUNTAS DE DILATACAO PLASTICAS E POLIMENTO MECANIZADO</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</si>
  <si>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</si>
  <si>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</si>
  <si>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</si>
  <si>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</si>
  <si>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ASSENTAMENTO DE PISO GRANITO/MARMORE SOBRE ARGAMASSA TRACO 1:2:2 (CIMENTO/AREIA/SAIBRO)</t>
  </si>
  <si>
    <t>PISO MARMORE BRANCO ASSENTADO SOBRE ARGAMASSA TRACO 1:4 (CIMENTO/AREIA)</t>
  </si>
  <si>
    <t>SOLEIRA CERAMICA PEI-4 LARGURA 15CM ASSENTADA SOBRE ARGAMASSA CIMENTO E AREIA TRACO 1:4</t>
  </si>
  <si>
    <t>SOLEIRA DE ARDOSIA</t>
  </si>
  <si>
    <t>SOLEIRA EM ARDOSIA LARGURA 15CM ASSENTADA COM ARGAMASSA DE CIMENTO E AREIA TRACO 1:4 REJUNTE EM CIMENTO BRANCO</t>
  </si>
  <si>
    <t>SOLEIRA DE MARMORITE</t>
  </si>
  <si>
    <t>SOLEIRA DE CIMENTADO LISO LARGURA 15CM EXECUTADA COM ARGAMASSA TRACO 1:3 (CIMENTO E AREIA)</t>
  </si>
  <si>
    <t>SOLEIRA MARMORE BRANCO</t>
  </si>
  <si>
    <t>SOLEIRA DE MARMORE BRANCO, LARGURA 5CM, ESPESSURA 3CM, ASSENTADA COM ARGAMASSA COLANTE</t>
  </si>
  <si>
    <t>SOLEIRA DE MARMORE BRANCO, LARGURA 15CM, ESPESSURA 3CM, ASSENTADA SOBRE ARGAMASSA TRACO 1:4 (CIMENTO E AREIA)</t>
  </si>
  <si>
    <t>RECOLOCACAO DE RODAPE DE MADEIRA E CORDAO, CONSIDERANDO REAPROVEITAMENTO DO MATERIAL</t>
  </si>
  <si>
    <t>RODAPES DE MADEIRA</t>
  </si>
  <si>
    <t>RODAPÉ CERÂMICO DE 7CM DE ALTURA COM PLACAS TIPO GRÊS DE DIMENSÕES 35X35CM. AF_06/2014</t>
  </si>
  <si>
    <t>RODAPÉ CERÂMICO DE 7CM DE ALTURA COM PLACAS TIPO GRÊS DE DIMENSÕES 45X45CM. AF_06/2014</t>
  </si>
  <si>
    <t>RODAPÉ CERÂMICO DE 7CM DE ALTURA COM PLACAS TIPO GRÊS DE DIMENSÕES 60X60CM . AF_06/2014</t>
  </si>
  <si>
    <t>RODAPE EM ARDOSIA ALTURA 8CM ASSENTADO COM ARGAMASSA TRACO 1:2:8 (CIMENTO, CAL E AREIA) REJUNTE EM CIMENTO BRANCO</t>
  </si>
  <si>
    <t>RODAPE DE GRANITO</t>
  </si>
  <si>
    <t>RODAPE DE MARMORITE</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</si>
  <si>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</si>
  <si>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</si>
  <si>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</si>
  <si>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</si>
  <si>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 MPA PREPARO MECANICO, ESPESSURA 7CM, INCLUSO JUNTAS DE DILATACAO EM POLIURETANO 2X2M</t>
  </si>
  <si>
    <t>PISO EM CONCRETO 20MPA PREPARO MECANICO, ESPESSURA 7 CM, COM ARMACAO EM TELA SOLDADA</t>
  </si>
  <si>
    <t>CALCADA EM CONCRETO</t>
  </si>
  <si>
    <t>EXECUÇÃO DE PASSEIO (CALÇADA) EM CONCRETO (CIMENTO/AREIA/SEIXO ROLADO), PREPARO MECÂNICO, ESPESSURA 7CM, COM JUNTA DE DILATAÇÃO EM MADEIRA,INCLUSO LANÇAMENTO E ADENSAMENTO</t>
  </si>
  <si>
    <t>PISO C/BLOKRET H=8CM PRE-FABRICADO, INCLUSIVE COLCHAO AREIA H=6,0CM</t>
  </si>
  <si>
    <t>PISO EM BLOCO SEXTAVADO 30X30CM, ESPESSURA 8CM, ASSENTADO SOBRE COLCHAO DE AREIA ESPESSURA 6CM</t>
  </si>
  <si>
    <t>JUNTA 5X5CM COM ARGAMASSA TRACO 1:3 (CIMENTO E AREIA) PARA PISO EM PLACAS</t>
  </si>
  <si>
    <t>REPOSICAO DE BLOCOS DE CONCRETO HEXAGONAL, TIPO BLOKRET, SOBRE COXIM AREIA</t>
  </si>
  <si>
    <t>CARPETE NYLON ESPESSURA 6MM, COLOCADO SOBRE ARGAMASSA TRACO 1:4 (CIMENTO E AREIA)</t>
  </si>
  <si>
    <t>CONTRAPISO EM ARGAMASSA TRAÇO 1:4 (CIMENTO E AREIA), PREPARO MECÂNICO COM BETONEIRA 400 L, APLICADO EM ÁREAS SECAS MENORES QUE 10M2 SOBRE LAJE, ADERIDO, ESPESSURA 2CM, ACABAMENTO REFORÇADO. AF_06/2014</t>
  </si>
  <si>
    <t>CONTRAPISO EM ARGAMASSA TRAÇO 1:4 (CIMENTO E AREIA), PREPARO MECÂNICO COM MISTURADOR 300 KG, APLICADO EM ÁREAS SECAS MENORES QUE 10M2 SOBRELAJE, ADERIDO, ESPESSURA 2CM, ACABAMENTO REFORÇADO. AF_06/2014</t>
  </si>
  <si>
    <t>CONTRAPISO EM ARGAMASSA TRAÇO 1:4 (CIMENTO E AREIA), PREPARO MECÂNICO COM BETONEIRA 400 L, APLICADO EM ÁREAS SECAS MENORES QUE 10M2 SOBRE LAJE, ADERIDO, ESPESSURA 2CM, ACABAMENTO NÃO REFORÇADO. AF_06/2014</t>
  </si>
  <si>
    <t>CONTRAPISO EM ARGAMASSA TRAÇO 1:4 (CIMENTO E AREIA), PREPARO MECÂNICO COM MISTURADOR 300 KG, APLICADO EM ÁREAS SECAS MENORES QUE 10M2 SOBRELAJE, ADERIDO, ESPESSURA 2CM, ACABAMENTO NÃO REFORÇADO. AF_06/2014</t>
  </si>
  <si>
    <t>CONTRAPISO EM ARGAMASSA TRAÇO 1:4 (CIMENTO E AREIA), PREPARO MECÂNICO COM BETONEIRA 400 L, APLICADO EM ÁREAS SECAS MENORES QUE 10M2 SOBRE LAJE, ADERIDO, ESPESSURA 3CM, ACABAMENTO REFORÇADO. AF_06/2014</t>
  </si>
  <si>
    <t>CONTRAPISO EM ARGAMASSA TRAÇO 1:4 (CIMENTO E AREIA), PREPARO MECÂNICO COM MISTURADOR 300 KG, APLICADO EM ÁREAS SECAS MENORES QUE 10M2 SOBRELAJE, ADERIDO, ESPESSURA 3CM, ACABAMENTO REFORÇADO. AF_06/2014</t>
  </si>
  <si>
    <t>CONTRAPISO EM ARGAMASSA TRAÇO 1:4 (CIMENTO E AREIA), PREPARO MECÂNICO COM BETONEIRA 400 L, APLICADO EM ÁREAS SECAS MENORES QUE 10M2 SOBRE LAJE, ADERIDO, ESPESSURA 3CM, ACABAMENTO NÃO REFORÇADO. AF_06/2014</t>
  </si>
  <si>
    <t>CONTRAPISO EM ARGAMASSA TRAÇO 1:4 (CIMENTO E AREIA), PREPARO MECÂNICO COM MISTURADOR 300 KG, APLICADO EM ÁREAS SECAS MENORES QUE 10M2 SOBRELAJE, ADERIDO, ESPESSURA 3CM, ACABAMENTO NÃO REFORÇADO. AF_06/2014</t>
  </si>
  <si>
    <t>CONTRAPISO EM ARGAMASSA TRAÇO 1:4 (CIMENTO E AREIA), PREPARO MECÂNICO COM BETONEIRA 400 L, APLICADO EM ÁREAS SECAS MENORES QUE 10M2 SOBRE LAJE, ADERIDO, ESPESSURA 4CM, ACABAMENTO REFORÇADO. AF_06/2014</t>
  </si>
  <si>
    <t>CONTRAPISO EM ARGAMASSA TRAÇO 1:4 (CIMENTO E AREIA), PREPARO MECÂNICO COM MISTURADOR 300 KG, APLICADO EM ÁREAS SECAS MENORES QUE 10M2 SOBRELAJE, ADERIDO, ESPESSURA 4CM, ACABAMENTO REFORÇADO. AF_06/2014</t>
  </si>
  <si>
    <t>CONTRAPISO EM ARGAMASSA TRAÇO 1:4 (CIMENTO E AREIA), PREPARO MECÂNICO COM BETONEIRA 400 L, APLICADO EM ÁREAS SECAS MENORES QUE 10M2 SOBRE LAJE, ADERIDO, ESPESSURA 4CM, ACABAMENTO NÃO REFORÇADO. AF_06/2014</t>
  </si>
  <si>
    <t>CONTRAPISO EM ARGAMASSA TRAÇO 1:4 (CIMENTO E AREIA), PREPARO MECÂNICO COM MISTURADOR 300 KG, APLICADO EM ÁREAS SECAS MENORES QUE 10M2 SOBRELAJE, ADERIDO, ESPESSURA 4CM, ACABAMENTO NÃO REFORÇADO. AF_06/2014</t>
  </si>
  <si>
    <t>CONTRAPISO EM ARGAMASSA TRAÇO 1:4 (CIMENTO E AREIA), PREPARO MECÂNICO COM BETONEIRA 400 L, APLICADO EM ÁREAS SECAS MAIORES QUE 10M2 SOBRE LAJE, ADERIDO, ESPESSURA 2CM, ACABAMENTO REFORÇADO. AF_06/2014</t>
  </si>
  <si>
    <t>CONTRAPISO EM ARGAMASSA TRAÇO 1:4 (CIMENTO E AREIA), PREPARO MECÂNICO COM MISTURADOR 300 KG, APLICADO EM ÁREAS SECAS MAIORES QUE 10M2 SOBRELAJE, ADERIDO, ESPESSURA 2CM, ACABAMENTO REFORÇADO. AF_06/2014</t>
  </si>
  <si>
    <t>CONTRAPISO EM ARGAMASSA TRAÇO 1:4 (CIMENTO E AREIA), PREPARO MECÂNICO COM BETONEIRA 400 L, APLICADO EM ÁREAS SECAS MAIORES QUE 10M2 SOBRE LAJE, ADERIDO, ESPESSURA 2CM, ACABAMENTO NÃO REFORÇADO. AF_06/2014</t>
  </si>
  <si>
    <t>CONTRAPISO EM ARGAMASSA TRAÇO 1:4 (CIMENTO E AREIA), PREPARO MECÂNICO COM MISTURADOR 300 KG, APLICADO EM ÁREAS SECAS MAIORES QUE 10M2 SOBRELAJE, ADERIDO, ESPESSURA 2CM, ACABAMENTO NÃO REFORÇADO. AF_06/2014</t>
  </si>
  <si>
    <t>CONTRAPISO EM ARGAMASSA TRAÇO 1:4 (CIMENTO E AREIA), PREPARO MECÂNICO COM BETONEIRA 400 L, APLICADO EM ÁREAS SECAS MAIORES QUE 10M2 SOBRE LAJE, ADERIDO, ESPESSURA 3CM, ACABAMENTO REFORÇADO. AF_06/2014</t>
  </si>
  <si>
    <t>CONTRAPISO EM ARGAMASSA TRAÇO 1:4 (CIMENTO E AREIA), PREPARO MECÂNICO COM MISTURADOR 300 KG, APLICADO EM ÁREAS SECAS MAIORES QUE 10M2 SOBRELAJE, ADERIDO, ESPESSURA 3CM, ACABAMENTO REFORÇADO. AF_06/2014</t>
  </si>
  <si>
    <t>CONTRAPISO EM ARGAMASSA TRAÇO 1:4 (CIMENTO E AREIA), PREPARO MECÂNICO COM BETONEIRA 400 L, APLICADO EM ÁREAS SECAS MAIORES QUE 10M2 SOBRE LAJE, ADERIDO, ESPESSURA 3CM, ACABAMENTO NÃO REFORÇADO. AF_06/2014</t>
  </si>
  <si>
    <t>CONTRAPISO EM ARGAMASSA TRAÇO 1:4 (CIMENTO E AREIA), PREPARO MECÂNICO COM MISTURADOR 300 KG, APLICADO EM ÁREAS SECAS MAIORES QUE 10M2 SOBRELAJE, ADERIDO, ESPESSURA 3CM, ACABAMENTO NÃO REFORÇADO. AF_06/2014</t>
  </si>
  <si>
    <t>CONTRAPISO EM ARGAMASSA TRAÇO 1:4 (CIMENTO E AREIA), PREPARO MECÂNICO COM BETONEIRA 400 L, APLICADO EM ÁREAS SECAS MAIORES QUE 10M2 SOBRE LAJE, ADERIDO, ESPESSURA 4CM, ACABAMENTO REFORÇADO. AF_06/2014</t>
  </si>
  <si>
    <t>CONTRAPISO EM ARGAMASSA TRAÇO 1:4 (CIMENTO E AREIA), PREPARO MECÂNICO COM MISTURADOR 300 KG, APLICADO EM ÁREAS SECAS MAIORES QUE 10M2 SOBRELAJE, ADERIDO, ESPESSURA 4CM, ACABAMENTO REFORÇADO. AF_06/2014</t>
  </si>
  <si>
    <t>CONTRAPISO EM ARGAMASSA TRAÇO 1:4 (CIMENTO E AREIA), PREPARO MECÂNICO COM BETONEIRA 400 L, APLICADO EM ÁREAS SECAS MAIORES QUE 10M2 SOBRE LAJE, ADERIDO, ESPESSURA 4CM, ACABAMENTO NÃO REFORÇADO. AF_06/2014</t>
  </si>
  <si>
    <t>CONTRAPISO EM ARGAMASSA TRAÇO 1:4 (CIMENTO E AREIA), PREPARO MECÂNICO COM MISTURADOR 300 KG, APLICADO EM ÁREAS SECAS MAIORES QUE 10M2 SOBRELAJE, ADERIDO, ESPESSURA 4CM, ACABAMENTO NÃO REFORÇADO. AF_06/2014</t>
  </si>
  <si>
    <t>CONTRAPISO EM ARGAMASSA TRAÇO 1:4 (CIMENTO E AREIA), PREPARO MECÂNICO COM BETONEIRA 400 L, APLICADO EM ÁREAS SECAS MENORES QUE 10M2 SOBRE LAJE, NÃO ADERIDO, ESPESSURA 4CM, ACABAMENTO REFORÇADO. AF_06/2014</t>
  </si>
  <si>
    <t>CONTRAPISO EM ARGAMASSA TRAÇO 1:4 (CIMENTO E AREIA), PREPARO MECÂNICO COM MISTURADOR 300 KG, APLICADO EM ÁREAS SECAS MENORES QUE 10M2 SOBRELAJE, NÃO ADERIDO, ESPESSURA 4CM, ACABAMENTO REFORÇADO. AF_06/2014</t>
  </si>
  <si>
    <t>CONTRAPISO EM ARGAMASSA TRAÇO 1:4 (CIMENTO E AREIA), PREPARO MANUAL, APLICADO EM ÁREAS SECAS MENORES QUE 10M2 SOBRE LAJE, NÃO ADERIDO, ESPESSURA 4CM, ACABAMENTO REFORÇADO. AF_06/2014</t>
  </si>
  <si>
    <t>CONTRAPISO EM ARGAMASSA TRAÇO 1:4 (CIMENTO E AREIA), PREPARO MECÂNICO COM BETONEIRA 400 L, APLICADO EM ÁREAS SECAS MENORES QUE 10M2 SOBRE LAJE, NÃO ADERIDO, ESPESSURA 4CM, ACABAMENTO NÃO REFORÇADO. AF_06/2014</t>
  </si>
  <si>
    <t>CONTRAPISO EM ARGAMASSA TRAÇO 1:4 (CIMENTO E AREIA), PREPARO MECÂNICO COM MISTURADOR 300 KG, APLICADO EM ÁREAS SECAS MENORES QUE 10M2 SOBRELAJE, NÃO ADERIDO, ESPESSURA 4CM, ACABAMENTO NÃO REFORÇADO. AF_06/2014</t>
  </si>
  <si>
    <t>CONTRAPISO EM ARGAMASSA TRAÇO 1:4 (CIMENTO E AREIA), PREPARO MANUAL, APLICADO EM ÁREAS SECAS MENORES QUE 10M2 SOBRE LAJE, NÃO ADERIDO, ESPESSURA 4CM, ACABAMENTO NÃO REFORÇADO. AF_06/2014</t>
  </si>
  <si>
    <t>CONTRAPISO EM ARGAMASSA TRAÇO 1:4 (CIMENTO E AREIA), PREPARO MECÂNICO COM BETONEIRA 400 L, APLICADO EM ÁREAS SECAS MENORES QUE 10M2 SOBRE LAJE, NÃO ADERIDO, ESPESSURA 5CM, ACABAMENTO REFORÇADO. AF_06/2014</t>
  </si>
  <si>
    <t>CONTRAPISO EM ARGAMASSA TRAÇO 1:4 (CIMENTO E AREIA), PREPARO MECÂNICO COM MISTURADOR 300 KG, APLICADO EM ÁREAS SECAS MENORES QUE 10M2 SOBRELAJE, NÃO ADERIDO, ESPESSURA 5CM, ACABAMENTO REFORÇADO. AF_06/2014</t>
  </si>
  <si>
    <t>CONTRAPISO EM ARGAMASSA TRAÇO 1:4 (CIMENTO E AREIA), PREPARO MANUAL, APLICADO EM ÁREAS SECAS MENORES QUE 10M2 SOBRE LAJE, NÃO ADERIDO, ESPESSURA 5CM, ACABAMENTO REFORÇADO. AF_06/2014</t>
  </si>
  <si>
    <t>CONTRAPISO EM ARGAMASSA TRAÇO 1:4 (CIMENTO E AREIA), PREPARO MECÂNICO COM BETONEIRA 400 L, APLICADO EM ÁREAS SECAS MENORES QUE 10M2 SOBRE LAJE, NÃO ADERIDO, ESPESSURA 5CM, ACABAMENTO NÃO REFORÇADO. AF_06/2014</t>
  </si>
  <si>
    <t>CONTRAPISO EM ARGAMASSA TRAÇO 1:4 (CIMENTO E AREIA), PREPARO MECÂNICO COM MISTURADOR 300 KG, APLICADO EM ÁREAS SECAS MENORES QUE 10M2 SOBRELAJE, NÃO ADERIDO, ESPESSURA 5CM, ACABAMENTO NÃO REFORÇADO. AF_06/2014</t>
  </si>
  <si>
    <t>CONTRAPISO EM ARGAMASSA TRAÇO 1:4 (CIMENTO E AREIA), PREPARO MANUAL, APLICADO EM ÁREAS SECAS MENORES QUE 10M2 SOBRE LAJE, NÃO ADERIDO, ESPESSURA 5CM, ACABAMENTO NÃO REFORÇADO. AF_06/2014</t>
  </si>
  <si>
    <t>CONTRAPISO EM ARGAMASSA TRAÇO 1:4 (CIMENTO E AREIA), PREPARO MECÂNICO COM BETONEIRA 400 L, APLICADO EM ÁREAS SECAS MENORES QUE 10M2 SOBRE LAJE, NÃO ADERIDO, ESPESSURA 6CM, ACABAMENTO REFORÇADO. AF_06/2014</t>
  </si>
  <si>
    <t>CONTRAPISO EM ARGAMASSA TRAÇO 1:4 (CIMENTO E AREIA), PREPARO MECÂNICO COM MISTURADOR 300 KG, APLICADO EM ÁREAS SECAS MENORES QUE 10M2 SOBRELAJE, NÃO ADERIDO, ESPESSURA 6CM, ACABAMENTO REFORÇADO. AF_06/2014</t>
  </si>
  <si>
    <t>CONTRAPISO EM ARGAMASSA TRAÇO 1:4 (CIMENTO E AREIA), PREPARO MANUAL, APLICADO EM ÁREAS SECAS MENORES QUE 10M2 SOBRE LAJE, NÃO ADERIDO, ESPESSURA 6CM, ACABAMENTO REFORÇADO. AF_06/2014</t>
  </si>
  <si>
    <t>CONTRAPISO EM ARGAMASSA TRAÇO 1:4 (CIMENTO E AREIA), PREPARO MECÂNICO COM BETONEIRA 400 L, APLICADO EM ÁREAS SECAS MENORES QUE 10M2 SOBRE LAJE, NÃO ADERIDO, ESPESSURA 6CM, ACABAMENTO NÃO REFORÇADO. AF_06/2014</t>
  </si>
  <si>
    <t>CONTRAPISO EM ARGAMASSA TRAÇO 1:4 (CIMENTO E AREIA), PREPARO MECÂNICO COM MISTURADOR 300 KG, APLICADO EM ÁREAS SECAS MENORES QUE 10M2 SOBRELAJE, NÃO ADERIDO, ESPESSURA 6CM, ACABAMENTO NÃO REFORÇADO. AF_06/2014</t>
  </si>
  <si>
    <t>CONTRAPISO EM ARGAMASSA TRAÇO 1:4 (CIMENTO E AREIA), PREPARO MANUAL, APLICADO EM ÁREAS SECAS MENORES QUE 10M2 SOBRE LAJE, NÃO ADERIDO, ESPESSURA 6CM, ACABAMENTO NÃO REFORÇADO. AF_06/2014</t>
  </si>
  <si>
    <t>CONTRAPISO EM ARGAMASSA TRAÇO 1:4 (CIMENTO E AREIA), PREPARO MECÂNICO COM BETONEIRA 400 L, APLICADO EM ÁREAS SECAS MAIORES QUE 10M2 SOBRE LAJE, NÃO ADERIDO, ESPESSURA 4CM, ACABAMENTO REFORÇADO. AF_06/2014</t>
  </si>
  <si>
    <t>CONTRAPISO EM ARGAMASSA TRAÇO 1:4 (CIMENTO E AREIA), PREPARO MECÂNICO COM MISTURADOR 300 KG, APLICADO EM ÁREAS SECAS MAIORES QUE 10M2 SOBRELAJE, NÃO ADERIDO, ESPESSURA 4CM, ACABAMENTO REFORÇADO. AF_06/2014</t>
  </si>
  <si>
    <t>CONTRAPISO EM ARGAMASSA TRAÇO 1:4 (CIMENTO E AREIA), PREPARO MANUAL, APLICADO EM ÁREAS SECAS MAIORES QUE 10M2 SOBRE LAJE, NÃO ADERIDO, ESPESSURA 4CM, ACABAMENTO REFORÇADO. AF_06/2014</t>
  </si>
  <si>
    <t>CONTRAPISO EM ARGAMASSA TRAÇO 1:4 (CIMENTO E AREIA), PREPARO MECÂNICO COM BETONEIRA 400 L, APLICADO EM ÁREAS SECAS MAIORES QUE 10M2 SOBRE LAJE, NÃO ADERIDO, ESPESSURA 4CM, ACABAMENTO NÃO REFORÇADO. AF_06/2014</t>
  </si>
  <si>
    <t>CONTRAPISO EM ARGAMASSA TRAÇO 1:4 (CIMENTO E AREIA), PREPARO MECÂNICO COM MISTURADOR 300 KG, APLICADO EM ÁREAS SECAS MAIORES QUE 10M2 SOBRELAJE, NÃO ADERIDO, ESPESSURA 4CM, ACABAMENTO NÃO REFORÇADO. AF_06/2014</t>
  </si>
  <si>
    <t>CONTRAPISO EM ARGAMASSA TRAÇO 1:4 (CIMENTO E AREIA), PREPARO MANUAL, APLICADO EM ÁREAS SECAS MAIORES QUE 10M2 SOBRE LAJE, NÃO ADERIDO, ESPESSURA 4CM, ACABAMENTO NÃO REFORÇADO. AF_06/2014</t>
  </si>
  <si>
    <t>CONTRAPISO EM ARGAMASSA TRAÇO 1:4 (CIMENTO E AREIA), PREPARO MECÂNICO COM BETONEIRA 400 L, APLICADO EM ÁREAS SECAS MAIORES QUE 10M2 SOBRE LAJE, NÃO ADERIDO, ESPESSURA 5CM, ACABAMENTO REFORÇADO. AF_06/2014</t>
  </si>
  <si>
    <t>CONTRAPISO EM ARGAMASSA TRAÇO 1:4 (CIMENTO E AREIA), PREPARO MECÂNICO COM MISTURADOR 300 KG, APLICADO EM ÁREAS SECAS MAIORES QUE 10M2 SOBRELAJE, NÃO ADERIDO, ESPESSURA 5CM, ACABAMENTO REFORÇADO. AF_06/2014</t>
  </si>
  <si>
    <t>CONTRAPISO EM ARGAMASSA TRAÇO 1:4 (CIMENTO E AREIA), PREPARO MANUAL, APLICADO EM ÁREAS SECAS MAIORES QUE 10M2 SOBRE LAJE, NÃO ADERIDO, ESPESSURA 5CM, ACABAMENTO REFORÇADO. AF_06/2014</t>
  </si>
  <si>
    <t>CONTRAPISO EM ARGAMASSA TRAÇO 1:4 (CIMENTO E AREIA), PREPARO MECÂNICO COM BETONEIRA 400 L, APLICADO EM ÁREAS SECAS MAIORES QUE 10M2 SOBRE LAJE, NÃO ADERIDO, ESPESSURA 5CM, ACABAMENTO NÃO REFORÇADO. AF_06/2014</t>
  </si>
  <si>
    <t>CONTRAPISO EM ARGAMASSA TRAÇO 1:4 (CIMENTO E AREIA), PREPARO MECÂNICO COM MISTURADOR 300 KG, APLICADO EM ÁREAS SECAS MAIORES QUE 10M2 SOBRELAJE, NÃO ADERIDO, ESPESSURA 5CM, ACABAMENTO NÃO REFORÇADO. AF_06/2014</t>
  </si>
  <si>
    <t>CONTRAPISO EM ARGAMASSA TRAÇO 1:4 (CIMENTO E AREIA), PREPARO MANUAL, APLICADO EM ÁREAS SECAS MAIORES QUE 10M2 SOBRE LAJE, NÃO ADERIDO, ESPESSURA 5CM, ACABAMENTO NÃO REFORÇADO. AF_06/2014</t>
  </si>
  <si>
    <t>CONTRAPISO EM ARGAMASSA TRAÇO 1:4 (CIMENTO E AREIA), PREPARO MECÂNICO COM BETONEIRA 400 L, APLICADO EM ÁREAS SECAS MAIORES QUE 10M2 SOBRE LAJE, NÃO ADERIDO, ESPESSURA 6CM, ACABAMENTO REFORÇADO. AF_06/2014</t>
  </si>
  <si>
    <t>CONTRAPISO EM ARGAMASSA TRAÇO 1:4 (CIMENTO E AREIA), PREPARO MECÂNICO COM MISTURADOR 300 KG, APLICADO EM ÁREAS SECAS MAIORES QUE 10M2 SOBRELAJE, NÃO ADERIDO, ESPESSURA 6CM, ACABAMENTO REFORÇADO. AF_06/2014</t>
  </si>
  <si>
    <t>CONTRAPISO EM ARGAMASSA TRAÇO 1:4 (CIMENTO E AREIA), PREPARO MANUAL, APLICADO EM ÁREAS SECAS MAIORES QUE 10M2 SOBRE LAJE, NÃO ADERIDO, ESPESSURA 6CM, ACABAMENTO REFORÇADO. AF_06/2014</t>
  </si>
  <si>
    <t>CONTRAPISO EM ARGAMASSA TRAÇO 1:4 (CIMENTO E AREIA), PREPARO MECÂNICO COM BETONEIRA 400 L, APLICADO EM ÁREAS SECAS MAIORES QUE 10M2 SOBRE LAJE, NÃO ADERIDO, ESPESSURA 6CM, ACABAMENTO NÃO REFORÇADO. AF_06/2014</t>
  </si>
  <si>
    <t>CONTRAPISO EM ARGAMASSA TRAÇO 1:4 (CIMENTO E AREIA), PREPARO MECÂNICO COM MISTURADOR 300 KG, APLICADO EM ÁREAS SECAS MAIORES QUE 10M2 SOBRELAJE, NÃO ADERIDO, ESPESSURA 6CM, ACABAMENTO NÃO REFORÇADO. AF_06/2014</t>
  </si>
  <si>
    <t>CONTRAPISO EM ARGAMASSA TRAÇO 1:4 (CIMENTO E AREIA), PREPARO MECÂNICO COM BETONEIRA 400 L, APLICADO EM ÁREAS MOLHADAS SOBRE LAJE, ADERIDO, ESPESSURA 2CM, ACABAMENTO NÃO REFORÇADO. AF_06/2014</t>
  </si>
  <si>
    <t>CONTRAPISO EM ARGAMASSA TRAÇO 1:4 (CIMENTO E AREIA), PREPARO MANUAL, APLICADO EM ÁREAS MOLHADAS SOBRE LAJE, ADERIDO, ESPESSURA 2CM, ACABAMENTO NÃO REFORÇADO. AF_06/2014</t>
  </si>
  <si>
    <t>CONTRAPISO EM ARGAMASSA TRAÇO 1:4 (CIMENTO E AREIA), PREPARO MECÂNICO COM BETONEIRA 400 L, APLICADO EM ÁREAS MOLHADAS SOBRE LAJE, ADERIDO, ESPESSURA 2CM, ACABAMENTO REFORÇADO. AF_06/2014</t>
  </si>
  <si>
    <t>CONTRAPISO EM ARGAMASSA TRAÇO 1:4 (CIMENTO E AREIA), PREPARO MANUAL, APLICADO EM ÁREAS MOLHADAS SOBRE LAJE, ADERIDO, ESPESSURA 2CM, ACABAMENTO REFORÇADO. AF_06/2014</t>
  </si>
  <si>
    <t>CONTRAPISO EM ARGAMASSA TRAÇO 1:4 (CIMENTO E AREIA), PREPARO MECÂNICO COM BETONEIRA 400 L, APLICADO EM ÁREAS MOLHADAS SOBRE LAJE, ADERIDO, ESPESSURA 3CM, ACABAMENTO NÃO REFORÇADO. AF_06/2014</t>
  </si>
  <si>
    <t>CONTRAPISO EM ARGAMASSA TRAÇO 1:4 (CIMENTO E AREIA), PREPARO MANUAL, APLICADO EM ÁREAS MOLHADAS SOBRE LAJE, ADERIDO, ESPESSURA 3CM, ACABAMENTO NÃO REFORÇADO. AF_06/2014</t>
  </si>
  <si>
    <t>CONTRAPISO EM ARGAMASSA TRAÇO 1:4 (CIMENTO E AREIA), PREPARO MECÂNICO COM BETONEIRA 400 L, APLICADO EM ÁREAS MOLHADAS SOBRE LAJE, ADERIDO, ESPESSURA 3CM, ACABAMENTO REFORÇADO. AF_06/2014</t>
  </si>
  <si>
    <t>CONTRAPISO EM ARGAMASSA TRAÇO 1:4 (CIMENTO E AREIA), PREPARO MANUAL, APLICADO EM ÁREAS MOLHADAS SOBRE LAJE, ADERIDO, ESPESSURA 3CM, ACABAMENTO REFORÇADO. AF_06/2014</t>
  </si>
  <si>
    <t>CONTRAPISO EM ARGAMASSA TRAÇO 1:4 (CIMENTO E AREIA), PREPARO MECÂNICO COM BETONEIRA 400 L, APLICADO EM ÁREAS MOLHADAS SOBRE IMPERMEABILIZAÇÃO, ESPESSURA 3CM, ACABAMENTO NÃO REFORÇADO. AF_06/2014</t>
  </si>
  <si>
    <t>CONTRAPISO EM ARGAMASSA TRAÇO 1:4 (CIMENTO E AREIA), PREPARO MECÂNICO COM MISTURADOR 300 KG, APLICADO EM ÁREAS MOLHADAS SOBRE IMPERMEABILIZAÇÃO, ESPESSURA 3CM, ACABAMENTO NÃO REFORÇADO. AF_06/2014</t>
  </si>
  <si>
    <t>CONTRAPISO EM ARGAMASSA TRAÇO 1:4 (CIMENTO E AREIA), PREPARO MANUAL, APLICADO EM ÁREAS MOLHADAS SOBRE IMPERMEABILIZAÇÃO, ESPESSURA 3CM, ACABAMENTO NÃO REFORÇADO. AF_06/2014</t>
  </si>
  <si>
    <t>CONTRAPISO EM ARGAMASSA TRAÇO 1:4 (CIMENTO E AREIA), PREPARO MECÂNICO COM BETONEIRA 400 L, APLICADO EM ÁREAS MOLHADAS SOBRE IMPERMEABILIZAÇÃO, ESPESSURA 3CM, ACABAMENTO REFORÇADO. AF_06/2014</t>
  </si>
  <si>
    <t>CONTRAPISO EM ARGAMASSA TRAÇO 1:4 (CIMENTO E AREIA), PREPARO MECÂNICO COM MISTURADOR 300 KG, APLICADO EM ÁREAS MOLHADAS SOBRE IMPERMEABILIZAÇÃO, ESPESSURA 3CM, ACABAMENTO REFORÇADO. AF_06/2014</t>
  </si>
  <si>
    <t>CONTRAPISO EM ARGAMASSA TRAÇO 1:4 (CIMENTO E AREIA), PREPARO MANUAL, APLICADO EM ÁREAS MOLHADAS SOBRE IMPERMEABILIZAÇÃO, ESPESSURA 3CM, ACABAMENTO REFORÇADO. AF_06/2014</t>
  </si>
  <si>
    <t>CONTRAPISO EM ARGAMASSA TRAÇO 1:4 (CIMENTO E AREIA), PREPARO MECÂNICO COM BETONEIRA 400 L, APLICADO EM ÁREAS MOLHADAS SOBRE IMPERMEABILIZAÇÃO, ESPESSURA 4CM, ACABAMENTO NÃO REFORÇADO. AF_06/2014</t>
  </si>
  <si>
    <t>CONTRAPISO EM ARGAMASSA TRAÇO 1:4 (CIMENTO E AREIA), PREPARO MECÂNICO COM MISTURADOR 300 KG, APLICADO EM ÁREAS MOLHADAS SOBRE IMPERMEABILIZAÇÃO, ESPESSURA 4CM, ACABAMENTO NÃO REFORÇADO. AF_06/2014</t>
  </si>
  <si>
    <t>CONTRAPISO EM ARGAMASSA TRAÇO 1:4 (CIMENTO E AREIA), PREPARO MANUAL, APLICADO EM ÁREAS MOLHADAS SOBRE IMPERMEABILIZAÇÃO, ESPESSURA 4CM, ACABAMENTO NÃO REFORÇADO. AF_06/2014</t>
  </si>
  <si>
    <t>CONTRAPISO EM ARGAMASSA TRAÇO 1:4 (CIMENTO E AREIA), PREPARO MECÂNICO COM BETONEIRA 400 L, APLICADO EM ÁREAS MOLHADAS SOBRE IMPERMEABILIZAÇÃO, ESPESSURA 4CM, ACABAMENTO REFORÇADO. AF_06/2014</t>
  </si>
  <si>
    <t>CONTRAPISO EM ARGAMASSA TRAÇO 1:4 (CIMENTO E AREIA), PREPARO MECÂNICO COM MISTURADOR 300 KG, APLICADO EM ÁREAS MOLHADAS SOBRE IMPERMEABILIZAÇÃO, ESPESSURA 4CM, ACABAMENTO REFORÇADO. AF_06/2014</t>
  </si>
  <si>
    <t>CONTRAPISO EM ARGAMASSA TRAÇO 1:4 (CIMENTO E AREIA), PREPARO MANUAL, APLICADO EM ÁREAS MOLHADAS SOBRE IMPERMEABILIZAÇÃO, ESPESSURA 4CM, ACABAMENTO REFORÇADO. AF_06/2014</t>
  </si>
  <si>
    <t>CONTRAPISO EM ARGAMASSA TRAÇO 1:4 (CIMENTO E AREIA), PREPARO MANUAL, APLICADO EM ÁREAS SECAS MAIORES QUE 10M2 SOBRE LAJE, NÃO ADERIDO, ESPESSURA 6CM, ACABAMENTO NÃO REFORÇADO. AF_06/2014</t>
  </si>
  <si>
    <t>CONTRAPISO/LASTRO CONCRETO</t>
  </si>
  <si>
    <t>CONTRAPISO/LASTRO DE CONCRETO NAO-ESTRUTURAL, E=5CM, PREPARO COM BETONEIRA</t>
  </si>
  <si>
    <t>CONTRAPISO/LASTRO CONCRETO C/IMPERMEABILIZACAO</t>
  </si>
  <si>
    <t>LASTRO DE CONCRETO, ESPESSURA 3 CM, PREPARO MECANICO, INCLUSO ADITIVO IMPERMEABILIZANTE</t>
  </si>
  <si>
    <t>CHAPISCO</t>
  </si>
  <si>
    <t>CHAPISCO RUSTICO/PAREDES ARG CIM/AREIA 1:3 E=2,0CM</t>
  </si>
  <si>
    <t>CHAPISCO RUSTICO TRACO 1:3 (CIMENTO E AREIA GROSSA), ESPESSURA 2CM, PREPARO MANUAL DA ARGAMASSA</t>
  </si>
  <si>
    <t>CHAPISCO APLICADO TANTO EM PILARES E VIGAS DE CONCRETO COMO EM ALVENARIAS DE PAREDES INTERNAS, COM ROLO PARA TEXTURA ACRÍLICA. ARGAMASSA TRAÇO 1:4 E EMULSÃO POLIMÉRICA (ADESIVO) COM PREPARO MANUAL. AF_06/2014</t>
  </si>
  <si>
    <t>CHAPISCO APLICADO TANTO EM PILARES E VIGAS DE CONCRETO COMO EM ALVENARIAS DE PAREDES INTERNAS, COM ROLO PARA TEXTURA ACRÍLICA. ARGAMASSA TRAÇO 1:4 E EMULSÃO POLIMÉRICA (ADESIVO) COM PREPARO EM BETONEIRA 400L. AF_06/2014</t>
  </si>
  <si>
    <t>CHAPISCO APLICADO TANTO EM PILARES E VIGAS DE CONCRETO COMO EM ALVENARIAS DE PAREDES INTERNAS, COM ROLO PARA TEXTURA ACRÍLICA. ARGAMASSA TRAÇO 1:4 E EMULSÃO POLIMÉRICA (ADESIVO) COM PREPARO EM MISTURADOR 300 KG. AF_06/2014</t>
  </si>
  <si>
    <t>CHAPISCO APLICADO TANTO EM PILARES E VIGAS DE CONCRETO COMO EM ALVENARIAS DE PAREDES INTERNAS, COM ROLO PARA TEXTURA ACRÍLICA. ARGAMASSA INDUSTRIALIZADA COM PREPARO MANUAL. AF_06/2014</t>
  </si>
  <si>
    <t>CHAPISCO APLICADO TANTO EM PILARES E VIGAS DE CONCRETO COMO EM ALVENARIAS DE PAREDES INTERNAS, COM ROLO PARA TEXTURA ACRÍLICA. ARGAMASSA INDUSTRIALIZADA COM PREPARO EM MISTURADOR 300 KG. AF_06/2014</t>
  </si>
  <si>
    <t>CHAPISCO APLICADO TANTO EM PILARES E VIGAS DE CONCRETO COMO EM ALVENARIAS DE PAREDES INTERNAS, COM COLHER DE PEDREIRO. ARGAMASSA TRAÇO 1:3 COM PREPARO MANUAL. AF_06/2014</t>
  </si>
  <si>
    <t>CHAPISCO APLICADO TANTO EM PILARES E VIGAS DE CONCRETO COMO EM ALVENARIAS DE PAREDES INTERNAS, COM COLHER DE PEDREIRO. ARGAMASSA TRAÇO 1:3 COM PREPARO EM BETONEIRA 400L. AF_06/2014</t>
  </si>
  <si>
    <t>CHAPISCO APLICADO TANTO EM PILARES E VIGAS DE CONCRETO COMO EM ALVENARIAS DE PAREDES INTERNAS, COM COLHER DE PEDREIRO. ARGAMASSA TRAÇO 1:3 COM PREPARO EM MISTURADOR 300 KG. AF_06/2014</t>
  </si>
  <si>
    <t>CHAPISCO APLICADO NO TETO, COM ROLO PARA TEXTURA ACRÍLICA. ARGAMASSA TRAÇO 1:4 E EMULSÃO POLIMÉRICA (ADESIVO) COM PREPARO EM MISTURADOR 300KG.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</si>
  <si>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</si>
  <si>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</si>
  <si>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</si>
  <si>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TANTO EM PILARES E VIGAS DE CONCRETO COMO EM ALVENARIA DE FACHADA SEM PRESENÇA DE VÃOS, COM ROLO PARA TEXTURA ACRÍLICA. ARGAMASSA TRAÇO 1:4 E EMULSÃO POLIMÉRICA (ADESIVO) COM PREPARO MANUAL. AF_06/2014</t>
  </si>
  <si>
    <t>CHAPISCO APLICADO TANTO EM PILARES E VIGAS DE CONCRETO COMO EM ALVENARIA DE FACHADA SEM PRESENÇA DE VÃOS, COM ROLO PARA TEXTURA ACRÍLICA. ARGAMASSA TRAÇO 1:4 E EMULSÃO POLIMÉRICA (ADESIVO) COM PREPARO EM BETONEIRA 400L. AF_06/2014</t>
  </si>
  <si>
    <t>CHAPISCO APLICADO TANTO EM PILARES E VIGAS DE CONCRETO COMO EM ALVENARIAS DE FACHADA SEM PRESENÇA DE VÃOS, COM ROLO PARA TEXTURA ACRÍLICA. ARGAMASSA TRAÇO 1:4 E EMULSÃO POLIMÉRICA (ADESIVO) COM PREPARO EM MISTURADOR 300 KG. AF_06/2014</t>
  </si>
  <si>
    <t>CHAPISCO APLICADO TANTO EM PILARES E VIGAS DE CONCRETO COMO EM ALVENARIA DE FACHADA SEM PRESENÇA DE VÃOS, COM ROLO PARA TEXTURA ACRÍLICA. ARGAMASSA INDUSTRIALIZADA COM PREPARO MANUAL. AF_06/2014</t>
  </si>
  <si>
    <t>CHAPISCO APLICADO TANTO EM PILARES E VIGAS DE CONCRETO COMO EM ALVENARIA DE FACHADA SEM PRESENÇA DE VÃOS, COM ROLO PARA TEXTURA ACRÍLICA. ARGAMASSA INDUSTRIALIZADA COM PREPARO EM MISTURADOR 300 KG. AF_06/2014</t>
  </si>
  <si>
    <t>CHAPISCO APLICADO TANTO EM PILARES E VIGAS DE CONCRETO COMO EM ALVENARIA DE FACHADA SEM PRESENÇA DE VÃOS, COM COLHER DE PEDREIRO. ARGAMASSATRAÇO 1:3 COM PREPARO MANUAL. AF_06/2014</t>
  </si>
  <si>
    <t>CHAPISCO APLICADO TANTO EM PILARES E VIGAS DE CONCRETO COMO EM ALVENARIA DE FACHADA SEM PRESENÇA DE VÃOS, COM COLHER DE PEDREIRO. ARGAMASSATRAÇO 1:3 COM PREPARO EM BETONEIRA 400L. AF_06/2014</t>
  </si>
  <si>
    <t>CHAPISCO APLICADO TANTO EM PILARES E VIGAS DE CONCRETO COMO EM ALVENARIA DE FACHADA SEM PRESENÇA DE VÃOS, COM COLHER DE PEDREIRO. ARGAMASSATRAÇO 1:3 COM PREPARO EM MISTURADOR 300 KG. AF_06/2014</t>
  </si>
  <si>
    <t>CHAPISCO APLICADO TANTO EM PILARES E VIGAS DE CONCRETO COMO EM ALVENARIA DE FACHADA COM PRESENÇA DE VÃOS, COM ROLO PARA TEXTURA ACRÍLICA. ARGAMASSA TRAÇO 1:4 E EMULSÃO POLIMÉRICA (ADESIVO) COM PREPARO MANUAL. AF_06/2014</t>
  </si>
  <si>
    <t>CHAPISCO APLICADO TANTO EM PILARES E VIGAS DE CONCRETO COMO EM ALVENARIA DE FACHADA COM PRESENÇA DE VÃOS, COM ROLO PARA TEXTURA ACRÍLICA. ARGAMASSA TRAÇO 1:4 E EMULSÃO POLIMÉRICA (ADESIVO) COM PREPARO EM BETONEIRA 400L. AF_06/2014</t>
  </si>
  <si>
    <t>CHAPISCO APLICADO TANTO EM PILARES E VIGAS DE CONCRETO COMO EM ALVENARIA DE FACHADA COM PRESENÇA DE VÃOS, COM ROLO PARA TEXTURA ACRÍLICA. ARGAMASSA TRAÇO 1:4 E EMULSÃO POLIMÉRICA (ADESIVO) COM PREPARO EM MISTURADOR 300 KG. AF_06/2014</t>
  </si>
  <si>
    <t>CHAPISCO APLICADO TANTO EM PILARES E VIGAS DE CONCRETO COMO EM ALVENARIA DE FACHADA COM PRESENÇA DE VÃOS, COM ROLO PARA TEXTURA ACRÍLICA. ARGAMASSA INDUSTRIALIZADA COM PREPARO MANUAL. AF_06/2014</t>
  </si>
  <si>
    <t>CHAPISCO APLICADO TANTO EM PILARES E VIGAS DE CONCRETO COMO EM ALVENARIA DE FACHADA COM PRESENÇA DE VÃOS, COM ROLO PARA TEXTURA ACRÍLICA. ARGAMASSA INDUSTRIALIZADA COM PREPARO EM MISTURADOR 300 KG. AF_06/2014</t>
  </si>
  <si>
    <t>CHAPISCO APLICADO TANTO EM PILARES E VIGAS DE CONCRETO COMO EM ALVENARIA DE FACHADA COM PRESENÇA DE VÃOS, COM COLHER DE PEDREIRO. ARGAMASSATRAÇO 1:3 COM PREPARO MANUAL. AF_06/2014</t>
  </si>
  <si>
    <t>CHAPISCO APLICADO TANTO EM PILARES E VIGAS DE CONCRETO COMO EM ALVENARIA DE FACHADA COM PRESENÇA DE VÃOS, COM COLHER DE PEDREIRO. ARGAMASSATRAÇO 1:3 COM PREPARO EM BETONEIRA 400L. AF_06/2014</t>
  </si>
  <si>
    <t>CHAPISCO APLICADO TANTO EM PILARES E VIGAS DE CONCRETO COMO EM ALVENARIA DE FACHADA COM PRESENÇA DE VÃOS, COM COLHER DE PEDREIRO. ARGAMASSATRAÇO 1:3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</si>
  <si>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</si>
  <si>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</si>
  <si>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</si>
  <si>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</si>
  <si>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</si>
  <si>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</si>
  <si>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</si>
  <si>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</si>
  <si>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</si>
  <si>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</si>
  <si>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</si>
  <si>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</si>
  <si>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</si>
  <si>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</si>
  <si>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</si>
  <si>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</si>
  <si>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</si>
  <si>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</si>
  <si>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</si>
  <si>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</si>
  <si>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</si>
  <si>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</si>
  <si>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EMBOÇO, PARA RECEBIMENTO DE CERÂMICA, EM ARGAMASSA TRAÇO 1:2:8, PREPARO MANUAL, APLICADO MANUALMENTE EM FACES INTERNAS DE PAREDES DE AMBIENTES COM ÁREA MENOR QUE 5M2, ESPESSURA DE 20MM, COM EXECUÇÃO DE TALISCAS. AF_06/2014</t>
  </si>
  <si>
    <t>MASSA ÚNICA, PARA RECEBIMENTO DE PINTURA, EM ARGAMASSA TRAÇO 1:2:8, PREPARO MECÂNICO COM BETONEIRA 400L, APLICADA MANUALMENTE EM FACES INTERNAS DE PAREDES DE AMBIENTES COM ÁREA MENOR QUE 10M2, ESPESSURA DE 20MM, COM EXECUÇÃO DE TALISCAS. AF_06/2014</t>
  </si>
  <si>
    <t>MASSA ÚNICA, PARA RECEBIMENTO DE PINTURA, EM ARGAMASSA TRAÇO 1:2:8, PREPARO MANUAL, APLICADA MANUALMENTE EM FACES INTERNAS DE PAREDES DE AMBIENTES COM ÁREA MENOR QUE 10M2, ESPESSURA DE 20MM, COM EXECUÇÃO DE TALISCAS. AF_06/2014</t>
  </si>
  <si>
    <t>EMBOÇO, PARA RECEBIMENTO DE CERÂMICA, EM ARGAMASSA TRAÇO 1:2:8, PREPARO MECÂNICO COM BETONEIRA 400L, APLICADO MANUALMENTE EM FACES INTERNASDE PAREDES DE AMBIENTES COM ÁREA ENTRE 5M2 E 10M2, ESPESSURA DE 20MM,COM EXECUÇÃO DE TALISCAS. AF_06/2014</t>
  </si>
  <si>
    <t>EMBOÇO, PARA RECEBIMENTO DE CERÂMICA, EM ARGAMASSA TRAÇO 1:2:8, PREPARO MANUAL, APLICADO MANUALMENTE EM FACES INTERNAS DE PAREDES DE AMBIENTES COM ÁREA ENTRE 5M2 E 10M2, ESPESSURA DE 20MM, COM EXECUÇÃO DE TALISCAS. AF_06/2014</t>
  </si>
  <si>
    <t>MASSA ÚNICA, PARA RECEBIMENTO DE PINTURA, EM ARGAMASSA TRAÇO 1:2:8, PREPARO MECÂNICO COM BETONEIRA 400L, APLICADA MANUALMENTE EM FACES INTERNAS DE PAREDES DE AMBIENTES COM ÁREA MAIOR QUE 10M2, ESPESSURA DE 20MM, COM EXECUÇÃO DE TALISCAS. AF_06/2014</t>
  </si>
  <si>
    <t>MASSA ÚNICA, PARA RECEBIMENTO DE PINTURA, EM ARGAMASSA TRAÇO 1:2:8, PREPARO MANUAL, APLICADA MANUALMENTE EM FACES INTERNAS DE PAREDES DE AMBIENTES COM ÁREA MAIOR QUE 10M2, ESPESSURA DE 20MM, COM EXECUÇÃO DE TALISCAS. AF_06/2014</t>
  </si>
  <si>
    <t>EMBOÇO, PARA RECEBIMENTO DE CERÂMICA, EM ARGAMASSA TRAÇO 1:2:8, PREPARO MECÂNICO COM BETONEIRA 400L, APLICADO MANUALMENTE EM FACES INTERNASDE PAREDES DE AMBIENTES COM ÁREA MAIOR QUE 10M2, ESPESSURA DE 20MM, COM EXECUÇÃO DE TALISCAS. AF_06/2014</t>
  </si>
  <si>
    <t>EMBOÇO, PARA RECEBIMENTO DE CERÂMICA, EM ARGAMASSA TRAÇO 1:2:8, PREPARO MANUAL, APLICADO MANUALMENTE EM FACES INTERNAS DE PAREDES DE AMBIENTES COM ÁREA MAIOR QUE 10M2, ESPESSURA DE 20MM, COM EXECUÇÃO DE TALISCAS. AF_06/2014</t>
  </si>
  <si>
    <t>EMBOÇO, PARA RECEBIMENTO DE CERÂMICA, EM ARGAMASSA TRAÇO 1:2:8, PREPARO MANUAL, APLICADO MANUALMENTE EM FACES INTERNAS DE PAREDES DE AMBIENTES COM ÁREA MENOR QUE 5M2, ESPESSURA DE 10MM, COM EXECUÇÃO DE TALISCAS. AF_06/2014</t>
  </si>
  <si>
    <t>MASSA ÚNICA, PARA RECEBIMENTO DE PINTURA, EM ARGAMASSA TRAÇO 1:2:8, PREPARO MECÂNICO COM BETONEIRA 400L, APLICADA MANUALMENTE EM FACES INTERNAS DE PAREDES DE AMBIENTES COM ÁREA MENOR QUE 10M2, ESPESSURA DE 10MM, COM EXECUÇÃO DE TALISCAS. AF_06/2014</t>
  </si>
  <si>
    <t>MASSA ÚNICA, PARA RECEBIMENTO DE PINTURA, EM ARGAMASSA TRAÇO 1:2:8, PREPARO MANUAL, APLICADA MANUALMENTE EM FACES INTERNAS DE PAREDES DE AMBIENTES COM ÁREA MENOR QUE 10M2, ESPESSURA DE 10MM, COM EXECUÇÃO DE TALISCAS. AF_06/2014</t>
  </si>
  <si>
    <t>EMBOÇO, PARA RECEBIMENTO DE CERÂMICA, EM ARGAMASSA TRAÇO 1:2:8, PREPARO MECÂNICO COM BETONEIRA 400L, APLICADO MANUALMENTE EM FACES INTERNASDE PAREDES DE AMBIENTES COM ÁREA ENTRE 5M2 E 10M2, ESPESSURA DE 10MM,COM EXECUÇÃO DE TALISCAS. AF_06/2014</t>
  </si>
  <si>
    <t>EMBOÇO, PARA RECEBIMENTO DE CERÂMICA, EM ARGAMASSA TRAÇO 1:2:8, PREPARO MANUAL, APLICADO MANUALMENTE EM FACES INTERNAS DE PAREDES DE AMBIENTES COM ÁREA ENTRE 5M2 E 10M2, ESPESSURA DE 10MM, COM EXECUÇÃO DE TALISCAS. AF_06/2014</t>
  </si>
  <si>
    <t>MASSA ÚNICA, PARA RECEBIMENTO DE PINTURA, EM ARGAMASSA TRAÇO 1:2:8, PREPARO MECÂNICO COM BETONEIRA 400L, APLICADA MANUALMENTE EM FACES INTERNAS DE PAREDES DE AMBIENTES COM ÁREA MAIOR QUE 10M2, ESPESSURA DE 10MM, COM EXECUÇÃO DE TALISCAS. AF_06/2014</t>
  </si>
  <si>
    <t>MASSA ÚNICA, PARA RECEBIMENTO DE PINTURA, EM ARGAMASSA TRAÇO 1:2:8, PREPARO MANUAL, APLICADA MANUALMENTE EM FACES INTERNAS DE PAREDES DE AMBIENTES COM ÁREA MAIOR QUE 10M2, ESPESSURA DE 10MM, COM EXECUÇÃO DE TALISCAS. AF_06/2014</t>
  </si>
  <si>
    <t>EMBOÇO, PARA RECEBIMENTO DE CERÂMICA, EM ARGAMASSA TRAÇO 1:2:8, PREPARO MECÂNICO COM BETONEIRA 400L, APLICADO MANUALMENTE EM FACES INTERNASDE PAREDES DE AMBIENTES COM ÁREA MAIOR QUE 10M2, ESPESSURA DE 10MM, COM EXECUÇÃO DE TALISCAS. AF_06/2014</t>
  </si>
  <si>
    <t>EMBOÇO, PARA RECEBIMENTO DE CERÂMICA, EM ARGAMASSA TRAÇO 1:2:8, PREPARO MANUAL, APLICADO MANUALMENTE EM FACES INTERNAS DE PAREDES DE AMBIENTES COM ÁREA MAIOR QUE 10M2, ESPESSURA DE 10MM, COM EXECUÇÃO DE TALISCAS. AF_06/2014</t>
  </si>
  <si>
    <t>EMBOÇO OU MASSA ÚNICA EM ARGAMASSA TRAÇO 1:2:8, PREPARO MECÂNICO COM BETONEIRA 400 L, APLICADA MANUALMENTE EM PANOS DE FACHADA COM PRESENÇADE VÃOS, ESPESSURA DE 25 MM. AF_06/2014</t>
  </si>
  <si>
    <t>EMBOÇO OU MASSA ÚNICA EM ARGAMASSA TRAÇO 1:2:8, PREPARO MECÂNICO COM MISTURADOR 300 KG, APLICADA MANUALMENTE EM PANOS DE FACHADA COM PRESENÇA DE VÃOS, ESPESSURA DE 25 MM. AF_06/2014</t>
  </si>
  <si>
    <t>EMBOÇO OU MASSA ÚNICA EM ARGAMASSA TRAÇO 1:2:8, PREPARO MANUAL, APLICADA MANUALMENTE EM PANOS DE FACHADA COM PRESENÇA DE VÃOS, ESPESSURA DE25 MM. AF_06/2014</t>
  </si>
  <si>
    <t>EMBOÇO OU MASSA ÚNICA EM ARGAMASSA TRAÇO 1:2:8, PREPARO MECÂNICO COM BETONEIRA 400 L, APLICADA MANUALMENTE EM PANOS DE FACHADA COM PRESENÇADE VÃOS, ESPESSURA DE 35 MM. AF_06/2014</t>
  </si>
  <si>
    <t>EMBOÇO OU MASSA ÚNICA EM ARGAMASSA TRAÇO 1:2:8, PREPARO MECÂNICO COM MISTURADOR 300 KG, APLICADA MANUALMENTE EM PANOS DE FACHADA COM PRESENÇA DE VÃOS, ESPESSURA DE 35 MM. AF_06/2014</t>
  </si>
  <si>
    <t>EMBOÇO OU MASSA ÚNICA EM ARGAMASSA TRAÇO 1:2:8, PREPARO MANUAL, APLICADA MANUALMENTE EM PANOS DE FACHADA COM PRESENÇA DE VÃOS, ESPESSURA DE35 MM. AF_06/2014</t>
  </si>
  <si>
    <t>EMBOÇO OU MASSA ÚNICA EM ARGAMASSA TRAÇO 1:2:8, PREPARO MECÂNICO COM BETONEIRA 400 L, APLICADA MANUALMENTE EM PANOS DE FACHADA COM PRESENÇADE VÃOS, ESPESSURA DE 45 MM. AF_06/2014</t>
  </si>
  <si>
    <t>EMBOÇO OU MASSA ÚNICA EM ARGAMASSA TRAÇO 1:2:8, PREPARO MECÂNICO COM MISTURADOR 300 KG, APLICADA MANUALMENTE EM PANOS DE FACHADA COM PRESENÇA DE VÃOS, ESPESSURA DE 45 MM. AF_06/2014</t>
  </si>
  <si>
    <t>EMBOÇO OU MASSA ÚNICA EM ARGAMASSA TRAÇO 1:2:8, PREPARO MANUAL, APLICADA MANUALMENTE EM PANOS DE FACHADA COM PRESENÇA DE VÃOS, ESPESSURA DE45 MM. AF_06/2014</t>
  </si>
  <si>
    <t>EMBOÇO OU MASSA ÚNICA EM ARGAMASSA TRAÇO 1:2:8, PREPARO MECÂNICO COM BETONEIRA 400 L, APLICADA MANUALMENTE EM PANOS DE FACHADA COM PRESENÇADE VÃOS, ESPESSURA MAIOR OU IGUAL A 50 MM. AF_06/2014</t>
  </si>
  <si>
    <t>EMBOÇO OU MASSA ÚNICA EM ARGAMASSA TRAÇO 1:2:8, PREPARO MECÂNICO COM MISTURADOR 300 KG,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</si>
  <si>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</si>
  <si>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</si>
  <si>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MECÂNICO COM MISTURADOR 300 KG, APLICADA MANUALMENTE EM PANOS CEGOS DE FACHADA (SEMPRESENÇA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</si>
  <si>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</si>
  <si>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</si>
  <si>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MISTURADOR 300 KG, APLICADA MANUALMENTE EM PANOS CEGOS DE FACHADA (SEMPRESENÇA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</si>
  <si>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</si>
  <si>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</si>
  <si>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MISTURADOR 300 KG, APLICADA MANUALMENTE EM PANOS CEGOS DE FACHADA (SEMPRESENÇA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</si>
  <si>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</si>
  <si>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</si>
  <si>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MECÂNICO COM MISTURADOR 300 KG, APLICADA MANUALMENTE EM PANOS CEGOS DE FACHADA (SEMPRESENÇA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</si>
  <si>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</si>
  <si>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</si>
  <si>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MECÂNICO COM MISTURADOR 300 KG,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</si>
  <si>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</si>
  <si>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</si>
  <si>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MECÂNICO COM MISTURADOR 300 KG,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</si>
  <si>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</si>
  <si>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</si>
  <si>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MECÂNICO COM MISTURADOR 300 KG,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</si>
  <si>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</si>
  <si>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</si>
  <si>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MECÂNICO COM MISTURADOR 300 KG,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</si>
  <si>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</si>
  <si>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</si>
  <si>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</si>
  <si>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REVESTIMENTOS ESPECIAIS</t>
  </si>
  <si>
    <t>ISOLAMENTO ACUSTICO EM ESPUMA DE POLIURETANO ESPESSURA 20 MM, DENSIDADE 29KG/M3</t>
  </si>
  <si>
    <t>REBOCO COM ARGAMASSA PRE-FABRICADA, ESPESSURA 0,5CM, PREPARO MECANICO DA ARGAMASSA</t>
  </si>
  <si>
    <t>REBOCO ARGAMASSA TRACO 1:2 (CAL E AREIA FINA PENEIRADA), ESPESSURA 0,5CM, PREPARO MANUAL DA ARGAMASSA</t>
  </si>
  <si>
    <t>REBOCO COM ARGAMASSA PRÉ-FABRICADA, ACABAMENTO CAMURCADO, ESPESSURA 0,3CM, PREPARO MANUAL</t>
  </si>
  <si>
    <t>REBOCO COM ARGAMASSA PRÉ-FABRICADA, ACABAMENTO FRISADO, ESPESSURA 0,7CM, PREPARO MECANICO</t>
  </si>
  <si>
    <t>REBOCO TRACO 1:3 (CIMENTO E AREIA MEDIA NAO PENEIRADA), BASE PARA TINTA EPOXI, PREPARO MANUAL DA ARGAMASSA</t>
  </si>
  <si>
    <t>REVESTIMENTO DE PAREDE COM PEDRA SAO TOME 20X40CM, ASSENTAMENTO COM ARGAMASSA TRACO 1:2:2 (CIMENTO, SAIBRO E AREIA MEDIA NAO PENEIRADA), PREPARO MANUAL DA ARGAMASSA</t>
  </si>
  <si>
    <t>REVESTIMENTO DE PAREDE COM PEDRA ARDOSIA CINZA 30X30X1CM, ASSENTADO COM ARGAMASSA TRACO 1:2:2 (CIMENTO, SAIBRO E AREIA MEDIA NAO PENEIRADA)PREPARO MANUAL DA ARGAMASSA</t>
  </si>
  <si>
    <t>REVESTIMENTO DE PAREDE COM PEDRA BASALTO CINZA 20X40CM IRREGULAR, ASSENTAMENTO COM ARGAMASSA TRACO 1:4 (CIMENTO E AREIA MEDIA NAO PENEIRADA), PREPARO MANUAL DA ARGAMASSA</t>
  </si>
  <si>
    <t>REVESTIMENTO CERÂMICO PARA PAREDES INTERNAS COM PLACAS TIPO GRÊS OU SEMI-GRÊS DE DIMENSÕES 33X45 CM APLICADAS EM AMBIENTES DEÁREA MAIOR QUE5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</si>
  <si>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</si>
  <si>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</si>
  <si>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</si>
  <si>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</si>
  <si>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PEITORIL CERAMICO COM LARGURA DE 15CM, ASSENTADO COM ARGAMASSA TRACO 1:3 (CIMENTO E AREIA GROSSA), PREPARO MANUAL DA ARGAMASSA</t>
  </si>
  <si>
    <t>PEITORIL EM GRANILITE PREMOLDADO, COMPRIMENTO DE 13 A 20CM, ASSENTADO COM ARGAMASSA TRACO 1:3 (CIMENTO E AREIA MEDIA),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</si>
  <si>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</si>
  <si>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</si>
  <si>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 xml:space="preserve">PEITORIL CIMENTADO LISO 20X3CM TRACO 1:4 (CIMENTO E AREIA) </t>
  </si>
  <si>
    <t>FORRO DE MADEIRA PARA BEIRAL, TABUAS DE 10X1CM COM FRISO MACHO/FEMEA, INCLUSA MEIA-CANA E TESTEIRA COM ALTURA DE 15CM</t>
  </si>
  <si>
    <t>FORRO DE TABUA DE PINHO</t>
  </si>
  <si>
    <t>FORRO DE MADEIRA, TABUAS 10X1CM COM FRISO MACHO/FEMEA, EXCLUSIVE ENTARUGAMENTO</t>
  </si>
  <si>
    <t>FORRO DE MADEIRA, TABUAS 10X1CM COM FRISO MACHO/FEMEA, INCLUSIVE MEIACANA E ENTARUGAMENTO</t>
  </si>
  <si>
    <t>FORRO DE MADEIRA COM TABUAS 10X1CM FIXADAS EM SARRAFOS DE 2X10CM COM ESPACAMENTO DE 50CM</t>
  </si>
  <si>
    <t>BARROTEAMENTO PARA FORRO, COM PECAS DE MADEIRA 2,5X10CM, ESPACADAS DE 50CM</t>
  </si>
  <si>
    <t>TABEIRA DE MADEIRA LEI, 1A QUALIDADE, 2,5X30,0CM PARA BEIRAL DE TELHADO</t>
  </si>
  <si>
    <t>FORRO EM PLACAS PRE-MOLDADAS DE GESSO LISO, BISOTADO, 60X60CM COM ESPESSURA CENTRAL 1,2CM E NAS BORDAS 3,0CM, INCLUSO FIXACAO COM ARAME E ESTRUTURA DE MADEIRA</t>
  </si>
  <si>
    <t>FORRO DE GESSO EM PLACAS 60X60CM, ESPESSURA 1,2CM, INCLUSIVE FIXACAO COM ARAME</t>
  </si>
  <si>
    <t>REVESTIMENTO EM LAMINADO MELAMINICO TEXTURIZADO, ESPESSURA 1,3MM, FIXADO COM COLA</t>
  </si>
  <si>
    <t>CORRIMAO DE GRANITO ARTIFICIAL (MARMORITE) COM 15 CM DE LARGURA</t>
  </si>
  <si>
    <t>RECOLOCACO DE FORROS EM REGUA DE PVC E PERFIS, CONSIDERANDO REAPROVEITAMENTO DO MATERIAL</t>
  </si>
  <si>
    <t>ISOLAMENTO TERMICO C/LA DE VIDRO</t>
  </si>
  <si>
    <t>ISOLAMENTO ACUSTICO COM ESPUMA POLIURETANO E=25MM, FLEXIVEL 100X100X2CM, DENSIDADE 29 A 35 KG/M3</t>
  </si>
  <si>
    <t>REPARO ESTRUTURAL DE ESTRUTURAS DE CONCRETO COM ARGAMASSA POLIMERICA DE ALTO DESEMPENHO, E=2 CM</t>
  </si>
  <si>
    <t>LOCACAO MENSAL DE ANDAIME METALICO TIPO FACHADEIRO, INCLUSIVE MONTAGEM</t>
  </si>
  <si>
    <t>PROTECAO PARA FACHADAS</t>
  </si>
  <si>
    <t>PROTECAO DE FACHADA COM TELA DE POLIPROPILENO FIXADA EM ESTRUTURA DE MADEIRA COM ARAME GALVANIZADO</t>
  </si>
  <si>
    <t>ANDAIME TABUADO SOBRE CAVALETES (INCLUSO CAVALETE) EM MADEIRA DE 1ª UTIL 20X INCL MOVIMENTACAO P/ PE-DIREITO 4,00M</t>
  </si>
  <si>
    <t>ARGAMASSA TRAÇO 1:7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</si>
  <si>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400 L. AF_06/2014</t>
  </si>
  <si>
    <t>ARGAMASSA TRAÇO 1:1:6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</si>
  <si>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400 L. AF_06/2014</t>
  </si>
  <si>
    <t>ARGAMASSA TRAÇO 1:2:8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</si>
  <si>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400 L. AF_06/2014</t>
  </si>
  <si>
    <t>ARGAMASSA TRAÇO 1:3 (CIMENTO E AREIA MÉDIA) PARA CONTRAPISO, PREPARO MECÂNICO COM BETONEIRA 400 L. AF_06/2014</t>
  </si>
  <si>
    <t>ARGAMASSA TRAÇO 1:4 (CIMENTO E AREIA MÉDIA) PARA CONTRAPISO, PREPARO MECÂNICO COM BETONEIRA 400 L. AF_06/2014</t>
  </si>
  <si>
    <t>ARGAMASSA TRAÇO 1:5 (CIMENTO E AREIA MÉDIA) PARA CONTRAPISO, PREPARO MECÂNICO COM BETONEIRA 400 L. AF_06/2014</t>
  </si>
  <si>
    <t>ARGAMASSA TRAÇO 1:6 (CIMENTO E AREIA MÉDIA) PARA CONTRAPISO, PREPARO MECÂNICO COM BETONEIRA 400 L. AF_06/2014</t>
  </si>
  <si>
    <t>ARGAMASSA TRAÇO 1:5 (CIMENTO E AREIA GROSSA) PARA CHAPISCO CONVENCIONAL, PREPARO MECÂNICO COM BETONEIRA 400 L. AF_06/2014</t>
  </si>
  <si>
    <t>ARGAMASSA TRAÇO 1:3 (CIMENTO E AREIA GROSSA) PARA CHAPISCO CONVENCIONAL, PREPARO MECÂNICO COM BETONEIRA 400 L. AF_06/2014</t>
  </si>
  <si>
    <t>ARGAMASSA TRAÇO 1:4 (CIMENTO E AREIA GROSSA) PARA CHAPISCO CONVENCIONAL, PREPARO MECÂNICO COM BETONEIRA 400 L. AF_06/2014</t>
  </si>
  <si>
    <t>ARGAMASSA TRAÇO 1:5 (CIMENTO E AREIA GROSSA) COM ADIÇÃO DE EMULSÃO POLIMÉRICA PARA CHAPISCO ROLADO, PREPARO MECÂNICO COM BETONEIRA 400 L. AF_06/2014</t>
  </si>
  <si>
    <t>ARGAMASSA TRAÇO 1:3 (CIMENTO E AREIA GROSSA) COM ADIÇÃO DE EMULSÃO POLIMÉRICA PARA CHAPISCO ROLADO, PREPARO MECÂNICO COM BETONEIRA 400 L. AF_06/2014</t>
  </si>
  <si>
    <t>ARGAMASSA TRAÇO 1:4 (CIMENTO E AREIA GROSSA) COM ADIÇÃO DE EMULSÃO POLIMÉRICA PARA CHAPISCO ROLADO, PREPARO MECÂNICO COM BETONEIRA 400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</si>
  <si>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</si>
  <si>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</si>
  <si>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</si>
  <si>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</si>
  <si>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</si>
  <si>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</si>
  <si>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</si>
  <si>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</si>
  <si>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</si>
  <si>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</si>
  <si>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</si>
  <si>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</si>
  <si>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</si>
  <si>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</si>
  <si>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</si>
  <si>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</si>
  <si>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</si>
  <si>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</si>
  <si>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</si>
  <si>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</si>
  <si>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</si>
  <si>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</si>
  <si>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</si>
  <si>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</si>
  <si>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</si>
  <si>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</si>
  <si>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</si>
  <si>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</si>
  <si>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</si>
  <si>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</si>
  <si>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</si>
  <si>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EIXOHORIZONTAL DE 300 KG. AF_06/2014</t>
  </si>
  <si>
    <t>ARGAMASSA TRAÇO 1:5 (CIMENTO E AREIA GROSSA) COM ADIÇÃO DE EMULSÃO POLIMÉRICA PARA CHAPISCO ROLADO, PREPARO MECÂNICO COM MISTURADOR DE EIXOHORIZONTAL DE 600 KG. AF_06/2014</t>
  </si>
  <si>
    <t>ARGAMASSA TRAÇO 1:3 (CIMENTO E AREIA GROSSA) COM ADIÇÃO DE EMULSÃO POLIMÉRICA PARA CHAPISCO ROLADO, PREPARO MECÂNICO COM MISTURADOR DE EIXOHORIZONTAL DE 160 KG. AF_06/2014</t>
  </si>
  <si>
    <t>ARGAMASSA TRAÇO 1:3 (CIMENTO E AREIA GROSSA) COM ADIÇÃO DE EMULSÃO POLIMÉRICA PARA CHAPISCO ROLADO, PREPARO MECÂNICO COM MISTURADOR DE EIXOHORIZONTAL DE 300 KG. AF_06/2014</t>
  </si>
  <si>
    <t>ARGAMASSA TRAÇO 1:3 (CIMENTO E AREIA GROSSA) COM ADIÇÃO DE EMULSÃO POLIMÉRICA PARA CHAPISCO ROLADO, PREPARO MECÂNICO COM MISTURADOR DE EIXOHORIZONTAL DE 600 KG. AF_06/2014</t>
  </si>
  <si>
    <t>ARGAMASSA TRAÇO 1:4 (CIMENTO E AREIA GROSSA) COM ADIÇÃO DE EMULSÃO POLIMÉRICA PARA CHAPISCO ROLADO, PREPARO MECÂNICO COM MISTURADOR DE EIXOHORIZONTAL DE 300 KG. AF_06/2014</t>
  </si>
  <si>
    <t>ARGAMASSA TRAÇO 1:4 (CIMENTO E AREIA GROSSA) COM ADIÇÃO DE EMULSÃO POLIMÉRICA PARA CHAPISCO ROLADO, PREPARO MECÂNICO COM MISTURADOR DE EIXOHORIZONTAL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</si>
  <si>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</si>
  <si>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</si>
  <si>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</si>
  <si>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</si>
  <si>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</si>
  <si>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</si>
  <si>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</si>
  <si>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</si>
  <si>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</si>
  <si>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</si>
  <si>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</si>
  <si>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</si>
  <si>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</si>
  <si>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</si>
  <si>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</si>
  <si>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</si>
  <si>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</si>
  <si>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</si>
  <si>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</si>
  <si>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</si>
  <si>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</si>
  <si>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</si>
  <si>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</si>
  <si>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</si>
  <si>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</si>
  <si>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</si>
  <si>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</si>
  <si>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</si>
  <si>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</si>
  <si>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</si>
  <si>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</si>
  <si>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</si>
  <si>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</si>
  <si>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PREPARO MECÂNICO COM BETONEIRA 400 L.AF_09/2014</t>
  </si>
  <si>
    <t>TRANSPORTE VERTICAL</t>
  </si>
  <si>
    <t>TRANSPORTE HORIZONTAL MANUAL</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</si>
  <si>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</si>
  <si>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</si>
  <si>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</si>
  <si>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</si>
  <si>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</si>
  <si>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</si>
  <si>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</si>
  <si>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</si>
  <si>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</si>
  <si>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</si>
  <si>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</si>
  <si>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</si>
  <si>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BLOCOS CERÂMICOS FURADOS NA HORIZONTAL 9X19X19 CM, MANUAL, 30M. AF_06/2014</t>
  </si>
  <si>
    <t>TRANSPORTE HORIZONTAL, BLOCOS CERÂMICOS FURADOS NA HORIZONTAL 9X19X19 CM, CARRINHO PLATAFORMA, 30M. AF_06/2014</t>
  </si>
  <si>
    <t>TRANSPORTE HORIZONTAL, BLOCOS CERÂMICOS FURADOS NA HORIZONTAL 9X19X19 CM, CARRINHO PLATAFORMA, 50M. AF_06/2014</t>
  </si>
  <si>
    <t>TRANSPORTE HORIZONTAL, BLOCOS CERÂMICOS FURADOS NA HORIZONTAL 9X19X19 CM, CARRINHO PLATAFORMA, 75M. AF_06/2014</t>
  </si>
  <si>
    <t>TRANSPORTE HORIZONTAL, BLOCOS CERÂMICOS FURADOS NA HORIZONTAL 9X19X19 CM, CARRINHO PLATAFORMA, 100M. AF_06/2014</t>
  </si>
  <si>
    <t>TRANSPORTE HORIZONTAL, BLOCOS CERÂMICOS FURADOS NA HORIZONTAL 9X19X19 CM, CARRINHO PARA MINI PÁLETES, 30M. AF_06/2014</t>
  </si>
  <si>
    <t>TRANSPORTE HORIZONTAL, BLOCOS CERÂMICOS FURADOS NA HORIZONTAL 9X19X19 CM, CARRINHO PARA MINI PÁLETES, 50M. AF_06/2014</t>
  </si>
  <si>
    <t>TRANSPORTE HORIZONTAL, BLOCOS CERÂMICOS FURADOS NA HORIZONTAL 9X19X19 CM, CARRINHO PARA MINI PÁLETES, 75M.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</si>
  <si>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</si>
  <si>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</si>
  <si>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</si>
  <si>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</si>
  <si>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</si>
  <si>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</si>
  <si>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</si>
  <si>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</si>
  <si>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</si>
  <si>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</si>
  <si>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</si>
  <si>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</si>
  <si>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</si>
  <si>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BLOCOS VAZADOS DE CONCRETO OU CERÂMICO 19X19X39 CM, MANUAL, 1 PAVIMENTO. AF_06/2014</t>
  </si>
  <si>
    <t>TRANSPORTE VERTICAL, BLOCOS CERÂMICOS FURADOS NA HORIZONTAL 9X19X19 CM, MANUAL, 1 PAVIMENTO. AF_06/2014</t>
  </si>
  <si>
    <t>TRANSPORTE VERTICAL, MASSA/GRANEL LATA DE 10 L, MANUAL, 1 PAVIMENTO. AF_06/2014</t>
  </si>
  <si>
    <t>LIMPEZAS DE SUPERFICIES</t>
  </si>
  <si>
    <t>POLIMENTO DE PISOS</t>
  </si>
  <si>
    <t>LIMPEZA E POLIMENTO MECANIZADO EM PISO ALTA RESISTENCIA, UTILIZANDO ESTUQUE COM ADESIVO, CIMENTO BRANCO E CORANTE</t>
  </si>
  <si>
    <t>LIMPEZA DE SUPERFICIES</t>
  </si>
  <si>
    <t>LIMPEZA DIVERSAS DA OBRA</t>
  </si>
  <si>
    <t xml:space="preserve">LIMPEZA AZULEJO </t>
  </si>
  <si>
    <t>LIMPEZA GERAL DE QUADRA POLIESPORTIVA</t>
  </si>
  <si>
    <t>PLACA IDENTIFICACAO ACRILICO 25X8CM BORDA POLIDA - FORNECIMENTO E COLOCACAO</t>
  </si>
  <si>
    <t>ABERTURA DE POCO | CISTERNA OU CACIMBA |</t>
  </si>
  <si>
    <t>PERFURACAO DE POCO</t>
  </si>
  <si>
    <t>ABERTURA POCO PARA CISTERNA TERRENO COMPACTO COM DN 1,0M COM PROFUNDIDADES DE 15 A 20M</t>
  </si>
  <si>
    <t>ABERTURA POCO PARA CISTERNA TERRENO COMPACTO COM DN 1,0M PROFUNDIDADE DE 10 A 15M</t>
  </si>
  <si>
    <t>ABERTURA POCO PARA CISTERNA TERRENO COMPACTO COM DN 1,0 COM PROFUNDIDADE DE 5 A 10M</t>
  </si>
  <si>
    <t>ABERTURA POCO PARA CISTERNA TERRENO COMPACTO COM DN 1,0 COM PROFUNDIDADEATE 5M</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</si>
  <si>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</si>
  <si>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</si>
  <si>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</si>
  <si>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</si>
  <si>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CORTE, DOBRAGEM, MONTAGEM E COLOCACAO DE FERRAGEM NA FORMA, ACO CA-50 (A OU B) DIAM 8 A 12,5MM</t>
  </si>
  <si>
    <t xml:space="preserve">CONCRETO CICLOPICO FCK=10MPA 30% PEDRA DE MAO INCLUSIVE LANCAMENTO </t>
  </si>
  <si>
    <t>TRANSPORTE QQ NAT CAM BASCULANTE 30 KM/H 8.00 T EXCL DESPESA CARGA/DESC ESPERA DO CAMINHAO/SERVENTE/E OU EQUIP AUX.</t>
  </si>
  <si>
    <t>CORTE, DOBRAGEM, MONTAGEM E COLOCACAO DE FERRAGEM NA FORMA, ACO CA-50 (A OU B) DIAM ACIM 12,5MM</t>
  </si>
  <si>
    <t>CORTE, DOBRAGEM, MONTAGEM E COLOCACAO DE FERRAGEM NA FORMA, ACO CA-25 DIAM 6,3 A 8,0MM</t>
  </si>
  <si>
    <t>ESCAVACAO MEC.VALA N ESCOR ATE 1,5M C/RETRO MAT 1A COM REDUTOR (PEDRAS/INST PREDIAIS/OUTROS REDUT PRODUT OU CAVAS FUNDACAO) - EXCL. ESGOTAMENTO</t>
  </si>
  <si>
    <t>ALUGUEL CAMINHAO CARROC FIXA TOCO 7,5T MOTOR DIESEL 132CV(CP) C/MOTO RISTA</t>
  </si>
  <si>
    <t>TUBO CA-1 CONCR ARMADO P/GALERIAS AGUAS PLUV DIAM=0,80M FORNEC MAT COM AREIA CIMENTO 1:4 - FORNECIMENTO E ASSENTAMENTO</t>
  </si>
  <si>
    <t>TEODOLITO CONVENCIONAL DE MICROMETRO C/LEITURA NUMERICA (CP) PRECISAO DE 6S PARA LEVANTAMENTO DE TERRENOS DIVERSOS</t>
  </si>
  <si>
    <t>CORTE, DOBRAGEM, MONTAGEM E COLOCACAO DE FERRAGEM NA FORMA, ACO CA-60 DIAM 4,2 A 8,0MM</t>
  </si>
  <si>
    <t>CONCRETO P/CAMADAS PREPARATORIAS 180KG/M3 CIMENTO SOMENTE MATERIAIS INCL 5% PERDAS.</t>
  </si>
  <si>
    <t xml:space="preserve">COLOCACAO CUBA LOUCA/ACO INOX EXCLUSIVE CUBA/COMPLEMENTO - P </t>
  </si>
  <si>
    <t>CORTE REMOCAO DO PAVIMENTO APICOAMENTO LAJE FORMAS E CONCRETAGEM BERCOS FCK=25MPA-24H UTILIZANDO GRAUTH</t>
  </si>
  <si>
    <t>FORNECIMENTO E INSTALACAO CAIXA PRE MOLDADA EM CONCRETO PARA AR CONDICIONADO 18000 BTUS</t>
  </si>
  <si>
    <t xml:space="preserve">BUCHA / ARRUELA ALUMINIO 1 1/4" </t>
  </si>
  <si>
    <t>MÃO FRANCESA EM BARRA DE FERRO CHATO RETANGULAR 2" X 1/4", REFORÇADA, 40 X 30 CM</t>
  </si>
  <si>
    <t>MÃO FRANCESA EM BARRA DE FERRO CHATO RETANGULAR 2" X 1/4", REFORÇADA, 30 X 25 CM</t>
  </si>
  <si>
    <t>COMPACTADOR DE SOLOS COM PLACA VIBRATORIA, 46X51CM, 5HP, 156KG, DIESEL, IMPACTO DINAMICO 1700KG - CUSTO HORARIO DE MATERIAIS NA OPERACAO</t>
  </si>
  <si>
    <t>CONCRETO ARMADO DOSADO 15 MPA INCL MAT P/ 1 M3 PREPARO CONF COMP 5845 COLOC CONF COMP 7090 14 M2 DE AREA MOLDADA FORMASE ESCORAMENTO CONF COMPS 5306 E 5708 60 KG DE ACO CA-50 INCMAO DE OBRA P/CORTE DOBRAGEM MONTAGEM E COLO</t>
  </si>
  <si>
    <t>ALUGUEL CAMINHAO CARROC FIXA TOCO 7,5T MOTOR DIESEL 132CV (CI) C/MOTO RISTA</t>
  </si>
  <si>
    <t>´PLACA DE IDENTIFICAÇÃO</t>
  </si>
  <si>
    <t>DESMATAMENTO E LIMPEZA MECANIZADA DE TERRENO COM ARVORES ATE Ø 15CM, UTILIZANDO TRATOR DE ESTEIRAS</t>
  </si>
  <si>
    <t>LIMPEZA DE TERRENO - ROCADA</t>
  </si>
  <si>
    <t>LIMPEZA MECANIZADA DE TERRENO COM REMOCAO DE CAMADA VEGETAL, UTILIZANDO MOTONIVELADORA</t>
  </si>
  <si>
    <t>DESMATAMENTO / LIMPEZA</t>
  </si>
  <si>
    <t>DESMATAMENTO E LIMPEZA MECANIZADA DE TERRENO COM REMOCAO DE CAMADA VEGETAL, UTILIZANDO TRATOR DE ESTEIRAS</t>
  </si>
  <si>
    <t>TAPUME DE VEDACAO</t>
  </si>
  <si>
    <t>TAPUME DE CHAPA DE MADEIRA COMPENSADA, E= 6MM, COM PINTURA A CAL E REAPROVEITAMENTO DE 2X</t>
  </si>
  <si>
    <t>SINALIZACAO DE TRANSITO</t>
  </si>
  <si>
    <t>PASSADICOS E TRAVESSIAS - MONTAGEM, MANUTENCAO E REMOCAO</t>
  </si>
  <si>
    <t>CHAPA DE ACO CARBONO 3/8 (COLOC/ USO/ RETIR) P/ PASS VEICULO SOBRE VALA MEDIDA P/ AREA CHAPA EM CADA APLICACAO</t>
  </si>
  <si>
    <t>LOCACAO DE ANDAIMES</t>
  </si>
  <si>
    <t>CARGA MANUAL E REMOCAO E ENTULHO COM TRANSPORTE ATE 1KM EM CAMINHAO BASCULANTE 6M3</t>
  </si>
  <si>
    <t>DEMOLICAO DE DIVISORIAS EM CHAPAS OU TABUAS, INCLUSIVE DEMOLICAO DE ENTARUGAMENTO</t>
  </si>
  <si>
    <t>RETIRADAS DE DIVISORIAS EM CHAPAS OU TABUAS, SEM RETIRADA DO ENTARUGAMENTO</t>
  </si>
  <si>
    <t>RETIRADAS DE DIVISORIAS EM CHAPAS OU TABUAS, COM RETIRADA DO ENTARUGAMENTO</t>
  </si>
  <si>
    <t xml:space="preserve">RETIRADA DE FORRO DE MADEIRA EM TABUAS </t>
  </si>
  <si>
    <t>DEMOLICAO MANUAL DE PISO / CONTRAPISO</t>
  </si>
  <si>
    <t>DEMOLICAO DE CAMADA DE ASSENTAMENTO/CONTRAPISO COM USO DE PONTEIRO, ESPESSURA ATE 4CM</t>
  </si>
  <si>
    <t>DEMOLICAO MANUAL DE REVESTIMENTOS EM PAREDES</t>
  </si>
  <si>
    <t>REMOCAO DE PINTURAS COM JATEAMENTO DE AREIA</t>
  </si>
  <si>
    <t>DEMOLICAO PISO MARMORE/SOLEIRA/PEITORIL/ESCADA</t>
  </si>
  <si>
    <t>RETIRADA DE AZULEJOS OU LADRILHOS</t>
  </si>
  <si>
    <t>DEMOLICAO DE ALVENARIA DE TIJOLOS S/REAPROVEITAMENTO</t>
  </si>
  <si>
    <t>DEMOLICAO MANUAL CONCRETO ARMADO (PILAR / VIGA / LAJE) - INCL EMPILHACAO LATERAL NO CANTEIRO</t>
  </si>
  <si>
    <t xml:space="preserve">RETIRADA DE MEIO FIO C/ EMPILHAMENTO E S/ REMOCAO </t>
  </si>
  <si>
    <t>RETIRADA DE TUBULACAO DE FERRO GALVANIZADO S/ ESCAVACAO OU RASGO EM ALVENARIA</t>
  </si>
  <si>
    <t>RETIRADA DE COBERTURA COM TELHA ARDOSIA, INCLUINDO ESTRUTURA DE MADEIRA</t>
  </si>
  <si>
    <t xml:space="preserve">REMOCAO TUBULACAO FF C/ DN 400 A 600MM EXCLUINDO ESCAVACAO/REATERRO </t>
  </si>
  <si>
    <t>RETIRADA DE TUBULACAO HIDROSSANITARIA APARENTE COM CONEXOES, Ø 1/2" A 2"</t>
  </si>
  <si>
    <t>RETIRADA DE TUBULACAO HIDROSSANITARIA EMBUTIDA COM CONEXOES Ø 1/2" A 2"</t>
  </si>
  <si>
    <t>RETIRADA DE TUBULACAO HIDROSSANITARIA APARENTE COM CONEXOES, Ø 2 1/2" A 4"</t>
  </si>
  <si>
    <t>RETIRADA DE TUBULACAO HIDROSSANITARIA EMBUTIDA COM CONEXOES, Ø 2 1/2" A 4"</t>
  </si>
  <si>
    <t>LIGACOES PROVISORIAS AGUA / ESGOTO / ELETRICA / FORCA</t>
  </si>
  <si>
    <t>INSTAL/LIGACAO PROVISORIA ELETRICA BAIXA TENSAO P/CANT OBRA OBRA,M3-CHAVE 100A CARGA 3KWH,20CV EXCL FORN MEDIDOR</t>
  </si>
  <si>
    <t>SINALIZACAO DO CANTEIRO DE OBRAS</t>
  </si>
  <si>
    <t>INSTALAÇÃO DE GAMBIARRA PARA SINALIZAÇÃO, PADRÃO 20 M, INCLUINDO LÂMPADA, BOCAL E BALDE A CADA 2 M</t>
  </si>
  <si>
    <t>ISOLAMENTO DE OBRA COM TELA PLASTICA COM MALHA DE 5MM E ESTRUTURA DE MADEIRA PONTALETEADA</t>
  </si>
  <si>
    <t>ENSAIOS TECNOLÓGICO DE ASFALTO</t>
  </si>
  <si>
    <t>ENSAIO TECNOLOGICO COM CONCRETO</t>
  </si>
  <si>
    <t>ENSAIO TECNOLOGICO DE TERRAPLENAGEM</t>
  </si>
  <si>
    <t xml:space="preserve">ENSAIO DE TERRAPLENAGEM - CAMADA FINAL DO ATERRO </t>
  </si>
  <si>
    <t>ENSAIO TECNOLOGICO</t>
  </si>
  <si>
    <t>ENSAIO DE DETERMINACAO DO TEOR DE BETUME - CIMENTO ASFALTICO DE PETROLEO</t>
  </si>
  <si>
    <t>ENSAIO DE COMPACTACAO - AMOSTRAS NAO TRABALHADAS - ENERGIA NORMAL - SOLOS</t>
  </si>
  <si>
    <t>ENSAIO DE COMPACTACAO - AMOSTRAS NAO TRABALHADAS - ENERGIA INTERMEDIARIA - SOLOS</t>
  </si>
  <si>
    <t>ENSAIO DE COMPACTACAO - AMOSTRAS NAO TRABALHADAS - ENERGIA MODIFICADA - SOLOS</t>
  </si>
  <si>
    <t>ENSAIO DE MASSA ESPECIFICA - IN SITU - METODO BALAO DE BORRACHA - SOLOS</t>
  </si>
  <si>
    <t xml:space="preserve">ENSAIO DE DENSIDADE REAL - SOLOS </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</si>
  <si>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</si>
  <si>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</si>
  <si>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</si>
  <si>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</si>
  <si>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 xml:space="preserve">ENSAIO MARSHALL - MISTURA BETUMINOSA A QUENTE </t>
  </si>
  <si>
    <t>MOBILIZACAO E INSTALACAO DE 01 EQUIPAMENTO DE SONDAGEM, DISTANCIA ACIMA DE 20KM</t>
  </si>
  <si>
    <t>MOBILIZACAO E INSTALACAO DE 01 EQUIPAMENTO DE SONDAGEM, DISTANCIA ATE 10KM</t>
  </si>
  <si>
    <t>MOBILIZACAO E INSTALACAO DE 01 EQUIPAMENTO DE SONDAGEM, DISTANCIA DE 10KM ATE 20KM</t>
  </si>
  <si>
    <t xml:space="preserve">LOCAÇÃO DE REDES DE ÁGUA OU DE ESGOTO </t>
  </si>
  <si>
    <t>LOCACAO DA OBRA, COM USO DE EQUIPAMENTOS TOPOGRAFICOS, INCLUSIVE NIVELADOR</t>
  </si>
  <si>
    <t>LOCACAO DE OBRA</t>
  </si>
  <si>
    <t>LOCACAO CONVENCIONAL DE OBRA, ATRAVÉS DE GABARITO DE TABUAS CORRIDAS PONTALETADAS A CADA 1,50M, SEM REAPROVEITAMENTO</t>
  </si>
  <si>
    <t>LOCACAO OBRA C/PECA DE PINHO / REAPROVEITAMENTO</t>
  </si>
  <si>
    <t>LOCACAO CONVENCIONAL DE OBRA, ATRAVÉS DE GABARITO DE TABUAS CORRIDAS PONTALETADAS,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</si>
  <si>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</si>
  <si>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</si>
  <si>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</si>
  <si>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CADASTRO DE ADUTORAS. COLETORES E INTERCEPTORES - ATÉ DN 500 MM, INCLUSIVE DESENHISTA</t>
  </si>
  <si>
    <t>LEVANT SECAO TRANSV C/NIVEL P/M LINEAR SECAO</t>
  </si>
  <si>
    <t>LEVANTAMENTO SECAO TRANSVERSAL C/NIVEL TERRENO NAO ACIDENTADO VEGETAÇÃO DENSA INCLUSIVE DESENHO ESC 1:200 EM PAPEL VEGETAL MILIMETRADO (MEDIDO P/M SECAO), INCLUSIVE NIVELADOR, AUXILIAR DE CALCULO TOPOGRAFICO EDESENHISTA.</t>
  </si>
  <si>
    <t>SERVICOS TOPOGRAFICOS PARA PAVIMENTACAO, INCLUSIVE NOTA DE SERVICOS, ACOMPANHAMENTO E GREIDE</t>
  </si>
  <si>
    <t>URBANIZACAO</t>
  </si>
  <si>
    <t>PORTÃO PARA CERCA</t>
  </si>
  <si>
    <t>PORTAO COM MOUROES DE MADEIRA ROLICA, DIAMETRO 11CM, COM 5 FIOS DE ARAME FARPADO Nº 14 CLASSE 250, SEM DOBRADICAS</t>
  </si>
  <si>
    <t>CERCA COM MOURÕES DE MADEIRA</t>
  </si>
  <si>
    <t>CERCA VIVA - MMA</t>
  </si>
  <si>
    <t>CERCA COM MOUROES - MMA</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</si>
  <si>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</si>
  <si>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</si>
  <si>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</si>
  <si>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DE ARAME LISO</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</si>
  <si>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</si>
  <si>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</si>
  <si>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</si>
  <si>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PARA QUADRA POLIESPORTIVA</t>
  </si>
  <si>
    <t>ALAMBRADO PARA QUADRA POLIESPORTIVA, ESTRUTURADO POR TUBOS DE ACO GALVANIZADO, COM COSTURA, DIN 2440, DIAMETRO 2", COM TELA DE ARAME GALVANIZADO, FIO 14 BWG E MALHA QUADRADA 5X5CM</t>
  </si>
  <si>
    <t>PLANTIO DE ARVORES E ARBUSTOS</t>
  </si>
  <si>
    <t>PLANTIO DE ARBUSTOS E ARVORES</t>
  </si>
  <si>
    <t>PLANTIO DE ARVORE REGIONAL, ALTURA MAIOR QUE 2,00M, EM CAVAS DE 80X80X80CM</t>
  </si>
  <si>
    <t>PLANTIO DE GRAMA</t>
  </si>
  <si>
    <t>PISO EM PEDRA PORTUGUESA BRANCA, ASSENTADA SOBRE ARGAMASSA SECA TRACO 1:6 (CIMENTO E AREIA) E REJUNTADA COM ARGAMASSA SECA TRACO 1:2 (CIMENTO E AREIA)</t>
  </si>
  <si>
    <t>REVOLVIMENTO E DESTORROAMENTO MANUAL DE SUPERFÍCIE GRAMADA COM PROFUNDIDADE ATÉ 20CM</t>
  </si>
  <si>
    <t>PODA DE ARVORES, COM LIMPEZA DE GALHOS SECOS E RETIRADA DE PARASITAS, INCLUINDO REMOCAO DE ENTULHO</t>
  </si>
  <si>
    <t xml:space="preserve">FERRAMENTAS (ENCARGOS COMPLEMENTARES) </t>
  </si>
  <si>
    <t xml:space="preserve">EPI (ENCARGOS COMPLEMENTARES) </t>
  </si>
  <si>
    <t xml:space="preserve">AJUDANTE DE ARMADOR COM ENCARGOS COMPLEMENTARES </t>
  </si>
  <si>
    <t xml:space="preserve">AJUDANTE DE CARPINTEIRO COM ENCARGOS COMPLEMENTARES </t>
  </si>
  <si>
    <t xml:space="preserve">AJUDANTE DE ESTRUTURA METÁLICA COM ENCARGOS COMPLEMENTARES </t>
  </si>
  <si>
    <t xml:space="preserve">AJUDANTE DE OPERAÇÃO EM GERAL COM ENCARGOS COMPLEMENTARES </t>
  </si>
  <si>
    <t xml:space="preserve">AJUDANTE DE PEDREIRO COM ENCARGOS COMPLEMENTARES </t>
  </si>
  <si>
    <t xml:space="preserve">AJUDANTE ESPECIALIZADO COM ENCARGOS COMPLEMENTARES </t>
  </si>
  <si>
    <t xml:space="preserve">AJUDANTE ESPECIALIZADO EM SONDAGEM COM ENCARGOS COMPLEMENTARES </t>
  </si>
  <si>
    <t xml:space="preserve">ARMADOR COM ENCARGOS COMPLEMENTARES </t>
  </si>
  <si>
    <t xml:space="preserve">ASSENTADOR DE TUBOS COM ENCARGOS COMPLEMENTARES </t>
  </si>
  <si>
    <t>AUXILIAR DE ENCANADOR OU BOMBEIRO HIDRÁULICO COM ENCARGOS COMPLEMENTARES</t>
  </si>
  <si>
    <t xml:space="preserve">AUXILIAR DE LABORATÓRIO COM ENCARGOS COMPLEMENTARES </t>
  </si>
  <si>
    <t xml:space="preserve">AUXILIAR DE MECÂNICO COM ENCARGOS COMPLEMENTARES </t>
  </si>
  <si>
    <t xml:space="preserve">AUXILIAR DE SERRALHEIRO COM ENCARGOS COMPLEMENTARES </t>
  </si>
  <si>
    <t xml:space="preserve">AUXILIAR DE SERVIÇOS GERAIS COM ENCARGOS COMPLEMENTARES </t>
  </si>
  <si>
    <t xml:space="preserve">AUXILIAR DE TOPÓGRAFO COM ENCARGOS COMPLEMENTARES </t>
  </si>
  <si>
    <t xml:space="preserve">AUXILIAR TÉCNICO COM ENCARGOS COMPLEMENTARES </t>
  </si>
  <si>
    <t xml:space="preserve">AUXILIAR TÉCNICO DE ENGENHARIA COM ENCARGOS COMPLEMENTARES </t>
  </si>
  <si>
    <t xml:space="preserve">AZULEJISTA OU LADRILHISTA COM ENCARGOS COMPLEMENTARES </t>
  </si>
  <si>
    <t xml:space="preserve">BLASTER, DINAMITADOR OU CABO DE FOGO COM ENCARGOS COMPLEMENTARES </t>
  </si>
  <si>
    <t xml:space="preserve">CADASTRISTA DE USUÁRIOS COM ENCARGOS COMPLEMENTARES </t>
  </si>
  <si>
    <t xml:space="preserve">CALAFETADOR/CALAFATE COM ENCARGOS COMPLEMENTARES </t>
  </si>
  <si>
    <t xml:space="preserve">CALCETEIRO COM ENCARGOS COMPLEMENTARES </t>
  </si>
  <si>
    <t xml:space="preserve">CARPINTEIRO DE ESQUADRIA COM ENCARGOS COMPLEMENTARES </t>
  </si>
  <si>
    <t xml:space="preserve">CARPINTEIRO DE FORMAS COM ENCARGOS COMPLEMENTARES </t>
  </si>
  <si>
    <t>CAVOUQUEIRO OU OPERADOR PERFURATRIZ/ROMPEDOR COM ENCARGOS COMPLEMENTARES</t>
  </si>
  <si>
    <t xml:space="preserve">ELETRICISTA INDUSTRIAL COM ENCARGOS COMPLEMENTARES </t>
  </si>
  <si>
    <t xml:space="preserve">ELETROTÉCNICO COM ENCARGOS COMPLEMENTARES </t>
  </si>
  <si>
    <t xml:space="preserve">ENCANADOR OU BOMBEIRO HIDRÁULICO COM ENCARGOS COMPLEMENTARES </t>
  </si>
  <si>
    <t xml:space="preserve">ESTUCADOR COM ENCARGOS COMPLEMENTARES </t>
  </si>
  <si>
    <t xml:space="preserve">GESSEIRO COM ENCARGOS COMPLEMENTARES </t>
  </si>
  <si>
    <t xml:space="preserve">IMPERMEABILIZADOR COM ENCARGOS COMPLEMENTARES </t>
  </si>
  <si>
    <t xml:space="preserve">MACARIQUEIRO COM ENCARGOS COMPLEMENTARES </t>
  </si>
  <si>
    <t xml:space="preserve">MARCENEIRO COM ENCARGOS COMPLEMENTARES </t>
  </si>
  <si>
    <t xml:space="preserve">MARMORISTA/GRANITEIRO COM ENCARGOS COMPLEMENTARES </t>
  </si>
  <si>
    <t xml:space="preserve">MECÃNICO DE EQUIPAMENTOS PESADOS COM ENCARGOS COMPLEMENTARES </t>
  </si>
  <si>
    <t xml:space="preserve">MONTADOR COM ENCARGOS COMPLEMENTARES </t>
  </si>
  <si>
    <t xml:space="preserve">MONTADOR (TUBO AÇO/EQUIPAMENTOS) COM ENCARGOS COMPLEMENTARES </t>
  </si>
  <si>
    <t xml:space="preserve">MONTADOR DE ESTRUTURA METÁLICA COM ENCARGOS COMPLEMENTARES </t>
  </si>
  <si>
    <t xml:space="preserve">MONTADOR ELETROMECÃNICO COM ENCARGOS COMPLEMENTARES </t>
  </si>
  <si>
    <t xml:space="preserve">MONTADOR INDUSTRIAL COM ENCARGOS COMPLEMENTARES </t>
  </si>
  <si>
    <t xml:space="preserve">MOTORISTA DE BASCULANTE COM ENCARGOS COMPLEMENTARES </t>
  </si>
  <si>
    <t xml:space="preserve">MOTORISTA DE CAMINHÃO COM ENCARGOS COMPLEMENTARES </t>
  </si>
  <si>
    <t xml:space="preserve">MOTORISTA DE CAMINHÃO E CARRETA COM ENCARGOS COMPLEMENTARES </t>
  </si>
  <si>
    <t xml:space="preserve">MOTORISTA DE VEIÍCULO LEVE COM ENCARGOS COMPLEMENTARES </t>
  </si>
  <si>
    <t xml:space="preserve">MOTORISTA DE VEÍCULO PESADO COM ENCARGOS COMPLEMENTARES </t>
  </si>
  <si>
    <t xml:space="preserve">MOTORISTA OPERADOR DE MUNCK COM ENCARGOS COMPLEMENTARES </t>
  </si>
  <si>
    <t xml:space="preserve">NIVELADOR COM ENCARGOS COMPLEMENTARES </t>
  </si>
  <si>
    <t xml:space="preserve">OPERADOR DE ACABADORA COM ENCARGOS COMPLEMENTARES </t>
  </si>
  <si>
    <t xml:space="preserve">OPERADOR DE BETONEIRA (CAMINHÃO) COM ENCARGOS COMPLEMENTARES </t>
  </si>
  <si>
    <t xml:space="preserve">OPERADOR DE COMPRESSOR OU COMPRESSORISTA COM ENCARGOS COMPLEMENTARES </t>
  </si>
  <si>
    <t xml:space="preserve">OPERADOR DE DEMARCADORA DE FAIXAS COM ENCARGOS COMPLEMENTARES </t>
  </si>
  <si>
    <t xml:space="preserve">OPERADOR DE ESCAVADEIRA COM ENCARGOS COMPLEMENTARES </t>
  </si>
  <si>
    <t xml:space="preserve">OPERADOR DE GUINCHO COM ENCARGOS COMPLEMENTARES </t>
  </si>
  <si>
    <t xml:space="preserve">OPERADOR DE GUINDASTE COM ENCARGOS COMPLEMENTARES </t>
  </si>
  <si>
    <t xml:space="preserve">OPERADOR DE MÁQUINAS E EQUIPAMENTOS COM ENCARGOS COMPLEMENTARES </t>
  </si>
  <si>
    <t xml:space="preserve">OPERADOR DE MARTELETE OU MARTELETEIRO COM ENCARGOS COMPLEMENTARES </t>
  </si>
  <si>
    <t xml:space="preserve">OPERADOR DE MOTO-ESCREIPER COM ENCARGOS COMPLEMENTARES </t>
  </si>
  <si>
    <t xml:space="preserve">OPERADOR DE MOTONIVELADORA COM ENCARGOS COMPLEMENTARES </t>
  </si>
  <si>
    <t xml:space="preserve">OPERADOR DE PÁ CARREGADEIRA COM ENCARGOS COMPLEMENTARES </t>
  </si>
  <si>
    <t xml:space="preserve">OPERADOR DE PAVIMENTADORA COM ENCARGOS COMPLEMENTARES </t>
  </si>
  <si>
    <t xml:space="preserve">OPERADOR DE ROLO COMPACTADOR COM ENCARGOS COMPLEMENTARES </t>
  </si>
  <si>
    <t>OPERADOR DE USINA DE ASFALTO, DE SOLOS OU DE CONCRETO COM ENCARGOS COMPLEMENTARES</t>
  </si>
  <si>
    <t xml:space="preserve">OPERADOR JATO DE AREIA OU JATISTA COM ENCARGOS COMPLEMENTARES </t>
  </si>
  <si>
    <t xml:space="preserve">OPERADOR PARA BATE ESTACAS COM ENCARGOS COMPLEMENTARES </t>
  </si>
  <si>
    <t xml:space="preserve">PASTILHEIRO COM ENCARGOS COMPLEMENTARES </t>
  </si>
  <si>
    <t xml:space="preserve">PINTOR COM ENCARGOS COMPLEMENTARES </t>
  </si>
  <si>
    <t xml:space="preserve">PINTOR DE LETREIROS COM ENCARGOS COMPLEMENTARES </t>
  </si>
  <si>
    <t xml:space="preserve">PINTOR PARA TINTA EPÓXI COM ENCARGOS COMPLEMENTARES </t>
  </si>
  <si>
    <t xml:space="preserve">POCEIRO COM ENCARGOS COMPLEMENTARES </t>
  </si>
  <si>
    <t xml:space="preserve">RASTELEIRO COM ENCARGOS COMPLEMENTARES </t>
  </si>
  <si>
    <t xml:space="preserve">SERRALHEIRO COM ENCARGOS COMPLEMENTARES </t>
  </si>
  <si>
    <t xml:space="preserve">SOLDADOR COM ENCARGOS COMPLEMENTARES </t>
  </si>
  <si>
    <t>SOLDADOR A (PARA SOLDA A SER TESTADA COM RAIOS "X") COM ENCARGOS COMPLEMENTARES</t>
  </si>
  <si>
    <t xml:space="preserve">SONDADOR COM ENCARGOS COMPLEMENTARES </t>
  </si>
  <si>
    <t xml:space="preserve">TAQUEADOR OU TAQUEIRO COM ENCARGOS COMPLEMENTARES </t>
  </si>
  <si>
    <t xml:space="preserve">TÉCNICO DE LABORATÓRIO COM ENCARGOS COMPLEMENTARES </t>
  </si>
  <si>
    <t xml:space="preserve">TÉCNICO DE SONDAGEM COM ENCARGOS COMPLEMENTARES </t>
  </si>
  <si>
    <t xml:space="preserve">TELHADISTA COM ENCARGOS COMPLEMENTARES </t>
  </si>
  <si>
    <t xml:space="preserve">TRATORISTA COM ENCARGOS COMPLEMENTARES </t>
  </si>
  <si>
    <t xml:space="preserve">VIDRACEIRO COM ENCARGOS COMPLEMENTARES </t>
  </si>
  <si>
    <t xml:space="preserve">VIGIA NOTURNO COM ENCARGOS COMPLEMENTARES </t>
  </si>
  <si>
    <t>OPERADOR DE BETONEIRA ESTACIONÁRIA/MISTURADOR COM ENCARGOS COMPLEMENTARES</t>
  </si>
  <si>
    <t xml:space="preserve">JARDINEIRO COM ENCARGOS COMPLEMENTARES </t>
  </si>
  <si>
    <t>LAJE PRÉ-MOLDADA, SOBRECARGA 300 KG/M2, CAPEAMENTO 7CM, ESP. 15CM, FCK = 30 MPa, INCLUINDO EPS, CONFORME PROJETO</t>
  </si>
  <si>
    <t>CIMENTO CP III - 40</t>
  </si>
  <si>
    <t>CIMENTO COLANTE INDUSTRIALIZADO AC I</t>
  </si>
  <si>
    <t>ARGAM COLANTE FLEXIVEL AC III P/ ASSENT. PORCELAN</t>
  </si>
  <si>
    <t>ACO CA-50 DE 12.5MM (1/2")</t>
  </si>
  <si>
    <t>LAJE PRE-FABRICADA DE 8CM (SOB 300KG/M2)</t>
  </si>
  <si>
    <t>MANTA GEOTEXTIL DE POLIESTER BIDIM RT-16</t>
  </si>
  <si>
    <t>SIKAFLEX T-68 - SELANTE BASE DE ALCATRAO E POLIUR</t>
  </si>
  <si>
    <t>TELHA GALV 0.43MM TRAP 40 TERM PU 30MM PINT 2 FAC</t>
  </si>
  <si>
    <t>EXPLOSIVO GELATINOSO DINAMITE 2" A 60%</t>
  </si>
  <si>
    <t>MARCO EM MADEIRA DE LEI 7X3 CM DE BATENTE</t>
  </si>
  <si>
    <t>TINTA EPOXI INTERSEAL INTERNAT REF 653</t>
  </si>
  <si>
    <t>MASSA A OLEO</t>
  </si>
  <si>
    <t>PARA-RAIOS - ACESSORIOS</t>
  </si>
  <si>
    <t>TELA BELINOX, L=242MM/E=1,5MM INOX-TEL-752</t>
  </si>
  <si>
    <t>CABO FLEX ISOL. TERMOPLAST. 750V - 1,5 MM2 - 70º</t>
  </si>
  <si>
    <t>CABO FLEX ISOL. TERMOPLAST. 750V - 2,50 MM2 - 70º</t>
  </si>
  <si>
    <t>CABO FLEX ISOL. TERMOPLAST. 750V - 4,00 MM2 - 70º</t>
  </si>
  <si>
    <t>CABO FLEX ISOL. TERMOPLAST. 750V - 6,00 MM2 - 70º</t>
  </si>
  <si>
    <t>CABO FLEX ISOL. TERMOPLAST. 0,6/1KV - 10MM2 - 70º</t>
  </si>
  <si>
    <t>CABO FLEX ISOL. TERMOPLAST. 750V - 10MM2 - 70º</t>
  </si>
  <si>
    <t>CABO FLEX ISOL. TERMOPLAST. 0,6/1KV - 240MM2 - 70º</t>
  </si>
  <si>
    <t>DISJUNTOR NORMA NEMA TRIPOLAR 25A</t>
  </si>
  <si>
    <t>DISJUNTOR MINI- NORMA DIN - MONOPOLAR 2A CURVA C</t>
  </si>
  <si>
    <t>MAO FRANCESA REFORCADA P/ ELETROCALHA COM 30CM</t>
  </si>
  <si>
    <t>SAIDA HORIZONTAL P/ELETRODUTO Ø 1"</t>
  </si>
  <si>
    <t>MAO FRANCESA SIMPLES P/ ELETROCALHA COM 20CM</t>
  </si>
  <si>
    <t>TUBO DE ACO GALVANIZADO 75MM (3") LEVE</t>
  </si>
  <si>
    <t>COTOVELO 90° DE FERRO GALVANIZADO Ø 80MM (3")</t>
  </si>
  <si>
    <t>COTOVELO 90° DE FERRO GALVANIZADO Ø 65MM (2.1/2")</t>
  </si>
  <si>
    <t>TE 90° DE FERRO GALVANIZADO Ø 75MM (3")</t>
  </si>
  <si>
    <t>TE 90° DE FERRO GALVANIZADO Ø 63MM (2.1/2")</t>
  </si>
  <si>
    <t>VALVULA RETENCAO HORIZONTAL BRONZE - 50MM (2')</t>
  </si>
  <si>
    <t>VALVULA RETENCAO VERTICAL BRONZE - 32MM (1 1/4")</t>
  </si>
  <si>
    <t>VALVULA RETENCAO VERTICAL BRONZE - 20 MM 3/4"</t>
  </si>
  <si>
    <t>VALVULA RETENCAO VERTICAL BRONZE - 15MM (1/2")</t>
  </si>
  <si>
    <t>REGULADOR PRESSAO PRIM EST SAIDA 150KPA INC VALV</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</si>
  <si>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</si>
  <si>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</si>
  <si>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</si>
  <si>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</si>
  <si>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</si>
  <si>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</si>
  <si>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</si>
  <si>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</si>
  <si>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PORTA SABONETE LIQU ABS - BRANCO C/ RESERVATORIO</t>
  </si>
  <si>
    <t>CAIXA DE INSPECAO EM PVC DIAM 150MM C/ TAMPA CEGA</t>
  </si>
  <si>
    <t>PO EXOTERMICO IGNICAO C/ PALITO CARTUCHO 115</t>
  </si>
  <si>
    <t>DIVERSOS CONTINUAÇÃO</t>
  </si>
  <si>
    <t>COIFA ACO INOX 304 CH 22</t>
  </si>
  <si>
    <t>TECNICO SEGUNDO GRAU-A-(LS=77,5% SEM DESONERAÇÃO)</t>
  </si>
  <si>
    <t>ENGENHEIRO SENIOR (LS=77,5% SEM DESONERAÇÃO)</t>
  </si>
  <si>
    <t>DIGITADOR (LS=77,5% SEM DESONERAÇÃO)</t>
  </si>
  <si>
    <t>ENGENHEIRO JUNIOR (LS=77,5% SEM DESONERAÇÃO)</t>
  </si>
  <si>
    <t>TECNICO SEGUNDO GRAU -B-(LS=77,5% SEM DESONERAÇÃO)</t>
  </si>
  <si>
    <t>TECNICO SEGUNDO GRAU-C- (LS=77,5% SEM DESONERAÇÃO)</t>
  </si>
  <si>
    <t>TECNICO SEGUNDO GRAU-A-(LS=51,67% COM DESONERAÇÃO)</t>
  </si>
  <si>
    <t>ENGENHEIRO SENIOR (LS=51,67% COM DESONERAÇÃO)</t>
  </si>
  <si>
    <t>PROGRAMADOR (LS=51,67% COM DESONERAÇÃO)</t>
  </si>
  <si>
    <t>DIGITADOR(LS=51,67% COM DESONERAÇÃO)</t>
  </si>
  <si>
    <t>ENGENHEIRO JUNIOR (LS=51,67% COM DESONERAÇÃO)</t>
  </si>
  <si>
    <t>TECNICO SEGUNDO GRAU-B-(LS=51,67% COM DESONERAÇÃO)</t>
  </si>
  <si>
    <t>TECNICO SEGUNDO GRAU-C-(LS=51,67% COM DESONERAÇÃO)</t>
  </si>
  <si>
    <t>GERENTE DE PROJETO (LS=51,67% COM DESONERAÇÃO)</t>
  </si>
  <si>
    <t>ANALISTA DE SISTEMAS (LS=51,67% COM DESONERAÇÃO)</t>
  </si>
  <si>
    <t>ANALISTA DESENVOLVIMENTO(LS=51,67% C/DESONERAÇÃO)</t>
  </si>
  <si>
    <t>GERENTE BD/SERVID/REDES(LS=51,67% COM DESONERAÇÃO)</t>
  </si>
  <si>
    <t>DESIGNER GRÁFICO (LS=51,67% COM DESONERAÇÃO)</t>
  </si>
  <si>
    <t>ANALISTA SISTEMAS/SUPORTE(LS=51,67% C/DESONERAÇÃO)</t>
  </si>
  <si>
    <t>COORD TECNICO ESPECIALISTA(LS=51,67%C/DESONERAÇÃO)</t>
  </si>
  <si>
    <t>COTADOR (LS=51,67% COM DESONERAÇÃO)</t>
  </si>
  <si>
    <t>TECNICO NIVEL SUPERIOR (LS=51,67% COM DESONERAÇÃO)</t>
  </si>
  <si>
    <t>ENGENHEIRO PLENO (LS=51,67% COM DESONERAÇÃO)</t>
  </si>
  <si>
    <t>ALMOXARIFE (MENSALISTA-LS=51,67% COM DESONERAÇÃO)</t>
  </si>
  <si>
    <t>Escavação manual em rocha, com uso de explosivos e perfuração manual, até 2.00 m de profundidade, em área urbana</t>
  </si>
  <si>
    <t>Cobert. telha termoacust tipo forro aço galv trapez. 40, e=0.43mm, pint. face. sup. cor branca, face inf. plana revest. Pelicula PVC Text., incl. acess. fix. nucleo isolante poliuretano (injeção contínua) e=30mm, ref. Sto André, E</t>
  </si>
  <si>
    <t>Cobertura em telha termoacustica tipo telha/telha em aço galvanizado trapez. 40, e=0.43mm, pint. face. sup. e infer. cor branca, incl. acess. fix. nucleo em poliuretano (injeção contínua), e=30mm, ref. Sto André, Panissol, Metform</t>
  </si>
  <si>
    <t>Chapa BELINOX, largura 242 mm, espessura 1.5mm, ref. TEL-752, marca de referência Termotécnica ou equivalente</t>
  </si>
  <si>
    <t>Dispenser de plástico ABS branco para sabonete líquido, marcas de referência JSN, Iramax, Sólimp ou equivalente, com reservatório, fixado com parafusos e buchas</t>
  </si>
  <si>
    <t>Coifa em chapa inox 304, nº22 (0.8mm), completa inclusive exaustor de 1/2 hp de potência, conforme detalhe em projeto</t>
  </si>
  <si>
    <t>MÃO DE OBRA- (MENSALISTAS - SEM DESONERAÇÃO- LEIS SOCIAIS=77,5%)</t>
  </si>
  <si>
    <t>Engenheiro Senior (Leis Sociais = 77,5%)</t>
  </si>
  <si>
    <t>Tecnico 2º Grau - A - (Leis Sociais = 77,5%)</t>
  </si>
  <si>
    <t>Digitador (Leis Sociais = 77,5%)</t>
  </si>
  <si>
    <t>Engenheiro JUNIOR (Leis Sociais = 77,5%)</t>
  </si>
  <si>
    <t>Técnico de 2º Grau B (Leis Sociais = 77,5%)</t>
  </si>
  <si>
    <t>Tecnico de 2º Grau - C - ( Leis Sociais = 77,5%)</t>
  </si>
  <si>
    <t>MÃO DE OBRA - (MENSALISTAS COM DESONERAÇÃO - LEIS SOCIAIS DE 51,67%)</t>
  </si>
  <si>
    <t>|EM PROCESSO DE DESATIVAÇÃO| AGREGADO ALTA RESISTENCIA P/ PISO INDUSTRIAL CORBRANCA</t>
  </si>
  <si>
    <t>|EM PROCESSO DE DESATIVAÇÃO| AGREGADO ALTA RESISTENCIA P/ PISO INDUSTRIAL CORCINZA</t>
  </si>
  <si>
    <t>|EM PROCESSO DE DESATIVACAO| PEDRA ARDOSIA CINZA IRREGULAR</t>
  </si>
  <si>
    <t>|EM PROCESSO DE DESATIVACAO| SALÁRIO MÍNIMO REGIONAL MENSAL (SEM ENCARGOS NÃO SE REFERE AO PISO SALARIAL DA CONSTRUÇÃO CIVIL)</t>
  </si>
  <si>
    <t>|EM PROCESSO DE DESATIVACAO| SALARIO MINIMO NACIONAL MENSAL (SEM ENCARGOSSOCIAIS)</t>
  </si>
  <si>
    <t>|EM PROCESSO DE DESATIVACAO| SALARIO MINIMO NACIONAL HORA (SEM ENCARGOSSOCIAS)</t>
  </si>
  <si>
    <t>!EM PROCESSO DE DESATIVACAO! BETONEIRA 580 LITROS, COM CARREGADOR, MOTOR ADIESEL DE 7,5 HP</t>
  </si>
  <si>
    <t>!EM PROCESSO DE DESATIVACAO! BLOCO SEXTAVADO P/PAVIMENTACAO, EM CONCRETOCOM 35 MPA (TIPO BLOKRET), DE 30 X 30 CM, E = 8,0 CM (NBR 9781:2013)</t>
  </si>
  <si>
    <t>!EM PROCESSO DE DESATIVACAO! CAMINHAO BASCULANTE 10,0M3 TRUCADO 2423 K POTENCIA 231 CV - PBT =26500KG - CARGA UTIL MAX C/ EQUIP =16300KG - DIST ENTRE EIXOS 3600+1350MM - INCL CACAMBA</t>
  </si>
  <si>
    <t>!EM PROCESSO DE DESATIVACAO! CAMINHAO BASCULANTE 4,0M3 TOCO MOTOR CUMMINS162CV PBT=11800KG - CARGA UTIL MAX C/ EQUIP=7640KG - DIST ENTRE EIXOS 4470 MM INCL CACAMBA</t>
  </si>
  <si>
    <t>!EM PROCESSO DE DESATIVACAO! CAMINHAO BASCULANTE 6,0M3 TOCO 208CVPBT=14100KG - DIST ENTRE EIXOS 4928MM - CARGA UTIL MAX C/EQUIP=9326K G - INCLCACAMBA</t>
  </si>
  <si>
    <t>!EM PROCESSO DE DESATIVACAO! CAMINHAO COM CARROCERIA PIPA, TANQUE DE ACO DE4 M3, PARA TRANSPORTE DE AGUA PARA OBRA (POTENCIA = 177 CV; PESO BRUTO TOTAL =9,0 T; DISTANCIA ENTRE EIXOS = 3,7 M)</t>
  </si>
  <si>
    <t>!EM PROCESSO DE DESATIVACAO! CAMINHAO TOCO, POTENCIA 120 CV, PBT = 6800 KG,CARGA UTIL + CARROCERIA = 3980 KG, DIST ENTRE EIXOS 4181 MM - INCL CARROCERIA FIXAABERTA DE MADEIRA P/ TRANSP GERAL DE CARGA SECA - D</t>
  </si>
  <si>
    <t>!EM PROCESSO DE DESATIVACAO! CERAMICA ESMALTADA COMERCIAL OU 2A QUALID P/PISO PEI-4</t>
  </si>
  <si>
    <t>!EM PROCESSO DE DESATIVACAO! CERAMICA ESMALTADA EXTRA OU 1A QUALID P/ PAREDE20 X 20CM PEI-4 - LINHA PADRAO MEDIO</t>
  </si>
  <si>
    <t>!EM PROCESSO DE DESATIVACAO! CERAMICA ESMALTADA EXTRA OU 1A QUALIDADE P/ PISOPEI-4 - LINHA POPULAR</t>
  </si>
  <si>
    <t>!EM PROCESSO DE DESATIVACAO! CERAMICA TP GRES EXTRA OU 1A QUALIDADE P/ PISOPEI-4</t>
  </si>
  <si>
    <t>!EM PROCESSO DE DESATIVACAO! COMPRESSOR DE AR - REBOCAVEL - ATLAS COPCO XA360 SB - DESCARGA LIVRE EFETIVA 760 PCM - MOTOR A DIESEL 180 CV**CAIXA**</t>
  </si>
  <si>
    <t>!EM PROCESSO DE DESATIVACAO! COMPRESSOR DE AR REBOCAVEL DE 200 PCM, 102 PSI EMOTOR DIESEL DE 79 CV</t>
  </si>
  <si>
    <t>!EM PROCESSO DE DESATIVACAO! DISTRIBUIDOR DE BETUME, CAPACIDADE 6000 L,ESPARGIMENTO SOB PRESSAO, A SER MONTADO SOBRE CHASSIS DE CAMINHAO</t>
  </si>
  <si>
    <t>!EM PROCESSO DE DESATIVACAO! DIVISORIA COLMEIA CEGA COM MONTANTE E RODAPE DEALUMINIO ANODIZADO SIMPLES (SEM COLOCACAO)</t>
  </si>
  <si>
    <t>!EM PROCESSO DE DESATIVACAO! EQUIPAMENTO PARA LAMA ASFALTICA, COM SILO DEAGREGADO 6 M3, DOSADOR CIMENTO, 2 TANQUES 2 M3 CADA, PARA EMULSAO / AGUA,MISTURADOR HELICOIDAL E CAIXA, A SER MONTADO SOBRE CAMINHAO</t>
  </si>
  <si>
    <t>!EM PROCESSO DE DESATIVACAO! GERADOR PORTATIL DE 5 KVA, MONOFASICO, COMMOTOR A GASOLINA DE 8 HP</t>
  </si>
  <si>
    <t>!EM PROCESSO DE DESATIVACAO! GRADE DE DISCO MECANICA MARCA MARCHESAN (TATU),MOD.GAM 24X24", REBOCAVELL, C/ 24 DISCOS DIAM 24", A OLEO C/ PNEUS P/TRANSPORTE</t>
  </si>
  <si>
    <t>!EM PROCESSO DE DESATIVACAO! GRUPO GERADOR C/ MOTOR DIESEL * 85 CV *,REBOCAVEL * 60 A 66 KVA</t>
  </si>
  <si>
    <t>!EM PROCESSO DE DESATIVACAO! GRUPO GERADOR, 125/145 KVA, MOTOR A DIESEL 165 CV,1800 RPM, ESTACIONARIO</t>
  </si>
  <si>
    <t>!EM PROCESSO DE DESATIVACAO! GUINDASTE HIDRAULICO TIPO TRUCK CRANE, C/LANCATELESCOPICA DE ACIONAMENTO HIDRAULICO, CAPACIDADE DE CARGA 30.000 KG, COM PBTA PARTIR DE 30. 000 KG, MONTADO SOBRE CAMINHAO 6 X 4</t>
  </si>
  <si>
    <t>!EM PROCESSO DE DESATIVACAO! GUINDASTE HIDRAULICO VEICULAR, C/LANCATELESCOPICA DE ACIONAMENTO HIDRAULICO E LANCAS MANUAIS, MOMENTO MAXIMO DEELEVACAO 23.000 KG, COM PBT A PARTIR DE 18.000 KG, MONTADO SOBRE CAM</t>
  </si>
  <si>
    <t>!EM PROCESSO DE DESATIVACAO! GUINDASTE TIPO TORRE OU GRUA, ESTACIONARIOSOBRE SAPATAS, CAPACIDADE DE 1,0 T (A 40 M) E ALTURA LIVRE MOVEL DE 39 M</t>
  </si>
  <si>
    <t>!EM PROCESSO DE DESATIVACAO! GUINDAUTO HIDRAULICO, CARGA MAX 7,7 TON. (A 5,52M),AL TURA MAX = 8,64M, P/ MONTAGEM SOBRE CHASSIS DE CAMINHAO**CAIXA**</t>
  </si>
  <si>
    <t>!EM PROCESSO DE DESATIVACAO! JANELA FERRO CORRER 2 FLS TP VENEZIANA LINHAPOPULAR 120 X 120CM</t>
  </si>
  <si>
    <t>!EM PROCESSO DE DESATIVACAO! MADEIRA DE 1A. QUALIDADE, SERRADA E NAOAPARELHADA, PARA ESTRUTURA DE TELHADO</t>
  </si>
  <si>
    <t>!EM PROCESSO DE DESATIVACAO! MOTOBOMBA AUTOESCORVANTE ROTOR ABERTO C/MOTOR A GASOLINA OU DI ESEL * 10,5CV * BOCAIS 3" X 4" * HM/Q = 40 M/3,2M3/H A90M/7,3M3/H*"</t>
  </si>
  <si>
    <t>!EM PROCESSO DE DESATIVACAO! PARAFUSO ROSCA SOBERBA ACO ZINC CABECA CHATAFENDA SIMPLES 7 X 65 MM</t>
  </si>
  <si>
    <t>!EM PROCESSO DE DESATIVACAO! PARAFUSO ROSCA SOBERBA ACO ZINC CABECA CHATAFENDA SIMPLES 8 X 100 MM</t>
  </si>
  <si>
    <t>!EM PROCESSO DE DESATIVACAO! PORTA MADEIRA MACICA REGIONAL 2A MEXICANA 80 X210 X 3,5CM</t>
  </si>
  <si>
    <t>!EM PROCESSO DE DESATIVACAO! PORTA MADEIRA REGIONAL 1A VENEZIANA 70 X 210 X3,5CM</t>
  </si>
  <si>
    <t>!EM PROCESSO DE DESATIVACAO! PORTA MADEIRA REGIONAL 1A VENEZIANA 70 X 210 X3CM</t>
  </si>
  <si>
    <t>!EM PROCESSO DE DESATIVACAO! PORTA MADEIRA REGIONAL 2A VENEZIANA E = 3CM/POSTIGO/ PREVISAO P/ VIDRO</t>
  </si>
  <si>
    <t>!EM PROCESSO DE DESATIVACAO! PORTA MADEIRA REGIONAL 2A VENEZIANA 60 X 210 X3CM</t>
  </si>
  <si>
    <t>!EM PROCESSO DE DESATIVACAO! PORTA MADEIRA REGIONAL 2A VENEZIANA 70 X 210 X3CM</t>
  </si>
  <si>
    <t>!EM PROCESSO DE DESATIVACAO! RETROESCAVADEIRA C/ CARREGADEIRA SOBRE RODASMAXION MOD 750-4WD, TRACAO 4 X 4, 86CV, CAP. 0,23/0,79M3**CAIXA**</t>
  </si>
  <si>
    <t>!EM PROCESSO DE DESATIVACAO! ROLO COMPACTADOR DE PNEUS ESTATICO, PRESSAOVARIAVEL, MULLER, MODELO AP-26, POTENCIA 111HP - PESO SEM/COM LASTRO 11/26T</t>
  </si>
  <si>
    <t>!EM PROCESSO DE DESATIVACAO! ROLO COMPACTADOR VIBRATORIO DE UM CILINDRO LISODE ACO PARA SOLOS, DYNAPAC, MODELO CA-150A, POTENCIA 80HP - PESO MAXIMOOPERACIONAL 8,1T</t>
  </si>
  <si>
    <t>!EM PROCESSO DE DESATIVACAO! TELHA CERAMICA TIPO CANAL, DE 1A. QUALIDADE, COM50 CM (COBERTURA DE *26* TELHAS POR M2) - MILHEIRO</t>
  </si>
  <si>
    <t>!EM PROCESSO DE DESATIVACAO! TELHA CERAMICA TIPO PAULISTINHA (TRAPEZOIDAL) 26UN/M2</t>
  </si>
  <si>
    <t>!EM PROCESSO DE DESATIVACAO! TORNEIRA CROMADA LONGA 1/2" OU 3/4" REF 1158 P/ PIACOZ - PADRAO MEDIO</t>
  </si>
  <si>
    <t>!EM PROCESSO DE DESATIVACAO! TORNEIRA CROMADA MEDIA 1/2" OU 3/4" REF 1143 P/TANQUE - PADRAO MEDIO</t>
  </si>
  <si>
    <t>!EM PROCESSO DE DESATIVACAO! TRATOR DE ESTEIRAS CATERPILLAR D6M, 140HP, PESOOPERACIONAL 15,5T, **CAIXA**</t>
  </si>
  <si>
    <t>ABRACADEIRA METALICA PARA AMARRACAO DE ELETRODUTOS, TIPO D, COM 1" EPARAFUSO DE FIXACAO</t>
  </si>
  <si>
    <t>ABRACADEIRA, GALVANIZADA/ZINCADA, ROSCA SEM FIM, PARAFUSO INOX, LARGURA FITA*12,6 A *14 MM, D = 2" A 2 1/2"</t>
  </si>
  <si>
    <t>ABRACADEIRA, GALVANIZADA/ZINCADA, ROSCA SEM FIM, PARAFUSO INOX, LARGURA FITA*12,6 A *14 MM, D = 3" A 3 3/4"</t>
  </si>
  <si>
    <t>ABRACADEIRA, GALVANIZADA/ZINCADA, ROSCA SEM FIM, PARAFUSO INOX, LARGURA FITA*12,6 A *14 MM, D = 4" A 4 3/4"</t>
  </si>
  <si>
    <t>ACABAMENTO CROMADO PARA REGISTRO PEQUENO, 1/2 " OU 3/4 "</t>
  </si>
  <si>
    <t>ACIDO MURIATICO (SOLUCAO ACIDA)</t>
  </si>
  <si>
    <t>ADESIVO ESTRUTURAL A BASE DE RESINA EPOXI PARA INJECAO EM TRINCAS,BICOMPONENTE, BAIXA VISCOSIDADE</t>
  </si>
  <si>
    <t>ADESIVO ESTRUTURAL A BASE DE RESINA EPOXI, BICOMPONENTE, FLUIDO</t>
  </si>
  <si>
    <t>ADESIVO ESTRUTURAL A BASE DE RESINA EPOXI, BICOMPONENTE, PASTOSO(TIXOTROPICO)</t>
  </si>
  <si>
    <t>ADITIVO ACELERADOR DE PEGA E ENDURECIMENTO PARA ARGAMASSAS E CONCRETOS</t>
  </si>
  <si>
    <t>ADITIVO IMPERMEABILIZANTE DE PEGA NORMAL PARA ARGAMASSAS E CONCRETOS SEMARMACAO</t>
  </si>
  <si>
    <t>ADITIVO IMPERMEABILIZANTE DE PEGA ULTRARRAPIDA</t>
  </si>
  <si>
    <t>ADITIVO LIQUIDO INCORPORADOR DE AR PARA CONCRETO E ARGAMASSA</t>
  </si>
  <si>
    <t>ADITIVO PLASTIFICANTE E ESTABILIZADOR PARA ARGAMASSAS DE ASSENTAMENTO EREBOCO</t>
  </si>
  <si>
    <t>ADITIVO PLASTIFICANTE RETARDADOR DE PEGA E REDUTOR DE AGUA PARA CONCRETO</t>
  </si>
  <si>
    <t>ADITIVO SUPERPLASTIFICANTE DE PEGA NORMAL PARA CONCRETO (TAMBOR 200 KG)</t>
  </si>
  <si>
    <t>ADUELA (GUARNICAO, BATENTE OU CAIXAO) DE PORTA, EM MADEIRA DE 1A. QUALIDADE,SEM ALIZARES, DE *13 X 3* CM</t>
  </si>
  <si>
    <t>ADUELA/BATENTE DUPLO/CAIXAO/GRADE CAIXA 13 X 3CM P/ PORTA 0,60 A 1,20 X 2,10MMADEIRA CEDRINHO/PINHO/CANELA OU SIMILAR</t>
  </si>
  <si>
    <t>ADUELA/BATENTE DUPLO/CAIXAO/GRADE CAIXA 15 X 3CM P/ PORTA 0,60 A 1,20 X 2,10MMADEIRA CEDRINHO/PINHO/CANELA OU SIMILAR</t>
  </si>
  <si>
    <t>ADUELA/BATENTE DUPLO/CAIXAO/GRADE CAIXA 15 X 3CM P/ PORTA 0,60 A 1,20 X 2,10MMADEIRA CEDRO/IMBUIA/JEQUITIBA OU SIMILAR</t>
  </si>
  <si>
    <t>ADUELA/BATENTE DUPLO/CAIXAO/GRADE CAIXA 15 X 3CM P/ PORTA 0,60 A 1,20 X 2,10MMADEIRA IPE/MOGNO/CEREJEIRA OU SIMILAR</t>
  </si>
  <si>
    <t>AFASTADOR PARA TELHA DE FIBROCIMENTO CANALETE 90 OU KALHETAO</t>
  </si>
  <si>
    <t>AGAMASSA USINADA, AUTOADENSAVEL E AUTONIVELANTE PARA CONTRAPISO, INCLUIBOMBEAMENTO *COLETADO CAIXA*</t>
  </si>
  <si>
    <t>ALISADORA DE CONCRETO COM MOTOR A GASOLINA DE 5,5 HP, PESO COM MOTOR DE 78KG, 4 PATAS.</t>
  </si>
  <si>
    <t>ANDAIME SUSPENSO OU BALANCIM, TIPO PESADO (CARGA TOTAL DE 250 KG/M2),PLATAFORMA DE 1,50 X 3,00 M, COM 4 CATRACAS (GUINCHOS) E CABO DE *45* M (LOCACAO )</t>
  </si>
  <si>
    <t>APARELHO CORTE OXI-ACETILENO PARA SOLDA E CORTE CONTENDO MACARICO SOLDA,BICO DE CORTE, CILINDROS, REGULADORES, MANGUEIRAS E CARRINHO</t>
  </si>
  <si>
    <t>APARELHO MISTURADOR CROMADO P/ BIDE C/ DUCHA</t>
  </si>
  <si>
    <t>APARELHO SINALIZADOR DE SAIDA DE GARAGEM COMPLETO C/ CELULA FOTOELETRICA EBRACADEIRA</t>
  </si>
  <si>
    <t>APOIO DO PORTA DENTE FRESADORA</t>
  </si>
  <si>
    <t>AQUECEDOR DE AGUA ELETRICO RESERVATORIO DE 100 L CILINDRICO EM COBRE,REFORCADO COM ACO CARBONO, MONOFASICO, TENSAO NOMINAL 220 V</t>
  </si>
  <si>
    <t>AQUECEDOR DE AGUA ELETRICO RESERVATORIO DE 500 L CILINDRICO EM COBRE,REFORCADO COM ACO CARBONO, MONOFASICO, TENSAO NOMINAL 220 V</t>
  </si>
  <si>
    <t>AQUECEDOR DE AGUA ELETRICO RESERVATORIO DE 500 L CILINDRICO EM COBRE,REFORCADO COM ACO CARBONO, TRIFASICO, TENSAO NOMINAL 220/380/400 V, POTENCIA24 KW</t>
  </si>
  <si>
    <t>AQUECEDOR DE AGUA ELETRICO RESERVATORIO DE 700 L CILINDRICO EM COBRE,REFORCADO COM ACO CARBONO, MONOFASICO, TENSAO NOMINAL 220 V</t>
  </si>
  <si>
    <t>AQUECEDOR DE AGUA ELETRICO HORIZONTAL, RESERVATORIO DE 200 L CILINDRICO EMCOBRE, REFORCADO COM ACO CARBONO, MONOFASICO, TENSAO NOMINAL 220 V</t>
  </si>
  <si>
    <t>ARANDELA C/ BASE EM CHAPA DE ACO PINTADA E GLOBO DE VIDRO LEITOSO - BOCA 10CMDIAM 20CM</t>
  </si>
  <si>
    <t>AREIA FINA - POSTO JAZIDA/FORNECEDOR (SEM FRETE)</t>
  </si>
  <si>
    <t>AREIA MEDIA - POSTO JAZIDA/FORNECEDOR (SEM FRETE)</t>
  </si>
  <si>
    <t>AREIA PARA ATERRO - POSTO JAZIDA/FORNECEDOR (SEM FRETE)</t>
  </si>
  <si>
    <t>AREIA PARA LEITO FILTRANTE (0,42 A 1,68 MM) - POSTO JAZIDA/FORNECEDOR (SEM FRETE)</t>
  </si>
  <si>
    <t>AREIA PARA LEITO FILTRANTE (0,5 A 0,7 MM) - POSTO JAZIDA/FORNECEDOR (SEM FRETE)</t>
  </si>
  <si>
    <t>AREIA PARA LEITO FILTRANTE (0,7 A 1,0 MM) - POSTO JAZIDA/FORNECEDOR (SEM FRETE)</t>
  </si>
  <si>
    <t>AREIA PRETA PARA EMBOCO - POSTO JAZIDA/FORNECEDOR (SEM FRETE)</t>
  </si>
  <si>
    <t>ARGAMASSA COLANTE TIPO ACIII</t>
  </si>
  <si>
    <t>ARGAMASSA COLANTE TIPO ACIII E</t>
  </si>
  <si>
    <t>ARGAMASSA INDUSTRIALIZADA MULTIUSO, PARA REVESTIMENTO INTERNO E EXTERNO EASSENTAMENTO DE BLOCOS DIVERSOS</t>
  </si>
  <si>
    <t>ARGAMASSA INDUSTRIALIZADA PARA CHAPISCO COLANTE</t>
  </si>
  <si>
    <t>ARGAMASSA INDUSTRIALIZADA PARA CHAPISCO ROLADO</t>
  </si>
  <si>
    <t>ARGAMASSA POLIMERICA DE REPARO ESTRUTURAL, BICOMPONENTE</t>
  </si>
  <si>
    <t>ARGAMASSA POLIMERICA IMPERMEABILIZANTE SEMIFLEXIVEL, BICOMPONENTE</t>
  </si>
  <si>
    <t>ARQUITETO PAISAGISTA</t>
  </si>
  <si>
    <t>AUTOBETONEIRA CAPACIDADE 5 M3 (11,5T), 160 KW, 24,0 L/H PESO BRUTO TOTAL 23.000 KGA SER MONTADA EM CAMINHÃO - (INCLUSIVE CAMINHÃO)</t>
  </si>
  <si>
    <t>AUXILIAR DE ESCRITORIO</t>
  </si>
  <si>
    <t>AUXILIAR DE LABORATORIO</t>
  </si>
  <si>
    <t>BACIA SANITARIA (VASO) CONVENCIONAL PARA PCD COM FURO FRONTAL, DE LOUCABRANCA, COM ASSENTO</t>
  </si>
  <si>
    <t>BACIA SANITARIA (VASO) CONVENCIONAL PARA PCD SEM FURO FRONTAL, DE LOUCABRANCA, SEM ASSENTO</t>
  </si>
  <si>
    <t>BARRA DE APOIO TUBULAR COM ALMA EM FERRO, ESPESSURA DE 2,25MM, COMPRIMENTODE 80CM, ACABAMENTO COM PINTURA EM ESMALTE SINTÉTICO,</t>
  </si>
  <si>
    <t>BARRA DE FERRO RETANGULAR, BARRA CHATA, 2 X 5/16" (L X E), 3,162 KG/M</t>
  </si>
  <si>
    <t>BARRA DE FERRO RETANGULAR, BARRA CHATA, 3/4 X 1/4" (L X E),</t>
  </si>
  <si>
    <t>BATE-ESTACAS POR GRAVIDADE, POTENCIA160 HP, PESO DO MARTELO ATE 3 TONELADAS</t>
  </si>
  <si>
    <t>BETONEIRA CAPACIDADE NOMINAL 250 L, CAPACIDADE DE MISTURA 200 L, MOTORELETRICO TRIFASICO 220/380 V POTENCIA 1 CV, SEM CARREGADOR</t>
  </si>
  <si>
    <t>BETONEIRA CAPACIDADE NOMINAL 400 L, CAPACIDADE DE MISTURA 280 L, MOTORELETRICO TRIFASICO 220/380 V POTENCIA 2 CV, SEM CARREGADOR</t>
  </si>
  <si>
    <t>BETONEIRA CAPACIDADE NOMINAL 400 L, CAPACIDADE DE MISTURA 310 L, MOTOR A DIESELPOTENCIA 5 HP, SEM CARREGADOR</t>
  </si>
  <si>
    <t>BETONEIRA CAPACIDADE NOMINAL 400 L, CAPACIDADE DE MISTURA 310 L, MOTOR AGASOLINA POTENCIA 5,5 HP, SEM CARREGADOR</t>
  </si>
  <si>
    <t>BETONEIRA CAPACIDADE NOMINAL 600 L, CAPACIDADE DE MISTURA 440 L, MOTOR AGASOLINA POTENCIA 10 HP, COM CARREGADOR</t>
  </si>
  <si>
    <t>BETONEIRA 120 L ELETRICA MONOFASICA (LOCACAO)</t>
  </si>
  <si>
    <t>BETONEIRA 250 L ELETRICA 1 HP (LOCACAO)</t>
  </si>
  <si>
    <t>BETONEIRA 320 L COM MOTOR ELETRICO TRIFASICO, POTENCIA DE 3 HP, COMCARREGADOR MECANICO (LOCACAO)</t>
  </si>
  <si>
    <t>BETONEIRA 400 L ELETRICA TRIFASICA (LOCACAO)</t>
  </si>
  <si>
    <t>BETONEIRA 580 L COM MOTOR ELETRICO TRIFASICO, POTENCIA DE 7,5 HP, COMCARREGADOR MECANICO (LOCACAO)</t>
  </si>
  <si>
    <t>BETONEIRA, CAPACIDADE NOMINAL 400 L, CAPACIDADE DE MISTURA 310L, MOTORELETRICO TRIFASICO 220/380V POTENCIA 2 CV, SEM CARREGADOR</t>
  </si>
  <si>
    <t>BETONEIRA, CAPACIDADE NOMINAL 600 L, CAPACIDADE DE MISTURA 360L, MOTORELETRICO TRIFASICO 220/380V, POTENCIA 4CV, EXCLUSO CARREGADOR</t>
  </si>
  <si>
    <t>BETONEIRA, CAPACIDADE NOMINAL 600 L, CAPACIDADE DE MISTURA 440 L, MOTOR A DIESELPOTENCIA 10HP,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</si>
  <si>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</si>
  <si>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</si>
  <si>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</si>
  <si>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</si>
  <si>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</si>
  <si>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</si>
  <si>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CONCRETO ESTRUTURAL 14 X 19 X 29 CM, FBK 10 MPA (NBR 6136)</t>
  </si>
  <si>
    <t>BLOCO CONCRETO ESTRUTURAL 14 X 19 X 29 CM, FBK 12 MPA (NBR 6136)</t>
  </si>
  <si>
    <t>BLOCO CONCRETO ESTRUTURAL 14 X 19 X 29 CM, FBK 16 MPA (NBR 6136)</t>
  </si>
  <si>
    <t>BLOCO CONCRETO ESTRUTURAL 14 X 19 X 29 CM, FBK 4,5 MPA (NBR 6136) *COLETADOCAIXA*</t>
  </si>
  <si>
    <t>BLOCO CONCRETO ESTRUTURAL 14 X 19 X 29 CM, FBK 6 MPA (NBR 6136)</t>
  </si>
  <si>
    <t>BLOCO CONCRETO ESTRUTURAL 14 X 19 X 29 CM, FBK 8 MPA (NBR 6136)</t>
  </si>
  <si>
    <t>BLOCO CONCRETO ESTRUTURAL 14 X 19 X 34 CM, FBK 4,5 MPA (NBR 6136) *COLETADOCAIXA*</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</si>
  <si>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</si>
  <si>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</si>
  <si>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</si>
  <si>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</si>
  <si>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</si>
  <si>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</si>
  <si>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</si>
  <si>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</si>
  <si>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</si>
  <si>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8 MPA (NBR 6136)</t>
  </si>
  <si>
    <t>BLOCO DE VIDRO INCOLOR, CANELADO, DE *19 X 19 X 8* CM</t>
  </si>
  <si>
    <t>BLOCO DE VIDRO/ELEMENTO VAZADO INCOLOR, VENEZIANA, DE *20 X 20 X 6* CM</t>
  </si>
  <si>
    <t>BLOCO ESTRUTURAL CERAMICO 14 X 19 X 29 CM, 3,0 MPA (NBR 15270)</t>
  </si>
  <si>
    <t>BLOCO ESTRUTURAL CERAMICO 14 X 19 X 29 CM, 6,0 MPA (NBR 15270)</t>
  </si>
  <si>
    <t>BLOCO ESTRUTURAL CERAMICO 14 X 19 X 34 CM, 6,0 MPA (NBR 15270) *COLETADO CAIXA*</t>
  </si>
  <si>
    <t>BLOCO ESTRUTURAL CERAMICO 14 X 19 X 39 CM, 3,0 MPA (NBR 15270)</t>
  </si>
  <si>
    <t>BLOCO ESTRUTURAL CERAMICO 14 X 19 X 39 CM, 6,0 MPA (NBR 15270)</t>
  </si>
  <si>
    <t>BLOCO ESTRUTURAL CERAMICO 19 X 19 X 29 CM, 6,0 MPA (NBR 15270)</t>
  </si>
  <si>
    <t>BLOCO ESTRUTURAL CERAMICO 19 X 19 X 39 CM, 6,0 MPA (NBR 15270)</t>
  </si>
  <si>
    <t>BLOCO SEXTAVADO EM CONCRETO P/ PAVIMENTAÇÃO DE 35 MPA, DE 25 X 25 X 10 CM, DEACORDO COM NBR 9780 / 9781</t>
  </si>
  <si>
    <t>BLOCO SEXTAVADO P/ PAVIMENTAÇÃO EM CONCRETO DE 35 MPA, DE 25 X 25 X 6 CM, DEACORDO COM NBR 9780 / 9781</t>
  </si>
  <si>
    <t>BLOCO SEXTAVADO P/ PAVIMENTAÇÃO EM CONCRETO DE 35 MPA, DE 25 X 25 X 8 CM, DEACORDO COM NBR 9780/ 9781</t>
  </si>
  <si>
    <t>BLOCO TIPO RAQUETE P/PAVIMENTAÇÃP E=6CM PISO 10 FACES COD 1035 N, EM CONCRETODE 35MPA, DE ACORDO COM NBR 9780 / 9781</t>
  </si>
  <si>
    <t>BLOCO VEDACAO CONCRETO 14 X 19 X 39 CM (CLASSE D - NBR 6136)</t>
  </si>
  <si>
    <t>BLOCO VEDACAO CONCRETO 14 X 19 X 39 CM APARENTE (CLASSE D - NBR 6136)</t>
  </si>
  <si>
    <t>BLOCO VEDACAO CONCRETO 19 X 19 X 39 CM (CLASSE D - NBR 6136)</t>
  </si>
  <si>
    <t>BLOCO VIDRO INCOLOR XADREZ, DE *20 X 20 X 10* CM</t>
  </si>
  <si>
    <t>BLOCO VIDRO/ELEMENTO VAZADO, INCOLOR, VENEZIANA, *20 X 10 X 8* CM</t>
  </si>
  <si>
    <t>BOMBA CENTRIFUGA MOTOR ELETRICO TRIFASICO 1,48HP DIAMETRO DE SUCCAO XELEVACAO 1" X 1", 4 ESTAGIOS, DIAMETRO DOS ROTORES 3 X 107 MM + 1 X 100 MM, HM/Q: 10M / 5,3 M3/H A 70 M / 1,8 M3/H</t>
  </si>
  <si>
    <t>BOMBA CENTRIFUGA MOTOR ELETRICO TRIFASICO 2,96HP, DIAMETRO DE SUCCAO XELEVACAO 1 1/2" X 1 1/4", DIAMETRO DO ROTOR 148 MM, HM/Q: 34 M / 14,80 M3/H A 40 M / 8,60M3/H</t>
  </si>
  <si>
    <t>BOMBA CENTRIFUGA COM MOTOR ELETRICO MONOFASICO, POTENCIA 0,33 HP, BOCAIS 1" X3/4", DIAMETRO DO ROTOR 99 MM, HM/Q = 4 MCA / 8,5 M3/H A 18 MCA / 0,90 M3/H</t>
  </si>
  <si>
    <t>BOMBA CENTRIFUGA MOTOR ELETRICO MONOFASICO 0,49 HP BOCAIS 1" X 3/4", DIAMETRODO ROTOR 110 MM, HM/Q: 6 M / 8,3 M3/H A 20 M / 1,2 M3/H</t>
  </si>
  <si>
    <t>BOMBA CENTRIFUGA MOTOR ELETRICO MONOFASICO 0,74HP DIAMETRO DE SUCCAO XELEVACAO 1 1/4" X 1", DIAMETRO DO ROTOR 120 MM, HM/Q: 8 M / 7,70 M3/H A 24 M / 2,80 M3/H</t>
  </si>
  <si>
    <t>BOMBA CENTRIFUGA MOTOR ELETRICO TRIFASICO 0,99HP DIAMETRO DE SUCCAO XELEVACAO 1" X 1", DIAMETRO DO ROTOR 145 MM, HM/Q: 14 M / 8,4 M3/H A 40 M / 0,60 M3/H</t>
  </si>
  <si>
    <t>BOMBA CENTRIFUGA MOTOR ELETRICO TRIFASICO 14,8 HP, DIAMETRO DE SUCCAO XELEVACAO 2 1/2" X 2", DIAMETRO DO ROTOR 195 MM, HM/Q: 62 M / 55,5 M3/H A 80 M / 31,50M3/H</t>
  </si>
  <si>
    <t>BOMBA CENTRIFUGA MOTOR ELETRICO TRIFASICO 9,86 DIAMETRO DE SUCCAO X ELEVACAO1" X 1", 4 ESTAGIOS, DIAMETRO DOS ROTORES 4 X 146 MM, HM/Q: 85 M / 14,9 M3/H A 140 M /4,2 M3/H</t>
  </si>
  <si>
    <t>BOMBA CENTRIFUGA, MOTOR ELETRICO TRIFASICO 1,48HP DIAMETRO DE SUCCAO XELEVACAO 1 1/2" X 1", DIAMETRO DO ROTOR 117 MM, HM/Q: 10 M / 21,9 M3/H A 24 M / 6,1 M3/H</t>
  </si>
  <si>
    <t>BOMBA HIDRAULICA ALTA PRESSÃO (UNIDADE MOTRIZ), VAZÃO DE 3,0L/MIN, ATINGINDOPRESSÕES MANOMÉTRICAS DE ATÉ 100KGF/CM2 - LOCAÇÃO</t>
  </si>
  <si>
    <t>BOMBA SUBMERSA PARA POCOS TUBULARES PROFUNDOS DIAMETRO DE 4 POLEGADAS,ELETRICA, MONOFASICA, POTENCIA 0,49 HP, 13 ESTAGIOS, BOCAL DE DESCARGA DIAMETRODE UMA POLEGADA E MEIA, HM/Q = 18 M / 1,90 M3/H A 85 M / 0,</t>
  </si>
  <si>
    <t>BOMBA SUBMERSA PARA POCOS TUBULARES PROFUNDOS DIAMETRO DE 4 POLEGADAS,ELETRICA, TRIFASICA, POTENCIA 1,97 HP, 20 ESTAGIOS, BOCAL DE DESCARGA DIAMETRODE UMA POLEGADA E MEIA, HM/Q = 18 M / 5,40 M3/H A 164 M / 0,</t>
  </si>
  <si>
    <t>BOMBA SUBMERSA PARA POCOS TUBULARES PROFUNDOS DIAMETRO DE 4 POLEGADAS,ELETRICA, TRIFASICA, POTENCIA 5,42 HP, 15 ESTAGIOS, BOCAL DE DESCARGA DIAMETRODE 2 POLEGADAS, HM/Q = 18 M / 18,10 M3/H A 121 M / 2,90 M3/H</t>
  </si>
  <si>
    <t>BOMBA SUBMERSA PARA POCOS TUBULARES PROFUNDOS DIAMETRO DE 4 POLEGADAS,ELETRICA, TRIFASICA, POTENCIA 5,42 HP, 29 ESTAGIOS, BOCAL DE DESCARGA DE UMAPOLEGADA E MEIA, HM/Q = 18 M / 8,10 M3/H A 201 M / 3,2 M3/H</t>
  </si>
  <si>
    <t>BOMBA SUBMERSA PARA POCOS TUBULARES PROFUNDOS DIAMETRO DE 6 POLEGADAS,ELETRICA, TRIFASICA, POTENCIA 27,12 HP, 7 ESTAGIOS, BOCAL DE DESCARGA DIAMETRODE 4 POLEGADAS, HM/Q = 13,9 M / 90 M3/H A 44,0 M / 25,0 M3/H</t>
  </si>
  <si>
    <t>BOMBA SUBMERSA PARA POCOS TUBULARES PROFUNDOS DIAMETRO DE 6 POLEGADAS,ELETRICA, TRIFASICA, POTENCIA 3,45 HP, 5 ESTAGIOS, BOCAL DE DESCARGA DIAMETRO DE2 POLEGADAS, HM/Q = 68,5 M / 6,12 M3/H A 39,5 M / 14,04 M3</t>
  </si>
  <si>
    <t>BOMBA SUBMERSIVEL P/ DRENAGEM/ESGOTAMENTO, ELETRICA TRIFASICA ACIMA DE 5CV DESCARGA 4" HM = 25M, Q= 162M3/H = 2700L/MIN. OU EQUIV</t>
  </si>
  <si>
    <t>BOMBA SUBMERSIVEL P/ DRENAGEM/ESGOTAMENTO, ELETRICA TRIFASICA ACIMA 2 ATE5CV DESCARGA 3", HM = 24M, Q= 60M3/H = 1000L/MIN. OU EQUIV</t>
  </si>
  <si>
    <t>BOMBA SUBMERSIVEL PARA DRENAGEM E ESGOTAMENTO COM MOTOR ELETRICOTRIFASICO DE *3 A 5* CV, VAZAO = 35 M3/H E SAIDA = 2" (LOCACAO)</t>
  </si>
  <si>
    <t>BOMBA SUBMERSIVEL PARA DRENAGEM E ESGOTAMENTO COM MOTOR ELETRICOTRIFASICO DE ATE 2 CV, DESCARGA = 2", ALTURA MANOMETRICA = 10 M, VAZAO = 25 M3/H(417 LITROS/MINUTO) (LOCACAO)</t>
  </si>
  <si>
    <t>BOMBA SUBMERSIVEL, ELETRICA, TRIFASICA, POTENCIA 6 HP, DIAMETRO DO ROTOR 127MM, BOCAL DE SAIDA DIAMETRO DE 3 POLEGADAS, HM/Q = 7 M / 66,90 M3/H A 26 M / 2,88 M3/H</t>
  </si>
  <si>
    <t>BOMBA SUBMERSIVEL, ELETRICA, TRIFASICA, POTENCIA 0,98 HP, DIAMETRO DO ROTOR 142MM SEMIABERTO, BOCAL DE SAIDA DIAMETRO DE 2 POLEGADAS, HM/Q = 2 M / 32 M3/H A 8 M /16 M3/H</t>
  </si>
  <si>
    <t>BOMBA SUBMERSIVEL, ELETRICA, TRIFASICA, POTENCIA 0,99 HP, DIAMETRO ROTOR 98 MMSEMIABERTO, BOCAL DE SAIDA DIAMETRO 2 POLEGADAS, HM/Q = 2 M / 28,90 M3/H A 14 M / 7M3/H</t>
  </si>
  <si>
    <t>BOMBA SUBMERSIVEL, ELETRICA, TRIFASICA, POTENCIA 1,97 HP, DIAMETRO DO ROTOR 144MM SEMIABERTO, BOCAL DE SAIDA DIAMETRO DE 2 POLEGADAS, HM/Q = 2 M / 26,8 M3/H A 28M / 4,6 M3/H</t>
  </si>
  <si>
    <t>BOMBA SUBMERSIVEL, ELETRICA, TRIFASICA, POTENCIA 2,96 HP, DIAMETRO DO ROTOR 144MM SEMIABERTO, BOCAL DE SAIDA DIAMETRO DE DUAS POLEGADAS, HM/Q = 2 M / 38,8 M3/HA 28 M / 5 M3/H</t>
  </si>
  <si>
    <t>BOMBA SUBMERSIVEL, ELETRICA, TRIFASICA, POTENCIA 3,75 HP, DIAMETRO DO ROTOR 90MM SEMIABERTO, BOCAL DE SAIDA DIAMETRO DE 2 POLEGADAS, HM/Q = 5 M / 61,2 M3/H A25,5 M / 3,6 M3/H</t>
  </si>
  <si>
    <t>BRACO OU HASTE COM CANOPLA PLASTICA, 1/2", PARA CHUVEIRO ELETRICO</t>
  </si>
  <si>
    <t>BRACO OU HASTE COM CANOPLA PLASTICA, 1/2", PARA CHUVEIRO SIMPLES</t>
  </si>
  <si>
    <t>BUCHA NYLON S-10</t>
  </si>
  <si>
    <t>BUCHA REDUCAO PVC SOLD LONGA P/ AGUA FRIA PRED 110MM X 60MM</t>
  </si>
  <si>
    <t>CABO DE COBRE ISOLAMENTO ANTI-CHAMA 0,6/1KV 1,5MM2 (1 CONDUTOR) TP SINTENAXPIRELLI OU EQUIV</t>
  </si>
  <si>
    <t>CABO DE COBRE ISOLAMENTO ANTI-CHAMA 0,6/1KV 10MM2 (1 CONDUTOR) TP SINTENAXPIRELLI OU EQUIV</t>
  </si>
  <si>
    <t>CABO DE COBRE ISOLAMENTO ANTI-CHAMA 0,6/1KV 120MM2 (1 CONDUTOR) TP SINTENAXPIRELLI OU EQUIV</t>
  </si>
  <si>
    <t>CABO DE COBRE ISOLAMENTO ANTI-CHAMA 0,6/1KV 150MM2 (1 CONDUTOR) TP SINTENAXPIRELLI OU EQUIV</t>
  </si>
  <si>
    <t>CABO DE COBRE ISOLAMENTO ANTI-CHAMA 0,6/1KV 16MM2 (1 CONDUTOR) TP SINTENAXPIRELLI OU EQUIV</t>
  </si>
  <si>
    <t>CABO DE COBRE ISOLAMENTO ANTI-CHAMA 0,6/1KV 185MM2 (1 CONDUTOR)TP SINTENAXPIRELLI OU EQUIV</t>
  </si>
  <si>
    <t>CABO DE COBRE ISOLAMENTO ANTI-CHAMA 0,6/1KV 2,5MM2 (1 CONDUTOR) TP SINTENAXPIRELLI OU EQUIV</t>
  </si>
  <si>
    <t>CABO DE COBRE ISOLAMENTO ANTI-CHAMA 0,6/1KV 240MM2 (1 CONDUTOR)TP SINTENAXPIRELLI OU EQUIV</t>
  </si>
  <si>
    <t>CABO DE COBRE ISOLAMENTO ANTI-CHAMA 0,6/1KV 25MM2 (1 CONDUTOR) TP SINTENAXPIRELLI OU EQUIV</t>
  </si>
  <si>
    <t>CABO DE COBRE ISOLAMENTO ANTI-CHAMA 0,6/1KV 35MM2 (1 CONDUTOR) TP SINTENAXPIRELLI OU EQUIV</t>
  </si>
  <si>
    <t>CABO DE COBRE ISOLAMENTO ANTI-CHAMA 0,6/1KV 4MM2 (1 CONDUTOR) TP SINTENAXPIRELLI OU EQUIV</t>
  </si>
  <si>
    <t>CABO DE COBRE ISOLAMENTO ANTI-CHAMA 0,6/1KV 50MM2 (1 CONDUTOR) TP SINTENAXPIRELLI OU EQUIV 75 A 500 E PN-16 DN 75 A 400</t>
  </si>
  <si>
    <t>CABO DE COBRE ISOLAMENTO ANTI-CHAMA 0,6/1KV 6MM2 (1 CONDUTOR) TP SINTENAXPIRELLI OU EQUIV</t>
  </si>
  <si>
    <t>CABO DE COBRE ISOLAMENTO ANTI-CHAMA 0,6/1KV 95MM2 (1 CONDUTOR) TP SINTENAXPIRELLI OU EQUIV</t>
  </si>
  <si>
    <t>CABO DE COBRE ISOLAMENTO ANTI-CHAMA 20/35KV 120MM2 TP EPROTENAX FX3 PIRELLI OUEQUIV</t>
  </si>
  <si>
    <t>CABO DE COBRE ISOLAMENTO ANTI-CHAMA 20/35KV 150MM2 TP EPROTENAX FX3 PIRELLI OUEQUIV</t>
  </si>
  <si>
    <t>CABO DE COBRE ISOLAMENTO ANTI-CHAMA 20/35KV 185MM2 TP EPROTENAX FX3 PIRELLI OUEQUIV</t>
  </si>
  <si>
    <t>CABO DE COBRE ISOLAMENTO ANTI-CHAMA 20/35KV 240MM2 TP EPROTENAX FX3 PIRELLI OUEQUIV</t>
  </si>
  <si>
    <t>CABO DE COBRE ISOLAMENTO ANTI-CHAMA 20/35KV 300MM2 TP EPROTENAX FX3 PIRELLI OUEQUIV</t>
  </si>
  <si>
    <t>CABO DE COBRE ISOLAMENTO ANTI-CHAMA 20/35KV 400MM2 TP EPROTENAX FX3 PIRELLI OUEQUIV</t>
  </si>
  <si>
    <t>CABO DE COBRE ISOLAMENTO ANTI-CHAMA 20/35KV 50MM2 TP EPROTENAX FX3 PIRELLI OUEQUIV</t>
  </si>
  <si>
    <t>CABO DE COBRE ISOLAMENTO ANTI-CHAMA 20/35KV 500MM2 TP EPROTENAX FX3 PIRELLI OUEQUIV</t>
  </si>
  <si>
    <t>CABO DE COBRE ISOLAMENTO ANTI-CHAMA 20/35KV 70MM2 TP EPROTENAX FX3 PIRELLI OUEQUIV</t>
  </si>
  <si>
    <t>CABO DE COBRE ISOLAMENTO ANTI-CHAMA 20/35KV 95MM2 TP EPROTENAX FX3 PIRELLI OUEQUIV</t>
  </si>
  <si>
    <t>CABO DE COBRE ISOLAMENTO ANTI-CHAMA 450/750V 0,75MM2, FLEXIVEL, TP FORESPLASTALCOA OU EQUIV</t>
  </si>
  <si>
    <t>CABO DE COBRE ISOLAMENTO ANTI-CHAMA 450/750V 1,5MM2, FLEXIVEL, TP FORESPLASTALCOA OU EQUIV</t>
  </si>
  <si>
    <t>CABO DE COBRE ISOLAMENTO ANTI-CHAMA 450/750V 1,5MM2, TP PIRASTIC PIRELLI OUEQUIV</t>
  </si>
  <si>
    <t>CABO DE COBRE ISOLAMENTO ANTI-CHAMA 450/750V 10MM2, FLEXIVEL, TP FORESPLASTALCOA OU EQUIV</t>
  </si>
  <si>
    <t>CABO DE COBRE ISOLAMENTO ANTI-CHAMA 450/750V 150MM2, TP PIRASTIC PIRELLI OUEQUIV</t>
  </si>
  <si>
    <t>CABO DE COBRE ISOLAMENTO ANTI-CHAMA 450/750V 16MM2, FLEXIVEL, TP FORESPLASTALCOA OU EQUIV</t>
  </si>
  <si>
    <t>CABO DE COBRE ISOLAMENTO ANTI-CHAMA 450/750V 185MM2, TP PIRASTIC PIRELLI OUEQUIV</t>
  </si>
  <si>
    <t>CABO DE COBRE ISOLAMENTO ANTI-CHAMA 450/750V 2,5MM2, FLEXIVEL, TP FORESPLASTALCOA OU EQUIV</t>
  </si>
  <si>
    <t>CABO DE COBRE ISOLAMENTO ANTI-CHAMA 450/750V 2,5MM2, TP PIRASTIC PIRELLI OUEQUIV</t>
  </si>
  <si>
    <t>CABO DE COBRE ISOLAMENTO ANTI-CHAMA 450/750V 240MM2, TP PIRASTIC PIRELLI OUEQUIV</t>
  </si>
  <si>
    <t>CABO DE COBRE ISOLAMENTO ANTI-CHAMA 450/750V 4MM2, FLEXIVEL, TP FORESPLASTALCOA OU EQUIV</t>
  </si>
  <si>
    <t>CABO DE COBRE ISOLAMENTO ANTI-CHAMA 450/750V 400MM2 TP PIRASTIC PIRELLI OUEQUIV</t>
  </si>
  <si>
    <t>CABO DE COBRE ISOLAMENTO ANTI-CHAMA 450/750V 70MM2, TP PIRASTIC PIRELLI OUSIMILAR</t>
  </si>
  <si>
    <t>CABO DE COBRE UNIPOLAR 10 MM2, BLINDADO, ISOLACAO 3,6/6 KV EPR, COBERTURA EMPVC</t>
  </si>
  <si>
    <t>CABO DE COBRE UNIPOLAR 16 MM2, BLINDADO, ISOLACAO 3,6/6 KV EPR, COBERTURA EMPVC</t>
  </si>
  <si>
    <t>CABO DE COBRE UNIPOLAR 16 MM2, BLINDADO, ISOLACAO 6/10 KV EPR, COBERTURA EMPVC</t>
  </si>
  <si>
    <t>CABO DE COBRE UNIPOLAR 25 MM2, BLINDADO, ISOLACAO 3,6/6 KV EPR, COBERTURA EMPVC</t>
  </si>
  <si>
    <t>CABO DE COBRE UNIPOLAR 25MM2, BLINDADO, ISOLACAO 6/10 KV EPR, COBERTURA EM PVC</t>
  </si>
  <si>
    <t>CABO DE COBRE UNIPOLAR 35 MM2, BLINDADO, ISOLACAO 3,6/6 KV EPR, COBERTURA EMPVC</t>
  </si>
  <si>
    <t>CABO DE COBRE UNIPOLAR 35 MM2, BLINDADO, ISOLACAO 6/10 KV EPR, COBERTURA EMPVC</t>
  </si>
  <si>
    <t>CABO DE COBRE UNIPOLAR 50 MM2, BLINDADO, ISOLACAO 12/20 KV EPR, COBERTURA EMPVC</t>
  </si>
  <si>
    <t>CABO DE COBRE UNIPOLAR 50 MM2, BLINDADO, ISOLACAO 3,6/6 KV EPR, COBERTURA EMPVC</t>
  </si>
  <si>
    <t>CABO DE COBRE UNIPOLAR 50 MM2, BLINDADO, ISOLACAO 6/10 KV EPR, COBERTURA EMPVC</t>
  </si>
  <si>
    <t>CABO DE COBRE UNIPOLAR 70 MM2, BLINDADO, ISOLACAO 12/20 KV EPR, COBERTURA EMPVC</t>
  </si>
  <si>
    <t>CABO DE COBRE UNIPOLAR 70 MM2, BLINDADO, ISOLACAO 3,6/6 KV EPR, COBERTURA EMPVC</t>
  </si>
  <si>
    <t>CABO DE COBRE UNIPOLAR 70 MM2, BLINDADO, ISOLACAO 6/10 KV EPR, COBERTURA EMPVC</t>
  </si>
  <si>
    <t>CABO DE COBRE UNIPOLAR 95 MM2, BLINDADO, ISOLACAO 12/20 KV EPR, COBERTURA EMPVC</t>
  </si>
  <si>
    <t>CABO DE COBRE UNIPOLAR 95 MM2, BLINDADO, ISOLACAO 6/10 KV EPR, COBERTURA EMPVC</t>
  </si>
  <si>
    <t>CAIXA D'AGUA EM POLIETILENO 500 LITROS, COM TAMPA</t>
  </si>
  <si>
    <t>CAIXA D'AGUA EM POLIETILENO 750 LITROS, COM TAMPA</t>
  </si>
  <si>
    <t>CAIXA DE DESCARGA DE PLASTICO EXTERNA, DE *9* L, PUXADOR FIO DE NYLON, NAOINCLUSO CANO, BOLSA, ENGATE</t>
  </si>
  <si>
    <t>CAIXA DE DESCARGA PLASTICA DE EMBUTIR COMPLETA, COM ESPELHO PLASTICO,CAPACIDADE 6 A 10 L, ACESSORIOS INCLUSOS</t>
  </si>
  <si>
    <t>CAIXA DE GORDURA EM PVC, DIAMETRO MINIMO 300 MM, DIAMETRO DE SAIDA 100 MM,CAPACIDADE APROXIMADA 18 LITROS, COM TAMPA</t>
  </si>
  <si>
    <t>CAIXA DE MEDICAO COM VISOR, PARA 1 MEDIDOR TRIFASICO, EM CHAPA DE ACOGALVANIZADO 18 USG (SEM MEDIDOR E DISJUNTOR) (PADRAO DA CONCESSIONARIA LOCAL)</t>
  </si>
  <si>
    <t>CAIXA DE PASSAGEM PADRAO TELESP/TELEBRAS DIM 50 X 50 X 12CM EM CHAPA DE ACOGALV</t>
  </si>
  <si>
    <t>CAIXA METALICA P/ MEDICAO MONOFASICA CHAPA 18 (300 X 300 X 145MM) P/ USO EXTERNOC/ PORTA E CX. DE MUFLA, COR CINZA, SEM TRANSFORMADOR, PADRAO CELPE, MODELO D</t>
  </si>
  <si>
    <t>CAIXA METALICA P/ MEDICAO MONOFASICA CHAPA 18 (300 X 330 X 145MM) P/ USO INTERNOC/ PORTA E CX. DE MUFLA, COR CINZA, SEM TRANSFORMADOR, PADRAO CELPE, MODELO D</t>
  </si>
  <si>
    <t>CAIXA METALICA P/ MEDICAO TRIFASICA CHAPA 18 P/ USO INTERNO C/ PORTA E CX DEMUFLA, COR CINZA, SEM TRANSFORMADOR PADRAO CELPE, MODELO D</t>
  </si>
  <si>
    <t>CAIXA P/ MEDICAO DE DEMANDA E ENERGIA REATIVA EM CHAPA 18 ESTAMPADA , PADRAODE CONCESSIONARIA LOCAL</t>
  </si>
  <si>
    <t>CAIXA P/ MEDICAO MONOF 30 X 33 X 15CM EM CHAPA 18 C/ VISOR/PORTA/CX MUFLA USOEXTERNO COR CINZA</t>
  </si>
  <si>
    <t>CAIXA P/ MEDICAO MONOF 30 X 33 X 15CM EM CHAPA 18 C/ VISOR/PORTA/CX MUFLA USOINTERNO COR CINZA</t>
  </si>
  <si>
    <t>CAIXA PASSAGEM EM CHAPA 18 DE FERRO GALV 5" X 10" X 3" (125 X 250 X 80MM) COMTAMPA E PARAFUSO."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</si>
  <si>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</si>
  <si>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</si>
  <si>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</si>
  <si>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</si>
  <si>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</si>
  <si>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</si>
  <si>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</si>
  <si>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</si>
  <si>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CALCARIO DOLOMITICO A (POSTO PEDREIRA/FORNECEDOR, SEM FRETE)</t>
  </si>
  <si>
    <t>CAMINHÃO BASCULANTE 8,0M3/16T DIESEL TIPO MERCEDES 170HP LK-1418 OU EQUIV (INCLMANUT/OPERACAO)</t>
  </si>
  <si>
    <t>CAMINHAO FORD F-4000 OU EQUIV C/ CARROCERIA MADEIRA FIXA - CAP CARGA ATE 5,0T(INCL MANUT/OPERACAO)</t>
  </si>
  <si>
    <t>CAMINHAO PIPA COM BARRA ESPARGIDORA E CAPACIDADE DE *6000* LITROS (LOCACAOCOM OPERADOR, COMBUSTIVEL E MANUTENCAO)</t>
  </si>
  <si>
    <t>CAMINHAO TOCO C/ CARROCERIA MADEIRA FIXA CAP. CARGA * 6 A 8T* (INCLMANUT/OPERACAO)</t>
  </si>
  <si>
    <t>CAMINHAO TRUCADO (3 EIXOS) COM CARROCERIA DE MADEIRA FIXA, CAPACIDADE DE *10 A12* T (LOCACAO SEM MOTORISTA)</t>
  </si>
  <si>
    <t>CAMINHONETE CABINE SIMPLES COM MOTOR 1.6 FLEX, CAMBIO MANUAL, POTENCIA 101/104CV, 2 PORTAS</t>
  </si>
  <si>
    <t>CAMINHONETE DE CARGA ATE 1,2 T C/ MOTOR DIESEL TIPO GM D-10 OU EQUIV (INCLMANUT/OPERACAO)</t>
  </si>
  <si>
    <t>CANALETA CONCRETO ESTRUTURAL 14 X 19 X 29 CM, FBK 14 MPA (NBR 6136) *COLETADOCAIXA*</t>
  </si>
  <si>
    <t>CANALETA CONCRETO ESTRUTURAL 14 X 19 X 29 CM, FBK 4,5 MPA (NBR 6136) *COLETADOCAIXA*</t>
  </si>
  <si>
    <t>CANALETA CONCRETO ESTRUTURAL 14 X 19 X 39 CM, FBK 14 MPA (NBR 6136) *COLETADOCAIXA*</t>
  </si>
  <si>
    <t>CANALETA CONCRETO ESTRUTURAL 14 X 19 X 39 CM, FBK 4,5 MPA (NBR 6136) *COLETADOCAIXA*</t>
  </si>
  <si>
    <t>CANALETA CONCRETO 14 X 19 X 19 CM (CLASSE D - NBR 6136)</t>
  </si>
  <si>
    <t>CANALETA CONCRETO 19 X 19 X 19 CM (CLASSE D - NBR 6136)</t>
  </si>
  <si>
    <t>CANALETA CONCRETO 9 X 19 X 19 CM (CLASSE D - NBR 6136)</t>
  </si>
  <si>
    <t>CANALETA ESTRUTURAL CERAMICA, 14 X 19 X 19 CM, 6,0 MPA (NBR 15270) *COLETADOCAIXA*</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</si>
  <si>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</si>
  <si>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</si>
  <si>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</si>
  <si>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</si>
  <si>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IGUAIS 1 ", E = 1/8 ", 25,40 X 3,17 MM (0,408 KG/M)</t>
  </si>
  <si>
    <t>CAP PVC, ROSCAVEL, 4", AGUA FRIA PREDIAL</t>
  </si>
  <si>
    <t>CAPA P/ CHUVA</t>
  </si>
  <si>
    <t>CARRINHO COM 2 PNEUS PARA TRANSPORTAR TUBO CONCRETO, ALTURA ATE 1,0 M EDIAMETRO ATE 1000MM, COM ESTRUTURA EM PERFIL OU TUBO METALICO</t>
  </si>
  <si>
    <t>CAVALETE PARA TALHA COM ESTRUTURA EM TUBO METALICO ALTURA MINIMA 3,2 MEQUIPADO COM RODAS DE BORRACHA PARA MOVIMENTACAO DE TUBOS DE CONCRETO NACENTRAL DE PREMOLDADOS COM CAPACIDADE DE CARGA DE 3 TONELADAS</t>
  </si>
  <si>
    <t>CHAPA ALUMINIO P/ CALHA E = 0,8MM L = 0,5M</t>
  </si>
  <si>
    <t>CHAPA ALUMINIO P/ CALHA E = 0,8MM L = 0,6M</t>
  </si>
  <si>
    <t>CHAPA CIMENTICIA LISA, PRENSADA, DE FIBROCIMENTO, E = 6 MM, DE 1,2 X 3,0 M (SEMAMIANTO)</t>
  </si>
  <si>
    <t>CHAPA CIMENTICIA, LISA, PRENSADA DE FIBROCIMENTO, E = 10 MM, DE 1,2 X 3,0 M (SEMAMIANTO)</t>
  </si>
  <si>
    <t>CHAPA DE ACO GALVANIZADO LISA E = 0,5 MM (NUMERO 26)</t>
  </si>
  <si>
    <t>CHAPA DE MADEIRA COMPENSADA DE PINUS, VIROLA OU EQUIVALENTE, DE *2,2 X 1,6* M, E =10 MM</t>
  </si>
  <si>
    <t>CHAPA DE MADEIRA COMPENSADA DE PINUS, VIROLA OU EQUIVALENTE, DE *2,2 X 1,6* M, E =12 MM</t>
  </si>
  <si>
    <t>CHAPA DE MADEIRA COMPENSADA DE PINUS, VIROLA OU EQUIVALENTE, DE *2,2 X 1,6* M, E =15 MM</t>
  </si>
  <si>
    <t>CHAPA DE MADEIRA COMPENSADA DE PINUS, VIROLA OU EQUIVALENTE, DE *2,2 X 1,6* M, E =20 MM</t>
  </si>
  <si>
    <t>CHAPA DE MADEIRA COMPENSADA DE PINUS, VIROLA OU EQUIVALENTE, DE *2,2 X 1,6* M, E =25 MM</t>
  </si>
  <si>
    <t>CHAPA DE MADEIRA COMPENSADA DE PINUS, VIROLA OU EQUIVALENTE, DE *2,2 X 1,6* M, E =6 MM</t>
  </si>
  <si>
    <t>CHAPA DE MADEIRA COMPENSADA DE PINUS, VIROLA OU EQUIVALENTE, DE *2,2 X 1,6* M, E =8 MM</t>
  </si>
  <si>
    <t>CHAPA DE MADEIRA COMPENSADA NAVAL (COM COLA FENOLICA), E = 10 MM, DE *1,60 X 2,20*M</t>
  </si>
  <si>
    <t>CHAPA DE MADEIRA COMPENSADA NAVAL (COM COLA FENOLICA), E = 12 MM, DE *1,60 X 2,20*M</t>
  </si>
  <si>
    <t>CHAPA DE MADEIRA COMPENSADA NAVAL (COM COLA FENOLICA), E = 15 MM, DE *1,60 X 2,20*M</t>
  </si>
  <si>
    <t>CHAPA DE MADEIRA COMPENSADA NAVAL (COM COLA FENOLICA), E = 18 MM, DE *1,60 X 2,20*M</t>
  </si>
  <si>
    <t>CHAPA DE MADEIRA COMPENSADA NAVAL (COM COLA FENOLICA), E = 20 MM, DE *1,60 X 2,20*M</t>
  </si>
  <si>
    <t>CHAPA DE MADEIRA COMPENSADA NAVAL (COM COLA FENOLICA), E = 25 MM, DE *1,60 X 2,20*M</t>
  </si>
  <si>
    <t>CHAPA DE MADEIRA COMPENSADA NAVAL (COM COLA FENOLICA), E = 6 MM, DE *1,60 X 2,20*M</t>
  </si>
  <si>
    <t>CHAPA DE MADEIRA COMPENSADA PLASTIFICADA PARA FORMA DE CONCRETO, DE *1,10 X2,20* M, E = 12 MM</t>
  </si>
  <si>
    <t>CHAPA DE MADEIRA COMPENSADA PLASTIFICADA PARA FORMA DE CONCRETO, DE *2,44 X1,22* M, E = 10 MM</t>
  </si>
  <si>
    <t>CHAPA DE MADEIRA COMPENSADA PLASTIFICADA PARA FORMA DE CONCRETO, DE *2,44 X1,22* M, E = 14 MM</t>
  </si>
  <si>
    <t>CHAPA DE MADEIRA COMPENSADA PLASTIFICADA PARA FORMA DE CONCRETO, DE *2,44 X1,22* M, E = 18 MM</t>
  </si>
  <si>
    <t>CHAPA DE MADEIRA COMPENSADA PLASTIFICADA PARA FORMA DE CONCRETO, DE *2,44 X1,22* M, E = 6 MM</t>
  </si>
  <si>
    <t>CHAPA DE MADEIRA COMPENSADA RESINADA PARA FORMA DE CONCRETO, DE *2,2 X 1,1* M,E = 10 MM</t>
  </si>
  <si>
    <t>CHAPA DE MADEIRA COMPENSADA RESINADA PARA FORMA DE CONCRETO, DE *2,2 X 1,1* M,E = 12 MM</t>
  </si>
  <si>
    <t>CHAPA DE MADEIRA COMPENSADA RESINADA PARA FORMA DE CONCRETO, DE *2,2 X 1,1* M,E = 14 MM</t>
  </si>
  <si>
    <t>CHAPA DE MADEIRA COMPENSADA RESINADA PARA FORMA DE CONCRETO, DE *2,2 X 1,1* M,E = 17 MM</t>
  </si>
  <si>
    <t>CHAPA DE MADEIRA COMPENSADA RESINADA PARA FORMA DE CONCRETO, DE *2,2 X 1,1* M,E = 20 MM</t>
  </si>
  <si>
    <t>CHAPA DE MADEIRA COMPENSADA RESINADA PARA FORMA DE CONCRETO, DE *2,2 X 1,1* M,E = 6 MM</t>
  </si>
  <si>
    <t>CHAPA RIGIDA FIBRAS MAD PRENSADA A QUENTE TIPO EUCADUR LISA 1,22 X 2,44MESP=2,5MM</t>
  </si>
  <si>
    <t>CHAVE COMUTADORA REFORCADA TIPO FACA C/ BASE DE MARMORE 2 X 30A/250V (2POLOS)</t>
  </si>
  <si>
    <t>CHAVE COMUTADORA REFORCADA TIPO FACA C/ BASE DE MARMORE 2 X 60A/250V (2POLOS)</t>
  </si>
  <si>
    <t>CHAVE COMUTADORA REFORCADA TIPO FACA C/ BASE DE MARMORE 3 X 30A/250V (3POLOS)</t>
  </si>
  <si>
    <t>CHAVE COMUTADORA REFORCADA TIPO FACA C/ BASE DE MARMORE 3 X 60A/250V (3POLOS)</t>
  </si>
  <si>
    <t>CHAVE FACA TRIPOLAR BLINDADA 100A/250V, TIPO F-323 SPF DA MAR-GIRIUS CONTINENTALOU EQUIV</t>
  </si>
  <si>
    <t>CHAVE FACA TRIPOLAR BLINDADA 150A/500V, C/BASE P/FUSIVEIS NH DE 125A, TIPO F-824 DAMAR-GIRIUS CONTINENTAL OU EQUIV</t>
  </si>
  <si>
    <t>CHAVE FACA TRIPOLAR BLINDADA 60A/250V, TIPO F-322 SPF DA MAR-GIRIUS CONTINENTALOU EQUIV</t>
  </si>
  <si>
    <t>CHAVE MAGNETICA 2 X 30A P/ COMANDO ILUMINACAO PUBLICA, ACIONADA POR RELEFOTOELETRICO NA 220V/60HZ, TIPO LUX CONTROL MODELO CIP-I/70 OU EQUIV</t>
  </si>
  <si>
    <t>CHAVE PARTIDA DIRETA P/MOTOR TRIFASICO 7,50CV/380V, C/FUSIVEIS DIAZED E BOTAOLIGA-DESLIGA TIPO GPS SIEMENS OU EQUIV</t>
  </si>
  <si>
    <t>CHAVE SECCIONADORA FUSIVEL TRIPOLAR, MANOBRA C/ CARGA, 160A/500V P/ FUSIVEIS NHTAMANHO 00 CORRENTE NOMINAL ATE 160A, TIPO 3 NP 4080 DA SIEMENS OU EQUIV</t>
  </si>
  <si>
    <t>CHAVE SECCIONADORA FUSIVEL TRIPOLAR, MANOBRA C/ CARGA, 250A/500V P/ FUSIVEIS NHTAMANHO 1 CORRENTE NOMINAL ATE 250A, TIPO 3 NN 2200 DA SIEMENS OU EQUIV</t>
  </si>
  <si>
    <t>CHAVE SECCIONADORA TRIPOLAR C/ PORTA FUSIVEIS NH, MANOBRA C/ CARGA, 125A/500V,TIPO S37 SIEMENS OU EQUIV</t>
  </si>
  <si>
    <t>CHAVE SECCIONADORA TRIPOLAR C/ PORTA FUSIVEIS NH, MANOBRA C/ CARGA, 300A/500V,TIPO S37 SIEMENS OU EQUIV</t>
  </si>
  <si>
    <t>CHAVE SECCIONADORA TRIPOLAR C/ PORTA FUSIVEIS NH, MANOBRA C/ CARGA, 400A/500V,TIPO S37 SIEMENS OU EQUIV</t>
  </si>
  <si>
    <t>CHAVE SECCIONADORA TRIPOLAR P/ MEDIA TENSAO 400A/15KV, C/ COMANDO MANUALSIMULTANEO NAS 3 FASES ATRAVES DE PUNHO</t>
  </si>
  <si>
    <t>CHAVE SECCIONADORA TRIPOLAR P/ MEDIA TENSAO 400A/15KV, C/ COMANDO MANUALSIMULTANEO NAS 3 FASES ATRAVES DE VARA DE MANOBRA, TIPO 3 DC 0015-2W SIEMENSOU EQUIV</t>
  </si>
  <si>
    <t>CHAVE SECCIONADORA TRIPOLAR 250A, 600V C/ FUSIVEIS NH 200A EM CAIXA BLINDADA EMACO</t>
  </si>
  <si>
    <t>CHAVE SECCIONADORA TRIPOLAR 400A, 600V C/ FUSIVEIS NH 400A EM CAIXA BLINDADA EMACO</t>
  </si>
  <si>
    <t>CHAVE SECCIONADORA TRIPOLAR 600A, 600V C/ FUSIVEIS NH 600A EM CAIXA BLINDADO EMACO</t>
  </si>
  <si>
    <t>CHAVE SECCIONADORA UNIPOLAR, ABERTURA EM CARGA C/ VARA, 15KV, 400A USOINTERNO</t>
  </si>
  <si>
    <t>CHUMBADOR DE ACO, DIAMETRO 1/2", COMPRIMENTO 75 MM</t>
  </si>
  <si>
    <t>CHUMBADOR DE ACO, DIAMETRO 5/8", COMPRIMENTO 6", COM PORCA</t>
  </si>
  <si>
    <t>CHUVEIRO PLASTICO BRANCO SIMPLES, 5'' - AGUA FRIA - PARA ACOPLAR EM HASTE 1/2'</t>
  </si>
  <si>
    <t>COLAR TOMADA PVC C/ TRAVAS SAIDA ROSCAVEL C/ BUCHA DE LATAO DE 110MM X 1/2'' P/LIGACAO PREDIAL</t>
  </si>
  <si>
    <t>COLAR TOMADA PVC C/ TRAVAS SAIDA ROSCAVEL C/ BUCHA DE LATAO DE 60MM X 1/2'' P/LIGACAO PREDIAL</t>
  </si>
  <si>
    <t>COLAR TOMADA PVC C/ TRAVAS SAIDA ROSCAVEL C/ BUCHA DE LATAO DE 60MM X 3/4'' P/LIGACAO PREDIAL</t>
  </si>
  <si>
    <t>COLAR TOMADA PVC C/ TRAVAS SAIDA ROSCAVEL C/ BUCHA DE LATAO DE 75MM X 1/2'' P/LIGACAO PREDIAL</t>
  </si>
  <si>
    <t>COLAR TOMADA PVC C/ TRAVAS SAIDA ROSCAVEL C/ BUCHA DE LATAO DE 75MM X 3/4'' P/LIGACAO PREDIAL</t>
  </si>
  <si>
    <t>COLAR TOMADA PVC C/ TRAVAS SAIDA ROSCAVEL C/ BUCHA DE LATAO DE 85MM X 3/4'' P/LIGACAO PREDIAL</t>
  </si>
  <si>
    <t>COMPACTADOR DE SOLOS COM PLACA VIBRATORIA, DE 135 A 156 KG, COM MOTOR A DIESELOU GASOLINA DE 4 A 6 HP, NAO REVERSIVEL (LOCACAO)</t>
  </si>
  <si>
    <t>COMPACTADOR SOLOS C/ PLACA VIBRATÓRIA MOTOR DIESEL/GASOLINA * 5HP * NÃOREVERSÍVEL TIPO CLARIDOM CS-15 OU EQUIV</t>
  </si>
  <si>
    <t>COMPACTADOR SOLOS COM PLACA VIBRATORIA MOTOR DIESEL/GASOLINA MENOR OUIGUAL A 10CV NAO REVERSIVEL TIPO CLARIDOM CS- 30 OU EQUIVALENTE</t>
  </si>
  <si>
    <t>COMPACTADOR SOLOS TIPO SAPO C/ MOTOR DIESEL/GASOLINA *3HP* NÃO REVERSÍVELPADRAO DYNAPAL LC -7 I R OU EQUIV</t>
  </si>
  <si>
    <t>COMPRESSOR DE AR - REBOCAVEL - ATLAS COPCO XA-125 MWD - DESCARGA LIVREEFETIVA 260 PCM - PRESSAO DE TRABALHO 102 PSI - MOTOR A DIESEL 89 CV**CAIXA**</t>
  </si>
  <si>
    <t>CONCERTINA CLIPADA (DUPLA) EM ACO GALVANIZADO DE ALTA RESISTENCIA, COM ESPIRALDE 300 MM, D = 2,76 MM</t>
  </si>
  <si>
    <t>CONCERTINA SIMPLES EM ACO GALVANIZADO DE ALTA RESISTENCIA, COM ESPIRAL DE 300MM, D = 2,76 MM</t>
  </si>
  <si>
    <t>CONCRETO AUTOADENSAVEL (CAA) CLASSE DE RESISTENCIA C15, ESPALHAMENTO SF2,INCLUI SERVICO DE BOMBEAMENTO (NBR 15823)</t>
  </si>
  <si>
    <t>CONCRETO AUTOADENSAVEL (CAA) CLASSE DE RESISTENCIA C20, ESPALHAMENTO SF2,INCLUI SERVICO DE BOMBEAMENTO (NBR 15823)</t>
  </si>
  <si>
    <t>CONCRETO AUTOADENSAVEL (CAA) CLASSE DE RESISTENCIA C25, ESPALHAMENTO SF2,INCLUI SERVICO DE BOMBEAMENTO (NBR 15823)</t>
  </si>
  <si>
    <t>CONCRETO AUTOADENSAVEL (CAA) CLASSE DE RESISTENCIA C30, ESPALHAMENTO SF2,INCLUI SERVICO DE BOMBEAMENTO (NBR 15823)</t>
  </si>
  <si>
    <t>CONCRETO BETUMINOSO USINADO A QUENTE (CBUQ) PARA PAVIMENTACAO ASFALTICA,PADRAO DNIT, FAIXA C, COM CAP 30/45 - AQUISICAO POSTO USINA</t>
  </si>
  <si>
    <t>CONCRETO BETUMINOSO USINADO A QUENTE (CBUQ) PARA PAVIMENTACAO ASFALTICA,PADRAO DNIT, FAIXA C, COM CAP 30/45 - DMT = 10 KM</t>
  </si>
  <si>
    <t>CONCRETO BETUMINOSO USINADO A QUENTE (CBUQ) PARA PAVIMENTACAO ASFALTICA,PADRAO DNIT, FAIXA C, COM CAP 50/70 - AQUISICAO POSTO USINA</t>
  </si>
  <si>
    <t>CONCRETO BETUMINOSO USINADO A QUENTE (CBUQ) PARA PAVIMENTACAO ASFALTICA,PADRAO DNIT, FAIXA C, COM CAP 50/70 - DMT = 10 KM</t>
  </si>
  <si>
    <t>CONCRETO USINADO BOMBEAVEL, CLASSE DE RESISTENCIA C20, COM BRITA 0 E 1, SLUMP =100 +/- 20 MM, EXCLUI SERVICO DE BOMBEAMENTO (NBR 8953)</t>
  </si>
  <si>
    <t>CONCRETO USINADO BOMBEAVEL, CLASSE DE RESISTENCIA C20, COM BRITA 0 E 1, SLUMP =100 +/- 20 MM, INCLUI SERVICO DE BOMBEAMENTO (NBR 8953)</t>
  </si>
  <si>
    <t>CONCRETO USINADO BOMBEAVEL, CLASSE DE RESISTENCIA C25, COM BRITA 0 E 1, SLUMP =100 +/- 20 MM, EXCLUI SERVICO DE BOMBEAMENTO (NBR 8953)</t>
  </si>
  <si>
    <t>CONCRETO USINADO BOMBEAVEL, CLASSE DE RESISTENCIA C30, COM BRITA 0 E 1, SLUMP =100 +/- 20 MM, EXCLUI SERVICO DE BOMBEAMENTO (NBR 8953)</t>
  </si>
  <si>
    <t>CONCRETO USINADO BOMBEAVEL, CLASSE DE RESISTENCIA C35, COM BRITA 0 E 1, SLUMP =100 +/- 20 MM, EXCLUI SERVICO DE BOMBEAMENTO (NBR 8953)</t>
  </si>
  <si>
    <t>CONCRETO USINADO BOMBEAVEL, CLASSE DE RESISTENCIA C35, COM BRITA 0 E 1, SLUMP =100 +/- 20 MM, INCLUI SERVICO DE BOMBEAMENTO (NBR 8953)</t>
  </si>
  <si>
    <t>CONCRETO USINADO BOMBEAVEL, CLASSE DE RESISTENCIA C40, COM BRITA 0 E 1, SLUMP =100 +/- 20 MM, EXCLUI SERVICO DE BOMBEAMENTO (NBR 8953)</t>
  </si>
  <si>
    <t>CONCRETO USINADO BOMBEAVEL, CLASSE DE RESISTENCIA C40, COM BRITA 0 E 1, SLUMP =100 +/- 20 MM, INCLUI SERVICO DE BOMBEAMENTO (NBR 8953)</t>
  </si>
  <si>
    <t>CONCRETO USINADO BOMBEAVEL, CLASSE DE RESISTENCIA C45, COM BRITA 0 E 1, SLUMP =100 +/- 20 MM, INCLUI SERVICO DE BOMBEAMENTO (NBR 8953)</t>
  </si>
  <si>
    <t>CONCRETO USINADO BOMBEAVEL, CLASSE DE RESISTENCIA C60, COM BRITA 0 E 1, SLUMP =100 +/- 20 MM, EXCLUI SERVICO DE BOMBEAMENTO (NBR 8953)</t>
  </si>
  <si>
    <t>CONCRETO USINADO BOMBEAVEL, CLASSE DE RESISTENCIA C60, COM BRITA 0 E 1, SLUMP =100 +/- 20 MM, INCLUI SERVICO DE BOMBEAMENTO (NBR 8953)</t>
  </si>
  <si>
    <t>CONCRETO USINADO BOMBEAVEL, CLASSE DE RESISTENCIA C80, COM BRITA 0 E 1, SLUMP =100 +/- 20 MM, EXCLUI SERVICO DE BOMBEAMENTO (NBR 8953)</t>
  </si>
  <si>
    <t>CONCRETO USINADO BOMBEAVEL, CLASSE DE RESISTENCIA C80, COM BRITA 0 E 1, SLUMP =100 +/- 20 MM, INCLUI SERVICO DE BOMBEAMENTO (NBR 8953)</t>
  </si>
  <si>
    <t>CONCRETO USINADO CONVENCIONAL (NAO BOMBEAVEL) CLASSE DE RESISTENCIA C10,COM BRITA 1 E 2, SLUMP = 80 MM +/- 10 MM (NBR 8953)</t>
  </si>
  <si>
    <t>CONCRETO USINADO CONVENCIONAL (NAO BOMBEAVEL) CLASSE DE RESISTENCIA C15,COM BRITA 1 E 2, SLUMP = 80 MM +/- 10 MM (NBR 8953)</t>
  </si>
  <si>
    <t>CONDULETE DE ALUMINIO, TIPO C, COM TAMPA CEGA, PARA ELETRODUTO ROSCAVEL DE1/2"</t>
  </si>
  <si>
    <t>CONDULETE TIPO "X" EM LIGA ALUMINIO P/ ELETRODUTO ROSCADO 3/4"</t>
  </si>
  <si>
    <t>CONDULETE TIPO "X" EM LIGA ALUMINIO P/ ELETRODUTO ROSCADO 3"</t>
  </si>
  <si>
    <t>CONECTOR CURVO 90 GRAUS BITOLA 1 1/2" EM FERRO GALV OU ALUMINIO P/ ADAPTARENTRADA DE ELETRODUTO METALICO FLEXIVEL EM QUADROS</t>
  </si>
  <si>
    <t>CONECTOR CURVO 90 GRAUS BITOLA 1 1/4" EM FERRO GALV OU ALUMINIO P/ ADAPTARENTRADA DE ELETRODUTO METALICO FLEXIVEL EM QUADROS</t>
  </si>
  <si>
    <t>CONECTOR CURVO 90 GRAUS BITOLA 1/2" EM FERRO GALV OU ALUMINIO P/ ADAPTARENTRADA DE ELETRODUTO METALICO FLEXIVEL EM QUADROS</t>
  </si>
  <si>
    <t>CONECTOR CURVO 90 GRAUS BITOLA 1" EM FERRO GALV OU ALUMINIO P/ ADAPTARENTRADA DE ELETRODUTO METALICO FLEXIVEL EM QUADROS</t>
  </si>
  <si>
    <t>CONECTOR CURVO 90 GRAUS BITOLA 2 1/2" EM FERRO GALV OU ALUMINIO P/ ADAPTARENTRADA DE ELETRODUTO METALICO FLEXIVEL EM QUADROS</t>
  </si>
  <si>
    <t>CONECTOR CURVO 90 GRAUS BITOLA 2" EM FERRO GALV OU ALUMINIO P/ ADAPTARENTRADA DE ELETRODUTO METALICO FLEXIVEL EM QUADROS</t>
  </si>
  <si>
    <t>CONECTOR CURVO 90 GRAUS BITOLA 3/4" EM FERRO GALV OU ALUMINIO P/ ADAPTARENTRADA DE ELETRODUTO METALICO FLEXIVEL EM QUADROS</t>
  </si>
  <si>
    <t>CONECTOR CURVO 90 GRAUS BITOLA 3" EM FERRO GALV OU ALUMINIO P/ ADAPTARENTRADA DE ELETRODUTO METALICO FLEXIVEL EM QUADROS</t>
  </si>
  <si>
    <t>CONECTOR CURVO 90 GRAUS BITOLA 4" EM FERRO GALV OU ALUMINIO P/ ADAPTARENTRADA DE ELETRODUTO METALICO FLEXIVEL EM QUADROS</t>
  </si>
  <si>
    <t>CONECTOR PARAFUSO FENDIDO C/ SEPARADOR DE CABOS BIMETALICOS DE COBRE P/CABO 70MM2</t>
  </si>
  <si>
    <t>CONECTOR PARAFUSO FENDIDO C/ SEPARADOR DE CABOS BIMETALICOS DE COBRE P/CABOS 8-21MM2</t>
  </si>
  <si>
    <t>CONECTOR RETO 1 1/2" EM FERRO GALV OU ALUMINIO P/ ADAPTAR ENTRADA DEELETRODUTO METALICO FLEXIVEL EM QUADROS</t>
  </si>
  <si>
    <t>CONECTOR RETO 1 1/4" EM FERRO GALV OU ALUMINIO P/ ADAPTAR ENTRADA DEELETRODUTO METALICO FLEXIVEL EM QUADROS</t>
  </si>
  <si>
    <t>CONECTOR RETO 1/2" EM FERRO GALV OU ALUMINIO P/ ADAPTAR ENTRADA DEELETRODUTO METALICO FLEXIVEL EM QUADROS</t>
  </si>
  <si>
    <t>CONECTOR RETO 1" EM FERRO GALV OU ALUMINIO P/ ADAPTAR ENTRADA DEELETRODUTO METALICO FLEXIVEL EM QUADROS</t>
  </si>
  <si>
    <t>CONECTOR RETO 2 1/2" EM FERRO GALV OU ALUMINIO P/ ADAPTAR ENTRADA DEELETRODUTO METALICO FLEXIVEL EM QUADROS</t>
  </si>
  <si>
    <t>CONECTOR RETO 2" EM FERRO GALV OU ALUMINIO P/ ADAPTAR ENTRADA DE ELETRODUTOMETALICO FLEXIVEL EM QUADROS</t>
  </si>
  <si>
    <t>CONECTOR RETO 3/4" EM FERRO GALV OU ALUMINIO P/ ADAPTAR ENTRADA DEELETRODUTO METALICO FLEXIVEL EM QUADROS</t>
  </si>
  <si>
    <t>CONECTOR RETO 3" EM FERRO GALV OU ALUMINIO P/ ADAPTAR ENTRADA DE ELETRODUTOMETALICO FLEXIVEL EM QUADROS</t>
  </si>
  <si>
    <t>CONECTOR RETO 4" EM FERRO GALV OU ALUMINIO P/ ADAPTAR ENTRADA DE ELETRODUTOMETALICO FLEXIVEL EM QUADROS</t>
  </si>
  <si>
    <t>CONECTOR, CPVC, SOLDAVEL, 22 MM X 3/4", PARA AGUA QUENTE *COLETADO CAIXA*</t>
  </si>
  <si>
    <t>CONJUNTO ARRUELAS DE VEDACAO 5/16" PARA TELHA FIBROCIMENTO (UMA ARRUELAMETALICA E UMA ARRUELA PVC - CONICAS)</t>
  </si>
  <si>
    <t>CONJUNTO CONDULETE PVC TIPO "C" C/ 1 INTERRUPTOR SIMPLES CONJUGADO C/ 1TOMADA + TAMPA"</t>
  </si>
  <si>
    <t>CONJUNTO DE LIGACAO (TUBO + CANOPLA) PVC RIGIDO C/ TUBO 1.1/2" X 20CM P/ BACIASANITARIA"</t>
  </si>
  <si>
    <t>CONJUNTO DE LIGACAO PARA BACIA SANITARIA AJUSTAVEL, EM PLASTICO BRANCO, COMTUBO, CANOPLA E ESPUDE</t>
  </si>
  <si>
    <t>CONJUNTO EMBUTIR 1 INTERRUPTOR PARALELO 1 TOMADA 2P UNIVERSAL 10A/250V S/PLACA, TP SILENTOQUE PIAL OU EQUIV</t>
  </si>
  <si>
    <t>CONJUNTO EMBUTIR 2 INTERRUPTORES PARALELOS 1 TOMADA 2P UNIVERSAL 10A/250V, S/PLACA, TP SILENTOQUE PIAL OU EQUIV</t>
  </si>
  <si>
    <t>CONJUNTO EMBUTIR 2 INTERRUPTORES SIMPLES 1 INTERRUPTOR PARALELO 10A/250V C/PLACA TP SILENTOQUE PIAL OU EQUIV</t>
  </si>
  <si>
    <t>CONJUNTO EMBUTIR 3 INTERRUPTORES PARALELOS 10A/250V C/ PLACA TP SILENTOQUEPIAL OU EQUIV</t>
  </si>
  <si>
    <t>CONJUNTO PARA REBAIXAMENTO DE LENÇOL FREÁTICO: BOMBA ELÉTRICA A VÁCUO COM 8PONTEIRAS (LOCAÇÃO)</t>
  </si>
  <si>
    <t>CONTAINER 2,30 X 6,00 M, ALT. 2,50 M, COM 1 SANITARIO, PARA ESCRITORIO, COMPLETO,SEM DIVISORIAS INTERNAS (LOCACAO)</t>
  </si>
  <si>
    <t>CONTAINER 2,30 X 6,00 M, ALT. 2,50 M, PARA ESCRITORIO, SEM DIVISORIAS INTERNAS ESEM SANITARIO (LOCACAO)</t>
  </si>
  <si>
    <t>CONTAINER 2,30 X 4,30 M, ALT. 2,50 M, P/ SANITARIO, C/ 5 BACIAS, 1 LAVATORIO E 4MICTORIOS (LOCACAO)</t>
  </si>
  <si>
    <t>CONTAINER 2,30 X 4,30 M, ALT. 2,50 M, PARA SANITARIO, COM 3 BACIAS, 4 CHUVEIROS, 1LAVATORIO E 1 MICTORIO (LOCACAO)</t>
  </si>
  <si>
    <t>CONTAINER 2,30 X 6,00 M, ALT. 2,50 M, PARA SANITARIO, COM 4 BACIAS, 8 CHUVEIROS,1LAVATORIO E 1 MICTORIO (LOCACAO)</t>
  </si>
  <si>
    <t>CORTA-CIRCUITO FUSIVEL DISTRIBUICAO, 100A/15 KV C/ SUPORTE L, TIPO LMO DA HITACHELINE OU EQUIV</t>
  </si>
  <si>
    <t>CRUZETA FERRO GALV ROSCA REF 1"</t>
  </si>
  <si>
    <t>CRUZETA FERRO GALV ROSCA REF 2 1/2"</t>
  </si>
  <si>
    <t>CUMEEIRA ARTICULADA DE FIBROCIMENTO PARA TELHA ONDULADA E= 6 MM (SEMAMIANTO)</t>
  </si>
  <si>
    <t>CUMEEIRA ARTICULADA PARA TELHA FIBROCIMENTO, CANALETE 49 OU KALHETA - ABAEXTERNA SUPERIOR (SEM AMIANTO)</t>
  </si>
  <si>
    <t>CUMEEIRA ARTICULADA PARA TELHA FIBROCIMENTO, CANALETE 49 OU KALHETA - ABAINTERNA INFERIOR (SEM AMIANTO)</t>
  </si>
  <si>
    <t>CUMEEIRA ARTICULADA SUPERIOR PARA TELHA DE FIBROCIMENTO, E = 4 MM (SEMAMIANTO)</t>
  </si>
  <si>
    <t>CUMEEIRA NORMAL DE EXTREMIDADE OU TERMINAL PARA TELHA FIBROCIMENTOCANALETE 90 OU KALHETAO (SEM AMIANTO)</t>
  </si>
  <si>
    <t>CUMEEIRA NORMAL DE FIBROCIMENTO COM ABAS DE 300MM PARA TELHA ONDULADA E= 6MM (SEM AMIANTO)</t>
  </si>
  <si>
    <t>CUMEEIRA NORMAL PARA TELHA DE FIBROCIMENTO CANALETE 90 OU KALHETAO (SEMAMIANTO)</t>
  </si>
  <si>
    <t>CUMEEIRA NORMAL PARA TELHA DE FIBROCIMENTO, CANALETE 49 OU KALHETA (SEMAMIANTO)</t>
  </si>
  <si>
    <t>CUMEEIRA PARA TELHA CERAMICA, COMPRIMENTO DE *41* CM, RENDIMENTO DE *3*TELHAS/M</t>
  </si>
  <si>
    <t>CUMEEIRA UNIVERSAL PARA TELHA DE FIBROCIMENTO ONDULADA, E = 6MM, DE 1,10 X 0,21M (SEM AMIANTO)</t>
  </si>
  <si>
    <t>CURVA DE PVC 90º, ROSCAVEL, DE 1/2, PARA ELETRODUTO</t>
  </si>
  <si>
    <t>CURVA FERRO GALVANIZADO 90G ROSCA FEMEA REF. 4"</t>
  </si>
  <si>
    <t>CURVA FERRO GALVANIZADO 90G ROSCA MACHO REF 1"</t>
  </si>
  <si>
    <t>CURVA PVC SOLD 45G P/ AGUA FRIA PREDIAL 60 MM</t>
  </si>
  <si>
    <t>CURVA PVC SOLD 45G P/ AGUA FRIA PREDIAL 85 MM</t>
  </si>
  <si>
    <t>CURVA PVC 90G P/ ELETRODUTO ROSCAVEL 1"</t>
  </si>
  <si>
    <t>CURVA PVC 90G P/ ELETRODUTO ROSCAVEL 2 1/2"</t>
  </si>
  <si>
    <t>DENTE PARA FRESADORA</t>
  </si>
  <si>
    <t>DESMOLDANTE PROTETOR PARA FORMAS DE MADEIRA, DE BASE OLEOSA EMULSIONADAEM AGUA</t>
  </si>
  <si>
    <t>DISCO DE CORTE DIAMANTADO, SEGMENTADO, DE 7" (180 MM) E 3 MM DE ESP., PARAESMERILHADEIRA</t>
  </si>
  <si>
    <t>DISCO DE DESBASTE PARA ESTRUTURA METÁLICA DE 9" X 1/4" X 7/8" ( 225 X 6,25 X 21,87MM)</t>
  </si>
  <si>
    <t>DISCO DE LIXA GRÃO GROSSO 180 MM</t>
  </si>
  <si>
    <t>DISJUNTOR TERMICO E MAGNETICO AJUSTAVEIS, TRIPOLAR DE 100 ATE 250A, CAPACIDADEDE INTERRUPCAO DE 35KA</t>
  </si>
  <si>
    <t>DISJUNTOR TERMICO E MAGNETICO AJUSTAVEIS, TRIPOLAR DE 300 ATE 400A, CAPACIDADEDE INTERRUPCAO DE 35KA</t>
  </si>
  <si>
    <t>DISJUNTOR TERMICO E MAGNETICO AJUSTAVEIS, TRIPOLAR DE 450 ATE 600A, CAPACIDADEDE INTERRUPCAO DE 35KA</t>
  </si>
  <si>
    <t>DISTRIBUIDOR DE AGREGADOS REBOCAVEL, CAPACIDADE 1,9 M3, LARGURA DE TRABALHO3,66 M</t>
  </si>
  <si>
    <t>DIVISORIA (N2) PAINEL/VIDRO - PAINEL C/ MSO/COMEIA E=35MM - MONTANTE/RODAPEDUPLO ACO GALV PINTADO - COLOCADA</t>
  </si>
  <si>
    <t>DIVISORIA (N2) PAINEL/VIDRO - PAINEL C/ MSO/COMEIA E=35MM - PERFIS SIMPLES ACO GALVPINTADO - COLOCADA</t>
  </si>
  <si>
    <t>DIVISORIA (N2) PAINEL/VIDRO - PAINEL MSO/COMEIA E=35MM - MONTANTE/RODAPE DUPLOALUMINIO ANOD NAT - COLOCADA</t>
  </si>
  <si>
    <t>DIVISORIA (N2) PAINEL/VIDRO - PAINEL MSO/COMEIA E=35MM - PERFIS SIMPLES ALUMINIOANOD NAT - COLOCADA</t>
  </si>
  <si>
    <t>DIVISORIA (N2) PAINEL/VIDRO - PAINEL VERMICULITA E=35MM - PERFIS SIMPLES ALUMINIOANOD NATURAL - COLOCADA</t>
  </si>
  <si>
    <t>DIVISORIA (N3) PAINEL/VIDRO/PAINEL MSO/COMEIA E=35MM - MONTANTE/RODAPE DUPLOACO GALV PINTADO - COLOCADA</t>
  </si>
  <si>
    <t>DIVISORIA (N3) PAINEL/VIDRO/PAINEL MSO/COMEIA E=35MM - MONTANTE/RODAPE DUPLOALUMINIO ANOD NAT - COLOCADA</t>
  </si>
  <si>
    <t>DIVISORIA (N3) PAINEL/VIDRO/PAINEL MSO/COMEIA E=35MM - PERFIS SIMPLES ACO GALVPINTADO - COLOCADA</t>
  </si>
  <si>
    <t>DIVISORIA (N3) PAINEL/VIDRO/PAINEL MSO/COMEIA E=35MM - PERFIS SIMPLES ALUMINIOANOD NAT - COLOCADA</t>
  </si>
  <si>
    <t>DIVISORIA (N3) PAINEL/VIDRO/PAINEL VERMICULITA E=35MM - MONTANTE/RODAPE DUPLOALUMINIO ANOD NATURAL - COLOCADA</t>
  </si>
  <si>
    <t>DIVISORIA (N3) PAINEL/VIDRO/PAINEL VERMICULITA E=35MM - MONTANTE/RODAPE PERFILDUPLO ACO GALV PINTADO - COLOCADA</t>
  </si>
  <si>
    <t>DIVISORIA CEGA (N1) - PAINEL MSO/COMEIA E=35MM - MONTANTE/RODAPE DUPLO ACOGALV PINTADO - COLOCADA</t>
  </si>
  <si>
    <t>DIVISORIA CEGA (N1) - PAINEL MSO/COMEIA E=35MM - PERFIS SIMPLES ACO GALV PINTADO- COLOCADA</t>
  </si>
  <si>
    <t>DIVISORIA CEGA (N1) - PAINEL VERMICULITA E=35MM - MONTANTE/RODAPE PERFIS SIMPLESACO GALV PINTADO - COLOCADA</t>
  </si>
  <si>
    <t>DIVISORIA CEGA (N1) - PAINEL VERMICULITA E=35MM - PERFIS SIMPLES ALUMINIO ANODNATURAL - COLOCADA</t>
  </si>
  <si>
    <t>DIVISORIA, PLACA PRE-MOLDADA EM GRANILITE, MARMORITE OU GRANITINA, E = *3 CM</t>
  </si>
  <si>
    <t>DUMPER COM CAPACIDADE DE CARGA DE 1700 KG, PARTIDA ELETRICA, MOTOR DIESEL COMPOTENCIA DE 16 CV</t>
  </si>
  <si>
    <t>ELEMENTO VAZADO CERAMICO 7 X 20 X 20 CM</t>
  </si>
  <si>
    <t>ELEMENTO VAZADO CERAMICO 9 X 20 X 20 CM</t>
  </si>
  <si>
    <t>ELEMENTO VAZADO DE CONCRETO, QUADRICULADO *40 X 40 X 6* CM</t>
  </si>
  <si>
    <t>ELEMENTO VAZADO DE CONCRETO, QUADRICULADO, 1 FURO *10 X 10 X 10* CM</t>
  </si>
  <si>
    <t>ELEMENTO VAZADO DE CONCRETO, QUADRICULADO, 1 FURO *20 X 10 X 7*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</si>
  <si>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</si>
  <si>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</si>
  <si>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</si>
  <si>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</si>
  <si>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</si>
  <si>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</si>
  <si>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</si>
  <si>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</si>
  <si>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ELETRODUTO FERRO GALV OU ZINCADO ELETROLIT SEMI-PESADO PAREDE 1,20MM - 1.1/4"NBR 13057</t>
  </si>
  <si>
    <t>ELETRODUTO FERRO GALV OU ZINCADO ELETROLIT SEMI-PESADO PAREDE 1,20MM - 2" NBR</t>
  </si>
  <si>
    <t>M18,00ELETRODUTO FERRO GALV OU ZINCADO ELETROLIT SEMI-PESADO PAREDE 1,52MM - 2.1/2"NBR 13057</t>
  </si>
  <si>
    <t>CR</t>
  </si>
  <si>
    <t>ELETRODUTO FERRO GALV OU ZINCADO ELETROLIT SEMI-PESADO PAREDE 1,52MM - 3" NBR</t>
  </si>
  <si>
    <t>M3,07ELETRODUTO METALICO FLEXIVEL REV EXT PVC PRETO 15MM TIPO COPEX OU EQUIV</t>
  </si>
  <si>
    <t>ELETRODUTO PVC FLEXIVEL CORRUGADO 25MM TIPO TIGREFLEX OU EQUIV</t>
  </si>
  <si>
    <t>ELETRODUTO PVC FLEXIVEL CORRUGADO 32MM TIPO TIGREFLEX OU EQUIV</t>
  </si>
  <si>
    <t>ELEVADOR DE CREMALHEIRA CABINE FECHADA 1,5 X 2,5 X 2,35 M (UMA POR TORRE),CAPACIDADE DE CARGA 1200 KG (15 PESSOAS), TORRE 24 M (16 MODULOS), FREIO DESEGURANCA, LIMITADOR DE CARGA</t>
  </si>
  <si>
    <t>ELEVADOR DE OBRA COM TORRE DE *2,00 X 2,00* M, ALTURA DE 15 M, CARGA MAXIMA IGUALA 1500 KG, CABINE SEMI-FECHADA PARA MATERIAL, COM GUINCHO DE CORRENTE EENGRENAGEM E MOTOR ELETRICO TRIFASICO DE 10 CV (LOCACAO)</t>
  </si>
  <si>
    <t>EMPILHADEIRA C/ TORRE TRIPLEX 4,80M 189" DE ELEVACAO C/ DESLOCADOR LATERAL DOSGARFOS A GASOLINA /GLP CAP MAX 4T P/ TERRENO IRREGULAR CLARK CGP 40 PNEUSINFLAVEIS **CAIXA**"</t>
  </si>
  <si>
    <t>EMPILHADEIRA C/ TORRE TRIPLEX 4,80M 189" DE ELEVACAO C/ DESLOCADOR LATERAL DOSGARFOS, GASOLINA/GLP CAP MAX 6T P/ TERRENO IRREGULAR HYSTER H135XL2 PNEUSINFLAVEIS **CAIXA**"</t>
  </si>
  <si>
    <t>EMPILHADEIRA C/ TORRE TRIPLEX 4,80M 189" DE ELEVACAO C/ DESLOCADOR LATERAL DOSGARFOS, 40HP GASOLINA/GLP CAP 3T, P/ TERRENO IRREGULAR HYSTER H-55XM SIMPLEXPNEUS INFLAVEIS **CAIXA**"</t>
  </si>
  <si>
    <t>EMPILHADEIRA SOBRE PNEUS COM TORRE TRIPLEX, ELEVACAO DE 4,80 M E DESLOCADORLATERAL DOS GARFOS (MOTOR A GASOLINA/GLP = 40 HP; CAPACIDADE MAXIMA DE 2,5 T)</t>
  </si>
  <si>
    <t>ENGATE/RABICHO FLEXIVEL PLASTICO (PVC OU ABS) BRANCO 1/2 X 30 CM</t>
  </si>
  <si>
    <t>ENGENHEIRO CIVIL DE OBRA SENIOR</t>
  </si>
  <si>
    <t>ENTRADA DE LINHA DE ALUMINIO, DE ENCAIXE P/ ELETRODUTO 3/4"</t>
  </si>
  <si>
    <t>ENTRADA DE LINHA DE ALUMINIO, DE ENCAIXE P/ ELETRODUTO 3"</t>
  </si>
  <si>
    <t>ESCAVADEIRA HIDRAULICA SOBRE ESTEIRA 140HP CAP. 0,98M3 TIPO CATERPILAR OU EQUIV(INCL MANUTENCAO/OPERACAO)</t>
  </si>
  <si>
    <t>ESCAVADEIRA HIDRAULICA SOBRE ESTEIRA 146 A 169HP CAP. 2M3 (INCLMANUTENCAO/OPERACAO)</t>
  </si>
  <si>
    <t>ESCAVADEIRA HIDRAULICA SOBRE ESTEIRAS CACAMBA 0,40 A 1,20 M3, PESO OPERACIONAL21,19 T, POTENCIA LIQUIDA 173 HP</t>
  </si>
  <si>
    <t>ESCAVADEIRA HIDRAULICA SOBRE ESTEIRAS COM CACAMBA DE 1,20 M3, PESOOPERACIONAL 21 T, POTENCIA BRUTA 155 HP</t>
  </si>
  <si>
    <t>ESCAVADEIRA HIDRAULICA SOBRE ESTEIRAS DE 99 HP, PESO OPERACIONAL DE *16* T ECAPACIDADE DE 0,85 A 1,00 M3 (LOCACAO COM OPERADOR, COMBUSTIVEL E MANUTENCAO)</t>
  </si>
  <si>
    <t>ESCAVADEIRA HIDRAULICA SOBRE ESTEIRAS, CACAMBA 0,4 A 1,70 M3, PESO OPERACIONAL23,2 T, POTENCIA BRUTA 183 HP</t>
  </si>
  <si>
    <t>ESCAVADEIRA HIDRAULICA SOBRE ESTEIRAS, CACAMBA 0,62M3, PESO OPERACIONAL12,61T, POTENCIA LIQUIDA 95HP</t>
  </si>
  <si>
    <t>ESCAVADEIRA HIDRAULICA SOBRE ESTEIRAS, CACAMBA 0,80 A 1,30 M3, PESO OPERACIONAL22,18 T, POTENCIA LIQUIDA 170 HP</t>
  </si>
  <si>
    <t>ESCAVADEIRA HIDRAULICA SOBRE ESTEIRAS, CACAMBA 0,80M3, PESO OPERACIONAL 17T,POTENCIA BRUTA 111HP</t>
  </si>
  <si>
    <t>ESCAVADEIRA HIDRAULICA SOBRE PNEUS 105HP CAP. 0,7M3 (INCLMANUTENCAO/OPERACAO)</t>
  </si>
  <si>
    <t>ESCORA PRE-MOLDADA EM CONCRETO, *10 X 10* CM, H = 2,30M</t>
  </si>
  <si>
    <t>ESCOVA CIRCULAR EM AÇO LATONADO, COM CERDAS DE 0,30 MM, DE 6" X 1 (INDICARFABRICANTE)</t>
  </si>
  <si>
    <t>ESMERILHADEIRA ANGULAR ELÉTRICA (8500 RPM; POTÊNCIA DE 2400 W) PARA DISCOS DEDESBASTE, CORTE E LIXA, COM D = 7")</t>
  </si>
  <si>
    <t>ESPARGIDOR DE ASFALTO PRESSURIZADO, REBOCAVEL, TANQUE DE 2500 L, PNEUMATICO,COM MOTOR A GASOLINA 3,4HP</t>
  </si>
  <si>
    <t>ESPARGIDOR DE ASFALTO PRESSURIZADO, TANQUE 6 M3 COM ISOLACAO TERMICA,AQUECIDO COM 2 MACARICOS, COM BARRA ESPARGIDORA 3,60 M, A SER MONTADO SOBRECAMINHAO</t>
  </si>
  <si>
    <t>ESPELHO P/ FECHADURA EXTERNA EMBUTIR - ACAB PADRAO MEDIO</t>
  </si>
  <si>
    <t>ESTACA CONCRETO ARMADO CENTRIFUGADO D = 20CM INCLUSIVE CRAVACAO E EMENDAS25 A 30T</t>
  </si>
  <si>
    <t>ESTACA CONCRETO ARMADO CENTRIFUGADO D = 28CM INCLUSIVE CRAVACAO E EMENDAS30 A 40T</t>
  </si>
  <si>
    <t>ESTACA CONCRETO ARMADO CENTRIFUGADO D = 38CM INCLUSIVE CRAVACAO E EMENDAS75 A 90T</t>
  </si>
  <si>
    <t>ESTACA CONCRETO ARMADO CENTRIFUGADO D = 60CM INCLUSIVE CRAVACAO E EMENDAS170 A 230T</t>
  </si>
  <si>
    <t>ESTACA DE CONCRETO MACICA PARA CARGA DE 20 T, INCLUSIVE A CRAVACAO E EMENDAS,EXCETO O SERVICO DE SONDAGEM</t>
  </si>
  <si>
    <t>ESTRIBO COM PARAFUSO EM CHAPA DE FERRO FUNDIDO DE 2" X 3/16" X 35 CM, SECAO "U",PARA MADEIRAMENTO DE TELHADO</t>
  </si>
  <si>
    <t>FECHADURA BICO PAPAGAIO C/ CILINDRO P/ PORTA CORRER EXTERNA INCL CONCHAS ACAB PADRAO MEDIO</t>
  </si>
  <si>
    <t>FECHADURA BICO PAPAGAIO C/ CILINDRO P/ PORTA CORRER EXTERNA INCL CONCHAS ACAB SUPERIOR (LINHA LUXO)</t>
  </si>
  <si>
    <t>FECHADURA BICO PAPAGAIO P/ PORTA CORRER INTERNA CHAVE BIPARTIDA - ACABPADRAO MEDIO</t>
  </si>
  <si>
    <t>FECHADURA DE EMBUTIR PARA PORTA EXTERNA, MACANETA E ESPELHO EM METALCROMADO</t>
  </si>
  <si>
    <t>FECHADURA EMBUTIR REFORCADA (DE SEGURANCA) C/ CILINDRO P/ PORTA EXT,COMPLETA - ACAB PADRAO MEDI O</t>
  </si>
  <si>
    <t>FECHADURA EMBUTIR REFORCADA (DE SEGURANCA) C/ CILINDRO P/ PORTA EXT,COMPLETA - ACAB SUPERIOR (LINHA LUXO)</t>
  </si>
  <si>
    <t>FECHADURA EMBUTIR TP GORGES (CHAVE GRANDE) P/PORTA INTERNA, COMPLETA - ACABPADRAO MEDIO</t>
  </si>
  <si>
    <t>FECHADURA EMBUTIR TP GORGES (CHAVE GRANDE) P/PORTA INTERNA, COMPLETA - LINHAPOPULAR</t>
  </si>
  <si>
    <t>FECHADURA LA FONTE 1515-ST2-55MM TIPO GORGES P/ PORTA INTERNA (SOMENTE AMAQUINA, SEM ESPELHO E SEM MACANETA)</t>
  </si>
  <si>
    <t>FECHADURA LA FONTE 330-ST-55MM C/ CILINDRO P/ PORTA EXT (SOMENTE A MAQUINA, SEMESPELHO E SEM MACANETA)</t>
  </si>
  <si>
    <t>FECHADURA LA FONTE 330-ST2-40MM C/ CILINDRO P/ PORTA EXT (SOMENTE A MAQUINA,SEM ESPELHO E SEM MACANETA)</t>
  </si>
  <si>
    <t>FECHADURA LA FONTE 7070-ST2-40MM P/ PORTA DE BANHEIRO (SOMENTE A MAQUINA, SEMESPELHO E SEM MACA NETA)</t>
  </si>
  <si>
    <t>FECHADURA SOBREPOR FERRO PINTADO C/ MACANETA, CHAVE GRANDE TP HAGA 1137 OUEQUIV</t>
  </si>
  <si>
    <t>FECHO CHATO SOBREPOR FERRO ZINCADO/NIQUEL/GALV OU POLIDO - 6"</t>
  </si>
  <si>
    <t>FERROLHO/FECHO/TARJETA ALUMINIO 3'' TIPO FERROLHO/FECHO/TARJETA P/ JAN / PORTA/PORTAO</t>
  </si>
  <si>
    <t>FERROLHO/FECHO/TARJETA OU TRINCO PINO REDONDO 12" SOBREPOR FERROZINC/GALV OU POLIDO "</t>
  </si>
  <si>
    <t>FERROLHO/FECHO/TARJETA OU TRINCO PINO REDONDO 2" SOBREPOR FERRO ZINC/GALVOU POLIDO</t>
  </si>
  <si>
    <t>FERROLHO/FECHO/TARJETA OU TRINCO PINO REDONDO 4" SOBREPOR FERRO ZINC/GALVOU POLIDO</t>
  </si>
  <si>
    <t>FERROLHO/FECHO/TARJETA OU TRINCO PINO REDONDO 5" SOBREPOR FERRO ZINC/GALVOU POLIDO</t>
  </si>
  <si>
    <t>FERROLHO/FECHO/TARJETA OU TRINCO PINO REDONDO 6" SOBREPOR FERRO ZINC/GALVOU POLIDO</t>
  </si>
  <si>
    <t>FERROLHO/FECHO/TARJETA OU TRINCO PINO REDONDO 8" SOBREPOR FERRO ZINC/GALVOU POLIDO "</t>
  </si>
  <si>
    <t>FILTRO ANAEROBIO CILINDRICO CONCRETO PRE MOLDADO 1,20 X 1,50 (DIAMETROXALTURA)PARA 4 A 5 CONTRIBUINTES (NBR 13969)</t>
  </si>
  <si>
    <t>FIO P/ TELEFONE DE COBRE BITOLA 0,6MM ISOLACAO EM PVC, POLIPROPILENO, 2CONDUTORES</t>
  </si>
  <si>
    <t>FIO P/ TELEFONE DE COBRE BITOLA 1,6MM ISOLACAO EM PVC, POLIPROPILENO, 2CONDUTORES</t>
  </si>
  <si>
    <t>FIO P/ TELEFONE DE COBRE BITOLA 1MM ISOLACAO EM PVC, POLIPROPILENO, 2CONDUTORES</t>
  </si>
  <si>
    <t>FIO/CORDAO COBRE ISOLADO PARALELO OU TORCIDO 2 X 0,75MM2, TIPO PLASTIFLEXPIRELLI OU EQUIV</t>
  </si>
  <si>
    <t>FIO/CORDAO COBRE ISOLADO PARALELO OU TORCIDO 2 X 1,5MM2, TIPO PLASTIFLEX PIRELLIOU EQUIV</t>
  </si>
  <si>
    <t>FIO/CORDAO COBRE ISOLADO PARALELO OU TORCIDO 2 X 2,5MM2, TIPO PLASTIFLEX PIRELLIOU EQUIV</t>
  </si>
  <si>
    <t>FIO/CORDAO COBRE ISOLADO PARALELO OU TORCIDO 2 X 4MM2, TIPO PLASTIFLEX PIRELLIOU EQUIV</t>
  </si>
  <si>
    <t>FITA ISOLANTE ADESIVA ANTI-CHAMA EM ROLOS 19MM X 5M</t>
  </si>
  <si>
    <t>FITA ISOLANTE ADESIVA ANTI-CHAMA, USO ATÉ 750 V, EM ROLO DE 19 MM X 20 M</t>
  </si>
  <si>
    <t>FIXADOR DE ABA AUTOTRAVANTE PARA TELHA DE FIBROCIMENTO, TIPO CANALETE 90 OUKALHETAO</t>
  </si>
  <si>
    <t>FIXADOR DE ABA SIMPLES PARA TELHA DE FIBROCIMENTO, TIPO CANALETA 49 OU KALHETA</t>
  </si>
  <si>
    <t>FIXADOR DE ABA SIMPLES PARA TELHA DE FIBROCIMENTO, TIPO CANALETA 90 OUKALHETAO</t>
  </si>
  <si>
    <t>FLANGE PVC ROSCAVEL, SEXTAVADO, SEM FUROS, 1/2"</t>
  </si>
  <si>
    <t>FOLHEADO MADEIRA CEDRO/VIROLA/CEREJEIRA/FREJO OU EQUIVALENTE PARAREVESTIMENTO DE COMPENSADO</t>
  </si>
  <si>
    <t>FORRO C/ PLACAS LA-DE-VIDRO REVESTIDO FACE APARENTE C/ FILME PLASTICO GRAVADO,COR BRANCA TIPO SHEDISOL - 1,20 X 0,60M E = 15MM OU SANTA MARINA - 1,24 X 0,62E=20MM (COLOCADO)</t>
  </si>
  <si>
    <t>FORRO DE MADEIRA CEDRINHO OU EQUIVALENTE DA REGIAO, ENCAIXE MACHO/FEMEA COMFRISO, *10 X 1* CM (SEM COLOCACAO)</t>
  </si>
  <si>
    <t>FORRO DE MADEIRA CUMARU/IPE CHAMPANHE OU EQUIVALENTE DA REGIAO, ENCAIXEMACHO/FEMEA COM FRISO, *10 X 1* CM (SEM COLOCACAO)</t>
  </si>
  <si>
    <t>FORRO DE MADEIRA PINUS OU EQUIVALENTE DA REGIAO, ENCAIXE MACHO/FEMEA COMFRISO, *10 X 1* CM (SEM COLOCACAO)</t>
  </si>
  <si>
    <t>FRESADORA DE ASFALTO A FRIO SOBRE RODAS, LARG. FRESAGEM 1,00 M, POT. 155 KW/208HP</t>
  </si>
  <si>
    <t>FURADEIRA DE IMPACTO, PORTATIL, ELETRICA, TIPO INDUSTRIAL, COM MADRIL DE 5/8"(LOCACAO)</t>
  </si>
  <si>
    <t>GABIAO TIPO CAIXA MALHA HEXAGONAL 8 X 10 CM (ZN/AL), FIO 2,7 MM, DIMENSOES 2,0 X 1,0X 0,5 M</t>
  </si>
  <si>
    <t>GABIAO MANTA (COLCHAO) MALHA HEXAGONAL 6 X 8 CM (ZN/AL + PVC), DIMENSOES 4,0 X 2,0X 0,17 M, FIO 2 MM</t>
  </si>
  <si>
    <t>GABIAO MANTA (COLCHAO) MALHA HEXAGONAL 6 X 8 CM (ZN/AL + PVC), FIO 2 MM,REVESTIDO COM PVC, DIMENSOES 4,0 X 2,0 X 0,23 M</t>
  </si>
  <si>
    <t>GABIAO MANTA (COLCHAO) MALHA HEXAGONAL 6 X 8 CM (ZN/AL + PVC), FIO 2 MM,REVESTIDO COM PVC, DIMENSOES 4,0 X 2,0 X 0,3 M</t>
  </si>
  <si>
    <t>GABIAO MANTA (COLCHAO) MALHA HEXAGONAL 6 X 8 CM (ZN/AL), FIO 2,0 MM, DIMENSOES4,0 X 2,0 X 0,23 M</t>
  </si>
  <si>
    <t>GABIAO MANTA (COLCHAO) MALHA HEXAGONAL 8 X 10 CM (ZN/AL), FIO 2,0 MM, DIMENSOES4,0 X 2,0 X 0,3 M</t>
  </si>
  <si>
    <t>GABIAO MANTA (COLCHAO) MALHA HEXAGONAL 8 X 10 CM (ZN/AL), FIO 2,2 A 2,4 MM,DIMENSOES 4,0 X 2,0 X 0,3 M</t>
  </si>
  <si>
    <t>GABIAO SACO MALHA HEXAGONAL 8 X 10 CM (ZN/AL + PVC), FIO 2,4 MM, DIMENSOES 3,0 X0,65 M</t>
  </si>
  <si>
    <t>GABIAO TIPO CAIXA MALHA HEXAGONAL 8 X 10 CM (ZN/AL + PVC), FIO 2,4 MM, DIMENSOES2,0 X 1,0 X 1,0 M</t>
  </si>
  <si>
    <t>GABIAO TIPO CAIXA MALHA HEXAGONAL 8 X 10 CM (ZN/AL + PVC), FIO 2,4 MM, DIMENSOES 2,0X 1,0 X 0,5 M</t>
  </si>
  <si>
    <t>GABIAO TIPO CAIXA MALHA HEXAGONAL 8 X 10 CM (ZN/AL), FIO 2,7 MM, DIMENSOES 2,0 X 1,0X 1,0 M</t>
  </si>
  <si>
    <t>GEOGRELHA TECIDA COM FILAMENTOS DE POLIESTER + PVC, RESISTENCIA LONGITUDINAL:90 KN/M, RESISTENCIA TRANSVERSAL: 30 KN/M, ALONGAMENTO = 12 POR CENTO,DIMENSOES 5,15 X 100,0 M</t>
  </si>
  <si>
    <t>GEOTEXTIL NAO TECIDO AGULHADO DE FILAMENTOS CONTINUOS 100% POLIESTER RT 09 P/DRENAGEM TIPO BIDIM OU EQUIV</t>
  </si>
  <si>
    <t>GEOTEXTIL NAO TECIDO AGULHADO DE FILAMENTOS CONTINUOS 100% POLIESTER RT 10TIPO BIDIM OU EQUIV</t>
  </si>
  <si>
    <t>GEOTEXTIL NAO TECIDO AGULHADO DE FILAMENTOS CONTINUOS 100% POLIESTER RT 14 P/DRENAGEM TIPO BIDIM OU EQUIV</t>
  </si>
  <si>
    <t>GEOTEXTIL NAO TECIDO AGULHADO DE FILAMENTOS CONTINUOS 100% POLIESTER RT 16TIPO BIDIM OU EQUIV</t>
  </si>
  <si>
    <t>GEOTEXTIL NAO TECIDO AGULHADO DE FILAMENTOS CONTINUOS 100% POLIESTER RT 21TIPO BIDIM OU EQUIV</t>
  </si>
  <si>
    <t>GEOTEXTIL NAO TECIDO AGULHADO DE FILAMENTOS CONTINUOS 100% POLIESTER RT 26TIPO BIDIM OU EQUIV</t>
  </si>
  <si>
    <t>GEOTEXTIL NAO TECIDO AGULHADO DE FILAMENTOS CONTINUOS 100% POLIESTER RT 31TIPO BIDIM OU EQUIV</t>
  </si>
  <si>
    <t>GERADOR PORTATIL MONOFASICO, POTENCIA 5500 VA, A GASOLINA, POTENCIA DO MOTOR13 CV</t>
  </si>
  <si>
    <t>GRADE DE DISCOS CONTROLE REMOTO REBOCAVEL, COM 24 DISCOS 24" X 6 MM COMPNEUS PARA TRANSPORTE</t>
  </si>
  <si>
    <t>GRADE DE DISCOS MECANICA 20X24" COM 20 DISCOS 24" X 6MM COM PNEUS PARATRANSPORTE</t>
  </si>
  <si>
    <t>GRAMPO LINHA VIVA, DE ALUMINIO CABO PRINCIPAL ( 10 - 120MM2) DERIVACAO (10 - 70MM2)</t>
  </si>
  <si>
    <t>GRAMPO P/ HASTE DE ATERRAMENTO ATE 19MM CABO DE 10 A 25MM2</t>
  </si>
  <si>
    <t>GRAMPO U DE 5/8 " N8 EM FERRO GALVANIZADO</t>
  </si>
  <si>
    <t>GRANALHA DE ACO, ANGULAR (GRIT), PARA JATEAMENTO, PENEIRA 0,35 A 0,117 MM (SAEG80)</t>
  </si>
  <si>
    <t>GRANALHA DE ACO, ANGULAR (GRIT), PARA JATEAMENTO, PENEIRA 0,84 A 0,42 MM (SAEG40)</t>
  </si>
  <si>
    <t>GRANALHA DE ACO, ESFERICA (SHOT), PARA JATEAMENTO, PENEIRA 0,59 A 0,42MM (SAES170)</t>
  </si>
  <si>
    <t>GRANALHA DE ACO, ESFERICA (SHOT), PARA JATEAMENTO, PENEIRA 0,84 A 0,71 MM (SAES280)</t>
  </si>
  <si>
    <t>GRANALHA DE ACO, ESFERICA (SHOT), PARA JATEAMENTO, PENEIRA 1,19 A 1,00 MM (SAES390)</t>
  </si>
  <si>
    <t>GRAUTE CIMENTICIO PARA USO GERAL</t>
  </si>
  <si>
    <t>GRELHA FOFO ARTICULADA C/ REQUADRO P/ CAIXA RALO 290 X 870MM 135KG CARGA MAX1.000KG P/ CAPTACAO AGUA PLUVIAL</t>
  </si>
  <si>
    <t>GRELHA FOFO C/ REQUADRO P/ CAIXA RALO 290 X 870MM 135KG CARGA MAX 10.000KG P/CAPTACAO AGUA PLUVIAL</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</si>
  <si>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</si>
  <si>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</si>
  <si>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</si>
  <si>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</si>
  <si>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</si>
  <si>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04RODAS, COM MOTOR 4 CILINDROS</t>
  </si>
  <si>
    <t>GRUPO DE SOLDAGEM COM GERADOR A DIESEL 30 CV, PARA SOLDA ELETRICA, SOBREDUAS RODAS</t>
  </si>
  <si>
    <t>GRUPO DE SOLDAGEN C/ GERADOR A DIESEL 33HP P/ SOLDA ELETRICA, SOBRE RODAS,TIPO BAMBOZZI MOD. 0-375 A</t>
  </si>
  <si>
    <t>GRUPO GERADOR *80 A 125* KVA, MOTOR DIESEL, REBOCAVEL, ACIONAMENTO MANUAL(LOCACAO)</t>
  </si>
  <si>
    <t>GRUPO GERADOR A GASOLINA, POTENCIA NOMINAL 2,2 KW, TENSAO DE SAIDA 110/220 V,MOTOR POTENCIA 6,5 HP</t>
  </si>
  <si>
    <t>GRUPO GERADOR ACIMA DE * 125 ATE 180 KVA * DIESEL, REBOCAVEL, ACIONAMENTOMANUAL</t>
  </si>
  <si>
    <t>GRUPO GERADOR ACIMA DE 180 ATE 220 KVA, DIESEL REBOCAVEL, ACIONAMENTO MANUAL</t>
  </si>
  <si>
    <t>GRUPO GERADOR ACIMA DE 220 ATE 330 KVA, DIESEL REBOCAVEL, ACIONAMENTO MANUAL</t>
  </si>
  <si>
    <t>GRUPO GERADOR ESTACIONARIO, MOTOR DIESEL POTENCIA 170 KVA</t>
  </si>
  <si>
    <t>GRUPO GERADOR ESTACIONARIO, POTENCIA 150 KVA, MOTOR DIESEL</t>
  </si>
  <si>
    <t>GRUPO GERADOR ESTACIONARIO, POTENCIA 90 KVA, MOTOR DIESEL, 1800 RPM, 60 HZ</t>
  </si>
  <si>
    <t>GRUPO GERADOR ESTACIONARIO, SILENCIADO, POTENCIA 180 KVA, MOTOR DIESEL</t>
  </si>
  <si>
    <t>GRUPO GERADOR REBOCAVEL, POTENCIA *66* KVA, MOTOR A DIESEL</t>
  </si>
  <si>
    <t>GUINCHO DE ALAVANCA MANUAL, CAPACIDADE 3,2 T COM 20 M DE CABO DE ACO DIAMETRO16,3 MM</t>
  </si>
  <si>
    <t>GUINCHO MANUAL DE ARRASTE CAPACIDADE DE 2 T COM 20 M DE CABO DE AÇO (LOCAÇÃO)</t>
  </si>
  <si>
    <t>GUINDASTE ALTOPROPELIDO SOBRE PNEUS, COM LANCA TELESCOPICA, CAPACIDADE DE*10* T (LOCACAO COM OPERADOR, COMBUSTIVEL E MANUTENCAO)</t>
  </si>
  <si>
    <t>GUINDASTE HIDRAULICO AUTROPELIDO, COM LANCA TELESCOPICA 28,80 M, CAPACIDADEMAXIMA 30 T, POTENCIA 97 KW, TRACAO 4 X 4</t>
  </si>
  <si>
    <t>GUINDASTE HIDRAULICO AUTROPELIDO, COM LANCA TELESCOPICA 40 M, CAPACIDADEMAXIMA 60 T, POTENCIA 260 KW, TRACAO 6 X 6</t>
  </si>
  <si>
    <t>GUINDASTE HIDRAULICO AUTROPELIDO, COM LANCA TELESCOPICA 50 M, CAPACIDADEMAXIMA 100 T, POTENCIA 350 KW, TRACAO 10 X 6</t>
  </si>
  <si>
    <t>GUINDAUTO HIDRAULICO, CAPACIDADE MAXIMA DE CARGA 14340 KG, MOMENTO MAXIMO DECARGA 42,3 TM, ALCANCE MAXIMO HORIZONTAL 16,80 M, PARA MONTAGEM SOBRE CHASSIDE CAMINHAO PBT MINIMO 23000 KG (INCLUI MONTAGEM, NAO IN</t>
  </si>
  <si>
    <t>GUINDAUTO HIDRAULICO, CAPACIDADE MAXIMA DE CARGA 30000 KG, MOMENTO MAXIMO DECARGA 92,2 TM , ALCANCE MAXIMO HORIZONTAL 22,00 M, PARA MONTAGEM SOBRE CHASSIDE CAMINHAO PBT MINIMO 30000 KG (INCLUI MONTAGEM, NAO</t>
  </si>
  <si>
    <t>GUINDAUTO HIDRAULICO, CAPACIDADE MAXIMA DE CARGA 3300 KG, MOMENTO MAXIMO DECARGA 5,8 TM , ALCANCE MAXIMO HORIZONTAL 7,60 M, PARA MONTAGEM SOBRE CHASSIDE CAMINHAO PBT MINIMO 8000 KG (INCLUI MONTAGEM, NAO INCL</t>
  </si>
  <si>
    <t>GUINDAUTO HIDRAULICO, CAPACIDADE MAXIMA DE CARGA 6200 KG, MOMENTO MAXIMO DECARGA 11,7 TM , ALCANCE MAXIMO HORIZONTAL 9,70 M, PARA MONTAGEM SOBRE CHASSIDE CAMINHAO PBT MINIMO 13000 KG (INCLUI MONTAGEM, NAO IN</t>
  </si>
  <si>
    <t>GUINDAUTO HIDRAULICO, CAPACIDADE MAXIMA DE CARGA 8500 KG, MOMENTO MAXIMO DECARGA 30,4 TM , ALCANCE MAXIMO HORIZONTAL 14,30 M, PARA MONTAGEM SOBRE CHASSIDE CAMINHAO PBT MINIMO 23000 KG (INCLUI MONTAGEM, NAO I</t>
  </si>
  <si>
    <t>HASTE DE ATERRAMENTO , DN 1/2" X 3000MM, EM ACO REVESTIDO COM UMA CAMADA DECOBRE ELETROLÍTICO.</t>
  </si>
  <si>
    <t>HASTE DE ATERRAMENTO EM ACO, REVESTIDA COM BAIXA CAMADA DE COBRE, COM 3,00 MDE COMPRIMENTO E DN = 5/8", COM CONECTOR TIPO GRAMPO</t>
  </si>
  <si>
    <t>HASTE DE ATERRAMENTO, DN 3/4 X 3000MM , EM ACO REVESTIDO COM UMA CAMADA DECOBRE ELETROLÍTICO - COM CONECTOR.</t>
  </si>
  <si>
    <t>HASTE DE ATERRAMENTO, DN 5/8 X 3000MM, EM ACO REVESTIDO COM UMA CAMADA DECOBRE ELETROLÍTICO.</t>
  </si>
  <si>
    <t>HASTE RETA PARA GANCHO DE FERRO GALVANIZADO, COM ROSCA 1/4 " X 30 CM PARAFIXACAO DE TELHA METALICA, INCLUI PORCA E ARRUELAS DE VEDACAO</t>
  </si>
  <si>
    <t>HASTE RETA PARA GANCHO DE FERRO GALVANIZADO, COM ROSCA 1/4 " X 40 CM PARAFIXACAO DE TELHA DE FIBROCIMENTO, INCLUI PORCA SEXTAVADA DE ZINCO</t>
  </si>
  <si>
    <t>HASTE RETA PARA GANCHO DE FERRO GALVANIZADO, COM ROSCA 5/16" X 35 CM PARAFIXACAO DE TELHA DE FIBROCIMENTO, INCLUI PORCA E ARRUELAS DE VEDACAO</t>
  </si>
  <si>
    <t>HASTE RETA PARA GANCHO DE FERRO GALVANIZADO, COM ROSCA 5/16" X 45 CM PARAFIXACAO DE TELHA DE FIBROCIMENTO, INCLUI PORCA E ARRUELAS DE VEDACAO</t>
  </si>
  <si>
    <t>IMPERMEABILIZANTE A BASE DE CIMENTOS ESPECIAIS E ADITIVOS MINERAIS, MONOCOMPONENTE (SEM EMULSAO ADESIVA)</t>
  </si>
  <si>
    <t>IMPERMEABILIZANTE FLEXIVEL BRANCO DE BASE ACRILICA PARA COBERTURAS</t>
  </si>
  <si>
    <t>IMPERMEABILIZANTE INCOLOR PARA TRATAMENTO DE FACHADAS E TELHAS, BASESILICONE</t>
  </si>
  <si>
    <t>INTERRUPTOR INTERMEDIARIO (TECLA DUPLA) EMBUTIR 10A/250V C/ PLACA, TIPOSILENTOQUE PIAL OU EQUIV</t>
  </si>
  <si>
    <t>INTERRUPTOR PULSADOR P/ CAMPAINHA EMBUTIR 2A/250V C/ PLACA, TIPO SILENTOQUEPIAL OU EQUIV</t>
  </si>
  <si>
    <t>JANELA ALUMÍNIO DE CORRER 1,20 X 1,20 (AXL) M COM 2 FOLHAS DE VIDRO INCLUSOGUARNIÇÃO</t>
  </si>
  <si>
    <t>JANELA ALUMIINIO DE CORRER 1,20 X 1,50 M (AXL) COM 4 FOLHAS DE VIDRO INCLUSOGUARNICAO</t>
  </si>
  <si>
    <t>JANELA ALUMINIO MAXIM AR, SERIE 25, 90 X 110CM (INCLUSO GUARNIÇÃO E VIDROFANTASIA)</t>
  </si>
  <si>
    <t>JANELA ALUMINIO DE CORRER 1,00 X 1,50 M (AXL) COM 2 FOLHAS DE VIDRO INCLUSOGUARNICAO</t>
  </si>
  <si>
    <t>JANELA ALUMINIO DE CORRER 1,00 X 2,00 M (AXL) COM 4 FOLHAS DE VIDRO INCLUSOGUARNICAO</t>
  </si>
  <si>
    <t>JANELA ALUMINIO DE CORRER 1,20 X 1,20 (AXL) M COM 3 FOLHAS (2 VENEZIANAS E 1 VIDRO)INCLUSO GUARNICAO</t>
  </si>
  <si>
    <t>JANELA ALUMINIO DE CORRER 1,20 X 1,20 M (AXL) COM 4 FOLHAS DE VIDRO E BANDEIRAINCLUSO GUARNICAO</t>
  </si>
  <si>
    <t>JANELA ALUMINIO DE CORRER 1,20 X 1,50 (AXL) M COM 3 FOLHAS (2 VENEZIANAS E 1 VIDRO)INCLUSO GUARNICAO</t>
  </si>
  <si>
    <t>JANELA ALUMINIO DE CORRER 1,20 X 1,50 (AXL) M COM 6 FOLHAS (4 VENEZIANAS E 2VIDROS) INCLUSO GUARNICAO</t>
  </si>
  <si>
    <t>JANELA ALUMINIO DE CORRER 1,20 X 1,50 M (AXL) COM 4 FOLHAS DE VIDRO E BANDEIRAINCLUSO GUARNICAO</t>
  </si>
  <si>
    <t>JANELA ALUMINIO DE CORRER 1,20 X 2,00 (AXL) M COM 6 FOLHAS (4 VENEZIANAS E 2VIDROS) INCLUSO GUARNICAO</t>
  </si>
  <si>
    <t>JANELA ALUMINIO DE CORRER 1,20 X 2,00 M (AXL) COM 4 FOLHAS E BANDEIRA DE VIDROINCLUSO GUARNICAO</t>
  </si>
  <si>
    <t>JANELA ALUMINIO DE CORRER 1,20 X 2,00 M (AXL) COM 4 FOLHAS DE VIDRO INCLUSOGUARNICAO</t>
  </si>
  <si>
    <t>JANELA BASCULANTE, ACO, COM BATENTE/REQUADRO, 100 X 100 CM</t>
  </si>
  <si>
    <t>JANELA BASCULANTE, ACO, COM BATENTE/REQUADRO, 60 X 60 CM</t>
  </si>
  <si>
    <t>JANELA BASCULANTE, ACO, COM BATENTE/REQUADRO, 60 X 80 CM</t>
  </si>
  <si>
    <t>JANELA BASCULANTE, ACO, COM BATENTE/REQUADRO, 60 X 80 CM.</t>
  </si>
  <si>
    <t>JANELA BASCULANTE, ACO, COM BATENTE/REQUADRO, 80 X 80 CM</t>
  </si>
  <si>
    <t>JANELA BASCULANTE, ACO, COM BATENTE/REQUADRO, 80 X 80 CM.</t>
  </si>
  <si>
    <t>JANELA DE CORRER EM ALUMÍNIO, SÉRIE 25, SEM BANDEIRA, COM 4 FOLHAS PARA VIDRO,(DUAS FIXAS E DUAS MÓVEIS) 1,60 X 1,10 M (INCLUSO GUARNIÇÃO E VIDRO LISO INCOLOR)</t>
  </si>
  <si>
    <t>JANELA DE CORRER, ACO, BATENTE/REQUADRO DE 6 A 14 CM, COM DIVISAO HORIZ , PINTANTICORROSIVA, SEM VIDRO, BANDEIRA COM BASCULA, 4 FLS, 120 X 150 CM (A X L)</t>
  </si>
  <si>
    <t>JANELA DE CORRER, ACO, BATENTE/REQUADRO DE 6 A 14 CM, QUADRICULADA, PINTANTICORROSIVA, SEM VIDRO, BANDEIRA COM BASCULA, 4 FLS, 120 X 150 CM (A X L)</t>
  </si>
  <si>
    <t>JANELA DE CORRER, ACO, BATENTE/REQUADRO DE 6 A 14 CM, QUADRICULADA, PINTANTICORROSIVA, SEM VIDRO, BANDEIRA COM BASCULA, 4 FLS, 120 X 200 CM (A X L)</t>
  </si>
  <si>
    <t>JANELA DE CORRER, ACO, BATENTE/REQUADRO DE 6 A 14 CM, QUADRICULADA, PINTANTICORROSIVA, SEM VIDRO, SEM BANDEIRA, 4 FLS, 100 X 120 CM (A X L)</t>
  </si>
  <si>
    <t>JANELA DE CORRER, ACO, BATENTE/REQUADRO DE 6 A 14 CM, QUADRICULADA, PINTANTICORROSIVA, SEM VIDRO, SEM BANDEIRA, 4 FLS, 120 X 150 CM (A X L)</t>
  </si>
  <si>
    <t>JANELA DE CORRER, ACO, BATENTE/REQUADRO DE 6 A 14 CM, QUADRICULADA, PINTURAANTICORROSIVA, SEM VIDRO, BANDEIRA COM BASCULA, 4 FLS, 120 X 150 CM (A X L)</t>
  </si>
  <si>
    <t>JANELA DE CORRER, ACO, BATENTE/REQUADRO DE 6 A 14 CM, SEM DIVISAO, PINTANTICORROSIVA, SEM VIDRO, BANDEIRA COM BASCULA, 4 FLS, 120 X 200 CM (A X L)</t>
  </si>
  <si>
    <t>JANELA DE CORRER, ACO, BATENTE/REQUADRO DE 6 A 14 CM, VENEZIANA, PINTANTICORROSIVA, SEM VIDRO, 6 FLS, 120 X 150 CM (A X L)</t>
  </si>
  <si>
    <t>JANELA DE CORRER, ACO, COM BATENTE/REQUADRO DE 6 A 14 CM, SEM DIVISAO, PINTANTICORROSIVA, PINT ACABAMENTO, COM VIDRO, SEM BANDEIRA, COM GRADE, 4 FLS, 100X 120 CM (A X L)</t>
  </si>
  <si>
    <t>JANELA DE CORRER, ACO, COM BATENTE/REQUADRO DE 6 A 14 CM, SEM DIVISAO, PINTANTICORROSIVA, PINT ACABAMENTO, COM VIDRO, SEM BANDEIRA, 2 FLS, 120 X 150 CM (A XL)</t>
  </si>
  <si>
    <t>JANELA MADEIRA REGIONAL 1A CORRER / FOLHA P/ VIDRO C/ GUARNICAO / BANDEIRAVENEZIANA</t>
  </si>
  <si>
    <t>JANELA MADEIRA REGIONAL 2A DUPLA C/ GUILHOTINA E ABRIR VENEZIANA 1,20 X 1,20M /GUARNICAO</t>
  </si>
  <si>
    <t>JANELA MADEIRA REGIONAL 3A CORRER / FOLHA P/ VIDRO C/ VENEZIANA ABRIR/GUARNICAO S/ BANDEIRA</t>
  </si>
  <si>
    <t>JANELA MAXIMO AR, ACO, BATENTE / REQUADRO DE 6 A 14 CM, PINT ANTICORROSIVA, SEMVIDRO, COM GRADE, 1 FL, 60 X 80 CM (A X L)</t>
  </si>
  <si>
    <t>JANELA MAXIMO AR, ACO, BATENTE/REQUADRO DE 6 A 14 CM, PINT ANTICORROSIVA, SEMVIDRO, COM GRADE, 1 FL, 60 X 80 CM (A X L)</t>
  </si>
  <si>
    <t>JANELA MAXIMO AR, ACO, BATENTE/REQUADRO DE 6 A 14 CM, PINT ANTICORROSIVA, SEMVIDRO, SEM GRADE, 1 FL, 60 X 80 CM (A X L)</t>
  </si>
  <si>
    <t>JOELHO CPVC, SOLDAVEL, 90 GRAUS, 22 MM, PARA AGUA QUENTE *COLETADO CAIXA*</t>
  </si>
  <si>
    <t>JOELHO DE PVC 45º ROSCAVEL, DE 1/2"</t>
  </si>
  <si>
    <t>JOELHO DE TRANSICAO, CPVC, SOLDAVEL, 90 GRAUS, 22 MM X 3/4", PARA AGUA QUENTE*COLETADO CAIXA*</t>
  </si>
  <si>
    <t>JOELHO PVC SERIE R P/ ESG PREDIAL 45G DN 40MM</t>
  </si>
  <si>
    <t>JOELHO PVC SERIE R P/ ESG PREDIAL 45G DN 50MM</t>
  </si>
  <si>
    <t>JOELHO REDUCAO 90G PVC SOLD/ROSCA P/AGUA FRIA PREDIAL 32MM X 3/4"</t>
  </si>
  <si>
    <t>JOELHO 90 PVC C/ROSCA E BUCHA LATAO 3/4"</t>
  </si>
  <si>
    <t>JOGO DE FERRAGENS CROMADAS P/ PORTA DE VIDRO TEMPERADO, UMA FOLHACOMPOSTA: DOBRADICA SUPERIOR (101) E INFERIOR (103),TRINCO (502), FECHADURA(520),CONTRA FECHADURA (531),COM CAPUCHINHO</t>
  </si>
  <si>
    <t>JUNCAO FOFO 45 GR C/FLANGES PN-25 DN 250X200</t>
  </si>
  <si>
    <t>JUNCAO FOFO 45 GR C/FLANGES PN-25 DN 250X250</t>
  </si>
  <si>
    <t>KIT DE MATERIAIS PARA BRACADEIRA PARA FIXACAO EM POSTE CIRCULAR, CONTEM TRESFIXADORES E UM ROLO DE FITA DE 3 M EM ACO CARBONO</t>
  </si>
  <si>
    <t>LAJE CONCR ARMAD PREMOLD CIRCULAR P/ TRANSICAO POCO VISITA DN 1200MM, C/ FURODN 600 MM</t>
  </si>
  <si>
    <t>LAJE CONCR ARMAD PREMOLD CIRCULAR P/ TRANSICAO POCO VISITA DN 900 MM, C/ FURODN 600 MM</t>
  </si>
  <si>
    <t>LAJE PRE MOLDADA TRELICADA P/ PISO , H=12CM , P/ APOIO SIMPLES , SOBRECARGA DE 200KG/M2 , VAO LIVRE MAXIMO DE 5,70M</t>
  </si>
  <si>
    <t>LAJE PRE-MOLDADA (LAJOTAS + VIGOTAS) PARA FORRO CONVENCIONAL, SOBRECARGA DE100 KG/M2, VAO ATE 4,00 M (SEM COLOCACAO)</t>
  </si>
  <si>
    <t>LAJE PRE-MOLDADA DE PISO CONVENCIONAL SOBRECARGA 200KG/M2 VAO ATE 5,00M</t>
  </si>
  <si>
    <t>LAJE PRE-MOLDADA DE PISO CONVENCIONAL SOBRECARGA 350KG/M2 VAO ATE 3,50M</t>
  </si>
  <si>
    <t>LAJE PRE-MOLDADA DE PISO TRELICADA C/ H=16CM P/ APOIO SIMPLES SOBRECARGA200KG/M2 VAO LIVRE ATE 6,00M</t>
  </si>
  <si>
    <t>LAJE TRELICADA P/ PISO , H=10CM , P/ APOIO SIMPLES , SOBRECARGA DE 200 KG/M2 , VAOLIVRE MAXIMO DE 5,70M</t>
  </si>
  <si>
    <t>LAJE TRELICADA P/ PISO , H=16CM , P/ APOIO SIMPLES , SOBRECARGA DE 200 KG/M2 , VAOLIVRE MAXIMO DE 4,75M</t>
  </si>
  <si>
    <t>LAJE TRELICADA P/ PISO , H=20CM , P/ APOIO SIMPLES , SOBRECARGA DE 200 KG/M2 , VAOLIVRE MAXIMO DE 9,50M</t>
  </si>
  <si>
    <t>LAJE TRELICADA P/ PISO , H=25CM , P/ APOIO SIMPLES , SOBRECARGA DE 200 KG/M2 , VAOLIVRE MAXIMO DE 8,30M</t>
  </si>
  <si>
    <t>LAJE TRELICADA P/ PISO , H=30CM , P/ APOIO SIMPLES , SOBRECARGA DE 200 KG/M2 , VAOLIVRE MAXIMO DE 12,65M</t>
  </si>
  <si>
    <t>LAJOTA CERAMICA 20 X 30 CM PARA LAJE PRE-MOLDADA</t>
  </si>
  <si>
    <t>LAVADORA DE ALTA PRESSAO (LAVA-JATO)) PARA AGUA FRIA, DE 1400 A 1900 LIBRAS,VAZAO DE 400 A 700 LITROS / HORA</t>
  </si>
  <si>
    <t>LEVANTADOR LATAO FUNDIDO CROMADO PESO MINIMO 35G P/ JAN GUILHOTINA</t>
  </si>
  <si>
    <t>LIMPADORA A JATO/VACUO PRESSAO P/LIMPEZA ESG PUBL./INDUSTRIAL CONSMAQ SF OUEQUIV. , MONTADA SOBRE CAMINHAO EQUI. C/EXAUSTOR-COMPRESSOR,TANQUECILINDRICO DE ABERTURA,SISTEMA SEPARACAO LIQUIDOS</t>
  </si>
  <si>
    <t>LIXA EM FOLHA PARA PAREDE OU MADEIRA, NUMERO 120 (COR VERMELHA)</t>
  </si>
  <si>
    <t>LUMINARIA ABERTA P/ ILUMINACAO PUBLICA, CORPO REFLETOR EM ALUMINIO FUNDIDO,PORTA LAMPADA E27 COM BRACO METALICO DE 1,50M</t>
  </si>
  <si>
    <t>LUMINARIA ABERTA P/ ILUMINACAO PUBLICA, TIPO X-68 PETERCO OU EQUIV, C/ LAMPADAMISTA 160W</t>
  </si>
  <si>
    <t>LUMINARIA CALHA EM CHAPA ACO SOBREPOR C/ 1 LAMPADA FLUORESCENTE 40W(COMPLETA, INCL. REATOR AFP PARTIDA RAPIDA 127V E LAMPADA)</t>
  </si>
  <si>
    <t>LUMINARIA CALHA SOBREPOR CHAPA DE ACO P/ 4 LAMPADAS FLUORESCENTES 4OW (NAOINCLUI REATOR E LAMP)</t>
  </si>
  <si>
    <t>LUMINARIA CALHA SOBREPOR EM CHAPA ACO C/ 1 LAMPADA FLUORESCENTE 20W(COMPLETA, INCL. REATOR PART RAPIDA E LAMPADA)</t>
  </si>
  <si>
    <t>LUMINARIA CALHA SOBREPOR EM CHAPA ACO C/ 2 LAMPADAS FLUORESCENTES 40W(COMPLETA, INCL REATOR PART RAPIDA E LAMPADAS)</t>
  </si>
  <si>
    <t>LUMINARIA CALHA SOBREPOR EM CHAPA ACO P/ 1 LAMPADA FLUORESCENTE 20W (NAOINCLUI REATOR E LAMPADA)</t>
  </si>
  <si>
    <t>LUMINARIA CALHA SOBREPOR EM CHAPA ACO P/ 1 LAMPADA FLUORESCENTE 40W (NAOINCLUI REATOR E LAMP)</t>
  </si>
  <si>
    <t>LUMINARIA CALHA SOBREPOR EM CHAPA ACO P/ 2 LAMPADAS FLUORESCENTES 2OW (NAOINCLUI REATOR E LAMPADAS)</t>
  </si>
  <si>
    <t>LUMINARIA CALHA SOBREPOR EM CHAPA ACO P/ 2 LAMPADAS FLUORESCENTES 40W (NAOINCLUI REATOR E LAMP)</t>
  </si>
  <si>
    <t>LUMINARIA CALHA SOBREPOR EM CHAPA ACO P/ 3 LAMPADAS FLUORESCENTES 20W (NAOINCLUI REATOR E LAMP)</t>
  </si>
  <si>
    <t>LUMINARIA CALHA SOBREPOR EM CHAPA ACO P/ 4 LAMPADAS FLUORESCENTES 20W (NAOINCLUI REATOR E LAMP)</t>
  </si>
  <si>
    <t>LUMINARIA FECHADA P/ ILUMINACAO PUBLICA, TIPO ABL 50/F OU EQUIV, P/ LAMPADA AVAPOR DE MERCURIO 400W</t>
  </si>
  <si>
    <t>LUMINARIA FECHADA P/ ILUMINACAO PUBLICA, TIPO X-35 PETERCO OU EQUIV, (COMPLETA,INCL. LAMPADA VAPOR MERCURIO 400W)</t>
  </si>
  <si>
    <t>LUMINARIA PARA LAMPADA FLUORESCENTE COM CALHA DE SOBREPOR EM CHAPA DE ACO,INCLUINDO 1 LAMPADA DE 40 W E REATOR ELETRÔNICO DE PARTIDA RAPIDA</t>
  </si>
  <si>
    <t>LUMINARIA PLAFONIER SOBREPOR ARO/BASE METALICA C/ GLOBO ESFERICO VIDROLEITOSO BOCA 10CM DIAM 20CM P/ 1 LAMP INCAND, INCL SOQUETE PORCELANA</t>
  </si>
  <si>
    <t>LUMINARIA PLAFONIER SOBREPOR C/ GLOBO CHATO VIDRO BOCA 10CM INCL BASE/AROMETALICA OU PLASTICO C/ SOQUETE P/ 1 LAMP INCAND 60W - LINHA POPULAR</t>
  </si>
  <si>
    <t>LUMINARIA PROVA DE TEMPO E GASES, TIPO YLC-16/1 CASTIMETAL OU EQUIV, C/ LAMPADAINCANDESCENTE DE 100W</t>
  </si>
  <si>
    <t>LUMINARIA PROVA DE TEMPO E GASES, TIPO YLC-16/2 CASTIMETAL OU EQUIV (COMPLETA,INCL. LAMPADA INCANDESCENTE DE 200W)</t>
  </si>
  <si>
    <t>LUMINARIA PROVA DE TEMPO E GASES, TIPO YLC-16/3 CASTIMETAL OU EQUIV (COMPLETA,INCL. LAMPADA INCANDESCENTE DE 300W)</t>
  </si>
  <si>
    <t>LUVA DE TRANSICAO DE CPVC X PVC, SOLDAVEL, 22 X 25 MM, PARA AGUA QUENTE*COLETADO CAIXA*</t>
  </si>
  <si>
    <t>LUVA FERRO GALV ELETROLITICO 4" P/ ELETRODUTO</t>
  </si>
  <si>
    <t>LUVA FERRO GALV ELETROTILICO 2" P/ ELETRODUTO</t>
  </si>
  <si>
    <t>LUVA REDUCAO FERRO GALV ROSCA MACHO/FEMEA 1.1/2" X 1"</t>
  </si>
  <si>
    <t>LUVA REDUCAO FERRO GALV ROSCA MACHO/FEMEA 1" X 1/2"</t>
  </si>
  <si>
    <t>MADEIRA PINHO SERRADA 3A QUALIDADE NAO APARELHADA</t>
  </si>
  <si>
    <t>MANOMETRO 0 A 200PSI (0 A 14KGF/CM2) D=50MM - CONEXAO 1/4" BSP, RETO, CAIXA E ANELEM ACO ESTAMPADO 1020, ACABAMENTO EM PINTURA ELETROSTATICA EM EPOXI PRETO</t>
  </si>
  <si>
    <t>MANTA IMPERMEABILIZANTE A BASE DE ASFALTO MODIFICADO C/ ELASTOMEROS DESBSTIPO TORODIM ALUMINIO E = 3MM VIAPOL OU EQUIV</t>
  </si>
  <si>
    <t>MANTA IMPERMEABILIZANTE A BASE DE ASFALTO MODIFICADO C/ POLIMEROS DE APP TIPOTORODIM APP 3MM VIAPOL OU EQUIV</t>
  </si>
  <si>
    <t>MANTA IMPERMEABILIZANTE A BASE DE ASFALTO MODIFICADO C/ POLIMEROS DE APP TIPOTORODIM 4MM VIAPOL OU EQUIV</t>
  </si>
  <si>
    <t>MANTA IMPERMEABILIZANTE A BASE DE ASFALTO MODIFICADO C/ POLIMEROS DE APP TIPOTORODIM 5MM VIAPOL OU EQUIV</t>
  </si>
  <si>
    <t>MANTA IMPERMEABILIZANTE TIPO GLASS, A BASE DE ASFALTO MODIFICADO COMPOLIMEROS PLASTOMERICOS (PL), E = 3 MM</t>
  </si>
  <si>
    <t>MANÔMETRO ESCALA 10 KGF/CM2, CAIXA E ANEL EM ACO ESTAMPADO 1020, ACABAMENTOEM PINTURA ELETROSTATICA EM EPOXI PRETO, DN = 100 MM, CONEXAO DE 1,2"</t>
  </si>
  <si>
    <t>MAQUINA (PRENSA HIDRAULICA) PMT-1000 P/ FABRICACAO DE TUBOS DE CONCRETOSIMPLES DN200 A DN600 X 1000 A 1500MM DE COMPR - MENEGOTTI</t>
  </si>
  <si>
    <t>MAQUINA DE CORTAR ACO TIPO SOGEMAT OU EQUIV (MANUAL)</t>
  </si>
  <si>
    <t>MAQUINA DE CORTAR ASFALTO E CONCRETO COM MOTOR A GASOLINA DE 10 HP, SEM ODISCO (LOCACAO)</t>
  </si>
  <si>
    <t>MAQUINA DEMARCADORA DE FAIXA DE TRAFEGO FX44 CONSMAQ, AUTOPROPELIDA,MOTOR DIESEL 30 HP</t>
  </si>
  <si>
    <t>MARCO/ARO/BATENTE SIMPLES / GRADE CANTO 7 X 3,5CM P/ PORTA 0,60 A 1,20 X 2,10MMADEIRA REGIONAL 1A</t>
  </si>
  <si>
    <t>MARCO/ARO/BATENTE SIMPLES / GRADE CANTO 7 X 3,5CM P/ PORTA 0,60 A 1,20 X 2,10MMADEIRA REGIONAL 2A</t>
  </si>
  <si>
    <t>MARCO/ARO/BATENTE SIMPLES / GRADE CANTO 7 X 3CM P/ PORTA 0,60 A 1,20 X 2,10MMADEIRA REGIONAL 2A</t>
  </si>
  <si>
    <t>MARTELETE OU ROMPEDOR PNEUMATICO TIPO ATLAS COPCO 27 A 44KG INCLUSIVECONJUNTO DE MANGUEIRAS ( 2 X 15M)</t>
  </si>
  <si>
    <t>MARTELO DEMOLIDOR PNEUMATICO MANUAL, COM REDUCAO DE VIBRACAO, PESO DE 31,5KG</t>
  </si>
  <si>
    <t>MARTELO PERFURADOR PNEUMATICO MANUAL, DE SUPERFICIE, COM AVANCO DE COLUNA,PESO DE 22 KG</t>
  </si>
  <si>
    <t>MEDIDOR DE NIVEL ESTATICO E DINAMICO PARA POCO ARTESIANO COM CABO DE ACOREVESTIDO EM PVC COMPRIM= DE 200M</t>
  </si>
  <si>
    <t>MEIA CANA DE MADEIRA CEDRINHO OU EQUIVALENTE DA REGIAO, ACABAMENTO PARAFORRO PAULISTA, *2,5 X 2,5* CM</t>
  </si>
  <si>
    <t>MEIA CANA DE MADEIRA PINUS OU EQUIVALENTE DA REGIAO, ACABAMENTO PARA FORROPAULISTA, *2,5 X 2,5* CM</t>
  </si>
  <si>
    <t>MEIA CANALETA CONCRETO ESTRUTURAL 14 X 19 X 19 CM, FBK 14 MPA (NBR 6136)*COLETADO CAIXA*</t>
  </si>
  <si>
    <t>MEIA CANALETA CONCRETO ESTRUTURAL 14 X 19 X 19 CM, FBK 4,5 MPA (NBR 6136)*COLETADO CAIXA*</t>
  </si>
  <si>
    <t>MEIO BLOCO CONCRETO ESTRUTURAL 14 X 19 X 14 CM, FBK 14 MPA (NBR 6136) *COLETADOCAIXA*</t>
  </si>
  <si>
    <t>MEIO BLOCO CONCRETO ESTRUTURAL 14 X 19 X 14 CM, FBK 4,5 MPA (NBR 6136) *COLETADOCAIXA*</t>
  </si>
  <si>
    <t>MEIO BLOCO CONCRETO ESTRUTURAL 14 X 19 X 19 CM, FBK 4,5 MPA (NBR 6136) *COLETADOCAIXA*</t>
  </si>
  <si>
    <t>MEIO BLOCO CONCRETO ESTRUTURAL 14 X 19 X 34 CM, FBK 14 MPA (NBR 6136) *COLETADOCAIXA*</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</si>
  <si>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</si>
  <si>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</si>
  <si>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</si>
  <si>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</si>
  <si>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METACAULIM DE ALTA REATIVIDADE/CAULIM CALCINADO</t>
  </si>
  <si>
    <t>MICRO-TRATOR CORTADOR DE GRAMA COM LARGURA DO CORTE DE 107 CM, COM 2LAMINAS E DESCARTE LATERAL</t>
  </si>
  <si>
    <t>MICROESFERAS DE VIDRO PARA SINALIZACAO HORIZONTAL VIARIA, TIPO I-B (PREMIX) - NBR</t>
  </si>
  <si>
    <t>MISTURADOR BASE PARA CHUVEIRO/BANHEIRA, 1/2 " OU 3/4 ", SOLDAVEL OU ROSCAVEL</t>
  </si>
  <si>
    <t>MISTURADOR CROMADO DE MESA BICA BAIXA PARA LAVATORIO (REF 1875)</t>
  </si>
  <si>
    <t>MISTURADOR CROMADO DE PAREDE PARA LAVATORIO (REF 1178)</t>
  </si>
  <si>
    <t>MISTURADOR DE ARGAMASSA HORIZONTAL, CAPACIDADE DE 50 L, MOTOR TRIFASICO COMPOTENCIA DE 1,5 HP (LOCACAO)</t>
  </si>
  <si>
    <t>MISTURADOR DE ARGAMASSA, EIXO HORIZONTAL, CAPACIDADE DE MISTURA 160 KG,MOTOR ELETRICO TRIFASICO 220/380 V, POTENCIA 3 CV</t>
  </si>
  <si>
    <t>MISTURADOR DE ARGAMASSA, EIXO HORIZONTAL, CAPACIDADE DE MISTURA 300 KG,MOTOR ELETRICO TRIFASICO 220/380 V, POTENCIA 5 CV</t>
  </si>
  <si>
    <t>MISTURADOR DE ARGAMASSA, EIXO HORIZONTAL, CAPACIDADE DE MISTURA 600 KG,MOTOR ELETRICO TRIFASICO 220/380 V, POTENCIA 7,5 CV</t>
  </si>
  <si>
    <t>MISTURADOR DE PAREDE CROMADO PARA COZINHA BICA MOVEL COM AREJADOR (REF1258)</t>
  </si>
  <si>
    <t>MONTADOR ELETROELETRONICO</t>
  </si>
  <si>
    <t>MONTADOR ELETROMECANICO</t>
  </si>
  <si>
    <t>MOTOBOMBA AUTOESCORVANTE MOTOR A GASOLINA, POTENCIA 6,0HP, BOCAIS 3" X 3",HM/Q = 5 MCA / 24 M3/H A 52,5 MCA / 5,0 M3/H</t>
  </si>
  <si>
    <t>MOTOBOMBA AUTOESCORVANTE MOTOR ELETRICO TRIFASICO 7,4HP BOCA DIAMETRO DESUCCAO X RECLAQUE: 2"X2", HM/ Q = 10 M / 73,5 M3/H A 28 M / 8,2 M3 /H</t>
  </si>
  <si>
    <t>MOTOBOMBA AUTOESCORVANTE POTENCIA 5,42 HP, BOCAIS SUCCAO X RECALQUE 2" X 2",A GASOLINA, DIAMETRO DO ROTOR 122 MM HM/Q = 6 MCA / 33,0 M3/H A 28 MCA / 8,0 M3/H</t>
  </si>
  <si>
    <t>MOTOBOMBA CENTRIFUGA, MOTOR A GASOLINA, POTENCIA 5,42 HP, BOCAIS 1 1/2" X 1",DIAMETRO ROTOR 143 MM HM/Q = 6 MCA / 16,8 M3/H A 38 MCA / 6,6 M3/H</t>
  </si>
  <si>
    <t>MOTOBOMBA TRASH (PARA AGUA SUJA) AUTO ESCORVANTE, MOTOR GASOLINA DE 6,41 HP,DIAMETROS DE SUCCAO X RECALQUE: 3" X 3", HM/Q: 10/60 A 23/0</t>
  </si>
  <si>
    <t>MOTONIVELADORA COM POTENCIA DE 140 A 155 HP (LOCACAO COM OPERADOR,COMBUSTIVEL E MANUTENCAO)</t>
  </si>
  <si>
    <t>MOTONIVELADORA POTENCIA BASICA LIQUIDA (PRIMEIRA MARCHA) 125 HP , PESO BRUTO13032 KG, LARGURA DA LAMINA DE 3,7 M</t>
  </si>
  <si>
    <t>MOURAO CONCRETO CURVO, SECAO "T", H = 2,80 M + CURVA COM 0,45 M, COM FUROS PARAFIOS</t>
  </si>
  <si>
    <t>MOURAO DE CONCRETO RETO, *10 X 10* CM, H= 2,30 M</t>
  </si>
  <si>
    <t>MOURAO DE CONCRETO RETO, TIPO ESTICADOR, *10 X 10* CM, H= 2,50 M</t>
  </si>
  <si>
    <t>MOURAO DE CONCRETO RETO, 10 X 10 CM, H= 2,00 M</t>
  </si>
  <si>
    <t>MOURAO DE CONCRETO RETO, 10 X 10 CM, H= 3,00 M</t>
  </si>
  <si>
    <t>MUFLA TERMINAL PRIMARIA UNIPOLAR USO EXTERNO PARA CABO 25/70MM2 ISOL, 3,6/6KVEM EPR - BORRACHA DE SILICONE</t>
  </si>
  <si>
    <t>MUFLA TERMINAL PRIMARIA UNIPOLAR USO EXTERNO PARA CABO 50/185MM2 ISOL. 20/35KVEM EPR</t>
  </si>
  <si>
    <t>MUFLA TERMINAL PRIMARIA UNIPOLAR USO INTERNO PARA CABO 35/120MM2 ISOLACAO15/25KV EM EPR - BORRACHA DE SILICONE</t>
  </si>
  <si>
    <t>MUFLA TERMINAL PRIMARIA UNIPOLAR USO INTERNO PARA CABO 35/70MM2 ISOLACAO8,7/15KV EM EPR - BORRACHA DE SILICONE</t>
  </si>
  <si>
    <t>NIPEL PVC, ROSCAVEL, 1/2", AGUA FRIA PREDIAL</t>
  </si>
  <si>
    <t>OPERADOR DE GUINDASTE</t>
  </si>
  <si>
    <t>OPERADOR DE MAQUINAS E EQUIPAMENTOS</t>
  </si>
  <si>
    <t>PA CARREGADEIRA SOBRE PNEUS * 105 HP * CAP. 1,72M3 * PESO OPERACIONAL* 9 T * TIPOCATERPILAR 924 - F II NACIONAL OU EQUIV (INCL MANUTENCAO/OPERACAO)</t>
  </si>
  <si>
    <t>PA CARREGADEIRA SOBRE PNEUS * 170 HP * CAP. * 3 M 3 * PESO OPERACIONAL * 16 T * TIPOCATERPILAR 950 - F II NACIONAL OU EQUIV (INCL MANUTENCAO/OPERACAO)</t>
  </si>
  <si>
    <t>PA CARREGADEIRA SOBRE PNEUS COM MOTOR DE 105 HP E CAPACIDADE NA CACAMBA DE1,91 M3 (LOCACAO COM OPERADOR, COMBUSTIVEL E MANUTENCAO)</t>
  </si>
  <si>
    <t>PA CARREGADEIRA SOBRE RODAS, POTENCIA BRUTA 127 HP, CAPACIDADE DA CACAMBA DE2,0 A 2,4 M3, PESO OPERACIONAL DE 10330 KG</t>
  </si>
  <si>
    <t>PA CARREGADEIRA SOBRE RODAS, POTENCIA LIQUIDA 128 HP, CAPACIDADE DA CACAMBADE 1,7 A 2,8 M3, PESO OPERACIONAL DE 11632 KG</t>
  </si>
  <si>
    <t>PA CARREGADEIRA SOBRE RODAS, POTENCIA LIQUIDA 197 HP, CAPACIDADE DA CACAMBADE 2,5 A 3,5 M3, PESO OPERACIONAL DE 18338 KG</t>
  </si>
  <si>
    <t>PA CARREGADEIRA SOBRE RODAS, POTENCIA LIQUIDA 213 HP, CAPACIDADE DA CACAMBADE 1,9 A 3,5 M3, PESO OPERACIONAL DE 19234 KG</t>
  </si>
  <si>
    <t>PA CARREGADEIRA SOBRE RODAS, POTENCIA 152 HP, CAPACIDADE DA CACAMBA DE 1,53 A2,30 M3, PESO OPERACIONAL DE 10216 KG</t>
  </si>
  <si>
    <t>PAR DE TABELAS DE BASQUETE EM COMPENSADO NAVAL DE *1,80 X 1,20* M, COM ARO DEMETAL E REDE (SEM SUPORTE DE FIXACAO)</t>
  </si>
  <si>
    <t>PARA-RAIOS DE BAIXA TENSAO, TENSAO DE OPERACAO 275V ( VN = 220V ) E 150V ( VN =127V ), CORR. MAX. 19,5KA</t>
  </si>
  <si>
    <t>PARA-RAIOS DE DISTRIBUICAO TIPO VALVULA DE OXIDO DE ZINCO, TENSAO NOMINAL 15KV,5KA</t>
  </si>
  <si>
    <t>PARA-RAIOS DE DISTRIBUICAO TIPO VALVULA DE OXIDO DE ZINCO, TENSAO NOMINAL 30KV,10KA</t>
  </si>
  <si>
    <t>PARAFUSO DE ACO ZINCADO COM ROSCA SOBERBA, CABECA CHATA E FENDA SIMPLES,DIAMETRO 4,2 MM, COMPRIMENTO * 32 * MM</t>
  </si>
  <si>
    <t>PARAFUSO DE ACO ZINCADO COM ROSCA SOBERBA, CABECA CHATA E FENDA SIMPLES,DIAMETRO 4,8 MM, COMPRIMENTO 45 MM</t>
  </si>
  <si>
    <t>PARAFUSO DE FERRO POLIDO, SEXTAVADO, COM ROSCA INTEIRA, DIAMETRO 5/16",COMPRIMENTO 3/4", COM PORCA E ARRUELA LISA LEVE</t>
  </si>
  <si>
    <t>PARAFUSO DE FERRO POLIDO, SEXTAVADO, COM ROSCA PARCIAL, DIAMETRO 5/8",COMPRIMENTO 6", COM PORCA E ARRUELA DE PRESSAO MEDIA</t>
  </si>
  <si>
    <t>PARAFUSO DE LATAO COM ACABAMENTO CROMADO PARA FIXAR PECA SANITARIA, INCLUIPORCA CEGA, ARRUELA E BUCHA DE NYLON TAMANHO S-10</t>
  </si>
  <si>
    <t>PARAFUSO DE LATAO COM ROSCA SOBERBA, CABECA CHATA E FENDA SIMPLES, DIAMETRO3,2 MM, COMPRIMENTO 16 MM</t>
  </si>
  <si>
    <t>PARAFUSO DE LATAO COM ROSCA SOBERBA, CABECA CHATA E FENDA SIMPLES, DIAMETRO4,8 MM, COMPRIMENTO 65 MM</t>
  </si>
  <si>
    <t>PARAFUSO EM FERRO GALVANIZADO, TIPO MAQUINA, SEXTAVADO E SEM PORCA,DIAMETRO 1/2", COMPRIMENTO 2"</t>
  </si>
  <si>
    <t>PARAFUSO FRANCES METRICO ZINCADO 12 X 140MM, INCL PORCA SEXT E ARRUELA DEPRESSAO/MEDIA</t>
  </si>
  <si>
    <t>PARAFUSO FRANCES METRICO ZINCADO, DIAMETRO 12 MM, COMPRIEMNTO 150MM, COMPORCA SEXTAVADA E ARRUELA DE PRESSAO MEDIA</t>
  </si>
  <si>
    <t>PARAFUSO FRANCES ZINCADO, DIAMETRO 1/2'', COMPRIEMNTO 12'', COM PORCA E ARRUELALISA MEDIA</t>
  </si>
  <si>
    <t>PARAFUSO FRANCES ZINCADO, DIAMETRO 1/2'', COMPRIEMNTO 15'', COM PORCA E ARRUELALISA MEDIA</t>
  </si>
  <si>
    <t>PARAFUSO FRANCES ZINCADO, DIAMETRO 1/2'', COMPRIEMNTO 4'', COM PORCA E ARRUELA</t>
  </si>
  <si>
    <t>PARAFUSO NIQUELADO COM ACABAMENTO CROMADO PARA FIXAR PECA SANITARIA, INCLUIPORCA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</si>
  <si>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</si>
  <si>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</si>
  <si>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</si>
  <si>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</si>
  <si>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</si>
  <si>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ZINCADO ROSCA SOBERBA 5/16 " X 120 MM PARA TELHA FIBROCIMENTO</t>
  </si>
  <si>
    <t>PARAFUSO ZINCADO ROSCA SOBERBA, CABECA SEXTAVADA, 5/16 " X 110 MM, PARAFIXACAO DE TELHA EM MADEIRA</t>
  </si>
  <si>
    <t>PARAFUSO ZINCADO ROSCA SOBERBA, CABECA SEXTAVADA, 5/16 " X 150 MM, PARAFIXACAO DE TELHA EM MADEIRA</t>
  </si>
  <si>
    <t>PARAFUSO ZINCADO ROSCA SOBERBA, CABECA SEXTAVADA, 5/16 " X 180 MM, PARAFIXACAO DE TELHA EM MADEIRA</t>
  </si>
  <si>
    <t>PARAFUSO ZINCADO ROSCA SOBERBA, CABECA SEXTAVADA, 5/16 " X 230 MM, PARAFIXACAO DE TELHA EM MADEIRA</t>
  </si>
  <si>
    <t>PARAFUSO ZINCADO ROSCA SOBERBA, CABECA SEXTAVADA, 5/16 " X 250 MM, PARAFIXACAO DE TELHA EM MADEIRA</t>
  </si>
  <si>
    <t>PARAFUSO ZINCADO ROSCA SOBERBA, CABECA SEXTAVADA, 5/16 " X 50 MM, PARA FIXACAODE TELHA EM MADEIRA</t>
  </si>
  <si>
    <t>PARAFUSO ZINCADO ROSCA SOBERBA, CABECA SEXTAVADA, 5/16 " X 85 MM, PARA FIXACAODE TELHA EM MADEIRA</t>
  </si>
  <si>
    <t>PARAFUSO ZINCADO 5/16 " X 250 MM PARA FIXACAO DE TELHA DE FIBROCIMENTO CANALETE49, INCLUI BUCHA NYLON S-10</t>
  </si>
  <si>
    <t>PARAFUSO ZINCADO 5/16 " X 85 MM PARA FIXACAO DE TELHA DE FIBROCIMENTO CANALETE90,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</si>
  <si>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</si>
  <si>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</si>
  <si>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</si>
  <si>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3",COM PORCA E ARRUELA DE PRESSAO MEDIA</t>
  </si>
  <si>
    <t>PARAFUSO ZINCADO, SEXTAVADO, COM ROSCA SOBERBA, DIAMETRO 3/8", COMPRIMENTO80 MM</t>
  </si>
  <si>
    <t>PARAFUSO ZINCADO, SEXTAVADO, COM ROSCA SOBERBA, DIAMETRO 5/16", COMPRIMENTO40 MM</t>
  </si>
  <si>
    <t>PARAFUSO ZINCADO, SEXTAVADO, COM ROSCA SOBERBA, DIAMETRO 5/16", COMPRIMENTO80 MM</t>
  </si>
  <si>
    <t>PARALELEPIPEDO GRANITICO OU BASALTICO, PARA PAVIMENTACAO, SEM FRETE, *30 A 35*PECAS POR M2</t>
  </si>
  <si>
    <t>PASTILHA CERAMICA/PORCELANA, REVEST INT/EXT E PISCINA, CORES BRANCA OU FRIAS,*2,5 X 2,5* CM</t>
  </si>
  <si>
    <t>PASTILHA CERAMICA/PORCELANA, REVEST INT/EXT E PISCINA, CORES QUENTES, *2,5 X 2,5*CM</t>
  </si>
  <si>
    <t>PASTILHA DE VIDRO PIGMENTADA *2,0 X 2,0* CM, NACIONAL, PARA REVESTIMENTOINTERNO/EXTERNO E PISCINA, BRANCA OU CORES FRIAS, ESPESSURA MAIOR OU IGUAL A 5MM</t>
  </si>
  <si>
    <t>PECA DE MADEIRA DE LEI *7,5 X 15* CM ( 3" X 6" ), NÃO APARELHADA, (P/TELHADO,ESTRUTURAS PERMANENTES)</t>
  </si>
  <si>
    <t>PECA DE MADEIRA DE LEI NATIVA/REGIONAL 10 X 10 X 3 CM P/ FIXACAO DE ESQUADRIAS OURODAPE</t>
  </si>
  <si>
    <t>PECA DE MADEIRA DE LEI NATIVA/REGIONAL 5 X 5 X10 CM (APROX) P/ FIXACAO DEESQUADRIAS OU RODAPE</t>
  </si>
  <si>
    <t>PECA DE MADEIRA LEI APARELHADA 3 X 3" (7,5 X 7,5CM)</t>
  </si>
  <si>
    <t>PECA DE MADEIRA ROLICA SEM TRATAMENTO (EUCALIPTO OU REGIONAL EQUIVALENTE) D =12 A 15 CM, P/ESCORAMENTOS, H = 6 M</t>
  </si>
  <si>
    <t>PECA DE MADEIRA ROLICA TRATADA ( EUCALIPTO OU REGIONAL EQUIVALENTE) ( D = 4 A 7CM - H = 3,0 M ( P/CAIBROS)</t>
  </si>
  <si>
    <t>PECA DE MADEIRA ROLICA TRATADA (EUCALIPTO OU REGIONAL EQUIVALENTE) D = 12 A15CM - H = 3,0M (P/CERCA//PILAR)</t>
  </si>
  <si>
    <t>PECA DE MADEIRA ROLICA TRATADA (EUCALIPTO OU REGIONAL EQUIVALENTE) D = 16 A19CM - H = 12,0M (P/POSTES)</t>
  </si>
  <si>
    <t>PECA DE MADEIRA ROLICA TRATADA (EUCALIPTO OU REGIONAL EQUIVALENTE) D = 25 A29CM - H = 6,5M (P/PILAR)</t>
  </si>
  <si>
    <t>PECA DE MADEIRA ROLICA TRATADA (EUCALIPTO OU REGIONAL EQUIVALENTE) D = 30 A34CM - H = 6,5M (P/PILAR)</t>
  </si>
  <si>
    <t>PECA DE MADEIRA ROLICA TRATADA (EUCALIPTO OU REGIONAL EQUIVALENTE) D=8 A 11 CM(P/CERCA/CAIBRO)</t>
  </si>
  <si>
    <t>PEDRA ARDOSIA, CINZA, *40 X 40* CM, E= *1 CM</t>
  </si>
  <si>
    <t>PEDRA ARDOSIA, CINZA, 30 X 30, E= *1 CM</t>
  </si>
  <si>
    <t>PEDRA BRITADA GRADUADA, CLASSIFICADA (POSTO PEDREIRA/FORNECEDOR, SEM FRETE)</t>
  </si>
  <si>
    <t>PEDRA BRITADA OU BICA CORRIDA, NAO CLASSIFICADA (POSTO PEDREIRA/FORNECEDOR,SEM FRETE)</t>
  </si>
  <si>
    <t>PEDRA GRANITICA OU BASALTO, CACO, RETALHO, CAVACO, TIPO MIRACEMA, MADEIRA,PADUANA, RACHINHA, SANTA ISABEL OU OUTRAS SIMILARES, E= *1,0 A *2,0 CM</t>
  </si>
  <si>
    <t>PEDRA GRANITICA, SERRADA, TIPO MIRACEMA, MADEIRA, PADUANA, RACHINHA, SANTAISABEL OU OUTRAS SIMILARES, *11,5 X *23 CM, E= *1,0 A *2,0 CM</t>
  </si>
  <si>
    <t>PEDRA PORTUGUESA OU PETIT PAVÊ, BRANCA</t>
  </si>
  <si>
    <t>PEDRA PORTUGUESA OU PETIT PAVÊ, PRETA</t>
  </si>
  <si>
    <t>PEDRA QUARTZITO OU CALCARIO LAMINADO, CACO, TIPO CARIRI, ITACOLOMI, LAGOASANTA, LUMINARIA, PIRENOPOLIS, SAO TOME OU OUTRAS SIMILARES DA REGIAO, E= *1,5 A*2,5 CM</t>
  </si>
  <si>
    <t>PEDRA QUARTZITO OU CALCARIO LAMINADO, SERRADA, TIPO CARIRI, ITACOLOMI, LAGOASANTA, LUMINARIA, PIRENOPOLIS, SAO TOME OU OUTRAS SIMILARES DA REGIAO, *20 X *40CM, E= *1,5 A *2,5 CM</t>
  </si>
  <si>
    <t>PEDREGULHO OU PICARRA DE JAZIDA, AO NATURAL, PARA BASE DE PAVIMENTACAO (SEMTRANSPORTE)</t>
  </si>
  <si>
    <t>PERFURATRIZ PNEUMATICA MANUAL DE PESO MEDIO, 18KG, COMPRIMENTO DE CURSO DE 6M, DIAMETRO DO PISTAO DE 5,5 CM</t>
  </si>
  <si>
    <t>PINGADEIRA PLASTICA PARA TELHA DE FIBROCIMENTO CANALETE 49 OU KALHETA</t>
  </si>
  <si>
    <t>PINGADEIRA PLASTICA PARA TELHA FIBROCIMENTO CANALETE 90</t>
  </si>
  <si>
    <t>PISO BORRACHA 500 X 500 X 3,5 MM PASTILHADO P/ COLA G.15 PLURIGOMA PRETO</t>
  </si>
  <si>
    <t>PISO DE BORRACHA 500 X 500 X 15 MM PASTILHADO P/ ARGAMASSA AI.15 PLURIGOMAPRETO</t>
  </si>
  <si>
    <t>PISO EM CERAMICA ESMALTADA EXTRA, PEI MAIOR OU IGUAL A 4, FORMATO MAIOR QUE2025 CM2</t>
  </si>
  <si>
    <t>PISO EM CERAMICA ESMALTADA EXTRA, PEI MAIOR OU IGUAL A 4, FORMATO MENOR OUIGUAL A 2025 CM2</t>
  </si>
  <si>
    <t>PISO EM GRANILITE, MARMORITE OU GRANITINA, AGREGADO COR PRETO, CINZA, PALHA OUBRANCO, E= *8 MM</t>
  </si>
  <si>
    <t>PISO EM PORCELANATO RETIFICADO EXTRA, FORMATO MENOR OU IGUAL A 2025 CM2</t>
  </si>
  <si>
    <t>PISO PORCELANATO, BORDA RETA, EXTRA, FORMATO MAIOR QUE 2025 CM2</t>
  </si>
  <si>
    <t>PLACA DE GESSO PARA FORRO, DE *60 X 60* CM E ESPESSURA DE 12 MM (30 MM NASBORDAS) SEM COLOCACAO</t>
  </si>
  <si>
    <t>PLACA DE OBRA (PARA CONSTRUCAO CIVIL) EM CHAPA GALVANIZADA *Nº 22*, DE *2,0 X1,125* M</t>
  </si>
  <si>
    <t>PLACA DE POLIESTIRENO EXPANDIDO (ISOPOR) PARA ISOLAMENTO TERMICO/ACÚSTICO,COM 1,20 X 0,60 M, E = 2 CM</t>
  </si>
  <si>
    <t>PLACA DE SINALIZACAO EM CHAPA DE ACO NUM 16 COM PINTURA REFLETIVA</t>
  </si>
  <si>
    <t>PLACA DE VEDACAO NERVURA PARA TELHA DE FIBROCIMENTO TIPO CANALETE 90 (SEMAMIANTO)</t>
  </si>
  <si>
    <t>PLACA DE VENTILACAO PARA TELHA DE FIBROCIMENTO CANALETE 49 KALHETA</t>
  </si>
  <si>
    <t>PLACA DE VENTILACAO PARA TELHA DE FIBROCIMENTO, CANALETE 90 OU KALHETAO</t>
  </si>
  <si>
    <t>PLUG OU BUJAO FERRO GALV 4"</t>
  </si>
  <si>
    <t>PLUG PVC P/ ESG PREDIAL 75MM</t>
  </si>
  <si>
    <t>PO DE MARMORE (POSTO PEDREIRA/FORNECEDOR, SEM FRETE)</t>
  </si>
  <si>
    <t>PO 2 P/ TRATAM ESPECIAL (SIST IMPERM) CIMENTO ESPECIAL PEGA ULTRA RAPIDA HEY'DI,VIAPOL OU EQUIV</t>
  </si>
  <si>
    <t>POLIDORA DE PISO (POLITRIZ) ELETRICA, MOTOR MONOFASICO DE 4 HP, PESO DE 100 KG,DIAMETRO DO TRABALHO DE 450 MM</t>
  </si>
  <si>
    <t>PONTEIRO PARA ROMPEDOR 1 1/4" ( 32MM) , SEXTAVADO, TIPO TORNIBRÁS REF. 3083.304700 OU SIMILAR</t>
  </si>
  <si>
    <t>PORCA ZINCADA, QUADRADA, DIAMETRO 5/8"</t>
  </si>
  <si>
    <t>PORCA ZINCADA, SEXTAVADA, DIAMETRO 1/2"</t>
  </si>
  <si>
    <t>PORCA ZINCADA, SEXTAVADA, DIAMETRO 1"</t>
  </si>
  <si>
    <t>PORCA ZINCADA, SEXTAVADA, DIAMETRO 3/8"</t>
  </si>
  <si>
    <t>PORCA ZINCADA, SEXTAVADA, DIAMETRO 5/16"</t>
  </si>
  <si>
    <t>PORCA ZINCADA, SEXTAVADA, DIAMETRO 5/8"</t>
  </si>
  <si>
    <t>PORTA CHAPA DOBRADA ACO PRE-ZINCADO OU C/ ADICAO DE COBRE ABRIR C/ POSTIGO P/VIDRO 87 X 210CM</t>
  </si>
  <si>
    <t>PORTA CHAPA DOBRADA ACO PRE-ZINCADO OU C/ ADICAO DE COBRE ABRIR C/ TRAVESSASP/ VIDRO 87 X 210CM</t>
  </si>
  <si>
    <t>PORTA DE CORRER EM ALUMINIO (LINHA 25), COM DUAS FOLHAS PARA VIDRO EGUARNICAO, DE 1,80 X 2,10 M</t>
  </si>
  <si>
    <t>PORTA DE MADEIRA SEMI-OCA ENCABECADA, FOLHA LISA PARA VERNIZ, *100 X 210 X 3,5* CM</t>
  </si>
  <si>
    <t>PORTA DE MADEIRA SEMI-OCA ENCABECADA, FOLHA LISA PARA VERNIZ, *70 X 210 X 3,5* CM</t>
  </si>
  <si>
    <t>PORTA DE MADEIRA SEMI-OCA ENCABECADA, FOLHA LISA PARA VERNIZ, *90 X 210 X 3,5* CM</t>
  </si>
  <si>
    <t>PORTA DE MADEIRA SEMI-OCA, FOLHA LISA PARA PINTURA *100 X 210 X 3,5* CM</t>
  </si>
  <si>
    <t>PORTA DE MADEIRA SEMI-OCA, FOLHA LISA PARA PINTURA *60 X 210 X 3,5* CM</t>
  </si>
  <si>
    <t>PORTA DE MADEIRA SEMI-OCA, FOLHA LISA PARA PINTURA *70 X 210 X 3,5* CM</t>
  </si>
  <si>
    <t>PORTA DE MADEIRA SEMI-OCA, FOLHA LISA PARA PINTURA *80 X 210 X 3,5* CM</t>
  </si>
  <si>
    <t>PORTA DE MADEIRA SEMI-OCA, FOLHA LISA PARA PINTURA *90 X 210 X 3,5* CM</t>
  </si>
  <si>
    <t>PORTA DE MADEIRA TIPO VENEZIANA, EUCALIPTO OU SIMILAR DA REGIAO, E = *3,5* CM</t>
  </si>
  <si>
    <t>PORTA DENTE PARA FRESADORA</t>
  </si>
  <si>
    <t>PORTA MADEIRA SEMI-OCA FRISADA NAS 2 FACES *80 X 210 X 3,5* CM</t>
  </si>
  <si>
    <t>POSTE DE CONCRETO CIRCULAR, 200 KG, H = 17 M (NBR 8451)</t>
  </si>
  <si>
    <t>POSTE DE CONCRETO CIRCULAR, 200 KG, H = 22,5 M (NBR 8451)</t>
  </si>
  <si>
    <t>POZOLANA DE CLASSE C</t>
  </si>
  <si>
    <t>PREGO POLIDO COM CABECA 2 1/2" X 12"</t>
  </si>
  <si>
    <t>PREGO POLIDO COM CABECA 3 X 9</t>
  </si>
  <si>
    <t>PROJETOR DE ARGAMASSA, CAPACIDADE DE PROJECAO 1,5 M3/H, ALCANCE DA PROJECAO30 ATE 60 M, MOTOR ELETRICO TRIFASICO</t>
  </si>
  <si>
    <t>PROJETOR DE ARGAMASSA, CAPACIDADE DE PROJECAO 2,0 M3/H, ALCANCE DA PROJECAOATE 50 M, MOTOR ELETRICO TRIFASICO</t>
  </si>
  <si>
    <t>PROJETOR P/ FACHADA PROVA DE TEMPO P/ LAMPADA INCANDESCENTE OU VAPORMERCURIO E27, TIPO Z-15 PETERCO OU EQUIV</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</si>
  <si>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</si>
  <si>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</si>
  <si>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</si>
  <si>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</si>
  <si>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</si>
  <si>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PUXADOR CONCHA LATAO CROMADO OU POLIDO P/ PORTA/JAN CORRER C/ FURO P/ CHAVE- 4 X 10CM</t>
  </si>
  <si>
    <t>QUADRO DE DISTRIBUICAO DE EMBUTIR C/ BARRAMENTO MONOFASICO P/ 8 DISJUNTORESUNIPOLARES EM CHAPA DE ACO GALV</t>
  </si>
  <si>
    <t>QUADRO DE DISTRIBUICAO DE EMBUTIR C/ BARRAMENTO NEUTRO P/ 18 DISJUNTORESUNIPOLARES EM CHAPA DE ACO GALV</t>
  </si>
  <si>
    <t>QUADRO DE DISTRIBUICAO DE EMBUTIR C/ BARRAMENTO TRIFASICO P/ 12 DISJUNTORESUNIPOLARES EM CHAPA DE ACO GALV</t>
  </si>
  <si>
    <t>QUADRO DE DISTRIBUICAO DE EMBUTIR C/ BARRAMENTO TRIFASICO P/ 15 DISJUNTORESUNIPOLARES EM CHAPA DE ACO GALV</t>
  </si>
  <si>
    <t>QUADRO DE DISTRIBUICAO DE EMBUTIR C/ BARRAMENTO TRIFASICO P/ 18 DISJUNTORESUNIPOLARES EM CHAPA DE ACO GALV</t>
  </si>
  <si>
    <t>QUADRO DE DISTRIBUICAO DE EMBUTIR C/ BARRAMENTO TRIFASICO P/ 24 DISJUNTORESUNIPOLARES EM CHAPA DE ACO GALV</t>
  </si>
  <si>
    <t>QUADRO DE DISTRIBUICAO DE EMBUTIR C/ BARRAMENTO TRIFASICO P/ 27 DISJUNTORESUNIPOLARES EM CHAPA DE ACO GALV</t>
  </si>
  <si>
    <t>QUADRO DE DISTRIBUICAO DE EMBUTIR C/ BARRAMENTO TRIFASICO P/ 30 DISJUNTORESUNIPOLARES EM CHAPA DE ACO GALV</t>
  </si>
  <si>
    <t>QUADRO DE DISTRIBUICAO DE EMBUTIR C/ BARRAMENTO TRIFASICO P/ 30 DISJUNTORESUNIPOLARES EM CHAPA DE FERRO GALV</t>
  </si>
  <si>
    <t>QUADRO DE DISTRIBUICAO DE EMBUTIR C/ BARRAMENTO TRIFASICO P/ 32 DISJUNTORESUNIPOLARES EM CHAPA DE ACO GALV</t>
  </si>
  <si>
    <t>QUADRO DE DISTRIBUICAO DE EMBUTIR C/ BARRAMENTO TRIFASICO P/ 40 DISJUNTORESUNIPOLARES EM CHAPA DE ACO GALV COM CHAVE GERAL TRIFASICA</t>
  </si>
  <si>
    <t>QUADRO DE DISTRIBUICAO DE EMBUTIR C/ BARRAMENTO TRIFASICO P/ 40 DISJUNTORESUNIPOLARES EM CHAPA DE FERRO GALV</t>
  </si>
  <si>
    <t>QUADRO DE DISTRIBUICAO DE EMBUTIR C/ BARRAMENTO TRIFASICO P/ 50 DISJUNTORESUNIPOLARES EM CHAPA DE ACO GALV</t>
  </si>
  <si>
    <t>QUADRO DE DISTRIBUICAO DE EMBUTIR C/ BARRAMENTO TRIFASICO P/ 60 DISJUNTORESUNIPOLARES EM CHAPA DE ACO GALV</t>
  </si>
  <si>
    <t>QUADRO DE DISTRIBUICAO DE EMBUTIR SEM BARRAMENTO P/ 3 DISJUNTORESUNIPOLARES, S/ PORTA, EM CHAPA DE ACO GALV</t>
  </si>
  <si>
    <t>QUADRO DE DISTRIBUICAO DE EMBUTIR SEM BARRAMENTO P/ 6 DISJUNTORESUNIPOLARES, S/ PORTA, EM CHAPA DE ACO GALV,</t>
  </si>
  <si>
    <t>QUADRO DE DISTRIBUICAO DE EMBUTIR SEM BARRAMENTO, P/12 DISJUNTORESUNIPOLARES, S/ PORTA EM CHAPA DE ACO GALV</t>
  </si>
  <si>
    <t>QUADRO DE DISTRIBUICAO DE EMBUTIR SEM BARRAMENTO, SEM PORTA, P/4 DISJUNTORESUNIPOLARES EM CHAPA DE ACO GALV</t>
  </si>
  <si>
    <t>QUADRO DE DISTRIBUICAO DE SOBREPOR C/ BARRAMENTO TRIFASICO P/ 18 DISJUNTORESUNIPOLARES, EM CHAPA DE ACO GALV</t>
  </si>
  <si>
    <t>QUADRO DE DISTRIBUICAO DE SOBREPOR C/ BARRAMENTO TRIFASICO P/ 24 DISJUNTORESUNIPOLARES, EM CHAPA DE ACO GALV</t>
  </si>
  <si>
    <t>QUADRO EM CHAPA ACO GALVANIZADO 18 USG, 40X60CM P/ INSTALACAO DE PONTO DEFORCA PARA ELEVADOR</t>
  </si>
  <si>
    <t>RALO SECO PVC CONICO, 100 X 40 MM, COM GRELHA REDONDA BRANCA</t>
  </si>
  <si>
    <t>RALO SECO PVC CONICO, 100 X 40 MM, COM GRELHA QUADRADA</t>
  </si>
  <si>
    <t>RALO SIFONADO PVC CILINDRICO, 100 X 40 MM, COM GRELHA REDONDA BRANCA</t>
  </si>
  <si>
    <t>RALO SIFONADO PVC REDONDO CONICO, 100 X 40 MM, COM GRELHA BRANCA REDONDA</t>
  </si>
  <si>
    <t>RALO SIFONADO PVC, QUADRADO, 100 X 100 X 53 MM, SAIDA 40 MM, COM GRELHA BRANCA</t>
  </si>
  <si>
    <t>RECICLADORA DE ASFALTO A FRIO SOBRE RODAS, LARG. FRESAGEM 2,00 M, POT. 315KW/422 HP</t>
  </si>
  <si>
    <t>REDUCAO EXCENTRICA PVC LEVE DN 200 X 150MM</t>
  </si>
  <si>
    <t>REDUCAO EXCENTRICA PVC NBR 10569 P/REDE COLET ESG PB JE 125 X 100MM</t>
  </si>
  <si>
    <t>REFLETOR REDONDO EM ALUMINIO ANODIZADO PARA LAMPADA VAPOR DEMERCURIO/SODIO, CORPO EM ALUMINIO COM PINTURA EPOXI, PARA LAMPADA E-27 DE 300W, COM SUPORTE REDONDO E ALCA REGULAVEL PARA FIXACAO.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</si>
  <si>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</si>
  <si>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</si>
  <si>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</si>
  <si>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</si>
  <si>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</si>
  <si>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</si>
  <si>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3/4 " (REF 1509)</t>
  </si>
  <si>
    <t>REGISTRO GAVETA COM ACABAMENTO E CANOPLA CROMADOS, SIMPLES, BITOLA 1 " (REF1509)</t>
  </si>
  <si>
    <t>REGISTRO GAVETA COM ACABAMENTO E CANOPLA CROMADOS, SIMPLES, BITOLA 1 1/2 "(REF 1509)</t>
  </si>
  <si>
    <t>REGISTRO GAVETA COM ACABAMENTO E CANOPLA CROMADOS, SIMPLES, BITOLA 1 1/4 "(REF 1509)</t>
  </si>
  <si>
    <t>REGISTRO GAVETA COM ACABAMENTO E CANOPLA CROMADOS, SIMPLES, BITOLA 1/2 " (REF1509)</t>
  </si>
  <si>
    <t>REGISTRO GAVETA COM ACABAMENTO E CANOPLA CROMADOS, SIMPLES, BITOLA 3/4 " (REF1509)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</si>
  <si>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</si>
  <si>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</si>
  <si>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</si>
  <si>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(REF1416)</t>
  </si>
  <si>
    <t>REGISTRO PVC ESFERA VS ROSCAVEL DN 1"</t>
  </si>
  <si>
    <t>REGISTRO PVC ESFERA VS ROSCAVEL DN 2"</t>
  </si>
  <si>
    <t>REGUA VIBRADORA DUPLA PARA CONCRETO A GASOLINA 5,5 HP, PESO DE 60 KG,COMPRIMENTO 4 M</t>
  </si>
  <si>
    <t>REGUA VIBRATORIA DE CONCRETO TRELICADA, EQUIPADA COM MOTOR A GASOLINA DE 9HP</t>
  </si>
  <si>
    <t>REJEITO DE MINERIO DE FERRO PARA PAVIMENTACAO (POSTO PEDREIRA/FORNECEDOR,SEM FRETE)</t>
  </si>
  <si>
    <t>REJUNTE EPOXI BRANCO</t>
  </si>
  <si>
    <t>REJUNTE EPOXI COR</t>
  </si>
  <si>
    <t>RESINA ACRILICA BASE AGUA - COR BRANCA</t>
  </si>
  <si>
    <t>RETROESCAVADEIRA C/ CARREGADEIRA SOBRE PNEUS 75HP C/CONVERSOR DE TORQUE(INCL MANUTENCAO/OPERACAO E COMBUSTÍVEL)</t>
  </si>
  <si>
    <t>RETROESCAVADEIRA C/ CARREGADEIRA SOBRE PNEUS 76HP TRANSMISSAO MECANICA(INCL MANUTENCAO/OPERACAO E COMBUSTÍVEL )</t>
  </si>
  <si>
    <t>RETROESCAVADEIRA COM PA CARREGADEIRA SOBRE RODAS, MOTOR DE 70 A 80 HP,CAPACIDADE DE 0,2 / 0,7 M3, COM TRANSMISSAO MECANICA (LOCACAO COM OPERADOR,COMBUSTIVEL E MANUTENCAO)</t>
  </si>
  <si>
    <t>RETROESCAVADEIRA SOBRE RODAS COM CARREGADEIRA, TRACAO 4 X 2, POTENCIALIQUIDA 79 HP, PESO OPERACIONAL MINIMO DE 6570 KG, CAPACIDADE DA CARREGADEIRADE 1,00 M3 E DA RETROESCAVADEIRA MINIMA DE 0,20 M3, PROFUNDID</t>
  </si>
  <si>
    <t>RETROESCAVADEIRA SOBRE RODAS COM CARREGADEIRA, TRACAO 4 X 4, POTENCIALIQUIDA 72 HP, PESO OPERACIONAL MINIMO DE 7140 KG, CAPACIDADE MINIMA DACARREGADEIRA DE 0,79 M3 E DA RETROESCAVADEIRA MINIMA DE 0,18 M3, PRO</t>
  </si>
  <si>
    <t>RETROESCAVADEIRA SOBRE RODAS COM CARREGADEIRA, TRACAO 4 X 4, POTENCIALIQUIDA 88 HP, PESO OPERACIONAL MINIMO DE 6674 KG, CAPACIDADE DA CARREGADEIRADE 1,00 M3 E DA RETROESCAVADEIRA MINIMA DE 0,26 M3, PROFUNDID</t>
  </si>
  <si>
    <t>REVESTIMENTO DE PAREDE EM GRANILITE, MARMORITE OU GRANITINA - ESP = 5 MM</t>
  </si>
  <si>
    <t>REVESTIMENTO EM CERAMICA ESMALTADA COMERCIAL, PEI MENOR OU IGUAL A 3,FORMATO MENOR OU IGUAL A 2025 CM2</t>
  </si>
  <si>
    <t>REVESTIMENTO EM CERAMICA ESMALTADA EXTRA, PEI MENOR OU IGUAL A 3, FORMATOMENOR OU IGUAL A 2025 CM2</t>
  </si>
  <si>
    <t>REVESTIMENTO EPOXI DE ALTA RESISTENCIA QUIMICA, ISENTO DE SOLVENTES,BICOMPONENTE</t>
  </si>
  <si>
    <t>REVESTIMENTO PARA ESCADA EM GRANILITE, MARMORITE OU GRANITINA ESP = 8 MM</t>
  </si>
  <si>
    <t>RODAPE PRE-MOLDADO DE GRANILITE, MARMORITE OU GRANITINA L = 10 CM</t>
  </si>
  <si>
    <t>RODAPE VINILICO 5CM E = 1MM</t>
  </si>
  <si>
    <t>RODIZIO LATAO 6MM C/ ROLAMENTO SKF</t>
  </si>
  <si>
    <t>ROLO COMPACTADOR DE PNEUS (7 PNEUS), ESTATICO, PRESSAO VARIAVEL, POTENCIA130CV, PESO OPERACIONAL SEM/COM LASTRO 8,5/25 T, LARGURA DE ROLAGEM 2,28 M</t>
  </si>
  <si>
    <t>ROLO COMPACTADOR DE PNEUS ESTÁTICO PARA ASFALTO, PRESSÃO VARIÁVEL, DYNAPAC,MODELO CP-221, POTÊNCIA 100HP - PESO SEM/COM LASTRO 11,8/21T</t>
  </si>
  <si>
    <t>ROLO COMPACTADOR DE PNEUS, ESTATICO, PRESSAO VARIAVEL, POTENCIA 110 HP, PESOSEM/COM LASTRO 10,8/27 T, LARGURA DE ROLAGEM 2,30 M</t>
  </si>
  <si>
    <t>ROLO COMPACTADOR DE PNEUS, ESTATICO, PRESSAO VARIAVEL, POTENCIA 111 HP, PESOSEM/COM LASTRO 9,5/26,0 T, LARGURA DE ROLAGEM 1,90 M</t>
  </si>
  <si>
    <t>ROLO COMPACTADOR DE PNEUS, PRESSAO VARIAVEL, AUTOPROPELIDO 145HP, PESOVAZIO/C/ LASTRO 9,8/27 T, P/ SELAGEM ASFALTICA, TIPO DYNAPAC CP-27 OU EQUIV (INCLMANUTENCAO/OPERACAO)</t>
  </si>
  <si>
    <t>ROLO COMPACTADOR DE PNEUS, PRESSAO VARIAVEL, AUTOPROPELIDO 94HP, PESOVAZIO/C/ LASTRO 7,6/22 T P/ SELAGEM ASFALTICA TIPO DYNAPAC CP - 22 OU EQUIV (INCLMANUTENCAO/OPERACAO)</t>
  </si>
  <si>
    <t>ROLO COMPACTADOR ESTATICO LISO AUTOPROPELIDO 58,5HP, FORCA IMPACTO 6 A 9T,TIPO MULLER RT-82H OU EQUIV (INCL MANUTENCAO/OPERACAO)</t>
  </si>
  <si>
    <t>ROLO COMPACTADOR LISO VIBRATORIO REBOCAVEL PESO 5T, FORCA IMPACTO 15,4T TIPODYNAPAC CH-44 OU EQUIV</t>
  </si>
  <si>
    <t>ROLO COMPACTADOR LISO VIBRATORIO REBOCAVEL PESO 6,7T, FORCA IMPACTO 20,7TTIPO DYNAPAC CFB-66 OU EQUIV</t>
  </si>
  <si>
    <t>ROLO COMPACTADOR PE DE CARNEIRO VIBRATORIO PARA SOLOS, POTENCIA 110 HP, PESOOPERACIONAL MAXIMO 13,05 T, IMPACTO DINAMICO 38,4 T, LARGURA DE TRABALHO 2,13 M</t>
  </si>
  <si>
    <t>ROLO COMPACTADOR PE DE CARNEIRO VIBRATORIO REBOCAVEL PESO 6,7T, FORCAIMPACTO 20,7T TIPO DYNAPAC CF B-66 OU EQUIV</t>
  </si>
  <si>
    <t>ROLO COMPACTADOR PE DE CARNEIRO VIBRATORIO REBOCAVEL, PESO 5T, FORCAIMPACTO 15,4T TIPO DYNAPAC CH-44 OU EQUIV</t>
  </si>
  <si>
    <t>ROLO COMPACTADOR PE DE CARNEIRO VIBRATORIO, POTENCIA 125 HP, PESOOPERACIONAL SEM/COM LASTRO 11,95/13,30 T, IMPACTO DINAMICO 38,5/22,5 T, LARGURA DETRABALHO 2,15 M</t>
  </si>
  <si>
    <t>ROLO COMPACTADOR TANDEM VIBRATÓRIO CILINDROS LISO DE AÇO, DYNAPAC, MODELOCC-422, POTÊNCIA 125HP - PESO MÁXIMO OPERACIONAL 11,2T</t>
  </si>
  <si>
    <t>ROLO COMPACTADOR VIBRATORIO DE UM CILINDRO LISO DE ACO, POTENCIA 110 HP, PESOOPERACIONAL 13,3 T, LARGURA TRABALHO 2,13 M</t>
  </si>
  <si>
    <t>ROLO COMPACTADOR VIBRATORIO DE UM CILINDRO LISO DE ACO, POTENCIA 125 HP, PESOSEM/COM LASTRO 10,75/12,92 T, IMPACTO DINAMICO 31,5/18,5 T, LARGURA TRABALHO 2,15 M</t>
  </si>
  <si>
    <t>ROLO COMPACTADOR VIBRATORIO DE UM CILINDRO, ACO LISO, POTENCIA 80 HP, PESOOPERACIONAL MAXIMO 8,1 T, IMPACTO DINAMICO 16,15/9,5 T, LARGURA TRABALHO 1,68 M</t>
  </si>
  <si>
    <t>ROLO COMPACTADOR VIBRATORIO LISO AUTOPROPELIDO 101HP P/ SOLOS, PESO 6,58T,FORCA IMPACTO 18 T, TIPO DYNAPAC CA- 15 OU EQUIV (INCL MANUTENCAO/OPERACAO)</t>
  </si>
  <si>
    <t>ROLO COMPACTADOR VIBRATORIO LISO AUTOPROPELIDO 65HP, FORCA IMPACTO 18T, TIPOMULLER VAP-70 L OU EQUIV (INCL MANUTENCAO/OPERACAO)</t>
  </si>
  <si>
    <t>ROLO COMPACTADOR VIBRATORIO LISO AUTOPROPELIDO 76HP, FORCA IMPACTO 11T, TIPOMULLER VAP-SSA OU EQUIV (INCL MANUTENCAO/OPERACAO)</t>
  </si>
  <si>
    <t>ROLO COMPACTADOR VIBRATORIO LISO TANDEM AUTOPROPELIDO 11 CV, PESO 1,9T FORCAIMPACTO 4,2 T TIPO DYNAPAC CG -11 OU EQUIV (INCL MANUTENCAO/OPERACAO)</t>
  </si>
  <si>
    <t>ROLO COMPACTADOR VIBRATORIO PE DE CARNEIRO AUTOPROPELIDO 83HP, FORCAIMPACTO 19T, TIPO MULLER VAP-SSP OU EQUIV (INCL MANUTENCAO/OPERACAO)</t>
  </si>
  <si>
    <t>ROLO COMPACTADOR VIBRATORIO TANDEM, ACO LISO, POTENCIA 15,2 HP, PESOOPERACIONAL 2,00 T, IMPACTO DINAMICO 4,24 T</t>
  </si>
  <si>
    <t>ROLO COMPACTADOR VIBRATORIO TANDEM, ACO LISO, POTENCIA 31 HP, PESOOPERACIONAL MAXIMO 2,46 T</t>
  </si>
  <si>
    <t>ROLO COMPACTADOR VIBRATORIO TANDEM, ACO LISO, POTENCIA 45 HP, PESOOPERACIONAL MAXIMO 4,0 T</t>
  </si>
  <si>
    <t>ROLO COMPACTADOR VIBRATORIO TANDEM, CILINDROS EM ACO LISO, POTENCIA 23,5 HP,PESO OPERACIONAL 1,665 T, LARGURA DE TRABALHO 0,9 M</t>
  </si>
  <si>
    <t>ROLO COMPACTADOR VIBRATORIO, PE DE CARNEIRO, AUTOPROPELIDO, POTENCIA = 125HP, PESO = 11,1 T, FORCA DE IMPACTO = 31,1 T (LOCACAO COM OPERADOR, COMBUSTIVELE MANUTENCAO)</t>
  </si>
  <si>
    <t>ROLO COMPACTADOR VIBRATÓRIO DE UM CILINDRO AÇO LISO, DYNAPAC, MODELO CA-150A,POTÊNCIA 80HP - PESO OPERACIONAL 8,1T</t>
  </si>
  <si>
    <t>ROLO COMPACTADOR VIBRATÓRIO PÉ DE CARNEIRO (OPERADO POR CONTROLE REMOTO),DYNAPAC, MODELO LP-8500, POTÊNCIA 17HP - PESO OPERACIONAL 1,65 T</t>
  </si>
  <si>
    <t>ROLO COMPACTADOR VIBRATÓRIO PÉ DE CARNEIRO PARA SOLOS, DYNAPAC, MODELO CA150P, POTÊNCIA 80HP - PESO MÁXIMO OPERACIONAL 8,8T - IMPACTO DINÂMICO 14,58T</t>
  </si>
  <si>
    <t>ROLO COMPACTADOR VIBRATÓRIO REBOCÁVEL AÇO LISO, CMV, MODELO CVR-15L,POTÊNCIA 65CV - PESO 3,8T - IMPACTO DINÂMICO 18,3T</t>
  </si>
  <si>
    <t>ROLO COMPACTADOR VIBRATÓRIO TANDEM AÇO LISO, MULLER, MODELO RT-82H, POTÊNCIA58CV - PESO SEM/COM LASTRO 6,5/9,4T</t>
  </si>
  <si>
    <t>ROMPEDOR ELETRICO PESO 26 KG, POTENCIA OPERACIONAL DE 2,5 KW</t>
  </si>
  <si>
    <t>SEIXO ROLADO PARA APLICACAO EM CONCRETO (POSTO PEDREIRA/FORNECEDOR, SEMFRETE)</t>
  </si>
  <si>
    <t>SELANTE A BASE DE ALCATRAO E POLIURETANO PARA JUNTAS HORIZONTAIS</t>
  </si>
  <si>
    <t>SELANTE ELASTICO MONOCOMPONENTE A BASE DE POLIURETANO PARA JUNTAS DIVERSAS</t>
  </si>
  <si>
    <t>SEMIRREBOQUE COM DOIS EIXOS EM TANDEM TIPO BASCULANTE COM CACAMBA METALICA14 M3 (INCLUI MONTAGEM, NAO INCLUI CAVALO MECANICO) *COLETADO CAIXA*</t>
  </si>
  <si>
    <t>SEMIRREBOQUE COM TRES EIXOS EM TANDEM TIPO BASCULANTE COM CACAMBAMETALICA 18 M3 (INCLUI MONTAGEM, NAO INCLUI CAVALO MECANICO) *COLETADO CAIXA*</t>
  </si>
  <si>
    <t>SERRA DIAMANTADA 14" P/CONCRETO</t>
  </si>
  <si>
    <t>SERRALHEIRO</t>
  </si>
  <si>
    <t>SIFAO PLASTICO FLEXIVEL SAIDA VERTICAL PARA COLUNA LAVATORIO, 1 X 1.1/2 "</t>
  </si>
  <si>
    <t>SIFAO PLASTICO TIPO COPO PARA PIA AMERICANA 1.1/2 X 1.1/2 "</t>
  </si>
  <si>
    <t>SIFAO PLASTICO TIPO COPO PARA PIA OU LAVATORIO, 1 X 1.1/2 "</t>
  </si>
  <si>
    <t>SIFAO PLASTICO TIPO COPO PARA TANQUE, 1.1/4 X 1.1/2 "</t>
  </si>
  <si>
    <t>SOLEIRA DE MARMORE BRANCO NACIONAL, POLIDO, DE 13 A 15 CM DE LARGURA E 2 CM DEESPESSURA</t>
  </si>
  <si>
    <t>SOLEIRA PRE-MOLDADA EM GRANILITE, MARMORITE OU GRANITINA, L = *15 CM</t>
  </si>
  <si>
    <t>SOLUCAO ASFALTICA ELASTOMERICA IMPERMEABILIZANTE, APLICACAO A FRIO</t>
  </si>
  <si>
    <t>SOLUCAO ASFALTICA ELASTOMERICA PARA IMPRIMACAO, APLICACAO A FRIO</t>
  </si>
  <si>
    <t>SUMIDOURO CONCRETO PRE MOLDADO, COMPLETO, PARA 150 CONTRIBUINTES</t>
  </si>
  <si>
    <t>SUMIDOURO CONCRETO PRE MOLDADO, COMPLETO, PARA 200 CONTRIBUINTES</t>
  </si>
  <si>
    <t>SUPORTE PARA CALHA DE 150 MM EM FERRO GALVANIZADO</t>
  </si>
  <si>
    <t>TALHA ELETRICA 3 T, VELOCIDADE 2,1 M / MIN, POTENCIA 1,3 KW</t>
  </si>
  <si>
    <t>TALHA MANUAL DE CORRENTE, CAPACIDADE DE 1 T COM ELEVACAO DE 3 M</t>
  </si>
  <si>
    <t>TALHA MANUAL DE CORRENTE, CAPACIDADE DE 2 T COM ELEVACAO DE 3 M</t>
  </si>
  <si>
    <t>TAMPA FOFO TIPO R2 PADRAO TELEBRAS 545 X 1104MM 75KG CARGA MAX 2000KG P/ CAIXATELEFONE</t>
  </si>
  <si>
    <t>TAMPA QUADRADA FOFO C/ BASE 400 X 400MM CARGA MAX 2000KG P/ CAIXA INSPECAO,ESGOTO, AGUA, ELETRICA ETC</t>
  </si>
  <si>
    <t>TAMPAO FOFO ARTICULADO 83KG CARGA MAX 30000KG DIAM ABERT 600MM P/ POCO VISITADE REDE AGUA PLUVIAL, ESGOTO ETC</t>
  </si>
  <si>
    <t>TAMPAO FOFO ARTICULADO83KG CARGA MAX 12500KG DIAM ABERT 600MM P/ POCO VISITADE REDE AGUA PLUVIAL, ESGOTO ETC</t>
  </si>
  <si>
    <t>TAMPAO FOFO 170KG CARGA MAX 30000KG DIAM ABERT 900MM P/ POCO VISITA DE REDE DEAGUA PLUVIAL, ESGOTO ETC</t>
  </si>
  <si>
    <t>TAMPAO FOFO 33KG CARGA MAX 12500KG DIAM ABERT 500MM P/ POCO VISITA DE REDE DEAGUA PLUVIAL, ESGOTO ETC</t>
  </si>
  <si>
    <t>TAMPAO FOFO 55KG CARGA MAX 2600KG DIAM ABERT 476MM P/ POCO VISITA DE REDEAGUA PLUVIAL, ESGOTO ETC EM VIA TRAFEGO LEVE</t>
  </si>
  <si>
    <t>TAMPAO FOFO 83KG CARGA MAX 12500KG DIAM ABERT 600MM P/ POCO VISITA DE REDE DEAGUA PLUVIAL, ESGOTO ETC</t>
  </si>
  <si>
    <t>TAMPAO FOFO 83KG CARGA MAX 30000KG DIAM ABERT 600MM P/ POCO VISITA DE REDE DEAGUA PLUVIAL, ESGOTO ETC</t>
  </si>
  <si>
    <t>TAMPAO PARA TELHA DE FIBROCIMENTO TIPO CANALETE 49 OU KALHETA (SEM AMIANTO)</t>
  </si>
  <si>
    <t>TAMPAO PARA TELHA DE FIBROCIMENTO TIPO CANALETE 90 (SEM AMIANTO)</t>
  </si>
  <si>
    <t>TANQUE MONOBLOCO DE GRANITINA OU MARMORITE, MODELO POPULAR (1 ESFREGADOR),PARA LAVAR ROUPAS</t>
  </si>
  <si>
    <t>TARIFA DE ENERGIA ELETRICA COMERCIAL, BAIXA TENSAO, RELATIVA AO CONSUMO DE ATE100 KWH, INCLUINDO ICMS, PIS/PASEP E COFINS</t>
  </si>
  <si>
    <t>TAXA DE RELIGACAO NORMAL DE ENERGIA COMERCIAL MONOFASICA, BAIXA TENSAO,INCLUINDO ICMS</t>
  </si>
  <si>
    <t>TE CPVC, SOLDAVEL, 90 GRAUS, 22 MM, PARA AGUA QUENTE PREDIAL *COLETADO CAIXA*</t>
  </si>
  <si>
    <t>TE FERRO GALVANIZADO 90G 2.1/2"</t>
  </si>
  <si>
    <t>TE FERRO GALVANIZADO 90G 2"</t>
  </si>
  <si>
    <t>TE MISTURADOR DE TRANSICAO, CPVC, SOLDAVEL, 22 MM X 3/4, PARA AGUA QUENTE*COLETADO CAIXA*</t>
  </si>
  <si>
    <t>TE REDUCAO FERRO GALV 90G ROSCA 1.1/2" X 1"</t>
  </si>
  <si>
    <t>TE REDUCAO FERRO GALV 90G ROSCA 1.1/2" X 3/4"</t>
  </si>
  <si>
    <t>TELA DE AÇO SOLDADA GALVANIZADA PARA ALVENARIA , FIO 1,20 A 1.70 DE DIÂMETRO,MALHA 15 X 15 MM, LARGURA 17,5 CM E COMPRIMENTO 50,0 CM</t>
  </si>
  <si>
    <t>TELA DE ACO SOLDADA GALVANIZADA PARA ALVENARIA, FIO 1,20 A 1,70 DE DIAMETRO,MALHA 15 X 15 MM, LARGURA 7,5 CM E COMPRIMENTO 50,0 CM</t>
  </si>
  <si>
    <t>TELA ARAME GALV FIO 10 BWG (3,4MM) MALHA 2" (5 X 5CM) QUADRADA OU LOSANGO H=2,0M</t>
  </si>
  <si>
    <t>TELA ARAME GALV FIO 12 BWG (2,77MM) MALHA 1.1/2" (4 X 4CM) QUADRADA OU LOSANGOH=2,0M</t>
  </si>
  <si>
    <t>TELA ARAME GALV FIO 12 BWG (2,77MM) MALHA 4" (10 X 10CM) QUADRADA OU LOSANGOH=2,0M</t>
  </si>
  <si>
    <t>TELA DE ACO SOLDADA GALVANIZADA PARA ALVENARIA, FIO 1,20 A 1,70 DE DIAMETRO,MALHA 15 X 15 MM, LARGURA 12 CM E COMPRIMENTO 50 CM</t>
  </si>
  <si>
    <t>TELA DE ACO SOLDADA GALVANIZADA PARA ALVENARIA, FIO 1,20 A 1,70 DE DIAMETRO,MALHA 15 X 15 MM, LARGURA 6 CM E COMPRIMENTO 50 CM</t>
  </si>
  <si>
    <t>TELA DE ACO SOLDADA GALVANIZADA PARA ALVENARIA, FIO 1,20 A 1,70 DE DIAMETRO,MALHA 15 X15 MM, LARGURA 10,5 CM E COMPRIMENTO 50,0 CM</t>
  </si>
  <si>
    <t>TELA DE ACO SOLDADA GALVANIZADA/ZINCADA PARA ALVENARIA, FIO D = *1,24 MM, MALHA25 X 25 MM</t>
  </si>
  <si>
    <t>TELA DE ACO SOLDADA NERVURADA CA-60, Q-138, (2,20 KG/M2), DIAMETRO DO FIO = 4,2 MM,LARGURA = 2,45 X 120 M DE COMPRIMENTO, ESPACAMENTO DA MALHA = 10 X 10 CM</t>
  </si>
  <si>
    <t>TELA DE ACO SOLDADA NERVURADA CA-60, Q-61, (0,97 KG/M2), DIAMETRO DO FIO = 3,4 MM,LARGURA = 2,45 X 120 M DE COMPRIMENTO, ESPACAMENTO DA MALHA = 15 X 15 CM</t>
  </si>
  <si>
    <t>TELA DE ACO SOLDADA NERVURADA CA-60, Q-92, (1,48 KG/M2), DIAMETRO DO FIO = 4,2 MM,LARGURA = 2,45 X 60 M DE COMPRIMENTO, ESPACAMENTO DA MALHA = 15 X 15 CM</t>
  </si>
  <si>
    <t>TELA DE ACO SOLDADA NERVURADA, CA-60, Q-196, (3,11 KG/M2), DIAMETRO DO FIO = 5,0 MM,LARGURA = 2,45 M, ESPACAMENTO DA MALHA = 10 X 10 CM</t>
  </si>
  <si>
    <t>TELA DE ARAME GALVANIZADO, DIÂMETRO DO FIO = 2,77 MM (12 BWG), ESPAÇAMENTO DAMALHA 5 X 5 CM, H=2M PARA ALAMBRADO</t>
  </si>
  <si>
    <t>TELA DE FIBRA DE VIDRO, ACABAMENTO ANTI-ALCALINO, MALHA 10 X 10 MM</t>
  </si>
  <si>
    <t>TELA EM MALHA HEXAGONAL DUPLA TORCAO 8 X 10 CM (ZN/AL + PVC), FIO 2,7 MM,DIMENSOES 0,5 X 1,0 X 4,0 M (SOLO REFORÃADO)</t>
  </si>
  <si>
    <t>TELA EM MALHA HEXAGONAL DUPLA TORCAO 8 X 10 CM (ZN/AL + PVC), FIO 2,7 MM,DIMENSOES 1,0 X 1,0 X 3,0 M (SOLO REFORCADO)</t>
  </si>
  <si>
    <t>TELA EM MALHA HEXAGONAL DUPLA TORCAO 8 X 10 CM (ZN/AL + PVC), FIO 2,7 MM,DIMENSOES 1,0 X 1,0 X 4,0 M (SOLO REFORCADO)</t>
  </si>
  <si>
    <t>TELA MALHA HEXAGONAL DUPLA TORCAO VERDE 8 X 10 CM (ZN/AL + PVC), FIO 2,7 MM,DIMENSOES 70 GRAUS X 0,6 X 3,0 M (SOLO REFORCADO)</t>
  </si>
  <si>
    <t>TELA SOLDADA ARAME GALVANIZADO 12 BWG (2,77MM), MALHA 15 X 5 CM</t>
  </si>
  <si>
    <t>TELHA CERAMICA TIPO AMERICANA, COMPRIMENTO DE *45* CM, RENDIMENTO DE *12*TELHAS/M2</t>
  </si>
  <si>
    <t>TELHA CERAMICA TIPO COLONIAL, COMPRIMENTO DE *44* CM, RENDIMENTO DE *26*TELHAS/M2</t>
  </si>
  <si>
    <t>TELHA CERAMICA TIPO FRANCESA, COMPRIMENTO DE *40* CM, RENDIMENTO DE *16*TELHAS/M2</t>
  </si>
  <si>
    <t>TELHA CERAMICA TIPO PAULISTA, DE 1A. QUALIDADE, COM 33 CM (COBERTURA DE *26*TELHAS POR M2)</t>
  </si>
  <si>
    <t>TELHA CERAMICA TIPO PLAN, COMPRIMENTO DE *47* CM, RENDIMENTO DE *26* TELHAS/M2</t>
  </si>
  <si>
    <t>TELHA CERAMICA TIPO PORTUGUESA, COMPRIMENTO DE *40* CM, RENDIMENTO DE *16*TELHAS/M2</t>
  </si>
  <si>
    <t>TELHA CERAMICA TIPO ROMANA, COMPRIMENTO DE *41* CM, RENDIMENTO DE *16*TELHAS/M2</t>
  </si>
  <si>
    <t>TELHA DE ACO ZINCADO ONDULADA, A = *17* MM, E = 0,5 MM, SEM PINTURA</t>
  </si>
  <si>
    <t>TELHA DE ACO ZINCADO TRAPEZOIDAL AUTOPORTANTE, A = 120 MM, E = 0,95 MM, COMPINTURA ELETROSTATICA BRANCA EM 1 FACE</t>
  </si>
  <si>
    <t>TELHA DE ACO ZINCADO TRAPEZOIDAL AUTOPORTANTE, A = 120 MM, E = 0,95 MM, SEMPINTURA</t>
  </si>
  <si>
    <t>TELHA DE ACO ZINCADO TRAPEZOIDAL AUTOPORTANTE, A = 259 MM, E = 0,95 MM, COMPINTURA ELETROSTATICA BRANCA EM 1 FACE</t>
  </si>
  <si>
    <t>TELHA ESTRUTURAL DE FIBROCIMENTO, CANALETE 49 OU KALHETA, C = 7,20 M (SEMAMIANTO)</t>
  </si>
  <si>
    <t>TELHA ESTRUTURAL DE FIBROCIMENTO, CANALETE 49 OU KALHETA, 1 ABA, C = 2,00 M (SEMAMIANTO)</t>
  </si>
  <si>
    <t>TELHA ESTRUTURAL DE FIBROCIMENTO, CANALETE 49 OU KALHETA, 1 ABA, C = 2,50,M (SEMAMIANTO)</t>
  </si>
  <si>
    <t>TELHA ESTRUTURAL DE FIBROCIMENTO, CANALETE 49 OU KALHETA, 1 ABA, C = 3,60 M (SEMAMIANTO)</t>
  </si>
  <si>
    <t>TELHA ESTRUTURAL DE FIBROCIMENTO, CANALETE 49 OU KALHETA, 1 ABA, C = 4,00 M (SEMAMIANTO)</t>
  </si>
  <si>
    <t>TELHA ESTRUTURAL DE FIBROCIMENTO, CANALETE 49 OU KALHETA, 1 ABA, C = 4,50 M (SEMAMIANTO)</t>
  </si>
  <si>
    <t>TELHA ESTRUTURAL DE FIBROCIMENTO, CANALETE 49 OU KALHETA, 1 ABA, C = 5,00 M (SEMAMIANTO)</t>
  </si>
  <si>
    <t>TELHA ESTRUTURAL DE FIBROCIMENTO, CANALETE 49 OU KALHETA, 1 ABA, C = 5,50 M (SEMAMIANTO)</t>
  </si>
  <si>
    <t>TELHA ESTRUTURAL DE FIBROCIMENTO, CANALETE 49 OU KALHETA, 1 ABA, C = 6,00 M (SEMAMIANTO)</t>
  </si>
  <si>
    <t>TELHA ESTRUTURAL DE FIBROCIMENTO, CANALETE 49 OU KALHETA, 1 ABA, C = 6,50 M (SEMAMIANTO)</t>
  </si>
  <si>
    <t>TELHA ESTRUTURAL DE FIBROCIMENTO, CANALETE 90 OU KALHETAO, C = 3,00 M (SEMAMIANTO)</t>
  </si>
  <si>
    <t>TELHA ESTRUTURAL DE FIBROCIMENTO, CANALETE 90 OU KALHETAO, C = 4,60 M (SEMAMIANTO)</t>
  </si>
  <si>
    <t>TELHA ESTRUTURAL DE FIBROCIMENTO, CANALETE 90 OU KALHETAO, C = 6,00 M (SEMAMIANTO)</t>
  </si>
  <si>
    <t>TELHA ESTRUTURAL DE FIBROCIMENTO, CANALETE 90 OU KALHETAO, C = 7,40 M (SEMAMIANTO)</t>
  </si>
  <si>
    <t>TELHA VIDRO TIPO CANAL OU COLONIAL, C = 46 A 50 CM</t>
  </si>
  <si>
    <t>TERMINAL A PRESSAO DE BRONZE P/ CABO A BARRA, CABO 1,5 A 10MM2, C/ 1 FURO DEFIXACAO</t>
  </si>
  <si>
    <t>TERMINAL A PRESSAO DE BRONZE P/ CABO A BARRA, CABO 16 A 25MM2 C/ 2 FUROS P/FIXACAO</t>
  </si>
  <si>
    <t>TERMINAL A PRESSAO DE BRONZE P/ CABO A BARRA, CABOS 150 A 185MM2 C/ 2 FUROS P/FIXACAO</t>
  </si>
  <si>
    <t>TERMINAL A PRESSAO DE BRONZE P/ CABO A BARRA, CABOS 4 A 10MM2 C/ 2 FUROS P/FIXACAO</t>
  </si>
  <si>
    <t>TERMINAL A PRESSAO DE BRONZE P/ CABO A BARRA, CABOS 50 A 70MM2 C/ 2 FUROS P/FIXACAO</t>
  </si>
  <si>
    <t>TERMINAL A PRESSAO DE BRONZE P/ CABO A BARRA, CABOS 95 A 120MM2 C/ 2 FUROS P/FIXACAO</t>
  </si>
  <si>
    <t>TERMINAL AEREO EM ACO GALV DN 3/8'', COMPRIM= 300MM C/ BASE DE FIXACAOHORIZONTAL</t>
  </si>
  <si>
    <t>TIJOLO CERAMICO LAMINADO 5,5 X 11 X 23 CM</t>
  </si>
  <si>
    <t>TIJOLO CERAMICO MACICO *5 X 10 X 20* CM</t>
  </si>
  <si>
    <t>TIJOLO CERAMICO MACICO APARENTE *6 X 12 X 24* CM</t>
  </si>
  <si>
    <t>TIJOLO CERAMICO MACICO APARENTE 2 FUROS, *6,5 X 10 X 20* CM</t>
  </si>
  <si>
    <t>TIJOLO CERAMICO REFRATARIO 6,3 X 11,4 X 22,9 CM</t>
  </si>
  <si>
    <t>TINTA ACRILICA PARA CERAMICA</t>
  </si>
  <si>
    <t>TINTA ACRILICA PREMIUM PARA PISO</t>
  </si>
  <si>
    <t>TINTA ACRILICA PREMIUM, COR BRANCO FOSCO</t>
  </si>
  <si>
    <t>TINTA LATEX PVA PREMIUM, COR BRANCA</t>
  </si>
  <si>
    <t>TINTA MINERAL IMPERMEAVEL PO</t>
  </si>
  <si>
    <t>TINTA RETRORREFLETIVAS A BASE DE RESINA ACRÍLICA COM MICROESFERA DE VIDRO, DB800 COR BRANCA N 9,5</t>
  </si>
  <si>
    <t>TINTA/REVESTIMENTO A BASE DE RESINA EPOXI COM ALCATRAO, BICOMPONENTE</t>
  </si>
  <si>
    <t>TIRANTE EM FERRO GALVANIZADO PARA CONTRAVENTAMENTO DE TELHA CANALETE 90, 1/4" X 400 MM</t>
  </si>
  <si>
    <t>TOMADA DE PISO 2P UNIVERSAL 10A/250V C/ PLACA 4'' X 4'' EM TERMOPLASTICO ALTARESISTENCIA, TIPO PIAL OU EQUIV</t>
  </si>
  <si>
    <t>TORNEIRA CROMADA COM BICO PARA JARDIM/TANQUE 1/2 " OU 3/4 " (REF 1153)</t>
  </si>
  <si>
    <t>TORNEIRA CROMADA CURTA SEM BICO PARA TANQUE, PADRAO POPULAR, 1/2 " OU 3/4 " (REF1140)</t>
  </si>
  <si>
    <t>TORNEIRA CROMADA CURTA SEM BICO PARA USO GERAL 1/2 " OU 3/4 " (REF 1152)</t>
  </si>
  <si>
    <t>TORNEIRA CROMADA DE MESA PARA COZINHA BICA MOVEL COM AREJADOR 1/2 " OU 3/4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</si>
  <si>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</si>
  <si>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</si>
  <si>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</si>
  <si>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(REF1193)</t>
  </si>
  <si>
    <t>TORNEIRA CROMADA DE PAREDE LONGA PARA LAVATORIO (REF 1178)</t>
  </si>
  <si>
    <t>TORNEIRA CROMADA DE PAREDE PARA COZINHA BICA MOVEL COM AREJADOR 1/2 " OU 3/4 "(REF 1168)</t>
  </si>
  <si>
    <t>TORNEIRA CROMADA DE PAREDE PARA COZINHA COM AREJADOR 1/2 " OU 3/4 " (REF 1157)</t>
  </si>
  <si>
    <t>TORNEIRA CROMADA DE PAREDE PARA COZINHA COM AREJADOR, PADRAO POPULAR, 1/2 "OU 3/4 " (REF 1159)</t>
  </si>
  <si>
    <t>TORNEIRA CROMADA DE PAREDE PARA COZINHA SEM AREJADOR, PADRAO POPULAR, 1/2 "OU 3/4 " (REF 1158)</t>
  </si>
  <si>
    <t>TORNEIRA CROMADA SEM BICO PARA TANQUE 1/2 " OU 3/4 " (REF 1143)</t>
  </si>
  <si>
    <t>TORNEIRA CROMADA SEM BICO PARA TANQUE, PADRAO POPULAR, 1/2 " OU 3/4 " (REF 1126)</t>
  </si>
  <si>
    <t>TORNEIRA METAL AMARELO COM BICO PARA JARDIM, PADRAO POPULAR, 1/2 " OU 3/4 " (REF1128)</t>
  </si>
  <si>
    <t>TORNEIRA METAL AMARELO CURTA SEM BICO PARA TANQUE, PADRAO POPULAR, 1/2 " OU3/4 " (REF 1120)</t>
  </si>
  <si>
    <t>TRATOR DE ESTEIRAS COM LAMINA, POTENCIA DE *90* HP, PESO OPERACIONAL DE *9* T(LOCACAO COM OPERADOR, COMBUSTIVEL E MANUTENCAO)</t>
  </si>
  <si>
    <t>TRATOR DE ESTEIRAS 110 A 160HP C/ LAMINA PESO OPERACIONAL * 13T * (INCLMANUT/OPERACAO)</t>
  </si>
  <si>
    <t>TRATOR DE ESTEIRAS 160 A 300HP C/ LAMINA PESO OPERACIONAL * 16T * (INCLMANUT/OPERACAO)</t>
  </si>
  <si>
    <t>TRATOR DE ESTEIRAS, POTENCIA BRUTA DE 133 HP, PESO OPERACIONAL DE 14 T, COMLAMINA COM CAPACIDADE DE 3,00 M3</t>
  </si>
  <si>
    <t>TRATOR DE ESTEIRAS, POTENCIA BRUTA DE 347 HP, PESO OPERACIONAL DE 38,5 T, COMESCARIFICADOR E LAMINA COM CAPACIDADE DE 4,70M3</t>
  </si>
  <si>
    <t>TRATOR DE ESTEIRAS, POTENCIA DE 100 HP, PESO OPERACIONAL DE 9,4 T, COM LAMINACOM CAPACIDADE DE 2,19 M3</t>
  </si>
  <si>
    <t>TRATOR DE ESTEIRAS, POTENCIA DE 150 HP, PESO OPERACIONAL DE 16,7 T, COM RODAMOTRIZ ELEVADA E LAMINA COM CONTATO DE 3,18M3</t>
  </si>
  <si>
    <t>TRATOR DE ESTEIRAS, POTENCIA DE 170 HP, PESO OPERACIONAL DE 19 T, COM LÂMINACOM CAPACIDADE DE 5,2 M3</t>
  </si>
  <si>
    <t>TRATOR DE ESTEIRAS, POTENCIA DE 347 HP, PESO OPERACIONAL DE 38,5 T, COM LAMINACOM CAPACIDADE DE 8,70M3</t>
  </si>
  <si>
    <t>TRATOR DE ESTEIRAS, POTENCIA NO VOLANTE DE 200 HP, PESO OPERACIONAL DE 20,1 T,COM RODA MOTRIZ ELEVADA E LAMINA COM CAPACIDADE DE 3,89 M3</t>
  </si>
  <si>
    <t>TRATOR DE ESTEIRAS, POTENCIA 125 HP, PESO OPERACIONAL DE 12,9 T, COM LAMINA COMCAPACIDADE DE 2,7 M3</t>
  </si>
  <si>
    <t>TRATOR DE PNEUS COM MOTOR *75* HP (LOCACAO COM OPERADOR, COMBUSTIVEL EMANUTENCAO)</t>
  </si>
  <si>
    <t>TRATOR DE PNEUS COM POTENCIA DE 105 CV, TRACAO 4 X 4, PESO COM LASTRO DE 5775KG</t>
  </si>
  <si>
    <t>TRATOR DE PNEUS COM POTENCIA DE 122 CV, TRACAO 4 X 4, PESO COM LASTRO DE 4510KG</t>
  </si>
  <si>
    <t>TROLEY MANUAL CAPACIDADE 1 T</t>
  </si>
  <si>
    <t>TUBO ACO GALV C/ COSTURA DIN 2440/NBR 5580 CLASSE MEDIA DN 1.1/2" (40MM) E=3,25MM 3,61KG/M</t>
  </si>
  <si>
    <t>TUBO ACO GALV C/ COSTURA DIN 2440/NBR 5580 CLASSE MEDIA DN 1/2" (15MM) E = 2,65MM 1,22KG/M</t>
  </si>
  <si>
    <t>TUBO ACO GALV C/ COSTURA DIN 2440/NBR 5580 CLASSE MEDIA DN 2.1/2" (65MM) E=3,65MM 6,51KG/M</t>
  </si>
  <si>
    <t>TUBO ACO GALV C/ COSTURA DIN 2440/NBR 5580 CLASSE MEDIA DN 3/4" (20MM) E = 2,65MM 1,58KG/M</t>
  </si>
  <si>
    <t>TUBO ACO GALV C/ COSTURA DIN 2440/NBR 5580 CLASSE MEDIA DN 4" (100MM) E = 4,50MM 12,10KG/M</t>
  </si>
  <si>
    <t>TUBO ACO GALV C/ COSTURA DIN 2440/NBR 5580 CLASSE MEDIA DN 5" (125MM) E=5,40MM 17,80KG/M</t>
  </si>
  <si>
    <t>TUBO ACO GALVANIZADO COM COSTURA, CLASSE LEVE, DN 100 MM ( 4"), E = 3,75 MM,*10,55* KG/M (NBR 5580)</t>
  </si>
  <si>
    <t>TUBO ACO GALVANIZADO COM COSTURA, CLASSE LEVE, DN 15 MM ( 1/2"), E = 2,25 MM, *1,2*KG/M (NBR 5580)</t>
  </si>
  <si>
    <t>TUBO ACO GALVANIZADO COM COSTURA, CLASSE LEVE, DN 20 MM ( 3/4"), E = 2,25 MM, *1,3*KG/M (NBR 5580)</t>
  </si>
  <si>
    <t>TUBO ACO GALVANIZADO COM COSTURA, CLASSE LEVE, DN 25 MM ( 1"), E = 2,65 MM, *2,11*KG/M (NBR 5580)</t>
  </si>
  <si>
    <t>TUBO ACO GALVANIZADO COM COSTURA, CLASSE LEVE, DN 32 MM ( 1 1/4"), E = 2,65 MM,*2,71* KG/M (NBR 5580)</t>
  </si>
  <si>
    <t>TUBO ACO GALVANIZADO COM COSTURA, CLASSE LEVE, DN 40 MM ( 1 1/2"), E = 3,00 MM,*3,48* KG/M (NBR 5580)</t>
  </si>
  <si>
    <t>TUBO ACO GALVANIZADO COM COSTURA, CLASSE LEVE, DN 50 MM ( 2"), E = 3,00 MM, *4,40*KG/M (NBR 5580)</t>
  </si>
  <si>
    <t>TUBO ACO GALVANIZADO COM COSTURA, CLASSE LEVE, DN 65 MM ( 2 1/2"), E = 3,35 MM, *6,23* KG/M (NBR 5580)</t>
  </si>
  <si>
    <t>TUBO ACO GALVANIZADO COM COSTURA, CLASSE LEVE, DN 80 MM ( 3"), E = 3,35 MM, *7,32*KG/M (NBR 5580)</t>
  </si>
  <si>
    <t>TUBO ACO PRETO C/ COSTURA DIN 2440/NBR 5580 CLASSE MEDIA DN 100MM ( 4" ) E = 4,50MM- 12,19KG/M</t>
  </si>
  <si>
    <t>TUBO ACO PRETO C/ COSTURA DIN 2440/NBR 5580 CLASSE MEDIA DN 125MM ( 5" ) E = 4,85MM- 16,20KG/M</t>
  </si>
  <si>
    <t>TUBO ACO PRETO C/ COSTURA DIN 2440/NBR 5580 CLASSE MEDIA DN 15MM ( 1/2" ) E =2,65MM - 1,22KG/M</t>
  </si>
  <si>
    <t>TUBO ACO PRETO C/ COSTURA DIN 2440/NBR 5580 CLASSE MEDIA DN 20MM ( 3/4" ) E =2,65MM - 1,58KG/M</t>
  </si>
  <si>
    <t>TUBO ACO PRETO C/ COSTURA DIN 2440/NBR 5580 CLASSE MEDIA DN 32MM ( 1.1/4" ) E =3,35MM - 3,22KG/M</t>
  </si>
  <si>
    <t>TUBO ACO PRETO C/ COSTURA DIN 2440/NBR 5580 CLASSE MEDIA DN 40MM ( 1.1/2" ) E =3,35MM - 3,71KG/M</t>
  </si>
  <si>
    <t>TUBO ACO PRETO C/ COSTURA DIN 2440/NBR 5580 CLASSE MEDIA DN 50MM ( 2" ) E = 3,75MM 5,22KG/M</t>
  </si>
  <si>
    <t>TUBO ACO PRETO C/ COSTURA DIN 2440/NBR 5580 CLASSE MEDIA DN 65MM ( 2.1/2" ) E =3,75MM - 6,68KG/M</t>
  </si>
  <si>
    <t>TUBO ACO PRETO C/ COSTURA DIN 2440/NBR 5580 CLASSE MEDIA DN 80MM ( 3" ) E = 3,75MM 7,87KG/M</t>
  </si>
  <si>
    <t>TUBO ACO PRETO C/ COSTURA DIN 2440/NBR 5580 CLASSE MEDIA DN 90MM ( 3.1/2" ) E =4,25MM - 10,20KG/M</t>
  </si>
  <si>
    <t>TUBO ACO PRETO C/ COSTURA NBR 5580 CLASSE LEVE DN 100MM ( 4" ) E = 3,75MM 10,22KG/M</t>
  </si>
  <si>
    <t>TUBO ACO PRETO C/ COSTURA NBR 5580 CLASSE LEVE DN 15MM ( 1/2" ) E = 2,25MM 1,06KG/M</t>
  </si>
  <si>
    <t>TUBO ACO PRETO C/ COSTURA NBR 5580 CLASSE LEVE DN 20MM ( 3/4" ) E = 2,25MM 1,36KG/M</t>
  </si>
  <si>
    <t>TUBO ACO PRETO C/ COSTURA NBR 5580 CLASSE LEVE DN 40MM ( 1.1/2" ) E= 3,00MM 3,34KG/M</t>
  </si>
  <si>
    <t>TUBO COBRE CLASSE "E" DN 66 MM</t>
  </si>
  <si>
    <t>TUBO COBRE CLASSE "E" DN 79 MM</t>
  </si>
  <si>
    <t>TUBO CONCRETO ARMADO CLASSE PA-3 PB NBR-8890/2007 DN 1100 MM PARA ÁGUASPLUVIAIS</t>
  </si>
  <si>
    <t>TUBO DE ACO GALVANIZADO COM COSTURA, CLASSE MEDIA, TAMANHO NOMINAL = 150, DE= 6", E = 4,85 MM, PESO = 19,68 KG/M (NBR 5580)</t>
  </si>
  <si>
    <t>TUBO DE ACO PRETO COM COSTURA, NBR 5580, CLASSE LEVE, TAMANHO NOMINAL = 25, DE= 1", E = 2,65 MM, PESO = 2,02 KG/M</t>
  </si>
  <si>
    <t>TUBO DE DESCARGA PVC, PARA LIGACAO CAIXA DE DESCARGA - EMBUTIR, 40 MM X 150 CM</t>
  </si>
  <si>
    <t>TUBO DE DESCIDA EXTERNO DE PVC PARA CAIXA DE DESCARGA EXTERNA ALTA - 40 MM X1,60 M</t>
  </si>
  <si>
    <t>TUBO DE POLIETILENO DE ALTA DENSIDADE, PEAD, PE-80, DE 1000 MM X 38,5 MM PAREDE, (SDR 26 - PN 05 ) P/REDE DE AGUA, ISO 4427/96</t>
  </si>
  <si>
    <t>TUBO DE POLIETILENO DE ALTA DENSIDADE, PEAD, PE-80, DE 1200 MM X 37,2 MM PAREDE, (SDR 32,25 - PN 04 ) P/REDE DE AGUA, ISO 4427/96</t>
  </si>
  <si>
    <t>TUBO DE POLIETILENO DE ALTA DENSIDADE, PEAD, PE-80, DE 1400 MM X 42,9 MM PAREDE,(SDR 32,25 - PN 04 ) P/REDE DE AGUA, ISO 4427/96</t>
  </si>
  <si>
    <t>TUBO DE POLIETILENO DE ALTA DENSIDADE, PEAD, PE-80, DE 1600 MM X 49,0 MM PAREDE, (SDR 32,25 - PN 04 ) P/REDE DE AGUA, ISO 4427/96</t>
  </si>
  <si>
    <t>TUBO DE POLIETILENO DE ALTA DENSIDADE, PEAD, PE-80, DE 630 MM X 57,3 MM PAREDE,SDR 11 - PN 12,5 ) P/REDE DE AGUA, ISO 4427/96</t>
  </si>
  <si>
    <t>TUBO PVC DE REVESTIMENTO GEOMECANICO NERVURADO REFORCADO, DN = 150 MM,COMPRIMENTO = 2 M</t>
  </si>
  <si>
    <t>TUBO PVC DE REVESTIMENTO GEOMECANICO NERVURADO REFORCADO, DN = 200 MM,COMPRIMENTO = 2 M</t>
  </si>
  <si>
    <t>TUBO PVC DE REVESTIMENTO GEOMECANICO NERVURADO STANDARD, DN = 154 MM,COMPRIMENTO = 2 M</t>
  </si>
  <si>
    <t>TUBO PVC DE REVESTIMENTO GEOMECANICO NERVURADO STANDARD, DN = 206 MM,COMPRIMENTO = 2 M</t>
  </si>
  <si>
    <t>TUBO PVC DE REVESTIMENTO GEOMECANICO NERVURADO STANDARD, DN = 250 MM,COMPRIMENTO = 2 M</t>
  </si>
  <si>
    <t>TUBO PVC ROSCAVEL, 3/4", AGUA FRIA PREDIAL</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</si>
  <si>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</si>
  <si>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</si>
  <si>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</si>
  <si>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</si>
  <si>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</si>
  <si>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</si>
  <si>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</si>
  <si>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</si>
  <si>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</si>
  <si>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</si>
  <si>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UNIAO PVC C/ROSCA P/AGUA FRIA PREDIAL 1/2"</t>
  </si>
  <si>
    <t>UNIAO PVC C/ROSCA P/AGUA FRIA PREDIAL 1"</t>
  </si>
  <si>
    <t>USINA DE ASFALTO À QUENTE FIXA, TIPO "CONTRA FLUXO" TEREX, MOD. MAGNUM 140,CAPACIDADE 100 A 140 T/H, POT. 280 KW., COM MISTURADOR EXTERNO ROTATIVO</t>
  </si>
  <si>
    <t>USINA DE ASFALTO A FRIO, TIPO ALMEIDA MOD. PMF-35D OU SIMILAR- CAPACIDADE 60 A 80T/H - ELETRICA - POTENCIA 30 HP</t>
  </si>
  <si>
    <t>USINA DE ASFALTO A QUENTE FIXA "CONTRA FLUXO" TEREX MODELO MAGNUM 80,CAPACIDADE 60 A 80 T/H, 188 KW, C/ MISTURADOR</t>
  </si>
  <si>
    <t>USINA DE ASFALTO GRAVIMETRICA, TEREX, MOD. H 50 C, CAPACIDADE 100/150 T/H, POT.400 KW.</t>
  </si>
  <si>
    <t>USINA DE LAMA ASFALTICA, PROD 30 A 50 T/H, SILO DE AGREGADO 7 M3, RESERVATORIOSPARA EMULSAO E AGUA DE 2,3 M3 CADA, MISTURADOR TIPO PUGG-MILL A SER MONTADOSOBRE CAMINHAO</t>
  </si>
  <si>
    <t>USINA DE MISTURAS ASFALTICAS A QUENTE, MOVEL, TIPO "CONTRA FLUXO", CAPACIDADEDE 40 A 80 T/H</t>
  </si>
  <si>
    <t>USINA MISTURADORA DE SOLOS CIBER USC-50 P, DOSADORES TRIPLOS, CALHAVIBRATORIA CAP. 200/500 T - 201 HP **CAIXA**</t>
  </si>
  <si>
    <t>USINA MISTURADORA DE SOLOS, TEREX, MOD. USF 600, CAPACIDADE 300/600 T/H, POT. 100KW,</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</si>
  <si>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</si>
  <si>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</si>
  <si>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</si>
  <si>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</si>
  <si>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</si>
  <si>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</si>
  <si>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DESCARGA 1 1/2" EM PVC - ACABAMENTO EM PLASTICO CROMADO TIPOLORENZETTI OU SIMILAR</t>
  </si>
  <si>
    <t>VALVULA EM PLASTICO BRANCO PARA TANQUE OU LAVATORIO 1 ", SEM UNHO E SEMLADRAO</t>
  </si>
  <si>
    <t>VALVULA EM PLASTICO BRANCO PARA TANQUE 1.1/4 " X 1.1/2 ", SEM UNHO E SEM LADRAO</t>
  </si>
  <si>
    <t>VALVULA EM PLASTICO CROMADO TIPO AMERICANA PARA PIA DE COZINHA 3.1/2 " X 1.1/2 ",SEM ADAPTADOR</t>
  </si>
  <si>
    <t>VASSOURA MECANICA REBOCAVEL COM ESCOVA CILINDRICA LARGURA UTIL DEVARRIMENTO = 2,44M</t>
  </si>
  <si>
    <t>VEDACAO PVC, 100 MM, PARA SAIDA VASO SANITARIO</t>
  </si>
  <si>
    <t>VEICULO COMERCIAL LEVE (PICK-UP) COM CAPACIDADE DE CARGA DE 700 KG, MOTOR FLEX(LOCACAO)</t>
  </si>
  <si>
    <t>VEICULO DE PASSEIO COM MOTOR 1.0 FLEX, POTENCIA 72/76 CV, 4 PORTAS</t>
  </si>
  <si>
    <t>VEICULO DE PASSEIO COM MOTOR 1.6 FLEX, POTENCIA 101/104 CV, 4 PORTAS</t>
  </si>
  <si>
    <t>VEICULO TIPO FURGAO COM MOTOR 1.3 FLEX, 2 PORTAS</t>
  </si>
  <si>
    <t>VEICULO TIPO FURGAO 1.4 MANUAL, 4 VELOCIDADES, TOTAL FLEX, CAP 953 KG, POTENCIA78/80 CV, PARA 2 PASSAGEIROS</t>
  </si>
  <si>
    <t>VENTOSA TRIPLICE FUNCAO FOFO C/ FLANGES PN-16 DN 200</t>
  </si>
  <si>
    <t>VENTOSA TRIPLICE FUNCAO FOFO C/ FLANGES PN-25 DN 100</t>
  </si>
  <si>
    <t>VERNIZ ACRILICO EM POPREÇOS DE INSUMOS</t>
  </si>
  <si>
    <t>VIBRADOR DE IMERSAO C/ MOTOR DIESEL OU GASOLINA 4,5 HP DYNAPAC AA548C/PONTEIRA 48MM**CAIXA**</t>
  </si>
  <si>
    <t>VIBRADOR DE IMERSAO C/ MOTOR ELETRICO 2HP MONOFASICO QUALQUER DIAM C/MANGOTE</t>
  </si>
  <si>
    <t>VIBRADOR DE IMERSAO COM MOTOR ELETRICO TRIFASICO ACIMA DE 2 CV, QUALQUERDIAMETRO, COM MANGOTE DE 35 MM (LOCACAO)</t>
  </si>
  <si>
    <t>VIBRADOR DE IMERSAO DIAM = 45MM, WACKER MOD H45, C/ MOTOR ELETRICO M2000 DE1,33KW (1,75HP)**CAIXA**</t>
  </si>
  <si>
    <t>VIBROACABADORA DE ASFALTO SOBRE ESTEIRAS, LARG. PAVIM. MAX. 8,00 M, POT. 100 KW/134 HP, CAP. 600 T/ H</t>
  </si>
  <si>
    <t>VIBROACABADORA DE ASFALTO SOBRE ESTEIRAS, LARG. PAVIM. 2,13 M A 4,55 M, POT. 74KW/ 100 HP, CAP. 400 T/ H</t>
  </si>
  <si>
    <t>VIBROACABADORA DE ASFALTO SOBRE ESTEIRAS, LARG. PAVIM. 2,60 M A 5,75 M, POT. 110HP, CAP. 450 T/ H</t>
  </si>
  <si>
    <t>VIBROACABADORA DE ASFALTO SOBRE ESTEIRAS, LARG. PAVIMENT. 1,90 A 5,3 M, POT. 78KW/105 HP, CAP. 450 T/H</t>
  </si>
  <si>
    <t>VIBROACABADORA DE ASFALTO SOBRE RODAS, LARGURA DE PAVIMENTACAO DE 1,70 A 4,20M, POTENCIA 78 KW/105 HP, CAPACIDADE 300 T/H</t>
  </si>
  <si>
    <t>VIDRO COMUM LAMINADO LISO INCOLOR DUPLO, ESPESSURA TOTAL 8 MM (CADA CAMADADE 4 MM) - COLOCADO</t>
  </si>
  <si>
    <t>VIDRO COMUM LAMINADO, LISO, INCOLOR, DUPLO, ESPESSURA TOTAL 6 MM (CADA CAMADAE= 3 MM) - COLOCADO</t>
  </si>
  <si>
    <t>VIDRO COMUM LAMINADO, LISO, INCOLOR, TRIPLO, ESPESSURA TOTAL 12 MM (CADACAMADA E= 4 MM) - COLOCADO</t>
  </si>
  <si>
    <t>VIDRO COMUM LAMINADO, LISO, INCOLOR, TRIPLO, ESPESSURA TOTAL 15 MM (CADACAMADA E = 5 MM) - COLOCADO</t>
  </si>
  <si>
    <t>VIDRO LISO FUME, E = 5 MM - SEM COLOCACAO</t>
  </si>
  <si>
    <t>VIDRO LISO INCOLOR 3 MM - SEM COLOCACAO</t>
  </si>
  <si>
    <t>VIDRO LISO INCOLOR 4MM - SEM COLOCACAOPREÇOS DE INSUMOS</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</si>
  <si>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</si>
  <si>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</si>
  <si>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</si>
  <si>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</si>
  <si>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</si>
  <si>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</si>
  <si>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SEMCOLOCACAO)</t>
  </si>
  <si>
    <t>VIDRO TEMPERADO VERDE E = 10 MM, SEM COLOCACAO</t>
  </si>
  <si>
    <t>VIDRO TEMPERADO VERDE E = 6 MM, SEM COLOCACAO</t>
  </si>
  <si>
    <t>VIDRO TEMPERADO VERDE E = 8 MM, SEM COLOCACAO</t>
  </si>
  <si>
    <t>WASH PRIMER PARA TINTA AUTOMOTIVATotal de Insumos:A adoção do preço de São Paulo para outra localidade ocorre quando a amostra de preços coletados não é suficientepara representar o preço praticado do insumo. Esta metodologia permite que o SINAPI disponibilize preços dereferência para todos os insumos em todas as localidades.</t>
  </si>
  <si>
    <t>ASSENTAMENTO TUBO PVC COM JUNTA ELASTICA, DN 100 MM - (OU RPVC, OU PVCDEFOFO, OU PRFV) - PARA AGUA.</t>
  </si>
  <si>
    <t>ASSENTAMENTO TUBO PVC COM JUNTA ELASTICA, DN 150 MM - (OU RPVC, OU PVCDEFOFO, OU PRFV P/ AGUA)</t>
  </si>
  <si>
    <t>ASSENTAMENTO TUBO PVC COM JUNTA ELASTICA, DN 200 MM - (OU RPVC, OU PVCDEFOFO, OU PRFV P/ AGUA)</t>
  </si>
  <si>
    <t>ASSENTAMENTO TUBO PVC COM JUNTA ELASTICA, DN 250 MM - (OU RPVC, OU PVCDEFOFO, OU PRFV P/ AGUA)</t>
  </si>
  <si>
    <t>ASSENTAMENTO TUBO PVC COM JUNTA ELASTICA, DN 300 MM - (OU RPVC, OU PVCDEFOFO, OU PRFV P/ AGUA)</t>
  </si>
  <si>
    <t>ASSENTAMENTO TUBO PVC COM JUNTA ELASTICA, DN 350 MM - (OU RPVC, OU PVCDEFOFO, OU PRFV) PARA AGUA</t>
  </si>
  <si>
    <t>ASSENTAMENTO TUBO PVC COM JUNTA ELASTICA, DN 400 MM - (OU RPVC, OU PVCDEFOFO, OU PRFV) - PARA AGUA.</t>
  </si>
  <si>
    <t>ASSENTAMENTO TUBO PVC COM JUNTA ELASTICA, DN 500 MM - (OU RPVC, OU PVCDEFOFO, OU PRFV) - PARA AGUA.</t>
  </si>
  <si>
    <t>ASSENTAMENTO TUBO PVC COM JUNTA ELASTICA, DN 600 MM - (OU RPVC, OU PVCDEFOFO, OU PRFV) - PARA AGUA.</t>
  </si>
  <si>
    <t>ASSENTAMENTO TUBO PVC COM JUNTA ELASTICA, DN 700 MM - (OU RPVC, OU PVCDEFOFO, OU PRFV) - PARA AGUA.</t>
  </si>
  <si>
    <t>ASSENTAMENTO TUBO PVC COM JUNTA ELASTICA, DN 800 MM - (OU RPVC, OU PVCDEFOFO, OU PRFV) - PARA AGUA.</t>
  </si>
  <si>
    <t>ASSENTAMENTO TUBO PVC COM JUNTA ELASTICA, DN 900 MM - (OU RPVC, OU PVCDEFOFO, OU PRFV) - PARA AGUA.</t>
  </si>
  <si>
    <t>ASSENTAMENTO DE MANILHAS E CONEXOES CERAMICAS, DIAMETRO = 100MM, JUNTAEM ARGAMASSA, 1:3 CIMENTO:AREIA</t>
  </si>
  <si>
    <t>ASSENTAMENTO SIMPLES DE TUBOS DE CERÂMICA COM JUNTA ASFÁLTICA - DN 100MM</t>
  </si>
  <si>
    <t>ASSENTAMENTO SIMPLES DE TUBOS DE CERÂMICA COM JUNTA ASFÁLTICA - DN 200MM</t>
  </si>
  <si>
    <t>ASSENTAMENTO SIMPLES DE TUBOS DE CERÂMICA COM JUNTA ASFÁLTICA - DN 250MM</t>
  </si>
  <si>
    <t>ASSENTAMENTO SIMPLES DE TUBOS DE CERÂMICA COM JUNTA ASFÁLTICA - DN 300MM</t>
  </si>
  <si>
    <t>ASSENTAMENTO SIMPLES DE TUBOS DE CERÂMICA COM JUNTA ASFÁLTICA - DN 375MM</t>
  </si>
  <si>
    <t>ASSENTAMENTO DE TUBOS DE CONCRETO DIAMETRO = 800MM, SIMPLES OU ARMADO,JUNTA EM ARGAMASSA 1:3 CIMENTO:AREIA</t>
  </si>
  <si>
    <t>ASSENTAMENTO DE TUBOS DE CONCRETO DIAMETRO = 600MM, SIMPLES OU ARMADO,JUNTA EM ARGAMASSA 1:3 CIMENTO:AREIA</t>
  </si>
  <si>
    <t>ASSENTAMENTO DE TUBOS DE CONCRETO DIAMETRO = 500MM, SIMPLES OU ARMADO,JUNTA EM ARGAMASSA 1:3 CIMENTO:AREIA</t>
  </si>
  <si>
    <t>ASSENTAMENTO DE TUBOS DE CONCRETO DIAMETRO = 400MM, SIMPLES OU ARMADO,JUNTA EM ARGAMASSA 1:3 CIMENTO:AREIA</t>
  </si>
  <si>
    <t>ASSENTAMENTO DE TUBOS DE CONCRETO DIAMETRO = 300MM, SIMPLES OU ARMADO,JUNTA EM ARGAMASSA 1:3 CIMENTO:AREIA</t>
  </si>
  <si>
    <t>ASSENTAMENTO DE PECAS, CONEXOES, APARELHOS E ACESSORIOS DE FERRO FUNDIDO DUCTIL, JUNTA ELASTICA, MECANICA OU FLANGEADA, COM DIAMETROS DE 350A 600 MM.</t>
  </si>
  <si>
    <t>ASSENTAMENTO DE PECAS, CONEXOES, APARELHOS E ACESSORIOS DE FERRO FUNDIDO DUCTIL, JUNTA ELASTICA, MECANICA OU FLANGEADA, COM DIAMETROS DE 700A 1200 MM.</t>
  </si>
  <si>
    <t>MODULO TIPO: REDE DE AGUA, COM FORNECIMENTO E ASSENTAMENTO DE TUBO PVCDEFOFO 200MM EB-1208 P/ REDE AGUA JE 1 MPA, COMPREENDENDO: LOCACAO, CADASTRAMENTO DE INTERFERENCIAS, ESCAVACAO E REATERRO COMPACTADO DE VALA, EXCETO ROCHA, ATE 1,50 M.</t>
  </si>
  <si>
    <t>MODULO TIPO: REDE DE AGUA, COM FORNECIMENTO E ASSENTAMENTO DE TUBO PVCDEFOFO 150MM EB-1208 P/ REDE AGUA JE 1 MPA, COMPREENDENDO: LOCACAO, CADASTRAMENTO DE INTERFERENCIAS, ESCAVACAO E REATERRO COMPACTADO DE VALA, EXCETO ROCHA, ATE 1,50 M.</t>
  </si>
  <si>
    <t>MODULO TIPO: REDE DE AGUA, COM FORNECIMENTO E ASSENTAMENTO DE TUBO PVCDEFOFO 100MM EB-1208 P/ REDE AGUA JE 1 MPA, COMPREENDENDO: LOCACAO, CADASTRAMENTO DE INTERFERENCIAS, ESCAVACAO E REATERRO COMPACTADO DE VALA, EXCETO ROCHA, ATE 1,50 M.</t>
  </si>
  <si>
    <t>SANITARIO COM VASO E CHUVEIRO PARA PESSOAL DE OBRA, COLETIVO DE 2 MODULOS E 4M2, PAREDES CHAPAS DE MADEIRA COMPENSADA PLASTIFICADA 10MM, TELHAS ONDULADAS DE 6MM DE FIBROCIMENTO, INCLUSIVE INSTALACAO E APARELHOS, REAPROVEITADO 2 VEZES (INSTALACOES E APARE</t>
  </si>
  <si>
    <t>GALPAO ABERTO PARA OFICINA E DEPOSITO DE CANTEIRO DE OBRAS, EM MADEIRADE LEI</t>
  </si>
  <si>
    <t>BARRACAO DE OBRA PARA ALOJAMENTO/ESCRITORIO, PISO EM PINHO 3A, PAREDESEM COMPENSADO 10MM, COBERTURA EM TELHA FIBROCIMENTO 6MM, INCLUSO INSTALACOES ELETRICAS E ESQUADRIAS. REAPROVEITADO 5 VEZES</t>
  </si>
  <si>
    <t>BARRACAO PARA DEPOSITO EM TABUAS DE MADEIRA, COBERTURA EM FIBROCIMENTO4 MM, INCLUSO PISO ARGAMASSA TRAÇO 1:6 (CIMENTO E AREIA)</t>
  </si>
  <si>
    <t>GALPAO ABERTO EM CANTEIRO DE OBRA, COM ESTRUTURA EM MADEIRA (REAPROVEITAMENTO 3X) E TELHA ONDULADA 6MM, INCLUINDO PISO CIMENTADO COM PREPARODO TERRENO</t>
  </si>
  <si>
    <t>ESCAVADEIRA HIDRÁULICA SOBRE ESTEIRAS, CAÇAMBA 0,80 M3, PESO OPERACIONAL 17 T, POTENCIA BRUTA 111 HP - CHP DIURNO. AF_06/2014</t>
  </si>
  <si>
    <t>RETROESCAVADEIRA SOBRE RODAS COM CARREGADEIRA, TRAÇÃO 4X4, POTÊNCIA LÍQ. 88 HP, CAÇAMBA CARREG. CAP. MÍN. 1 M3, CAÇAMBA RETRO CAP. 0,26 M3,PESO OPERACIONAL MÍN. 6.674 KG, PROFUNDIDADE ESCAVAÇÃO MÁX. 4,37 M - CHP DIURNO. AF_06/2014</t>
  </si>
  <si>
    <t>RETROESCAVADEIRA SOBRE RODAS COM CARREGADEIRA, TRAÇÃO 4X2, POTÊNCIA LÍQ. 79 HP, CAÇAMBA CARREG. CAP. MÍN. 1 M3, CAÇAMBA RETRO CAP. 0,20 M3,PESO OPERACIONAL MÍN. 6.570 KG, PROFUNDIDADE ESCAVAÇÃO MÁX. 4,37 M CHP DIURNO. AF_06/2014</t>
  </si>
  <si>
    <t>ROLO COMPACTADOR VIBRATÓRIO DE UM CILINDRO AÇO LISO, POTÊNCIA 80 HP, PESO OPERACIONAL MÁXIMO 8,1 T, IMPACTO DINÂMICO 16,15 / 9,5 T, LARGURADE TRABALHO 1,68 M - CHP DIURNO. AF_06/2014</t>
  </si>
  <si>
    <t>GRADE DE DISCO CONTROLE REMOTO REBOCÁVEL, COM 24 DISCOS 24 X 6 MM COMPNEUS PARA TRANSPORTE - CHP DIURNO. AF_06/2014</t>
  </si>
  <si>
    <t>VIBROACABADORA DE ASFALTO SOBRE ESTEIRAS, LARGURA DE PAVIMENTAÇÃO 1,90M A 5,30 M, POTÊNCIA 105 HP CAPACIDADE 450 T/H - CHP DIURNO. AF_11/2014</t>
  </si>
  <si>
    <t>VASSOURA MECÂNICA REBOCÁVEL COM ESCOVA CILÍNDRICA, LARGURA ÚTIL DE VARRIMENTO DE 2,44 M - CHP DIURNO. AF_06/2014</t>
  </si>
  <si>
    <t>TRATOR DE PNEUS, POTÊNCIA 122 CV, TRAÇÃO 4X4, PESO COM LASTRO DE 4.510KG - CHP DIURNO. AF_06/2014</t>
  </si>
  <si>
    <t>TRATOR DE ESTEIRAS, POTÊNCIA 170 HP, PESO OPERACIONAL 19 T, CAÇAMBA 5,2 M3 - CHP DIURNO. AF_06/2014</t>
  </si>
  <si>
    <t>TRATOR DE ESTEIRAS, POTÊNCIA 150 HP, PESO OPERACIONAL 16,7 T, COM RODAMOTRIZ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</si>
  <si>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</si>
  <si>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</si>
  <si>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CHP DIURNO. AF_06/2014</t>
  </si>
  <si>
    <t>USINA DE LAMA ASFÁLTICA, PROD 30 A 50 T/H, SILO DE AGREGADO 7 M3, RESERVATÓRIOS PARA EMULSÃO E ÁGUA DE 2,3 M3 CADA, MISTURADOR TIPO PUG MILLA SER MONTADO SOBRE CAMINHÃO - CHP DIURNO. AF_10/2014</t>
  </si>
  <si>
    <t>ESPARGIDOR DE ASFALTO PRESSURIZADO COM TANQUE DE 2500 L, REBOCÁVEL COMMOTOR A GASOLINA POTÊNCIA 3,4 HP - CHP DIURNO. AF_07/2014</t>
  </si>
  <si>
    <t>ESPARGIDOR DE ASFALTO PRESSURIZADO, TANQUE 6 M3 COM ISOLAÇÃO TÉRMICA, AQUECIDO COM 2 MAÇARICOS, COM BARRA ESPARGIDORA 3,60 M, A SER MONTADOSOBRE CAMINHÃO - CHP DIURNO. AF_10/2014</t>
  </si>
  <si>
    <t>GRADE DE DISCO REBOCÁVEL COM 20 DISCOS 24" X 6 MM COM PNEUS PARA TRANSPORTE - CHP DIURNO. AF_06/2014</t>
  </si>
  <si>
    <t>GUINDAUTO HIDRÁULICO, CAP. MÁX. CARGA 3.300 KG, MOMENTO MÁX. CARGA 5,8TM, ALCANCE MÁX. HORIZONTAL 7,60 M, MONTADO SOBRE CAMINHÃO TOCO POTÊNCIA 170 CV, INCLUSIVE CARROCERIA FIXA ABERTA DE MADEIRA - CHP DIURNO</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</si>
  <si>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</si>
  <si>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</si>
  <si>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</si>
  <si>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VIBRATORIO DE UM CILINDRO LISO DE ACO, POTENCIA 80 HP, PESO OPERACIONAL MAXIMO 8,5 T, LARGURA TRABALHO 1,676 M - CHP DIURNO. AF_06/2014</t>
  </si>
  <si>
    <t>ROLO COMPACTADOR DE PNEUS ESTÁTICO, PRESSÃO VARIÁVEL, POTÊNCIA 111 HP,PESO SEM/COM LASTRO 9,5 / 26 T, LARGURA DE TRABALHO 1,90 M - CHP DIURNO. AF_07/2014</t>
  </si>
  <si>
    <t>DISTRIBUIDOR DE BETUME 6000L 56CV SOB PRESSAO MONTADO SOBRE CHASSIS DECAMINHAO - CHP</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</si>
  <si>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</si>
  <si>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</si>
  <si>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</si>
  <si>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DISTRIBUIDOR DE AGREGADOS AUTOPROPELIDO, CAP 3 M3, A DIESEL, 6 CC, 140CV, CHP</t>
  </si>
  <si>
    <t>CUSTO HORARIO PRODUTIVO DIURNO - COMPRESSOR ATLAS COPCO - XA80 170 PCM80 HP</t>
  </si>
  <si>
    <t>MOTOBOMBA CENTRÍFUGA, MOTOR A GASOLINA, POTÊNCIA 5,42 HP, BOCAIS 1 1/2X 1, DIÂMETRO ROTOR 143 MM HM/Q = 6 MCA / 16,8 M3/H A 38 MCA / 6,6M3/H - CHP DIURNO. AF_06/2014</t>
  </si>
  <si>
    <t>ESCAVADEIRA HIDRÁULICA SOBRE ESTEIRAS, CAÇAMBA 0,80 M3, PESO OPERACIONAL 17,8 T, POTÊNCIA LÍQUIDA 110 HP - CHP DIURNO. AF_10/2014</t>
  </si>
  <si>
    <t>CAMINHÃO TOCO, CARROCERIA FIXA ABERTA DE MADEIRA, MOTOR A DIESEL - CHP- COM MOTORISTA</t>
  </si>
  <si>
    <t>BETONEIRA CAPACIDADE NOMINAL 400 L, CAPACIDADE DE MISTURA 310 L, MOTORA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</si>
  <si>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</si>
  <si>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</si>
  <si>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</si>
  <si>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</si>
  <si>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</si>
  <si>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310 L, MOTOR ELÉTRICO TRIFÁSICO POTÊNCIA DE 2 HP, SEM CARREGADOR - CHP DIURNO.AF_10/2014</t>
  </si>
  <si>
    <t>TRATOR DE ESTEIRAS, POTÊNCIA 125 HP, PESO OPERACIONAL 12,9 T, COM LÂMINA 2,7 M3- CHP DIURNO. AF_10/2014</t>
  </si>
  <si>
    <t>ESCAVADEIRA HIDRÁULICA SOBRE ESTEIRAS, CAÇAMBA 1,20 M3, PESO OPERACIONAL 21 T, POTÊNCIA BRUTA 155 HP - CHP DIURNO. AF_06/2014</t>
  </si>
  <si>
    <t>BOMBA SUBMERSÍVEL ELÉTRICA TRIFÁSICA, POTÊNCIA 2,96 HP, Ø ROTOR 144 MMSEMI-ABERTO, BOCAL DE SAÍDA Ø 2, HM/Q = 2 MCA / 38,8 M3/H A 28 MCA /5 M3/H - CHP DIURNO. AF_06/2014</t>
  </si>
  <si>
    <t>TANQUE DE ASFALTO ESTACIONÁRIO COM MAÇARICO, CAPACIDADE 20.000 L - CHPDIURNO.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</si>
  <si>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</si>
  <si>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</si>
  <si>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</si>
  <si>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</si>
  <si>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</si>
  <si>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</si>
  <si>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2,13M A 4,55 M, POTÊNCIA 100 HP CAPACIDADE 400 T/H - CHP DIURNO. AF_11/2014</t>
  </si>
  <si>
    <t>GUINDASTE HIDRÁULICO AUTROPELIDO, COM LANÇA TELESCÓPICA 28,80 M, CAPACIDADE MÁXIMA 30 T, POTÊNCIA 97 KW, TRAÇÃO 4 X 4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</si>
  <si>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</si>
  <si>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</si>
  <si>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DETRAÇÃO COMBINADO DE 36000 KG, POTÊNCIA 286 CV, INCLUSIVE SEMIREBOQUECOM CAÇAMBA METÁLICA - CHP DIURNO. AF_12/2014</t>
  </si>
  <si>
    <t>CAMINHÃO BASCULANTE 18 M3, COM CAVALO MECÂNICO DE CAPACIDADE MÁXIMA DETRAÇÃO COMBINADO DE 45000 KG, POTÊNCIA 330 CV, INCLUSIVE SEMIREBOQUECOM CAÇAMBA METÁLICA - CHP DIURNO. AF_12/2014</t>
  </si>
  <si>
    <t>CAMINHAO CARROCERIA ABERTA,EM MADEIRA, TOCO, 170CV - 11T (VU=6ANOS) CHP NOTURNO</t>
  </si>
  <si>
    <t>ESCAVADEIRA HIDRÁULICA SOBRE ESTEIRAS, CAÇAMBA 0,80 M3, PESO OPERACIONAL 17 T, POTENCIA BRUTA 111 HP - CHI DIURNO. AF_06/2014</t>
  </si>
  <si>
    <t>RETROESCAVADEIRA SOBRE RODAS COM CARREGADEIRA, TRAÇÃO 4X4, POTÊNCIA LÍQ. 88 HP, CAÇAMBA CARREG. CAP. MÍN. 1 M3, CAÇAMBA RETRO CAP. 0,26 M3,PESO OPERACIONAL MÍN. 6.674 KG, PROFUNDIDADE ESCAVAÇÃO MÁX. 4,37 M - CHI DIURNO. AF_06/2014</t>
  </si>
  <si>
    <t>RETROESCAVADEIRA SOBRE RODAS COM CARREGADEIRA, TRAÇÃO 4X2, POTÊNCIA LÍQ. 79 HP, CAÇAMBA CARREG. CAP. MÍN. 1 M3, CAÇAMBA RETRO CAP. 0,20 M3,PESO OPERACIONAL MÍN. 6.570 KG, PROFUNDIDADE ESCAVAÇÃO MÁX. 4,37 M - CHI DIURNO. AF_06/2014</t>
  </si>
  <si>
    <t>ROLO COMPACTADOR VIBRATÓRIO DE UM CILINDRO AÇO LISO, POTÊNCIA 80 HP, PESO OPERACIONAL MÁXIMO 8,1 T, IMPACTO DINÂMICO 16,15 / 9,5 T, LARGURADE TRABALHO 1,68 M - CHI DIURNO. AF_06/2014</t>
  </si>
  <si>
    <t>GRADE DE DISCO CONTROLE REMOTO REBOCÁVEL, COM 24 DISCOS 24 X 6 MM COMPNEUS PARA TRANSPORTE - CHI DIURNO. AF_06/2014</t>
  </si>
  <si>
    <t>MOTOBOMBA CENTRÍFUGA, MOTOR A GASOLINA, POTÊNCIA 5,42 HP, BOCAIS 1 1/2X 1, DIÂMETRO ROTOR 143 MM HM/Q = 6 MCA / 16,8 M3/H A 38 MCA / 6,6M3/H - CHI DIURNO. AF_06/2014</t>
  </si>
  <si>
    <t>VIBROACABADORA DE ASFALTO SOBRE ESTEIRAS, LARGURA DE PAVIMENTAÇÃO 1,90M A 5,30 M, POTÊNCIA 105 HP CAPACIDADE 450 T/H - CHI DIURNO. AF_11/2014</t>
  </si>
  <si>
    <t>VASSOURA MECÂNICA REBOCÁVEL COM ESCOVA CILÍNDRICA, LARGURA ÚTIL DE VARRIMENTO DE 2,44 M - CHI DIURNO. AF_06/2014</t>
  </si>
  <si>
    <t>TRATOR DE PNEUS, POTÊNCIA 122 CV, TRAÇÃO 4X4, PESO COM LASTRO DE 4.510KG - CHI DIURNO. AF_06/2014</t>
  </si>
  <si>
    <t>TRATOR DE ESTEIRAS, POTÊNCIA 170 HP, PESO OPERACIONAL 19 T, CAÇAMBA 5,2 M3 - CHI DIURNO. AF_06/2014</t>
  </si>
  <si>
    <t>TRATOR DE ESTEIRAS, POTÊNCIA 150 HP, PESO OPERACIONAL 16,7 T, COM RODAMOTRIZ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</si>
  <si>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</si>
  <si>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</si>
  <si>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CHI DIURNO. AF_06/2014</t>
  </si>
  <si>
    <t>USINA DE LAMA ASFÁLTICA, PROD 30 A 50 T/H, SILO DE AGREGADO 7 M3, RESERVATÓRIOS PARA EMULSÃO E ÁGUA DE 2,3 M3 CADA, MISTURADOR TIPO PUG MILLA SER MONTADO SOBRE CAMINHÃO - CHI DIURNO. AF_10/2014</t>
  </si>
  <si>
    <t>ESPARGIDOR DE ASFALTO PRESSURIZADO COM TANQUE DE 2500 L, REBOCÁVEL COMMOTOR A GASOLINA POTÊNCIA 3,4 HP - CHI DIURNO. AF_07/2014</t>
  </si>
  <si>
    <t>ESPARGIDOR DE ASFALTO PRESSURIZADO, TANQUE 6 M3 COM ISOLAÇÃO TÉRMICA, AQUECIDO COM 2 MAÇARICOS, COM BARRA ESPARGIDORA 3,60 M, A SER MONTADOSOBRE CAMINHÃO - CHI DIURNO. AF_10/2014</t>
  </si>
  <si>
    <t>GRADE DE DISCO REBOCÁVEL COM 20 DISCOS 24" X 6 MM COM PNEUS PARA TRANSPORTE - CHI DIURNO. AF_06/2014</t>
  </si>
  <si>
    <t>GUINDAUTO HIDRÁULICO, CAP. MÁX. CARGA 3.300 KG, MOMENTO MÁX. CARGA 5,8TM, ALCANCE MÁX. HORIZONTAL 7,60 M, MONTADO SOBRE CAMINHÃO TOCO POTÊNCIA 170 CV, INCLUSIVE CARROCERIA FIXA ABERTA DE MADEIRA - CHI DIURNO</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</si>
  <si>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</si>
  <si>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</si>
  <si>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</si>
  <si>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DE PNEUS ESTÁTICO, PRESSÃO VARIÁVEL, POTÊNCIA 111 HP,PESO SEM/COM LASTRO 9,5 / 26 T, LARGURA DE TRABALHO 1,90 M - CHI DIURNO. AF_07/2014</t>
  </si>
  <si>
    <t>DISTRIBUIDOR DE BETUME 6000L 56CV SOB PRESSAO MONTADO SOBRE CHASSIS DECAMINHÃO - CHI</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</si>
  <si>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</si>
  <si>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</si>
  <si>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</si>
  <si>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CAMINHAO BASCULANTE (TOCO), 5 M3, MOTOR DIESEL, 132CV, COM MOTORISTA, (CHI).</t>
  </si>
  <si>
    <t>ESCAVADEIRA HIDRÁULICA SOBRE ESTEIRAS, CAÇAMBA 0,80 M3, PESO OPERACIONAL 17,8 T, POTÊNCIA LÍQUIDA 110 HP - CHI DIURNO. AF_10/2014</t>
  </si>
  <si>
    <t>BETONEIRA CAPACIDADE NOMINAL 400 L, CAPACIDADE DE MISTURA 310 L, MOTORA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</si>
  <si>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</si>
  <si>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</si>
  <si>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</si>
  <si>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</si>
  <si>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</si>
  <si>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310 L, MOTOR ELÉTRICO TRIFÁSICO POTÊNCIA DE 2 HP, SEM CARREGADOR - CHI DIUIRNO.AF_10/2014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</si>
  <si>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</si>
  <si>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</si>
  <si>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MMSEMI-ABERTO, BOCAL DE SAÍDA Ø 2, HM/Q = 2 MCA / 38,8 M3/H A 28 MCA /5 M3/H - CHI DIURNO. AF_06/2014</t>
  </si>
  <si>
    <t>TANQUE DE ASFALTO ESTACIONÁRIO COM MAÇARICO, CAPACIDADE 20.000 L - CHIDIURNO.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</si>
  <si>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</si>
  <si>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</si>
  <si>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</si>
  <si>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DIURNO.AF_11/2014</t>
  </si>
  <si>
    <t>ROLO COMPACTADOR VIBRATORIO DE UM CILINDRO LISO DE ACO, POTENCIA 80 HP, PESO OPERACIONAL MAXIMO 8,5 T, LARGURA TRABALHO 1,676 M - CHI DIURNO. AF_06/2014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</si>
  <si>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</si>
  <si>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</si>
  <si>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</si>
  <si>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2,13M A 4,55 M, POTÊNCIA 100 HP, CAPACIDADE 400 T/H - CHI DIURNO. AF_11/2014</t>
  </si>
  <si>
    <t>GUINDASTE HIDRÁULICO AUTROPELIDO,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</si>
  <si>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</si>
  <si>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DETRAÇÃO COMBINADO DE 36000 KG, POTÊNCIA 286 CV, INCLUSIVE SEMIREBOQUECOM CAÇAMBA METÁLICA - CHI DIURNO. AF_06/2014</t>
  </si>
  <si>
    <t>CAMINHÃO BASCULANTE 18 M3, COM CAVALO MECÂNICO DE CAPACIDADE MÁXIMA DETRAÇÃO COMBINADO DE 45000 KG, POTÊNCIA 330 CV, INCLUSIVE SEMIREBOQUECOM CAÇAMBA METÁLICA - CHI DIURNO. AF_12/2014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</si>
  <si>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</si>
  <si>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</si>
  <si>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</si>
  <si>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</si>
  <si>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COMPNEUS PARA TRANSPORTE - MANUTENÇÃO. AF_06/2014</t>
  </si>
  <si>
    <t>RETROESCAVADEIRA SOBRE RODAS COM CARREGADEIRA, TRAÇÃO 4X4, POTÊNCIA LÍQ. 88 HP, CAÇAMBA CARREG. CAP. MÍN. 1 M3, CAÇAMBA RETRO CAP. 0,26 M3,PESO OPERACIONAL MÍN. 6.674 KG, PROFUNDIDADE ESCAVAÇÃO MÁX. 4,37 M - MANUTENÇÃO. AF_06/2014</t>
  </si>
  <si>
    <t>RETROESCAVADEIRA SOBRE RODAS COM CARREGADEIRA, TRAÇÃO 4X2, POTÊNCIA LÍQ. 79 HP, CAÇAMBA CARREG. CAP. MÍN. 1 M3, CAÇAMBA RETRO CAP. 0,20 M3,PESO OPERACIONAL MÍN. 6.570 KG, PROFUNDIDADE ESCAVAÇÃO MÁX. 4,37 M - MANUTENÇÃO. AF_06/2014</t>
  </si>
  <si>
    <t>RETROESCAVADEIRA SOBRE RODAS COM CARREGADEIRA, TRAÇÃO 4X2, POTÊNCIA LÍQ. 79 HP, CAÇAMBA CARREG. CAP. MÍN. 1 M3, CAÇAMBA RETRO CAP. 0,20 M3,PESO OPERACIONAL MÍN. 6.570 KG, PROFUNDIDADE ESCAVAÇÃO MÁX. 4,37 M - MATERIAIS NA OPERAÇÃO. AF_06/2014</t>
  </si>
  <si>
    <t>ROLO COMPACTADOR VIBRATORIO DE UM CILINDRO LISO DE ACO, POTENCIA 80HP,PESO MAXIMO OPERACIONAL 8,1T - MANUTENCAO</t>
  </si>
  <si>
    <t>ROLO COMPACTADOR VIBRATÓRIO DE UM CILINDRO AÇO LISO, POTÊNCIA 80 HP, PESO OPERACIONAL MÁXIMO 8,1 T, IMPACTO DINÂMICO 16,15 / 9,5 T, LARGURADE TRABALHO 1,68 M - MANUTENÇÃO. AF_06/2014</t>
  </si>
  <si>
    <t>ROLO COMPACTADOR VIBRATORIO, TANDEM, CILINDRO LISO AUTO-PROPEL. 40HP 4,4T, IMPACTO DINAMICO 3,1T, VU 5 ANOS - CUSTO COM MATERIAIS NA OPERAÇÃO.</t>
  </si>
  <si>
    <t>MOTOBOMBA CENTRÍFUGA, MOTOR A GASOLINA, POTÊNCIA 5,42 HP, BOCAIS 1 1/2X 1, DIÂMETRO ROTOR 143 MM HM/Q = 6 MCA / 16,8 M3/H A 38 MCA / 6,6M3/H - MANUTENÇÃO. AF_06/2014</t>
  </si>
  <si>
    <t>MOTOBOMBA CENTRÍFUGA, MOTOR A GASOLINA, POTÊNCIA 5,42 HP, BOCAIS 1 1/2X 1, DIÂMETRO ROTOR 143 MM HM/Q = 6 MCA / 16,8 M3/H A 38 MCA / 6,6M3/H - MATERIAIS NA OPERAÇÃO. AF_06/2014</t>
  </si>
  <si>
    <t>USINA DA ASFALTO A QUENTE, FIXA, CAPACIDADE 40 A 80TON/H - MÃO-DE-OBRANA OPERAÇÃO DIURNA</t>
  </si>
  <si>
    <t>USINA DA ASFALTO A QUENTE, FIXA, CAPACIDADE 40 A 80TON/H - MÃO-DE-OBRANA OPERAÇÃO NOTURNA</t>
  </si>
  <si>
    <t>VIBROACABADORA DE ASFALTO SOBRE ESTEIRAS, LARGURA DE PAVIMENTAÇÃO 1,90M A 5,30 M, POTÊNCIA 105 HP CAPACIDADE 450 T/H - MANUTENÇÃO. AF_11/2014</t>
  </si>
  <si>
    <t>VIBROACABADORA DE ASFALTO SOBRE ESTEIRAS, LARGURA DE PAVIMENTAÇÃO 1,90M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</si>
  <si>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</si>
  <si>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</si>
  <si>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</si>
  <si>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</si>
  <si>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</si>
  <si>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</si>
  <si>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</si>
  <si>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</si>
  <si>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MANUTENÇÃO. AF_06/2014</t>
  </si>
  <si>
    <t>RETROESCAVADEIRA SOBRE RODAS COM CARREGADEIRA, TRAÇÃO 4X4, POTÊNCIA LÍQ. 72 HP, CAÇAMBA CARREG. CAP. MÍN. 0,79 M3, CAÇAMBA RETRO CAP. 0,18 M3, PESO OPERACIONAL MÍN. 7.140 KG, PROFUNDIDADE ESCAVAÇÃO MÁX. 4,50 M- MATERIAIS NA OPERAÇÃO. AF_06/2014</t>
  </si>
  <si>
    <t>USINA DE LAMA ASFÁLTICA, PROD 30 A 50 T/H, SILO DE AGREGADO 7 M3, RESERVATÓRIOS PARA EMULSÃO E ÁGUA DE 2,3 M3 CADA, MISTURADOR TIPO PUG MILLA SER MONTADO SOBRE CAMINHÃO - MANUTENÇÃO. AF_10/2014</t>
  </si>
  <si>
    <t>USINA DE LAMA ASFÁLTICA, PROD 30 A 50 T/H, SILO DE AGREGADO 7 M3, RESERVATÓRIOS PARA EMULSÃO E ÁGUA DE 2,3 M3 CADA, MISTURADOR TIPO PUGG-MILL A SER MONTADO SOBRE CAMINHÃO - MATERIAIS NA OPERAÇÃO. AF_10/2014</t>
  </si>
  <si>
    <t>ESPARGIDOR DE ASFALTO PRESSURIZADO COM TANQUE DE 2500 L, REBOCÁVEL COMMOTOR A GASOLINA POTÊNCIA 3,4 HP - MANUTENÇÃO. AF_07/2014</t>
  </si>
  <si>
    <t>ESPARGIDOR DE ASFALTO PRESSURIZADO COM TANQUE DE 2500 L, REBOCÁVEL COMMOTOR A GASOLINA POTÊNCIA 3,4 HP - MATERIAIS NA OPERAÇÃO. AF_07/2014</t>
  </si>
  <si>
    <t>ESPARGIDOR DE ASFALTO PRESSURIZADO, TANQUE 6 M3 COM ISOLAÇÃO TÉRMICA, AQUECIDO COM 2 MAÇARICOS, COM BARRA ESPARGIDORA 3,60 M, A SER MONTADOSOBRE CAMINHÃO - MANUTENÇÃO. AF_10/2014</t>
  </si>
  <si>
    <t>DISTRIBUIDOR DE ASFALTO MONTADO SOBRE CAMINHAO TOCO 162 HP, COM TANQUEISOLADO 6 M3 COM BARRA ESPARGIDORA DE 3,66 M - CUSTO C/ MAO-DE-OBRANA OPERACAO DIURNA.</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</si>
  <si>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</si>
  <si>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</si>
  <si>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ROLO COMPACTADOR VIBRATORIO DE UM CILINDRO LISO DE ACO, POTENCIA 80 HP, PESO OPERACIONAL MAXIMO 8,5 T, LARGURA TRABALHO 1,676 M - MANUTENÇÃO. AF_06/2014</t>
  </si>
  <si>
    <t>ROLO COMPACTADOR VIBRATORIO DE UM CILINDRO LISO DE ACO, POTENCIA 80 HP, PESO OPERACIONAL MAXIMO 8,5 T, LARGURA TRABALHO 1,676 M - MATERIAISNA OPERAÇÃO. AF_06/2014</t>
  </si>
  <si>
    <t>BOMBA SUBMERSÍVEL ELÉTRICA TRIFÁSICA, POTÊNCIA 2,96 HP, Ø ROTOR 144 MMSEMI-ABERTO, BOCAL DE SAÍDA Ø 2, HM/Q = 2 MCA / 38,8 M3/H A 28 MCA /5 M3/H - MANUTENÇÃO. AF_06/2014</t>
  </si>
  <si>
    <t>CAMINHAO BASCULANTE,TOCO 5,0 M3 - 170HP -11,24T (VU=5ANOS) -CUSTOS C/MATERIAL NA OPERACAO.</t>
  </si>
  <si>
    <t>TRATOR DE ESTEIRAS 153HP PESO OPERACIONAL 15T, COM RODA MOTRIZ ELEVADA(VU=10AN0S) -DEPRECIAO E JUROS</t>
  </si>
  <si>
    <t>DISTRIBUIDOR DE BETUME 6000L 56CV SOB PRESSAO MONTADO SOBRE CHASSIS DECAMINHAO - DEPRECIACAO</t>
  </si>
  <si>
    <t>DISTRIBUIDOR DE BETUME 6000L 56CV SOB PRESSAO MONTADO SOBRE CHASSIS DECAMINHAO - JUROS</t>
  </si>
  <si>
    <t>DISTRIBUIDOR DE BETUME 6000L 56CV SOB PRESSAO MONTADO SOBRE CHASSIS DECAMINHAO - MANUTENCAO</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</si>
  <si>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</si>
  <si>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</si>
  <si>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</si>
  <si>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</si>
  <si>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HP,PESO SEM/COM LASTRO 9,5 / 26 T, LARGURA DE TRABALHO 1,90 M - DEPRECIAÇÃO. AF_07/2014</t>
  </si>
  <si>
    <t>ROLO COMPACTADOR DE PNEUS ESTÁTICO, PRESSÃO VARIÁVEL, POTÊNCIA 111 HP,PESO SEM/COM LASTRO 9,5 / 26 T, LARGURA DE TRABALHO 1,90 M - JUROS. AF_07/2014</t>
  </si>
  <si>
    <t>ROLO COMPACTADOR DE PNEUS ESTÁTICO, PRESSÃO VARIÁVEL, POTÊNCIA 111 HP,PESO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</si>
  <si>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</si>
  <si>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</si>
  <si>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</si>
  <si>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</si>
  <si>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</si>
  <si>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</si>
  <si>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</si>
  <si>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</si>
  <si>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TRATOR DE PNEUS, POTÊNCIA 122 CV, TRAÇÃO 4X4, PESO COM LASTRO DE 4.510KG - DEPRECIAÇÃO. AF_06/2014</t>
  </si>
  <si>
    <t>TRATOR DE PNEUS, POTÊNCIA 122 CV, TRAÇÃO 4X4, PESO COM LASTRO DE 4.510KG - JUROS. AF_06/2014</t>
  </si>
  <si>
    <t>TRATOR DE PNEUS COM POTENCIA DE 122 CV, TRACAO 4 X 4, PESO COM LASTRO DE 4510 KG - MANUTENÇÃO. AF_06/2014</t>
  </si>
  <si>
    <t>TRATOR DE PNEUS, POTÊNCIA 122 CV, TRAÇÃO 4X4, PESO COM LASTRO DE 4.510KG - MATERIAIS NA OPERAÇÃO. AF_06/2014</t>
  </si>
  <si>
    <t>RETROESCAVADEIRA SOBRE RODAS COM CARREGADEIRA, TRAÇÃO 4X4, POTÊNCIA LÍQ. 88 HP, CAÇAMBA CARREG. CAP. MÍN. 1 M3, CAÇAMBA RETRO CAP. 0,26 M3,PESO OPERACIONAL MÍN. 6.674 KG, PROFUNDIDADE ESCAVAÇÃO MÁX. 4,37 M - MATERIAIS NA OPERAÇÃO. AF_06/2014</t>
  </si>
  <si>
    <t>ROLO COMPACTADOR VIBRATÓRIO DE CILINDRO LISO, AUTO-PROPEL. 80HP, PESOMÁXIMO OPERACIONAL 8,1T - CUSTO DE MATERIAIS NA OPERAÇÃO</t>
  </si>
  <si>
    <t>ROLO COMPACTADOR VIBRATÓRIO DE UM CILINDRO AÇO LISO, POTÊNCIA 80 HP, PESO OPERACIONAL MÁXIMO 8,1 T, IMPACTO DINÂMICO 16,15 / 9,5 T, LARGURADE TRABALHO 1,68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</si>
  <si>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</si>
  <si>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</si>
  <si>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</si>
  <si>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</si>
  <si>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</si>
  <si>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DE PNEUS ESTÁTICO PARA ASFALTO, PRESSÃO VARIÁVEL, POTÊNCIA 99HP, PESO OPERACIONAL SEM/COM LASTRO 8,3/21,0 T - DEPRECIAÇÃO EJUROS</t>
  </si>
  <si>
    <t>ROLO COMPACTADOR DE PNEUS ESTATICO PARA ASFALTO, PRESSAO VARIAVEL, POTENCIA 99HP, PESO OPERACIONAL SEM/COM LASTRO 8,3/21,0 T - CUSTO COM MAO-DE-OBRA NA OPERACAO DIURNA</t>
  </si>
  <si>
    <t>ESPARGIDOR DE ASFALTO PRESSURIZADO, TANQUE 6 M3 COM ISOLAÇÃO TÉRMICA, AQUECIDO COM 2 MAÇARICOS, COM BARRA ESPARGIDORA 3,60 M, A SER MONTADOSOBRE CAMINHÃO - MATERIAIS NA OPERAÇÃO. AF_10/2014</t>
  </si>
  <si>
    <t>GRADE DE DISCO REBOCÁVEL COM 20 DISCOS 24" X 6 MM COM PNEUS PARA TRANSPORTE - DEPRECIAÇÃO. AF_06/2014</t>
  </si>
  <si>
    <t>GRADE DE DISCO REBOCÁVEL COM 20 DISCOS 24" X 6 MM COM PNEUS PARA TRANSPORTE - MANUTENÇÃO. AF_06/2014</t>
  </si>
  <si>
    <t>LANCA ELEVATORIA TELESCOPICA DE ACIONAMENTO HIDRAULICO, CAPACIDADE DE CARGA 30.000 KG, COM CESTO, MONTADA SOBRE CAMINHAO TRUCADO - CUSTO COMMA0-DE-OBRA NA OPERACAO DIURNA</t>
  </si>
  <si>
    <t>LANCA ELEVATORIA TELESCOPICA DE ACIONAMENTO HIDRAULICO, CAPACIDADE DE CARGA 30.000 KG, COM CESTO, MONTADA SOBRE CAMINHAO TRUCADO - CUSTO COMMA0-DE-OBRA NA OPERACAO NOTURNA</t>
  </si>
  <si>
    <t>GUINDASTE MUNK COM CESTO, CARGA MAXIMA 5,75T (A 2M) E 2,3T ( A 5M), ALTURA MAXIMA = 7,9M, MONTADO SOBRE CAMINHAO DE CARROCERIA 162HP - CUSTOCOM MATERIAIS NA OPERACAO</t>
  </si>
  <si>
    <t>MOTONIVELADORA POTÊNCIA BÁSICA LÍQUIDA (PRIMEIRA MARCHA) 125 HP, PESO BRUTO 13032 KG, LARGURA DA LÂMINA DE 3,7 M - MATERIAIS NA OPERAÇÃO. AF_06/2014</t>
  </si>
  <si>
    <t>PÁ CARREGADEIRA SOBRE RODAS, POTÊNCIA LÍQUIDA 128 HP, CAPACIDADE DA CAÇAMBA 1,7 A 2,8 M3, PESO OPERACIONAL 11632 KG MANUTENCAO. AF_06/2014</t>
  </si>
  <si>
    <t>PÁ CARREGADEIRA SOBRE RODAS, POTÊNCIA LÍQUIDA 128 HP, CAPACIDADE DA CAÇAMBA 1,7 A 2,8 M3, PESO OPERACIONAL 11632 KG MATERIAIS NA OPERAÇÃO.AF_06/2014</t>
  </si>
  <si>
    <t>PÁ CARREGADEIRA SOBRE RODAS, POTÊNCIA 197 HP, CAPACIDADE DA CAÇAMBA 2,5 A 3,5 M3, PESO OPERACIONAL 18338 KG - MANUTENÇÃO. AF_06/2014</t>
  </si>
  <si>
    <t>BOMBA SUBMERSÍVEL ELÉTRICA TRIFÁSICA, POTÊNCIA 2,96 HP, Ø ROTOR 144 MMSEMI-ABERTO, BOCAL DE SAÍDA Ø 2, HM/Q = 2 MCA / 38,8 M3/H A 28 MCA /5 M3/H - MATERIAIS NA OPERAÇÃO. AF_06/2014</t>
  </si>
  <si>
    <t>ROLO COMPACTADOR DE PNEUS ESTÁTICO, PRESSÃO VARIÁVEL, POTÊNCIA 111 HP,PESO SEM/COM LASTRO 9,5 / 26 T, LARGURA DE TRABALHO 1,90 M - MATERIAIS NA OPERAÇÃO. AF_07/2014</t>
  </si>
  <si>
    <t>CUSTO HORARIO COM DEPRECIACAO E JUROS - COMPRESSOR ATLAS COPCO - XA80 170 PCM 80 HP</t>
  </si>
  <si>
    <t>CUSTO HORARIO COM MANUTENCAO - MARTELETE OU ROMPEDOR ATLAS COPCO - TEX31</t>
  </si>
  <si>
    <t>CUSTO HORARIO IMPRODUTIVO DIURNO - MARTELETE OU ROMPEDOR ATLAS COPCO TEX 31</t>
  </si>
  <si>
    <t>BETONEIRA DIESEL, 580L (CI) MISTURA SECA, CARREGADOR MECANICO E TAMBORREVERSÍVEL.- EXCLUSIVE OPERADOR</t>
  </si>
  <si>
    <t>JUROS - USINA DE ASFALTO A FRIO ALMEIDA PMF-35 DPD CAP. 60/80 T/H - 30HP (ELETRICA)</t>
  </si>
  <si>
    <t>JUROS - CAMINHÃO TOCO VW 8120 EURO III 115 CV, CARROC. FIXA MADEIRA, PBT 7700 KG, C.UTIL + CARROC 4640 KG, COM MUNCK MADAL MD-6501 CARGA MAX3,25T (A 2M) E 1,62T (A 4M)</t>
  </si>
  <si>
    <t>DESEMPENADEIRA ELETR 2 CV 4 POLOS 220/380V COMPACTADORA E DENSADORA P/ACAB PISO CONCRETO - EXCL OPERADOR (CP)</t>
  </si>
  <si>
    <t>GRADE DE DISCO REBOCÁVEL COM 20 DISCOS 24" X 6 MM COM PNEUS PARA TRANSPORTE - JUROS. AF_06/2014</t>
  </si>
  <si>
    <t>BETONEIRA CAPACIDADE NOMINAL 400 L, CAPACIDADE DE MISTURA 310 L, MOTORA DIESEL POTÊNCIA 5,0 HP, SEM CARREGADOR - DEPRECIAÇÃO. AF_06/2014</t>
  </si>
  <si>
    <t>BETONEIRA CAPACIDADE NOMINAL 400 L, CAPACIDADE DE MISTURA 310 L, MOTORA DIESEL POTÊNCIA 5,0 HP, SEM CARREGADOR - JUROS. AF_06/2014</t>
  </si>
  <si>
    <t>BETONEIRA CAPACIDADE NOMINAL 400 L, CAPACIDADE DE MISTURA 310 L, MOTORA DIESEL POTÊNCIA 5,0 HP, SEM CARREGADOR - MANUTENÇÃO. AF_06/2014</t>
  </si>
  <si>
    <t>BETONEIRA CAPACIDADE NOMINAL 400 L, CAPACIDADE DE MISTURA 310 L, MOTORA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</si>
  <si>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</si>
  <si>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</si>
  <si>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</si>
  <si>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</si>
  <si>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</si>
  <si>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</si>
  <si>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</si>
  <si>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</si>
  <si>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</si>
  <si>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</si>
  <si>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</si>
  <si>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</si>
  <si>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</si>
  <si>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</si>
  <si>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</si>
  <si>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</si>
  <si>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</si>
  <si>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</si>
  <si>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</si>
  <si>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</si>
  <si>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COMMOTOR A GASOLINA POTÊNCIA 3,4 HP - DEPRECIAÇÃO. AF_07/2014</t>
  </si>
  <si>
    <t>ESPARGIDOR DE ASFALTO PRESSURIZADO COM TANQUE DE 2500 L, REBOCÁVEL COMMOTOR A GASOLINA POTÊNCIA 3,4 HP - JUROS. AF_07/2014</t>
  </si>
  <si>
    <t>BETONEIRA CAPACIDADE NOMINAL DE 400 L, CAPACIDADE DE MISTURA 310 L, MOTOR ELÉTRICO TRIFÁSICO POTÊNCIA DE 2 HP, SEM CARREGADOR - DEPRECIAÇÃO.AF_10/2014</t>
  </si>
  <si>
    <t>BETONEIRA CAPACIDADE NOMINAL DE 400 L, CAPACIDADE DE MISTURA 310 L, MOTOR ELÉTRICO TRIFÁSICO POTÊNCIA DE 2 HP, SEM CARREGADOR - JUROS. AF_10/2014</t>
  </si>
  <si>
    <t>BETONEIRA CAPACIDADE NOMINAL DE 400 L, CAPACIDADE DE MISTURA 310 L, MOTOR ELÉTRICO TRIFÁSICO POTÊNCIA DE 2 HP, SEM CARREGADOR - MANUTENÇÃO.AF_10/2014</t>
  </si>
  <si>
    <t>BETONEIRA CAPACIDADE NOMINAL DE 400 L, CAPACIDADE DE MISTURA 310 L, MOTOR ELÉTRICO TRIFÁSICO POTÊNCIA DE 2 HP, SEM CARREGADOR - MATERIAIS NAOPERAÇÃO.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</si>
  <si>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</si>
  <si>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</si>
  <si>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</si>
  <si>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</si>
  <si>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</si>
  <si>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</si>
  <si>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MANUTENCAO. AF_10/2014</t>
  </si>
  <si>
    <t>TRATOR DE ESTEIRAS, POTÊNCIA 125 HP, PESO OPERACIONAL 12,9 T, COM LÂMINA 2,7 M3 - MATERIAIS NA OPERACAO. AF_10/2014</t>
  </si>
  <si>
    <t>ESPARGIDOR DE ASFALTO PRESSURIZADO, TANQUE 6 M3 COM ISOLAÇÃO TÉRMICA, AQUECIDO COM 2 MAÇARICOS, COM BARRA ESPARGIDORA 3,60 M, A SER MONTADOSOBRE CAMINHÃO - DEPRECIAÇÃO. AF_10/2014</t>
  </si>
  <si>
    <t>ESPARGIDOR DE ASFALTO PRESSURIZADO, TANQUE 6 M3 COM ISOLAÇÃO TÉRMICA, AQUECIDO COM 2 MAÇARICOS, COM BARRA ESPARGIDORA 3,60 M, A SER MONTADOSOBRE CAMINHÃO - JUROS. AF_10/2014</t>
  </si>
  <si>
    <t>USINA DE LAMA ASFÁLTICA, PROD 30 A 50 T/H, SILO DE AGREGADO 7 M3, RESERVATÓRIOS PARA EMULSÃO E ÁGUA DE 2,3 M3 CADA, MISTURADOR TIPO PUG MILLA SER MONTADO SOBRE CAMINHÃO - DEPRECIAÇÃO. AF_10/2014</t>
  </si>
  <si>
    <t>USINA DE LAMA ASFÁLTICA, PROD 30 A 50 T/H, SILO DE AGREGADO 7 M3, RESERVATÓRIOS PARA EMULSÃO E ÁGUA DE 2,3 M3 CADA, MISTURADOR TIPO PUG MILLA SER MONTADO SOBRE CAMINHÃO - JUROS. AF_10/2014</t>
  </si>
  <si>
    <t>MOTOBOMBA CENTRÍFUGA, MOTOR A GASOLINA, POTÊNCIA 5,42 HP, BOCAIS 1 1/2X 1, DIÂMETRO ROTOR 143 MM HM/Q = 6 MCA / 16,8 M3/H A 38 MCA / 6,6M3/H - DEPRECIAÇÃO. AF_06/2014</t>
  </si>
  <si>
    <t>MOTOBOMBA CENTRÍFUGA, MOTOR A GASOLINA, POTÊNCIA 5,42 HP, BOCAIS 1 1/2X 1, DIÂMETRO ROTOR 143 MM HM/Q = 6 MCA / 16,8 M3/H A 38 MCA / 6,6M3/H - JUROS. AF_06/2014</t>
  </si>
  <si>
    <t>GRADE DE DISCO CONTROLE REMOTO REBOCÁVEL, COM 24 DISCOS 24 X 6 MM COMPNEUS PARA TRANSPORTE - DEPRECIAÇÃO. AF_06/2014</t>
  </si>
  <si>
    <t>GRADE DE DISCO CONTROLE REMOTO REBOCÁVEL, COM 24 DISCOS 24 X 6 MM COMPNEUS PARA TRANSPORTE - JUROS. AF_06/2014</t>
  </si>
  <si>
    <t>RETROESCAVADEIRA SOBRE RODAS COM CARREGADEIRA, TRAÇÃO 4X4, POTÊNCIA LÍQ. 88 HP, CAÇAMBA CARREG. CAP. MÍN. 1 M3, CAÇAMBA RETRO CAP. 0,26 M3,PESO OPERACIONAL MÍN. 6.674 KG, PROFUNDIDADE ESCAVAÇÃO MÁX. 4,37 M - DEPRECIAÇÃO. AF_06/2014</t>
  </si>
  <si>
    <t>RETROESCAVADEIRA SOBRE RODAS COM CARREGADEIRA, TRAÇÃO 4X4, POTÊNCIA LÍQ. 88 HP, CAÇAMBA CARREG. CAP. MÍN. 1 M3, CAÇAMBA RETRO CAP. 0,26 M3,PESO OPERACIONAL MÍN. 6.674 KG, PROFUNDIDADE ESCAVAÇÃO MÁX. 4,37 M - JUROS. AF_06/2014</t>
  </si>
  <si>
    <t>RETROESCAVADEIRA SOBRE RODAS COM CARREGADEIRA, TRAÇÃO 4X2, POTÊNCIA LÍQ. 79 HP, CAÇAMBA CARREG. CAP. MÍN. 1 M3, CAÇAMBA RETRO CAP. 0,20 M3,PESO OPERACIONAL MÍN. 6.570 KG, PROFUNDIDADE ESCAVAÇÃO MÁX. 4,37 M DEPRECIAÇÃO. AF_06/2014</t>
  </si>
  <si>
    <t>RETROESCAVADEIRA SOBRE RODAS COM CARREGADEIRA, TRAÇÃO 4X2, POTÊNCIA LÍQ. 79 HP, CAÇAMBA CARREG. CAP. MÍN. 1 M3, CAÇAMBA RETRO CAP. 0,20 M3,PESO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</si>
  <si>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</si>
  <si>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</si>
  <si>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</si>
  <si>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</si>
  <si>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RODAMOTRIZ ELEVADA E LÂMINA 3,18 M3 - DEPRECIAÇÃO. AF_06/2014</t>
  </si>
  <si>
    <t>TRATOR DE ESTEIRAS, POTÊNCIA 150 HP, PESO OPERACIONAL 16,7 T, COM RODAMOTRIZ ELEVADA E LÂMINA 3,18 M3 - JUROS. AF_06/2014</t>
  </si>
  <si>
    <t>RETROESCAVADEIRA SOBRE RODAS COM CARREGADEIRA, TRAÇÃO 4X4, POTÊNCIA LÍQ. 72 HP, CAÇAMBA CARREG. CAP. MÍN. 0,79 M3, CAÇAMBA RETRO CAP. 0,18 M3, PESO OPERACIONAL MÍN. 7.140 KG, PROFUNDIDADE ESCAVAÇÃO MÁX. 4,50 M- DEPRECIAÇÃO. AF_06/2014</t>
  </si>
  <si>
    <t>RETROESCAVADEIRA SOBRE RODAS COM CARREGADEIRA, TRAÇÃO 4X4, POTÊNCIA LÍQ. 72 HP, CAÇAMBA CARREG. CAP. MÍN. 0,79 M3, CAÇAMBA RETRO CAP. 0,18 M3, PESO OPERACIONAL MÍN. 7.140 KG, PROFUNDIDADE ESCAVAÇÃO MÁX. 4,50 M-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</si>
  <si>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</si>
  <si>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</si>
  <si>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</si>
  <si>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</si>
  <si>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</si>
  <si>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JUROS. AF_06/2014</t>
  </si>
  <si>
    <t>BOMBA SUBMERSÍVEL ELÉTRICA TRIFÁSICA, POTÊNCIA 2,96 HP, Ø ROTOR 144 MMSEMI-ABERTO, BOCAL DE SAÍDA Ø 2, HM/Q = 2 MCA / 38,8 M3/H A 28 MCA /5 M3/H - DEPRECIAÇÃO. AF_06/2014</t>
  </si>
  <si>
    <t>BOMBA SUBMERSÍVEL ELÉTRICA TRIFÁSICA, POTÊNCIA 2,96 HP, Ø ROTOR 144 MMSEMI-ABERTO, BOCAL DE SAÍDA Ø 2, HM/Q = 2 MCA / 38,8 M3/H A 28 MCA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</si>
  <si>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</si>
  <si>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</si>
  <si>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</si>
  <si>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</si>
  <si>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</si>
  <si>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</si>
  <si>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</si>
  <si>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</si>
  <si>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</si>
  <si>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</si>
  <si>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</si>
  <si>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</si>
  <si>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LARGURADE TRABALHO 1,68 M - DEPRECIAÇÃO. AF_06/2014</t>
  </si>
  <si>
    <t>ROLO COMPACTADOR VIBRATÓRIO DE UM CILINDRO AÇO LISO, POTÊNCIA 80 HP, PESO OPERACIONAL MÁXIMO 8,1 T, IMPACTO DINÂMICO 16,15 / 9,5 T, LARGURADE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</si>
  <si>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</si>
  <si>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</si>
  <si>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</si>
  <si>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</si>
  <si>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ROLO COMPACTADOR VIBRATORIO DE UM CILINDRO LISO DE ACO, POTENCIA 80 HP, PESO OPERACIONAL MAXIMO 8,5 T, LARGURA TRABALHO 1,676 M - DEPRECIAÇÃO. AF_06/2014</t>
  </si>
  <si>
    <t>ROLO COMPACTADOR VIBRATORIO DE UM CILINDRO LISO DE ACO, POTENCIA 80 HP, PESO OPERACIONAL MAXIMO 8,5 T, LARGURA TRABALHO 1,676 M - JUROS. AF_06/2014</t>
  </si>
  <si>
    <t>BETONEIRA CAPACIDADE NOMINAL DE 600 L, CAPACIDADE DE MISTURA 360 L, MOTOR ELÉTRICO TRIFÁSICO POTÊNCIA DE 4 CV, SEM CARREGADOR - DEPRECIAÇÃO.AF_11/2014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</si>
  <si>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</si>
  <si>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MANUTENÇÃO.AF_11/2014</t>
  </si>
  <si>
    <t>BETONEIRA CAPACIDADE NOMINAL DE 600 L, CAPACIDADE DE MISTURA 360 L, MOTOR ELÉTRICO TRIFÁSICO POTÊNCIA DE 4 CV, SEM CARREGADOR - MATERIAIS NAOPERAÇÃO.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</si>
  <si>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</si>
  <si>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</si>
  <si>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</si>
  <si>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</si>
  <si>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</si>
  <si>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</si>
  <si>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</si>
  <si>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</si>
  <si>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</si>
  <si>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</si>
  <si>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1,90M A 5,30 M, POTÊNCIA 105 HP CAPACIDADE 450 T/H - DEPRECIAÇÃO. AF_11/2014</t>
  </si>
  <si>
    <t>VIBROACABADORA DE ASFALTO SOBRE ESTEIRAS, LARGURA DE PAVIMENTAÇÃO 1,90M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</si>
  <si>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</si>
  <si>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</si>
  <si>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</si>
  <si>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</si>
  <si>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2,13M A 4,55 M, POTÊNCIA 100 HP, CAPACIDADE 400 T/H - DEPRECIAÇÃO. AF_11/2014</t>
  </si>
  <si>
    <t>VIBROACABADORA DE ASFALTO SOBRE ESTEIRAS, LARGURA DE PAVIMENTAÇÃO 2,13M A 4,55 M, POTÊNCIA 100 HP, CAPACIDADE 400 T/H - JUROS. AF_11/2014</t>
  </si>
  <si>
    <t>VIBROACABADORA DE ASFALTO SOBRE ESTEIRAS, LARGURA DE PAVIMENTAÇÃO 2,13M A 4,55 M, POTÊNCIA 100 HP, CAPACIDADE 400 T/H - MANUTENÇÃO. AF_11/2014</t>
  </si>
  <si>
    <t>VIBROACABADORA DE ASFALTO SOBRE ESTEIRAS, LARGURA DE PAVIMENTAÇÃO 2,13M A 4,55 M, POTÊNCIA 100 HP, CAPACIDADE 400 T/H - MATERIAIS NA OPERAÇÃO. AF_11/2014</t>
  </si>
  <si>
    <t>GUINDAUTO HIDRÁULICO, CAPACIDADE MÁXIMA DE CARGA 6200 KG, MOMENTO MÁXIMO DE CARGA 11,7 TM, ALCANCE MÁXIMO HORIZONTAL 9,70 M, PARA MONTAGEM SOBRE CHASSI DE CAMINHÃO PBT MÍNIMO 13000 KG (INCLUI MONTAGEM, NÃO INCLUI CAMINHÃO) - DEPRECIAÇÃO. AF_06/2014</t>
  </si>
  <si>
    <t>GUINDAUTO HIDRÁULICO, CAPACIDADE MÁXIMA DE CARGA 6200 KG, MOMENTO MÁXIMO DE CARGA 11,7 TM, ALCANCE MÁXIMO HORIZONTAL 9,70 M, PARA MONTAGEM SOBRE CHASSI DE CAMINHÃO PBT MÍNIMO 13000 KG (INCLUI MONTAGEM, NÃO INCLUI CAMINHÃO) - JUROS. AF_06/2014</t>
  </si>
  <si>
    <t>GUINDAUTO HIDRÁULICO, CAPACIDADE MÁXIMA DE CARGA 6200 KG, MOMENTO MÁXIMO DE CARGA 11,7 TM, ALCANCE MÁXIMO HORIZONTAL 9,70 M, PARA MONTAGEM SOBRE CHASSI DE CAMINHÃO PBT MÍNIMO 13000 KG (INCLUI MONTAGEM, NÃO INCLUI CAMINHÃO) - MANUTENÇÃO. AF_06/2014</t>
  </si>
  <si>
    <t>CAMINHAO CARROCERIA ABERTA,EM MADEIRA, TOCO, 170CV - 11T (VU=6ANOS) DEPRECIAÇÃO</t>
  </si>
  <si>
    <t>CAMINHAO CARROCERIA ABERTA,EM MADEIRA, TOCO, 170CV - 11T (VU=6ANOS) JUROS</t>
  </si>
  <si>
    <t>CAMINHAO CARROCERIA ABERTA,EM MADEIRA, TOCO, 170CV - 11T (VU=6ANOS) IMPOSTOS E SEGUROS</t>
  </si>
  <si>
    <t>GUINDASTE HIDRÁULICO AUTROPELIDO, COM LANÇA TELESCÓPICA 28,80 M, CAPACIDADE MÁXIMA 30 T, POTÊNCIA 97 KW, TRAÇÃO 4 X 4 DEPRECIACAO. AF_11/2014</t>
  </si>
  <si>
    <t>GUINDASTE HIDRÁULICO AUTROPELIDO, COM LANÇA TELESCÓPICA 28,80 M, CAPACIDADE MÁXIMA 30 T, POTÊNCIA 97 KW, TRAÇÃO 4 X 4 JUROS. AF_11/2014</t>
  </si>
  <si>
    <t>GUINDASTE HIDRÁULICO AUTROPELIDO, COM LANÇA TELESCÓPICA 28,80 M, CAPACIDADE MÁXIMA 30 T, POTÊNCIA 97 KW, TRAÇÃO 4 X 4 - IMPOSTOS E SEGUROS.AF_11/2014</t>
  </si>
  <si>
    <t>GUINDASTE HIDRÁULICO AUTROPELIDO, COM LANÇA TELESCÓPICA 28,80 M, CAPACIDADE MÁXIMA 30 T, POTÊNCIA 97 KW, TRAÇÃO 4 X 4 MANUTENCAO. AF_11/2014</t>
  </si>
  <si>
    <t>GUINDASTE HIDRÁULICO AUTROPELIDO, COM LANÇA TELESCÓPICA 28,80 M, CAPACIDADE MÁXIMA 30 T, POTÊNCIA 97 KW, TRAÇÃO 4 X 4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</si>
  <si>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</si>
  <si>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</si>
  <si>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</si>
  <si>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</si>
  <si>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</si>
  <si>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</si>
  <si>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DETRAÇÃO COMBINADO DE 36000 KG, POTÊNCIA 286 CV, INCLUSIVE SEMIREBOQUECOM CAÇAMBA METÁLICA - DEPRECIAÇÃO. AF_12/2014</t>
  </si>
  <si>
    <t>CAMINHÃO BASCULANTE 14 M3, COM CAVALO MECÂNICO DE CAPACIDADE MÁXIMA DETRAÇÃO COMBINADO DE 36000 KG, POTÊNCIA 286 CV, INCLUSIVE SEMIREBOQUECOM CAÇAMBA METÁLICA - JUROS. AF_12/2014</t>
  </si>
  <si>
    <t>CAMINHÃO BASCULANTE 14 M3, COM CAVALO MECÂNICO DE CAPACIDADE MÁXIMA DETRAÇÃO COMBINADO DE 36000 KG, POTÊNCIA 286 CV, INCLUSIVE SEMIREBOQUECOM CAÇAMBA METÁLICA - IMPOSTOS E SEGUROS. AF_12/2014</t>
  </si>
  <si>
    <t>CAMINHÃO BASCULANTE 14 M3, COM CAVALO MECÂNICO DE CAPACIDADE MÁXIMA DETRAÇÃO COMBINADO DE 36000 KG, POTÊNCIA 286 CV, INCLUSIVE SEMIREBOQUECOM CAÇAMBA METÁLICA - MANUTENÇÃO. AF_12/2014</t>
  </si>
  <si>
    <t>CAMINHÃO BASCULANTE 14 M3, COM CAVALO MECÂNICO DE CAPACIDADE MÁXIMA DETRAÇÃO COMBINADO DE 36000 KG, POTÊNCIA 286 CV, INCLUSIVE SEMIREBOQUECOM CAÇAMBA METÁLICA - MATERIAIS NA OPERAÇÃO. AF_12/2014</t>
  </si>
  <si>
    <t>CAMINHÃO BASCULANTE 18 M3, COM CAVALO MECÂNICO DE CAPACIDADE MÁXIMA DETRAÇÃO COMBINADO DE 45000 KG, POTÊNCIA 330 CV, INCLUSIVE SEMIREBOQUECOM CAÇAMBA METÁLICA - DEPRECIAÇÃO. AF_12/2014</t>
  </si>
  <si>
    <t>CAMINHÃO BASCULANTE 18 M3, COM CAVALO MECÂNICO DE CAPACIDADE MÁXIMA DETRAÇÃO COMBINADO DE 45000 KG, POTÊNCIA 330 CV, INCLUSIVE SEMIREBOQUECOM CAÇAMBA METÁLICA - JUROS. AF_12/2014</t>
  </si>
  <si>
    <t>CAMINHÃO BASCULANTE 18 M3, COM CAVALO MECÂNICO DE CAPACIDADE MÁXIMA DETRAÇÃO COMBINADO DE 45000 KG, POTÊNCIA 330 CV, INCLUSIVE SEMIREBOQUECOM CAÇAMBA METÁLICA - IMPOSTOS E SEGUROS. AF_12/2014</t>
  </si>
  <si>
    <t>CAMINHÃO BASCULANTE 18 M3, COM CAVALO MECÂNICO DE CAPACIDADE MÁXIMA DETRAÇÃO COMBINADO DE 45000 KG, POTÊNCIA 330 CV, INCLUSIVE SEMIREBOQUECOM CAÇAMBA METÁLICA - MANUTENÇÃO. AF_12/2014</t>
  </si>
  <si>
    <t>CAMINHÃO BASCULANTE 18 M3, COM CAVALO MECÂNICO DE CAPACIDADE MÁXIMA DETRAÇÃO COMBINADO DE 45000 KG, POTÊNCIA 330 CV, INCLUSIVE SEMIREBOQUECOM CAÇAMBA METÁLICA - MATERIAIS NA OPERAÇÃO. AF_12/2014</t>
  </si>
  <si>
    <t>ESTRUTURA EM MADEIRA APARELHADA, PARA TELHA ESTRUTURAL DE FIBROCIMENTOANCORADA EM LAJE OU PAREDE</t>
  </si>
  <si>
    <t>TESOURA COMPLETA EM MASSARANDUBA APARELHADA, PARA TELHADOS COM VAOS DE4M</t>
  </si>
  <si>
    <t>TESOURA COMPLETA EM MASSARANDUBA APARELHADA, PARA TELHADOS COM VAOS DE5M</t>
  </si>
  <si>
    <t>TESOURA COMPLETA EM MASSARANDUBA APARELHADA, PARA TELHADOS COM VAOS DE6M</t>
  </si>
  <si>
    <t>TESOURA COMPLETA EM MASSARANDUBA APARELHADA, PARA TELHADOS COM VAOS DE7M</t>
  </si>
  <si>
    <t>TESOURA COMPLETA EM MASSARANDUBA APARELHADA, PARA TELHADOS COM VAOS DE8M</t>
  </si>
  <si>
    <t>TESOURA COMPLETA EM MASSARANDUBA APARELHADA, PARA TELHADOS COM VAOS DE9M</t>
  </si>
  <si>
    <t>TESOURA COMPLETA EM MASSARANDUBA APARELHADA, PARA TELHADOS COM VAOS DE10M</t>
  </si>
  <si>
    <t>TESOURA COMPLETA EM MASSARANDUBA APARELHADA, PARA TELHADOS COM VAOS DE12M</t>
  </si>
  <si>
    <t>TESOURA COMPLETA EM MASSARANDUBA APARELHADA, PARA TELHADOS COM VAOS DE14M</t>
  </si>
  <si>
    <t>RECOLOCACAO DE CUMEEIRAS CERAMICAS COM ARGAMASSA TRACO 1:2:8 (CIMENTO,CAL E AREIA), CONSIDERANDO APROVEITAMENTO DO MATERIAL</t>
  </si>
  <si>
    <t>COBERTURA COM TELHA DE FIBROCIMENTO ONDULADA, ESPESSURA 4 MM, INCLUSOSACESSORIOS DE FIXACAO, EXCLUINDO MADEIRAMENTO</t>
  </si>
  <si>
    <t>ESTRUTURA PARA COBERTURA TIPO FINK, EM ALUMINIO ANODIZADO, VAO DE 20M,ESPACAMENTO DAS TESOURAS DE 5M ATE 6,5M</t>
  </si>
  <si>
    <t>ESTRUTURA PARA COBERTURA TIPO FINK, EM ALUMINIO ANODIZADO, VAO DE 30M,ESPACAMENTO DAS TESOURAS DE 5M ATE 6,5M</t>
  </si>
  <si>
    <t>ESTRUTURA PARA COBERTURA TIPO FINK, EM ALUMINIO ANODIZADO, VAO DE 40M,ESPACAMENTO DAS TESOURAS DE 5M ATE 6,5M</t>
  </si>
  <si>
    <t>ESTRUTURA PARA COBERTURA TIPO SHED, EM ALUMINIO ANODIZADO, VAO DE 20M,ESPACAMENTO DAS TESOURAS DE 5M ATE 6,5M</t>
  </si>
  <si>
    <t>ESTRUTURA PARA COBERTURA TIPO SHED, EM ALUMINIO ANODIZADO, VAO DE 30M,ESPACAMENTO DAS TESOURAS DE 5M ATE 6,5M</t>
  </si>
  <si>
    <t>ESTRUTURA PARA COBERTURA TIPO SHED, EM ALUMINIO ANODIZADO, VAO DE 40M,ESPACAMENTO DAS TESOURAS DE 5M ATE 6,5M</t>
  </si>
  <si>
    <t>ESTRUTURA DE MADEIRA, SEGUNDA QUALIDADE, SERRADA, NAO APARELHADA, PARATELHAS CERAMICAS</t>
  </si>
  <si>
    <t>CUMEEIRA UNIVERSAL PARA TELHA DE FIBROCIMENTO ONDULADA ESPESSURA 6 MM,INCLUSO JUNTAS DE VEDACAO E ACESSORIOS DE FIXACAO</t>
  </si>
  <si>
    <t>CUMEEIRA TIPO SHED PARA TELHA DE FIBROCIMENTO ONDULADA, INCLUSO JUNTASDE VEDACAO E ACESSORIOS DE FIXACAO</t>
  </si>
  <si>
    <t>CALHA DE CONCRETO, 30X15 CM, ESPESSURA 8 CM PREPARADA EM BETONEIRA COMCIMENTADO LISO EXECUTADO COM ARGAMASSA TRACO 1:4 (CIMENTO E AREIA MEDIA NAO PENEIRADA), PREPARO MANUAL</t>
  </si>
  <si>
    <t>EXECUCAO DRENO PROFUNDO, COM CORTE TRAPEZOIDAL EM SOLO, DE 70X80X150CMEXCL TUBO INCL MATERIAL EXECUCAO, COM SELO ENCHIMENTO MATERIAL DRENANTE E ESCAVACAO</t>
  </si>
  <si>
    <t>CALHA TRAPEZOIDAL 140X35 CM, COM ESPESSURA DE 7 CM (VOLUME DE CONCRETO= 1,109M3/M)</t>
  </si>
  <si>
    <t>CALHA TRIANGULAR 70X20 CM, COM ESPESSURA DE 7 CM (VOLUME DE CONCRETO =0,053 M3/M)</t>
  </si>
  <si>
    <t>BOCA PARA BUEIRO DUPLOTUBULAR, DIAMETRO =1,20M, EM CONCRETO CICLOPICO,INCLUINDO FORMAS, ESCAVACAO, REATERRO E MATERIAIS, EXCLUINDO MATERIALREATERRO JAZIDA E TRANSPORTE.</t>
  </si>
  <si>
    <t>MODULO TIPO &gt; POCO DE INSPECAO EM ALVENARIACOMPREENDE: - ESCAVACAO EM QQ TERRENO, EXCETO ROCHA, TRANSPORTE,CARGA,DESCARGA E ESPALHAMENTO DO MATERIAL EXCEDENTE EM BOTA FORA.</t>
  </si>
  <si>
    <t>POCO DE VISITA PARA REDE DE ESGOTO SANITARIO, EM ALVENARIA, DIAMETRO =60 CM, PROF 160 CM, INCLUINDO TAMPAO FERRO FUNDIDO</t>
  </si>
  <si>
    <t>MODULO TIPO &gt; PV EM ALVENARIA P/ REDE COLETORACOMPREENDE: - ESCAVACAO EM QQ TERRENO, EXCETO ROCHA, TRANSPORTE,CARGA,DESCARGA E ESPALHAMENTO DO MATERIAL EXCEDENTE EM BOTAFORA.</t>
  </si>
  <si>
    <t>MEIO-FIO (GUIA) DE CONCRETO PRE-MOLDADO, DIMENSÕES 12X15X30X100CM (FACE SUPERIORXFACE INFERIORXALTURAXCOMPRIMENTO),REJUNTADO C/ARGAMASSA 1:4CIMENTO:AREIA, INCLUINDO ESCAVAÇÃO E REATERRO.</t>
  </si>
  <si>
    <t>LAMINADO MELAMINICO TEXTURIZADO, ESPESSURA 1,3MM, PARA REVESTIMENTO DECHAPA COMPENSADA DE MADEIRA, FIXADA COM COLA</t>
  </si>
  <si>
    <t>PORTA DE MADEIRA COMPENSADA LISA PARA CERA OU VERNIZ, 120X210X3,5CM, 2FOLHAS, INCLUSO ADUELA 1A, ALIZAR 1A E DOBRADICAS COM ANEL</t>
  </si>
  <si>
    <t>PORTA DE MADEIRA ALMOFADADA SEMIOCA 1A, 60X210X3CM, INCLUSO ADUELA 1A,ALIZAR 1A E DOBRADICAS COM ANEIS</t>
  </si>
  <si>
    <t>PORTA DE MADEIRA ALMOFADADA SEMIOCA 1A, 70X210X3CM, INCLUSO ADUELA 1A,ALIZAR 1A E DOBRADICAS COM ANEIS</t>
  </si>
  <si>
    <t>BANDEIRA PARA VIDRO EM MADEIRA REGIONAL 2A, 40X70CM, FIXA SEM ADUELA EALIZAR</t>
  </si>
  <si>
    <t>PORTA DE ACO CHAPA 24, DE ENROLAR, VAZADA TIJOLINHO OU EQUIVALENTE COMRETANGULO OU CIRCULO, ACABAMENTO GALVANIZADO NATURAL</t>
  </si>
  <si>
    <t>FECHADURA (SOMENTE A MAQUINA, SEM ESPELHO E SEM MACA NETA), PARA PORTABANHEIRO, COM ROSETA DE LATAO CROMADO E JOGO DE TRANQUETA EM LATAO CROMADO</t>
  </si>
  <si>
    <t>LEVANTADOR EM LATAO FUNDIDO CROMADO E BORBOLETA EM FERRO CROMADO, PARAJANELA TIPO GUILHOTINA</t>
  </si>
  <si>
    <t>FECHO CHATO DE SOBREPOR EM FERRO ZINCADO/NIQUEL GALVANIZADO OU POLIDO,5"</t>
  </si>
  <si>
    <t>JANELA DE CORRER EM ALUMINIO, COM QUATRO FOLHAS PARA VIDRO, DUAS FIXASE DUAS MOVEIS, INCLUSO GUARNICAO E VIDRO LISO INCOLOR</t>
  </si>
  <si>
    <t>JANELA DE CORRER EM ALUMINIO, FOLHAS PARA VIDRO, COM BANDEIRA, INCLUSOGUARNICAO E VIDRO LISO INCOLOR</t>
  </si>
  <si>
    <t>EXECUCAO DE CIMBRAMENTO PARA ESCORAMENTO DE FORMAS ELEVADAS DE MADEIRA(LAJES E VIGAS), ACIMA DE 3,30 M DE PE DIREITO, COM PONTALETES (8,0 X8,0 CM) DE MADEIRA DE LEI 1A QUALIDADE E PECAS DE MADEIRA DE 2,5 X 10,0 CM DE 2A QUALIDADE, NAO APARELHADA.</t>
  </si>
  <si>
    <t>FORMA TABUAS MADEIRA 3A P/ PECAS CONCRETO ARM, REAPR 2X, INCL MONTAGEME DESMONTAGEM.</t>
  </si>
  <si>
    <t>ARMACAO DE ACO CA-60 DIAM.7,0 A 8,0MM - FORNECIMENTO / CORTE (C/ PERDADE 10%) / DOBRA / COLOCACAO.</t>
  </si>
  <si>
    <t>ARMACAO DE ACO CA-60 DIAM. 3,4 A 6,0MM.- FORNECIMENTO / CORTE (C/PERDADE 10%) / DOBRA / COLOCAÇÃO.</t>
  </si>
  <si>
    <t>ARMACAO EM TELA DE ACO SOLDADA NERVURADA Q-92, ACO CA-60, 4,2MM, MALHA15X15CM</t>
  </si>
  <si>
    <t>CONCRETO FCK=15MPA (1:2,5:3) , INCLUIDO PREPARO MECANICO, LANCAMENTO EADENSAMENTO.</t>
  </si>
  <si>
    <t>IMPERMEABILIZACAO DE SUPERFICIE COM CIMENTO ESPECIAL CRISTALIZANTE COMADESIVO LIQUIDO DE ALTA PERFORMANCE A BASE DE RESINA ACRÍLICA, UMA DEMAO.</t>
  </si>
  <si>
    <t>IMPERMEABILIZACAO DE ESTRUTURAS ENTERRADAS COM CIMENTO CRISTALIZANTE EEMULSAO ADESIVA, ATE 7M DE PROFUNDIDADE.</t>
  </si>
  <si>
    <t>IMPERMEABILIZACAO DE SUPERFICIE, COM IMPERMEABILIZANTE FLEXIVEL A BASEDE ELASTOMERO.</t>
  </si>
  <si>
    <t>IMPERMEABILIZACAO DE SUPERFICIE, COM IMPERMEABILIZANTE FLEXIVEL A BASEACRILICA.</t>
  </si>
  <si>
    <t>QUADRO DE MEDICAO GERAL EM CHAPA METALICA PARA EDIFICIOS COM 16 APTOS,INCLUSIVE DISJUNTORES E ATERRAMENTO</t>
  </si>
  <si>
    <t>QUADRO DE DISTRIBUICAO DE ENERGIA DE EMBUTIR, EM CHAPA METALICA, PARA 18 DISJUNTORES TERMOMAGNETICOS MONOPOLARES, COM BARRAMENTO TRIFASICO ENEUTRO, FORNECIMENTO E INSTALACAO</t>
  </si>
  <si>
    <t>QUADRO DE DISTRIBUICAO DE ENERGIA DE EMBUTIR, EM CHAPA METALICA, PARA 24 DISJUNTORES TERMOMAGNETICOS MONOPOLARES, COM BARRAMENTO TRIFASICO ENEUTRO, FORNECIMENTO E INSTALACAO</t>
  </si>
  <si>
    <t>QUADRO DE DISTRIBUICAO DE ENERGIA DE EMBUTIR, EM CHAPA METALICA, PARA 32 DISJUNTORES TERMOMAGNETICOS MONOPOLARES, COM BARRAMENTO TRIFASICO ENEUTRO, FORNECIMENTO E INSTALACAO</t>
  </si>
  <si>
    <t>QUADRO DE DISTRIBUICAO DE ENERGIA DE EMBUTIR, EM CHAPA METALICA, PARA 40 DISJUNTORES TERMOMAGNETICOS MONOPOLARES, COM BARRAMENTO TRIFASICO ENEUTRO, FORNECIMENTO E INSTALACAO</t>
  </si>
  <si>
    <t>QUADRO DE DISTRIBUICAO DE ENERGIA DE EMBUTIR, EM CHAPA METALICA, PARA 50 DISJUNTORES TERMOMAGNETICOS MONOPOLARES, COM BARRAMENTO TRIFASICO ENEUTRO, FORNECIMENTO E INSTALACAO</t>
  </si>
  <si>
    <t>QUADRO DE DISTRIBUICAO DE ENERGIA EM CHAPA DE ACO GALVANIZADO, PARA 12DISJUNTORES TERMOMAGNETICOS MONOPOLARES, COM BARRAMENTO TRIFASICO E NEUTRO - FORNECIMENTO E INSTALACAO</t>
  </si>
  <si>
    <t>ALCA PRE-FORMADA DISTRIBUIÇÃO EM ACO RECOBERTO COM ALUMINIO PARA CABO25MM2, ENCAPADO. FORNECIMENTO E INSTALAÇÃO.</t>
  </si>
  <si>
    <t>CHUMBADOR DE AÇO PARA FIXAÇÃO DE POSTE DE ACO RETO OU CURVO 7 A 9M COMFLANGE - FORNECIMENTO E INSTALACAO</t>
  </si>
  <si>
    <t>BRACO P/ ILUMINACAO DE RUAS EM TUBO ACO GALV 1" COMP = 1,20M E INCLINACAO 25GRAUS EM RELACAO AO PLANO VERTICAL P/ FIXACAO EM POSTE OU PAREDE- FORNECIMENTO E INSTALACAO</t>
  </si>
  <si>
    <t>LUMINARIA FECHADA PARA ILUMINACAO PUBLICA COM REATOR DE PARTIDA RAPIDACOM LAMPADA A VAPOR DE MERCURIO 250W - FORNECIMENTO E INSTALACAO</t>
  </si>
  <si>
    <t>PROJETOR P/ FACHADA A PROVA DE TEMPO P/ LAMPADA INCANDESCENTE OU VAPORMERCURIO - FORNECIMENTO E INSTALACAO</t>
  </si>
  <si>
    <t>TRANSFORMADOR DISTRIBUICAO 75KVA TRIFASICO 60HZ CLASSE 15KV IMERSO EMÓLEO MINERAL FORNECIMENTO E INSTALACAO</t>
  </si>
  <si>
    <t>TRANSFORMADOR DISTRIBUICAO 112,5KVA TRIFASICO 60HZ CLASSE 15KV IMERSOEM ÓLEO MINERAL FORNECIMENTO E INSTALACAO</t>
  </si>
  <si>
    <t>TRANSFORMADOR DISTRIBUICAO 30KVA TRIFASICO 60HZ CLASSE 15KV IMERSO EMÓLEO MINERAL FORNECIMENTO E INSTALACAO</t>
  </si>
  <si>
    <t>TRANSFORMADOR DISTRIBUICAO 45KVA TRIFASICO 60HZ CLASSE 15KV IMERSO EMÓLEO MINERAL FORNECIMENTO E INSTALACAO</t>
  </si>
  <si>
    <t>CORDOALHA DE COBRE NU, INCLUSIVE ISOLADORES - 16,00 MM2 - FORNECIMENTOE INSTALACAO</t>
  </si>
  <si>
    <t>CORDOALHA DE COBRE NU, INCLUSIVE ISOLADORES - 25,00 MM2 - FORNECIMENTOE INSTALACAO</t>
  </si>
  <si>
    <t>CORDOALHA DE COBRE NU, INCLUSIVE ISOLADORES - 35,00 MM2 - FORNECIMENTOE INSTALACAO</t>
  </si>
  <si>
    <t>CORDOALHA DE COBRE NU, INCLUSIVE ISOLADORES - 50,00 MM2 - FORNECIMENTOE INSTALACAO</t>
  </si>
  <si>
    <t>CORDOALHA DE COBRE NU, INCLUSIVE ISOLADORES - 70,00 MM2 - FORNECIMENTOE INSTALACAO</t>
  </si>
  <si>
    <t>CORDOALHA DE COBRE NU, INCLUSIVE ISOLADORES - 95,00 MM2 - FORNECIMENTOE INSTALACAO</t>
  </si>
  <si>
    <t>FUSÍVEL TIPO "DIAZED", TIPO RÁPIDO OU RETARDADO - 2/25A - FORNECIMENTOE INSTALACAO</t>
  </si>
  <si>
    <t>SECCIONADOR TRIPOLAR 15KV/400A ACIONAM SIMULT VARA MANOBRA (MANOBRA) FORNECIMENTO E INSTALACAO</t>
  </si>
  <si>
    <t>CAIXA DE PASSAGEM PARA TELEFONE 150X150X15CM (SOBREPOR) FORNECIMENTO EINSTALACAO</t>
  </si>
  <si>
    <t>TUBO DE AÇO GALVANIZADO COM COSTURA 1/2" (15MM), INCLUSIVE CONEXÕES FORNECIMENTO E INSTALAÇÃO</t>
  </si>
  <si>
    <t>TUBO, PVC, SOLDÁVEL, DN 20MM, INSTALADO EM RAMAL OU SUB-RAMAL DE ÁGUA FORNECIMENTO E INSTALAÇÃO. AF_12/2014_P</t>
  </si>
  <si>
    <t>TUBO, PVC, SOLDÁVEL, DN 25MM, INSTALADO EM RAMAL OU SUB-RAMAL DE ÁGUA FORNECIMENTO E INSTALAÇÃO . AF_12/2014_P</t>
  </si>
  <si>
    <t>TUBO, PVC, SOLDÁVEL, DN 32MM, INSTALADO EM RAMAL OU SUB-RAMAL DE ÁGUA FORNECIMENTO E INSTALAÇÃO . AF_12/2014_P</t>
  </si>
  <si>
    <t>TUBO, PVC, SOLDÁVEL, DN 20MM, INSTALADO EM RAMAL DE DISTRIBUIÇÃO DE ÁGUA FORNECIMENTO E INSTALAÇÃO. AF_12/2014_P</t>
  </si>
  <si>
    <t>TUBO, PVC, SOLDÁVEL, DN 25MM, INSTALADO EM RAMAL DE DISTRIBUIÇÃO DE ÁGUA FORNECIMENTO E INSTALAÇÃO. AF_12/2014_P</t>
  </si>
  <si>
    <t>TUBO, PVC, SOLDÁVEL, DN 32MM, INSTALADO EM RAMAL DE DISTRIBUIÇÃO DE ÁGUA FORNECIMENTO E INSTALAÇÃO. AF_12/2014_P</t>
  </si>
  <si>
    <t>TUBO, PVC, SOLDÁVEL, DN 25MM, INSTALADO EM PRUMADA DE ÁGUA FORNECIMENTO E INSTALAÇÃO. AF_12/2014_P</t>
  </si>
  <si>
    <t>TUBO, PVC, SOLDÁVEL, DN 32MM, INSTALADO EM PRUMADA DE ÁGUA FORNECIMENTO E INSTALAÇÃO. AF_12/2014_P</t>
  </si>
  <si>
    <t>TUBO, PVC, SOLDÁVEL, DN 40MM, INSTALADO EM PRUMADA DE ÁGUA FORNECIMENTO E INSTALAÇÃO. AF_12/2014_P</t>
  </si>
  <si>
    <t>TUBO, PVC, SOLDÁVEL, DN 50MM, INSTALADO EM PRUMADA DE ÁGUA FORNECIMENTO E INSTALAÇÃO. AF_12/2014_P</t>
  </si>
  <si>
    <t>TUBO, PVC, SOLDÁVEL, DN 60MM, INSTALADO EM PRUMADA DE ÁGUA FORNECIMENTO E INSTALAÇÃO. AF_12/2014_P</t>
  </si>
  <si>
    <t>TUBO, PVC, SOLDÁVEL, DN 75MM, INSTALADO EM PRUMADA DE ÁGUA FORNECIMENTO E INSTALAÇÃO. AF_12/2014_P</t>
  </si>
  <si>
    <t>TUBO, PVC, SOLDÁVEL, DN 85MM, INSTALADO EM PRUMADA DE ÁGUA FORNECIMENTO E INSTALAÇÃO. AF_12/2014_P</t>
  </si>
  <si>
    <t>TUBO PVC, SÉRIE R, ÁGUA PLUVIAL, DN 40 MM, FORNECIDO E INSTALADO EM RAMAL DE ENCAMINHAMENTO. AF_12/2014_P</t>
  </si>
  <si>
    <t>TUBO PVC, SÉRIE R, ÁGUA PLUVIAL, DN 50 MM, FORNECIDO E INSTALADO EM RAMAL DE ENCAMINHAMENTO. AF_12/2014_P</t>
  </si>
  <si>
    <t>TUBO PVC, SÉRIE R, ÁGUA PLUVIAL, DN 75 MM, FORNECIDO E INSTALADO EM RAMAL DE ENCAMINHAMENTO. AF_12/2014_P</t>
  </si>
  <si>
    <t>TUBO PVC, SÉRIE R, ÁGUA PLUVIAL, DN 100 MM, FORNECIDO E INSTALADO EM RAMAL DE ENCAMINHAMENTO. AF_12/2014_P</t>
  </si>
  <si>
    <t>TUBO PVC, SÉRIE R, ÁGUA PLUVIAL, DN 75 MM, FORNECIDO E INSTALADO EM CONDUTORES VERTICAIS DE ÁGUAS PLUVIAIS. AF_12/2014_P</t>
  </si>
  <si>
    <t>TUBO PVC, SÉRIE R, ÁGUA PLUVIAL, DN 100 MM, FORNECIDO E INSTALADO EM CONDUTORES VERTICAIS DE ÁGUAS PLUVIAIS. AF_12/2014_P</t>
  </si>
  <si>
    <t>TUBO PVC, SÉRIE R, ÁGUA PLUVIAL, DN 150 MM, FORNECIDO E INSTALADO EM CONDUTORES VERTICAIS DE ÁGUAS PLUVIAIS. AF_12/2014_P</t>
  </si>
  <si>
    <t>TUBO, CPVC, SOLDÁVEL, DN 15MM, INSTALADO EM RAMAL OU SUB-RAMAL DE ÁGUAFORNECIMENTO E INSTALAÇÃO. AF_12/2014</t>
  </si>
  <si>
    <t>TUBO, CPVC, SOLDÁVEL, DN 22MM, INSTALADO EM RAMAL OU SUB-RAMAL DE ÁGUAFORNECIMENTO E INSTALAÇÃO . AF_12/2014</t>
  </si>
  <si>
    <t>TUBO, CPVC, SOLDÁVEL, DN 28MM, INSTALADO EM RAMAL OU SUB-RAMAL DE ÁGUAFORNECIMENTO E INSTALAÇÃO. AF_12/2014</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</si>
  <si>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</si>
  <si>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</si>
  <si>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TUBO PVC, SERIE NORMAL, ESGOTO PREDIAL, DN 75 MM, FORNECIDO E INSTALADO EM RAMAL DE DESCARGA OU RAMAL DE ESGOTO SANITÁRIO. AF_12/2014_P</t>
  </si>
  <si>
    <t>TUBO PVC, SERIE NORMAL, ESGOTO PREDIAL, DN 100 MM, FORNECIDO E INSTALADO EM RAMAL DE DESCARGA OU RAMAL DE ESGOTO SANITÁRIO. AF_12/2014_P</t>
  </si>
  <si>
    <t>TUBO, CPVC, SOLDÁVEL, DN 22MM, INSTALADO EM RAMAL DE DISTRIBUIÇÃO DE ÁGUA FORNECIMENTO E INSTALAÇÃO. AF_12/2014</t>
  </si>
  <si>
    <t>TUBO, CPVC, SOLDÁVEL, DN 28MM, INSTALADO EM RAMAL DE DISTRIBUIÇÃO DE ÁGUA FORNECIMENTO E INSTALAÇÃO. AF_12/2014</t>
  </si>
  <si>
    <t>TUBO PVC, SERIE NORMAL, ESGOTO PREDIAL, DN 50 MM, FORNECIDO E INSTALADO EM PRUMADA DE ESGOTO SANITÁRIO OU VENTILAÇÃO. AF_12/2014_P</t>
  </si>
  <si>
    <t>TUBO PVC, SERIE NORMAL, ESGOTO PREDIAL, DN 75 MM, FORNECIDO E INSTALADO EM PRUMADA DE ESGOTO SANITÁRIO OU VENTILAÇÃO. AF_12/2014_P</t>
  </si>
  <si>
    <t>TUBO PVC, SERIE NORMAL, ESGOTO PREDIAL, DN 100 MM, FORNECIDO E INSTALADO EM PRUMADA DE ESGOTO SANITÁRIO OU VENTILAÇÃO. AF_12/2014_P</t>
  </si>
  <si>
    <t>TUBO PVC, SERIE NORMAL, ESGOTO PREDIAL, DN 100 MM, FORNECIDO E INSTALADO EM SUBCOLETOR AÉREO DE ESGOTO SANITÁRIO. AF_12/2014_P</t>
  </si>
  <si>
    <t>TUBO PVC, SERIE NORMAL, ESGOTO PREDIAL, DN 150 MM, FORNECIDO E INSTALADO EM SUBCOLETOR AÉREO DE ESGOTO SANITÁRIO. AF_12/2014_P</t>
  </si>
  <si>
    <t>TUBO, PVC, SOLDÁVEL, DN 25MM, INSTALADO EM DRENO DE AR-CONDICIONADO FORNECIMENTO E INSTALAÇÃO. AF_12/2014_P</t>
  </si>
  <si>
    <t>ADAPTADOR PVC SOLDAVEL COM FLANGES LIVRES PARA CAIXA D'AGUA 110MMX4" FORNECIMENTO E INSTALACAO</t>
  </si>
  <si>
    <t>JOELHO 90 GRAUS, PVC, SOLDÁVEL, DN 20MM, INSTALADO EM RAMAL OU SUB-RAMAL DE ÁGUA FORNECIMENTO E INSTALAÇÃO . AF_12/2014_P</t>
  </si>
  <si>
    <t>JOELHO 45 GRAUS, PVC, SOLDÁVEL, DN 20MM, INSTALADO EM RAMAL OU SUB-RAMAL DE ÁGUA FORNECIMENTO E INSTALAÇÃO . AF_12/2014_P</t>
  </si>
  <si>
    <t>CURVA 90 GRAUS, PVC, SOLDÁVEL, DN 20MM, INSTALADO EM RAMAL OU SUB-RAMAL DE ÁGUA FORNECIMENTO E INSTALAÇÃO . AF_12/2014_P</t>
  </si>
  <si>
    <t>CURVA 45 GRAUS, PVC, SOLDÁVEL, DN 20MM, INSTALADO EM RAMAL OU SUB-RAMAL DE ÁGUA FORNECIMENTO E INSTALAÇÃO . AF_12/2014_P</t>
  </si>
  <si>
    <t>JOELHO 90 GRAUS, PVC, SOLDÁVEL, DN 25MM, INSTALADO EM RAMAL OU SUB-RAMAL DE ÁGUA FORNECIMENTO E INSTALAÇÃO . AF_12/2014_P</t>
  </si>
  <si>
    <t>JOELHO 45 GRAUS, PVC, SOLDÁVEL, DN 25MM, INSTALADO EM RAMAL OU SUB-RAMAL DE ÁGUA FORNECIMENTO E INSTALAÇÃO . AF_12/2014_P</t>
  </si>
  <si>
    <t>CURVA 90 GRAUS, PVC, SOLDÁVEL, DN 25MM, INSTALADO EM RAMAL OU SUB-RAMAL DE ÁGUA FORNECIMENTO E INSTALAÇÃO . AF_12/2014_P</t>
  </si>
  <si>
    <t>CURVA 45 GRAUS, PVC, SOLDÁVEL, DN 25MM, INSTALADO EM RAMAL OU SUB-RAMAL DE ÁGUA FORNECIMENTO E INSTALAÇÃO . AF_12/2014_P</t>
  </si>
  <si>
    <t>JOELHO 90 GRAUS COM BUCHA DE LATÃO, PVC, SOLDÁVEL, DN 25MM, X 3/4 INSTALADO EM RAMAL OU SUB-RAMAL DE ÁGUA FORNECIMENTO E INSTALAÇÃO . AF_12/2014_P</t>
  </si>
  <si>
    <t>JOELHO 90 GRAUS, PVC, SOLDÁVEL, DN 32MM, INSTALADO EM RAMAL OU SUB-RAMAL DE ÁGUA FORNECIMENTO E INSTALAÇÃO . AF_12/2014_P</t>
  </si>
  <si>
    <t>JOELHO 45 GRAUS, PVC, SOLDÁVEL, DN 32MM, INSTALADO EM RAMAL OU SUB-RAMAL DE ÁGUA FORNECIMENTO E INSTALAÇÃO . AF_12/2014_P</t>
  </si>
  <si>
    <t>CURVA 90 GRAUS, PVC, SOLDÁVEL, DN 32MM, INSTALADO EM RAMAL OU SUB-RAMAL DE ÁGUA FORNECIMENTO E INSTALAÇÃO . AF_12/2014_P</t>
  </si>
  <si>
    <t>CURVA 45 GRAUS, PVC, SOLDÁVEL, DN 32MM, INSTALADO EM RAMAL OU SUB-RAMAL DE ÁGUA FORNECIMENTO E INSTALAÇÃO . AF_12/2014_P</t>
  </si>
  <si>
    <t>LUVA, PVC, SOLDÁVEL, DN 20MM, INSTALADO EM RAMAL OU SUB-RAMAL DE ÁGUA FORNECIMENTO E INSTALAÇÃO . AF_12/2014_P</t>
  </si>
  <si>
    <t>LUVA DE CORRER, PVC, SOLDÁVEL, DN 20MM, INSTALADO EM RAMAL OU SUB-RAMAL DE ÁGUA FORNECIMENTO E INSTALAÇÃO . AF_12/2014_P</t>
  </si>
  <si>
    <t>LUVA DE REDUÇÃO, PVC, SOLDÁVEL, DN 20MM X 25MM, INSTALADO EM RAMAL OU SUB-RAMAL DE ÁGUA FORNECIMENTO E INSTALAÇÃO . AF_12/2014_P</t>
  </si>
  <si>
    <t>LUVA COM BUCHA DE LATÃO, PVC, SOLDÁVEL, DN 20MM X 1/2, INSTALADO EM RAMAL OU SUB-RAMAL DE ÁGUA FORNECIMENTO E INSTALAÇÃO . AF_12/2014_P</t>
  </si>
  <si>
    <t>UNIÃO, PVC, SOLDÁVEL, DN 20MM, INSTALADO EM RAMAL OU SUB-RAMAL DE ÁGUAFORNECIMENTO E INSTALAÇÃO . AF_12/2014_P</t>
  </si>
  <si>
    <t>ADAPTADOR CURTO COM BOLSA E ROSCA PARA REGISTRO, PVC, SOLDÁVEL, DN 20MM X 1/2, INSTALADO EM RAMAL OU SUB-RAMAL DE ÁGUA FORNECIMENTO E INSTALAÇÃO . AF_12/2014_P</t>
  </si>
  <si>
    <t>LUVA, PVC, SOLDÁVEL, DN 25MM, INSTALADO EM RAMAL OU SUB-RAMAL DE ÁGUA FORNECIMENTO E INSTALAÇÃO . AF_12/2014_P</t>
  </si>
  <si>
    <t>LUVA DE CORRER, PVC, SOLDÁVEL, DN 25MM, INSTALADO EM RAMAL OU SUB-RAMAL DE ÁGUA FORNECIMENTO E INSTALAÇÃO . AF_12/2014_P</t>
  </si>
  <si>
    <t>LUVA DE REDUÇÃO, PVC, SOLDÁVEL, DN 25MM X 32MM, INSTALADO EM RAMAL OU SUB-RAMAL DE ÁGUA FORNECIMENTO E INSTALAÇÃO . AF_12/2014_P</t>
  </si>
  <si>
    <t>LUVA COM BUCHA DE LATÃO, PVC, SOLDÁVEL, DN 25MM X 3/4, INSTALADO EM RAMAL OU SUB-RAMAL DE ÁGUA FORNECIMENTO E INSTALAÇÃO. AF_12/2014_P</t>
  </si>
  <si>
    <t>UNIÃO, PVC, SOLDÁVEL, DN 25MM, INSTALADO EM RAMAL OU SUB-RAMAL DE ÁGUAFORNECIMENTO E INSTALAÇÃO. AF_12/2014_P</t>
  </si>
  <si>
    <t>ADAPTADOR CURTO COM BOLSA E ROSCA PARA REGISTRO, PVC, SOLDÁVEL, DN 25MM X 3/4, INSTALADO EM RAMAL OU SUB-RAMAL DE ÁGUA FORNECIMENTO E INSTALAÇÃO. AF_12/2014_P</t>
  </si>
  <si>
    <t>LUVA SOLDÁVEL E COM ROSCA, PVC, SOLDÁVEL, DN 25MM X 3/4, INSTALADO EMRAMAL OU SUB-RAMAL DE ÁGUA FORNECIMENTO E INSTALAÇÃO. AF_12/2014_P</t>
  </si>
  <si>
    <t>LUVA, PVC, SOLDÁVEL, DN 32MM, INSTALADO EM RAMAL OU SUB-RAMAL DE ÁGUA FORNECIMENTO E INSTALAÇÃO. AF_12/2014_P</t>
  </si>
  <si>
    <t>LUVA DE REDUÇÃO, PVC, SOLDÁVEL, DN 32MM X 40MM, INSTALADO EM RAMAL OU SUB-RAMAL DE ÁGUA FORNECIMENTO E INSTALAÇÃO. AF_12/2014_P</t>
  </si>
  <si>
    <t>LUVA SOLDÁVEL E COM ROSCA, PVC, SOLDÁVEL, DN 32MM X 1, INSTALADO EM RAMAL OU SUB-RAMAL DE ÁGUA FORNECIMENTO E INSTALAÇÃO. AF_12/2014_P</t>
  </si>
  <si>
    <t>UNIÃO, PVC, SOLDÁVEL, DN 32MM, INSTALADO EM RAMAL OU SUB-RAMAL DE ÁGUAFORNECIMENTO E INSTALAÇÃO. AF_12/2014_P</t>
  </si>
  <si>
    <t>ADAPTADOR CURTO COM BOLSA E ROSCA PARA REGISTRO, PVC, SOLDÁVEL, DN 32MM X 1, INSTALADO EM RAMAL OU SUB-RAMAL DE ÁGUA FORNECIMENTO E INSTALAÇÃO. AF_12/2014_P</t>
  </si>
  <si>
    <t>TE, PVC, SOLDÁVEL, DN 20MM, INSTALADO EM RAMAL OU SUB-RAMAL DE ÁGUA FORNECIMENTO E INSTALAÇÃO. AF_12/2014_P</t>
  </si>
  <si>
    <t>TÊ COM BUCHA DE LATÃO NA BOLSA CENTRAL, PVC, SOLDÁVEL, DN 20MM X 1/2,INSTALADO EM RAMAL OU SUB-RAMAL DE ÁGUA FORNECIMENTO E INSTALAÇÃO.AF_12/2014_P</t>
  </si>
  <si>
    <t>TE, PVC, SOLDÁVEL, DN 25MM, INSTALADO EM RAMAL OU SUB-RAMAL DE ÁGUA FORNECIMENTO E INSTALAÇÃO. AF_12/2014_P</t>
  </si>
  <si>
    <t>TÊ COM BUCHA DE LATÃO NA BOLSA CENTRAL, PVC, SOLDÁVEL, DN 25MM X 1/2,INSTALADO EM RAMAL OU SUB-RAMAL DE ÁGUA FORNECIMENTO E INSTALAÇÃO.AF_12/2014_P</t>
  </si>
  <si>
    <t>TÊ DE REDUÇÃO, PVC, SOLDÁVEL, DN 25MM X 20MM, INSTALADO EM RAMAL OU SUB-RAMAL DE ÁGUA FORNECIMENTO E INSTALAÇÃO. AF_12/2014_P</t>
  </si>
  <si>
    <t>TE, PVC, SOLDÁVEL, DN 32MM, INSTALADO EM RAMAL OU SUB-RAMAL DE ÁGUA FORNECIMENTO E INSTALAÇÃO. AF_12/2014_P</t>
  </si>
  <si>
    <t>TÊ COM BUCHA DE LATÃO NA BOLSA CENTRAL, PVC, SOLDÁVEL, DN 32MM X 3/4,INSTALADO EM RAMAL OU SUB-RAMAL DE ÁGUA FORNECIMENTO E INSTALAÇÃO.AF_12/2014_P</t>
  </si>
  <si>
    <t>TÊ DE REDUÇÃO, PVC, SOLDÁVEL, DN 32MM X 25MM, INSTALADO EM RAMAL OU SUB-RAMAL DE ÁGUA FORNECIMENTO E INSTALAÇÃO. AF_12/2014_P</t>
  </si>
  <si>
    <t>JOELHO 90 GRAUS, PVC, SOLDÁVEL, DN 20MM, INSTALADO EM RAMAL DE DISTRIBUIÇÃO DE ÁGUA FORNECIMENTO E INSTALAÇÃO. AF_12/2014_P</t>
  </si>
  <si>
    <t>JOELHO 45 GRAUS, PVC, SOLDÁVEL, DN 20MM, INSTALADO EM RAMAL DE DISTRIBUIÇÃO DE ÁGUA FORNECIMENTO E INSTALAÇÃO. AF_12/2014_P</t>
  </si>
  <si>
    <t>CURVA 90 GRAUS, PVC, SOLDÁVEL, DN 20MM, INSTALADO EM RAMAL DE DISTRIBUIÇÃO DE ÁGUA FORNECIMENTO E INSTALAÇÃO. AF_12/2014_P</t>
  </si>
  <si>
    <t>CURVA 45 GRAUS, PVC, SOLDÁVEL, DN 20MM, INSTALADO EM RAMAL DE DISTRIBUIÇÃO DE ÁGUA - FORNECIMENTO E INSTALAÇÃO. AF_12/2014</t>
  </si>
  <si>
    <t>JOELHO 90 GRAUS, PVC, SOLDÁVEL, DN 25MM, INSTALADO EM RAMAL DE DISTRIBUIÇÃO DE ÁGUA FORNECIMENTO E INSTALAÇÃO. AF_12/2014_P</t>
  </si>
  <si>
    <t>JOELHO 45 GRAUS, PVC, SOLDÁVEL, DN 25MM, INSTALADO EM RAMAL DE DISTRIBUIÇÃO DE ÁGUA FORNECIMENTO E INSTALAÇÃO. AF_12/2014_P</t>
  </si>
  <si>
    <t>CURVA 90 GRAUS, PVC, SOLDÁVEL, DN 25MM, INSTALADO EM RAMAL DE DISTRIBUIÇÃO DE ÁGUA FORNECIMENTO E INSTALAÇÃO. AF_12/2014_P</t>
  </si>
  <si>
    <t>CURVA 45 GRAUS, PVC, SOLDÁVEL, DN 25MM, INSTALADO EM RAMAL DE DISTRIBUIÇÃO DE ÁGUA FORNECIMENTO E INSTALAÇÃO. AF_12/2014_P</t>
  </si>
  <si>
    <t>JOELHO 90 GRAUS, PVC, SOLDÁVEL, DN 25MM, X 3/4 INSTALADO EM RAMAL DE DISTRIBUIÇÃO DE ÁGUA FORNECIMENTO E INSTALAÇÃO. AF_12/2014_P</t>
  </si>
  <si>
    <t>JOELHO 90 GRAUS, PVC, SOLDÁVEL, DN 32MM, INSTALADO EM RAMAL DE DISTRIBUIÇÃO DE ÁGUA FORNECIMENTO E INSTALAÇÃO. AF_12/2014_P</t>
  </si>
  <si>
    <t>JOELHO 45 GRAUS, PVC, SOLDÁVEL, DN 32MM, INSTALADO EM RAMAL DE DISTRIBUIÇÃO DE ÁGUA - FORNECIMENTO E INSTALAÇÃO. AF_12/2014_P</t>
  </si>
  <si>
    <t>CURVA 90 GRAUS, PVC, SOLDÁVEL, DN 32MM, INSTALADO EM RAMAL DE DISTRIBUIÇÃO DE ÁGUA FORNECIMENTO E INSTALAÇÃO. AF_12/2014_P</t>
  </si>
  <si>
    <t>CURVA 45 GRAUS, PVC, SOLDÁVEL, DN 32MM, INSTALADO EM RAMAL DE DISTRIBUIÇÃO DE ÁGUA - FORNECIMENTO E INSTALAÇÃO. AF_12/2014_P</t>
  </si>
  <si>
    <t>LUVA, PVC, SOLDÁVEL, DN 20MM, INSTALADO EM RAMAL DE DISTRIBUIÇÃO DE ÁGUA FORNECIMENTO E INSTALAÇÃO. AF_12/2014_P</t>
  </si>
  <si>
    <t>LUVA DE CORRER, PVC, SOLDÁVEL, DN 20MM, INSTALADO EM RAMAL DE DISTRIBUIÇÃO DE ÁGUA FORNECIMENTO E INSTALAÇÃO. AF_12/2014_P</t>
  </si>
  <si>
    <t>LUVA DE REDUÇÃO, PVC, SOLDÁVEL, DN 20MM X 25MM, INSTALADO EM RAMAL DE DISTRIBUIÇÃO DE ÁGUA - FORNECIMENTO E INSTALAÇÃO. AF_12/2014_P</t>
  </si>
  <si>
    <t>LUVA COM BUCHA DE LATÃO, PVC, SOLDÁVEL, DN 20MM X 1/2 , INSTALADO EM RAMAL DE DISTRIBUIÇÃO DE ÁGUA FORNECIMENTO E INSTALAÇÃO. AF_12/2014_P</t>
  </si>
  <si>
    <t>UNIÃO, PVC, SOLDÁVEL, DN 20MM, INSTALADO EM RAMAL DE DISTRIBUIÇÃO DE ÁGUA FORNECIMENTO E INSTALAÇÃO. AF_12/2014_P</t>
  </si>
  <si>
    <t>ADAPTADOR CURTO COM BOLSA E ROSCA PARA REGISTRO, PVC, SOLDÁVEL, DN 20MM X 1/2 , INSTALADO EM RAMAL DE DISTRIBUIÇÃO DE ÁGUA FORNECIMENTO EINSTALAÇÃO. AF_12/2014_P</t>
  </si>
  <si>
    <t>LUVA, PVC, SOLDÁVEL, DN 25MM, INSTALADO EM RAMAL DE DISTRIBUIÇÃO DE ÁGUA FORNECIMENTO E INSTALAÇÃO. AF_12/2014_P</t>
  </si>
  <si>
    <t>LUVA DE CORRER, PVC, SOLDÁVEL, DN 25MM, INSTALADO EM RAMAL DE DISTRIBUIÇÃO DE ÁGUA FORNECIMENTO E INSTALAÇÃO. AF_12/2014_P</t>
  </si>
  <si>
    <t>LUVA DE REDUÇÃO, PVC, SOLDÁVEL, DN 25MM X 32MM, INSTALADO EM RAMAL DE DISTRIBUIÇÃO DE ÁGUA FORNECIMENTO E INSTALAÇÃO. AF_12/2014_P</t>
  </si>
  <si>
    <t>LUVA COM BUCHA DE LATÃO, PVC, SOLDÁVEL, DN 25MM X 3/4 , INSTALADO EM RAMAL DE DISTRIBUIÇÃO DE ÁGUA - FORNECIMENTO E INSTALAÇÃO. AF_12/2014_P</t>
  </si>
  <si>
    <t>UNIÃO, PVC, SOLDÁVEL, DN 25MM, INSTALADO EM RAMAL DE DISTRIBUIÇÃO DE ÁGUA FORNECIMENTO E INSTALAÇÃO. AF_12/2014_P</t>
  </si>
  <si>
    <t>ADAPTADOR CURTO COM BOLSA E ROSCA PARA REGISTRO, PVC, SOLDÁVEL, DN 25MM X 3/4 , INSTALADO EM RAMAL DE DISTRIBUIÇÃO DE ÁGUA FORNECIMENTO EINSTALAÇÃO. AF_12/2014_P</t>
  </si>
  <si>
    <t>LUVA, PVC, SOLDÁVEL, DN 32MM, INSTALADO EM RAMAL DE DISTRIBUIÇÃO DE ÁGUA FORNECIMENTO E INSTALAÇÃO. AF_12/2014_P</t>
  </si>
  <si>
    <t>LUVA DE REDUÇÃO, PVC, SOLDÁVEL, DN 32MM X 40MM, INSTALADO EM RAMAL DE DISTRIBUIÇÃO DE ÁGUA FORNECIMENTO E INSTALAÇÃO. AF_12/2014_P</t>
  </si>
  <si>
    <t>LUVA SOLDÁVEL E COM ROSCA, PVC, SOLDÁVEL, DN 32MM X 1 , INSTALADO EM RAMAL DE DISTRIBUIÇÃO DE ÁGUA FORNECIMENTO E INSTALAÇÃO. AF_12/2014_P</t>
  </si>
  <si>
    <t>UNIÃO, PVC, SOLDÁVEL, DN 32MM, INSTALADO EM RAMAL DE DISTRIBUIÇÃO DE ÁGUA FORNECIMENTO E INSTALAÇÃO. AF_12/2014_P</t>
  </si>
  <si>
    <t>ADAPTADOR CURTO COM BOLSA E ROSCA PARA REGISTRO, PVC, SOLDÁVEL, DN 32MM X 1 , INSTALADO EM RAMAL DE DISTRIBUIÇÃO DE ÁGUA FORNECIMENTO E INSTALAÇÃO. AF_12/2014_P</t>
  </si>
  <si>
    <t>TE, PVC, SOLDÁVEL, DN 20MM, INSTALADO EM RAMAL DE DISTRIBUIÇÃO DE ÁGUAFORNECIMENTO E INSTALAÇÃO. AF_12/2014_P</t>
  </si>
  <si>
    <t>TÊ SOLDÁVEL E COM ROSCA NA BOLSA CENTRAL, PVC, SOLDÁVEL, DN 20MM X 1/2, INSTALADO EM RAMAL DE DISTRIBUIÇÃO DE ÁGUA FORNECIMENTO E INSTALAÇÃO. AF_12/2014_P</t>
  </si>
  <si>
    <t>TE, PVC, SOLDÁVEL, DN 25MM, INSTALADO EM RAMAL DE DISTRIBUIÇÃO DE ÁGUAFORNECIMENTO E INSTALAÇÃO. AF_12/2014_P</t>
  </si>
  <si>
    <t>TÊ COM BUCHA DE LATÃO NA BOLSA CENTRAL, PVC, SOLDÁVEL, DN 25MM X 1/2 ,INSTALADO EM RAMAL DE DISTRIBUIÇÃO DE ÁGUA FORNECIMENTO E INSTALAÇÃO. AF_12/2014_P</t>
  </si>
  <si>
    <t>TÊ DE REDUÇÃO, PVC, SOLDÁVEL, DN 25MM X 20MM, INSTALADO EM RAMAL DE DISTRIBUIÇÃO DE ÁGUA FORNECIMENTO E INSTALAÇÃO. AF_12/2014_P</t>
  </si>
  <si>
    <t>TE, PVC, SOLDÁVEL, DN 32MM, INSTALADO EM RAMAL DE DISTRIBUIÇÃO DE ÁGUAFORNECIMENTO E INSTALAÇÃO. AF_12/2014_P</t>
  </si>
  <si>
    <t>TÊ COM BUCHA DE LATÃO NA BOLSA CENTRAL, PVC, SOLDÁVEL, DN 32MM X 3/4 ,INSTALADO EM RAMAL DE DISTRIBUIÇÃO DE ÁGUA FORNECIMENTO E INSTALAÇÃO. AF_12/2014_P</t>
  </si>
  <si>
    <t>TÊ DE REDUÇÃO, PVC, SOLDÁVEL, DN 32MM X 25MM, INSTALADO EM RAMAL DE DISTRIBUIÇÃO DE ÁGUA FORNECIMENTO E INSTALAÇÃO. AF_12/2014_P</t>
  </si>
  <si>
    <t>JOELHO 90 GRAUS, PVC, SOLDÁVEL, DN 25MM, INSTALADO EM PRUMADA DE ÁGUA FORNECIMENTO E INSTALAÇÃO. AF_12/2014_P</t>
  </si>
  <si>
    <t>JOELHO 45 GRAUS, PVC, SOLDÁVEL, DN 25MM, INSTALADO EM PRUMADA DE ÁGUA FORNECIMENTO E INSTALAÇÃO. AF_12/2014_P</t>
  </si>
  <si>
    <t>CURVA 90 GRAUS, PVC, SOLDÁVEL, DN 25MM, INSTALADO EM PRUMADA DE ÁGUA FORNECIMENTO E INSTALAÇÃO. AF_12/2014_P</t>
  </si>
  <si>
    <t>CURVA 45 GRAUS, PVC, SOLDÁVEL, DN 25MM, INSTALADO EM PRUMADA DE ÁGUA FORNECIMENTO E INSTALAÇÃO. AF_12/2014_P</t>
  </si>
  <si>
    <t>JOELHO 90 GRAUS, PVC, SOLDÁVEL, DN 32MM, INSTALADO EM PRUMADA DE ÁGUA FORNECIMENTO E INSTALAÇÃO. AF_12/2014_P</t>
  </si>
  <si>
    <t>JOELHO 45 GRAUS, PVC, SOLDÁVEL, DN 32MM, INSTALADO EM PRUMADA DE ÁGUA FORNECIMENTO E INSTALAÇÃO. AF_12/2014_P</t>
  </si>
  <si>
    <t>CURVA 90 GRAUS, PVC, SOLDÁVEL, DN 32MM, INSTALADO EM PRUMADA DE ÁGUA FORNECIMENTO E INSTALAÇÃO. AF_12/2014_P</t>
  </si>
  <si>
    <t>CURVA 45 GRAUS, PVC, SOLDÁVEL, DN 32MM, INSTALADO EM PRUMADA DE ÁGUA FORNECIMENTO E INSTALAÇÃO. AF_12/2014_P</t>
  </si>
  <si>
    <t>JOELHO 90 GRAUS, PVC, SOLDÁVEL, DN 40MM, INSTALADO EM PRUMADA DE ÁGUAFORNECIMENTO E INSTALAÇÃO. AF_12/2014_P</t>
  </si>
  <si>
    <t>JOELHO 45 GRAUS, PVC, SOLDÁVEL, DN 40MM, INSTALADO EM PRUMADA DE ÁGUA FORNECIMENTO E INSTALAÇÃO. AF_12/2014_P</t>
  </si>
  <si>
    <t>CURVA 90 GRAUS, PVC, SOLDÁVEL, DN 40MM, INSTALADO EM PRUMADA DE ÁGUA FORNECIMENTO E INSTALAÇÃO. AF_12/2014_P</t>
  </si>
  <si>
    <t>CURVA 45 GRAUS, PVC, SOLDÁVEL, DN 40MM, INSTALADO EM PRUMADA DE ÁGUA FORNECIMENTO E INSTALAÇÃO. AF_12/2014_P</t>
  </si>
  <si>
    <t>JOELHO 90 GRAUS, PVC, SOLDÁVEL, DN 50MM, INSTALADO EM PRUMADA DE ÁGUA FORNECIMENTO E INSTALAÇÃO. AF_12/2014_P</t>
  </si>
  <si>
    <t>JOELHO 45 GRAUS, PVC, SOLDÁVEL, DN 50MM, INSTALADO EM PRUMADA DE ÁGUA FORNECIMENTO E INSTALAÇÃO. AF_12/2014_P</t>
  </si>
  <si>
    <t>CURVA 90 GRAUS, PVC, SOLDÁVEL, DN 50MM, INSTALADO EM PRUMADA DE ÁGUA FORNECIMENTO E INSTALAÇÃO. AF_12/2014_P</t>
  </si>
  <si>
    <t>CURVA 45 GRAUS, PVC, SOLDÁVEL, DN 50MM, INSTALADO EM PRUMADA DE ÁGUA FORNECIMENTO E INSTALAÇÃO. AF_12/2014_P</t>
  </si>
  <si>
    <t>JOELHO 90 GRAUS, PVC, SOLDÁVEL, DN 60MM, INSTALADO EM PRUMADA DE ÁGUA FORNECIMENTO E INSTALAÇÃO. AF_12/2014_P</t>
  </si>
  <si>
    <t>JOELHO 45 GRAUS, PVC, SOLDÁVEL, DN 60MM, INSTALADO EM PRUMADA DE ÁGUA FORNECIMENTO E INSTALAÇÃO. AF_12/2014_P</t>
  </si>
  <si>
    <t>CURVA 90 GRAUS, PVC, SOLDÁVEL, DN 60MM, INSTALADO EM PRUMADA DE ÁGUA FORNECIMENTO E INSTALAÇÃO. AF_12/2014_P</t>
  </si>
  <si>
    <t>CURVA 45 GRAUS, PVC, SOLDÁVEL, DN 60MM, INSTALADO EM PRUMADA DE ÁGUA FORNECIMENTO E INSTALAÇÃO. AF_12/2014_P</t>
  </si>
  <si>
    <t>JOELHO 90 GRAUS, PVC, SOLDÁVEL, DN 75MM, INSTALADO EM PRUMADA DE ÁGUA FORNECIMENTO E INSTALAÇÃO. AF_12/2014_P</t>
  </si>
  <si>
    <t>JOELHO 90 GRAUS, PVC, SERIE R, ÁGUA PLUVIAL, DN 40 MM, JUNTA SOLDÁVEL,FORNECIDO E INSTALADO EM RAMAL DE ENCAMINHAMENTO. AF_12/2014_P</t>
  </si>
  <si>
    <t>JOELHO 45 GRAUS, PVC, SOLDÁVEL, DN 75MM, INSTALADO EM PRUMADA DE ÁGUA FORNECIMENTO E INSTALAÇÃO. AF_12/2014_P</t>
  </si>
  <si>
    <t>JOELHO 45 GRAUS, PVC, SERIE R, ÁGUA PLUVIAL, DN 40 MM, JUNTA SOLDÁVEL,FORNECIDO E INSTALADO EM RAMAL DE ENCAMINHAMENTO. AF_12/2014_P</t>
  </si>
  <si>
    <t>CURVA 90 GRAUS, PVC, SOLDÁVEL, DN 75MM, INSTALADO EM PRUMADA DE ÁGUA FORNECIMENTO E INSTALAÇÃO. AF_12/2014_P</t>
  </si>
  <si>
    <t>JOELHO 90 GRAUS, PVC, SERIE R, ÁGUA PLUVIAL, DN 50 MM, JUNTA ELÁSTICA,FORNECIDO E INSTALADO EM RAMAL DE ENCAMINHAMENTO. AF_12/2014</t>
  </si>
  <si>
    <t>CURVA 45 GRAUS, PVC, SOLDÁVEL, DN 75MM, INSTALADO EM PRUMADA DE ÁGUA FORNECIMENTO E INSTALAÇÃO. AF_12/2014_P</t>
  </si>
  <si>
    <t>JOELHO 45 GRAUS, PVC, SERIE R, ÁGUA PLUVIAL, DN 50 MM, JUNTA ELÁSTICA,FORNECIDO E INSTALADO EM RAMAL DE ENCAMINHAMENTO. AF_12/2014</t>
  </si>
  <si>
    <t>JOELHO 90 GRAUS, PVC, SOLDÁVEL, DN 85MM, INSTALADO EM PRUMADA DE ÁGUA FORNECIMENTO E INSTALAÇÃO. AF_12/2014_P</t>
  </si>
  <si>
    <t>JOELHO 90 GRAUS, PVC, SERIE R, ÁGUA PLUVIAL, DN 75 MM, JUNTA ELÁSTICA,FORNECIDO E INSTALADO EM RAMAL DE ENCAMINHAMENTO. AF_12/2014</t>
  </si>
  <si>
    <t>JOELHO 45 GRAUS, PVC, SOLDÁVEL, DN 85MM, INSTALADO EM PRUMADA DE ÁGUA FORNECIMENTO E INSTALAÇÃO. AF_12/2014_P</t>
  </si>
  <si>
    <t>JOELHO 45 GRAUS, PVC, SERIE R, ÁGUA PLUVIAL, DN 75 MM, JUNTA ELÁSTICA,FORNECIDO E INSTALADO EM RAMAL DE ENCAMINHAMENTO. AF_12/2014</t>
  </si>
  <si>
    <t>CURVA 90 GRAUS, PVC, SOLDÁVEL, DN 85MM, INSTALADO EM PRUMADA DE ÁGUA FORNECIMENTO E INSTALAÇÃO. AF_12/2014_P</t>
  </si>
  <si>
    <t>CURVA 45 GRAUS, PVC, SOLDÁVEL, DN 85MM, INSTALADO EM PRUMADA DE ÁGUA FORNECIMENTO E INSTALAÇÃO. AF_12/2014_P</t>
  </si>
  <si>
    <t>LUVA, PVC, SOLDÁVEL, DN 25MM, INSTALADO EM PRUMADA DE ÁGUA FORNECIMENTO E INSTALAÇÃO. AF_12/2014_P</t>
  </si>
  <si>
    <t>JOELHO 90 GRAUS, PVC, SERIE R, ÁGUA PLUVIAL, DN 100 MM, JUNTA ELÁSTICA, FORNECIDO E INSTALADO EM RAMAL DE ENCAMINHAMENTO. AF_12/2014</t>
  </si>
  <si>
    <t>LUVA DE CORRER, PVC, SOLDÁVEL, DN 25MM, INSTALADO EM PRUMADA DE ÁGUA FORNECIMENTO E INSTALAÇÃO. AF_12/2014_P</t>
  </si>
  <si>
    <t>JOELHO 45 GRAUS, PVC, SERIE R, ÁGUA PLUVIAL, DN 100 MM, JUNTA ELÁSTICA, FORNECIDO E INSTALADO EM RAMAL DE ENCAMINHAMENTO. AF_12/2014</t>
  </si>
  <si>
    <t>LUVA DE REDUÇÃO, PVC, SOLDÁVEL, DN 25MM X 32MM, INSTALADO EM PRUMADA DE ÁGUA FORNECIMENTO E INSTALAÇÃO. AF_12/2014_P</t>
  </si>
  <si>
    <t>LUVA SOLDÁVEL E COM ROSCA, PVC, SOLDÁVEL, DN 25MM X 3/4, INSTALADO EMPRUMADA DE ÁGUA FORNECIMENTO E INSTALAÇÃO. AF_12/2014_P</t>
  </si>
  <si>
    <t>UNIÃO, PVC, SOLDÁVEL, DN 25MM, INSTALADO EM PRUMADA DE ÁGUA FORNECIMENTO E INSTALAÇÃO. AF_12/2014_P</t>
  </si>
  <si>
    <t>ADAPTADOR CURTO COM BOLSA E ROSCA PARA REGISTRO, PVC, SOLDÁVEL, DN 25MM X 3/4, INSTALADO EM PRUMADA DE ÁGUA FORNECIMENTO E INSTALAÇÃO. AF_12/2014_P</t>
  </si>
  <si>
    <t>LUVA, PVC, SOLDÁVEL, DN 32MM, INSTALADO EM PRUMADA DE ÁGUA FORNECIMENTO E INSTALAÇÃO. AF_12/2014_P</t>
  </si>
  <si>
    <t>LUVA DE REDUÇÃO, PVC, SOLDÁVEL, DN 32MM X 40MM, INSTALADO EM PRUMADA DE ÁGUA FORNECIMENTO E INSTALAÇÃO. AF_12/2014_P</t>
  </si>
  <si>
    <t>LUVA SIMPLES, PVC, SERIE R, ÁGUA PLUVIAL, DN 40 MM, JUNTA SOLDÁVEL, FORNECIDO E INSTALADO EM RAMAL DE ENCAMINHAMENTO. AF_12/2014_P</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</si>
  <si>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</si>
  <si>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</si>
  <si>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</si>
  <si>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</si>
  <si>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</si>
  <si>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FORNECIMENTO E INSTALAÇÃO. AF_12/2014_P</t>
  </si>
  <si>
    <t>UNIÃO, PVC, SOLDÁVEL, DN 32MM, INSTALADO EM PRUMADA DE ÁGUA FORNECIMENTO E INSTALAÇÃO. AF_12/2014_P</t>
  </si>
  <si>
    <t>ADAPTADOR CURTO COM BOLSA E ROSCA PARA REGISTRO, PVC, SOLDÁVEL, DN 32MM X 1, INSTALADO EM PRUMADA DE ÁGUA FORNECIMENTO E INSTALAÇÃO. AF_12/2014_P</t>
  </si>
  <si>
    <t>LUVA SIMPLES, PVC, SERIE R, ÁGUA PLUVIAL, DN 100 MM, JUNTA ELÁSTICA, FORNECIDO E INSTALADO EM RAMAL DE ENCAMINHAMENTO. AF_12/2014</t>
  </si>
  <si>
    <t>LUVA DE CORRER, PVC, SERIE R, ÁGUA PLUVIAL, DN 100 MM, JUNTA ELÁSTICA,FORNECIDO E INSTALADO EM RAMAL DE ENCAMINHAMENTO. AF_12/2014</t>
  </si>
  <si>
    <t>REDUÇÃO EXCÊNTRICA, PVC, SERIE R, ÁGUA PLUVIAL, DN 100 X 75 MM, JUNTA ELÁSTICA, FORNECIDO E INSTALADO EM RAMAL DE ENCAMINHAMENTO. AF_12/2014</t>
  </si>
  <si>
    <t>LUVA, PVC, SOLDÁVEL, DN 40MM, INSTALADO EM PRUMADA DE ÁGUA FORNECIMENTO E INSTALAÇÃO. AF_12/2014_P</t>
  </si>
  <si>
    <t>TÊ DE INSPEÇÃO, PVC, SERIE R, ÁGUA PLUVIAL, DN 100 MM, JUNTA ELÁSTICA,FORNECIDO E INSTALADO EM RAMAL DE ENCAMINHAMENTO. AF_12/2014</t>
  </si>
  <si>
    <t>JUNÇÃO SIMPLES, PVC, SERIE R, ÁGUA PLUVIAL, DN 40 MM, JUNTA SOLDÁVEL, FORNECIDO E INSTALADO EM RAMAL DE ENCAMINHAMENTO. AF_12/2014_P</t>
  </si>
  <si>
    <t>LUVA DE REDUÇÃO, PVC, SOLDÁVEL, DN 40MM X 32MM, INSTALADO EM PRUMADA DE ÁGUA FORNECIMENTO E INSTALAÇÃO. AF_12/2014_P</t>
  </si>
  <si>
    <t>JUNÇÃO SIMPLES, PVC, SERIE R, ÁGUA PLUVIAL, DN 50 MM, JUNTA ELÁSTICA, FORNECIDO E INSTALADO EM RAMAL DE ENCAMINHAMENTO. AF_12/2014</t>
  </si>
  <si>
    <t>LUVA COM ROSCA, PVC, SOLDÁVEL, DN 40MM X 1.1/4, INSTALADO EM PRUMADA DE ÁGUA FORNECIMENTO E INSTALAÇÃO. AF_12/2014_P</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</si>
  <si>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</si>
  <si>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</si>
  <si>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</si>
  <si>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FORNECIMENTO E INSTALAÇÃO. AF_12/2014_P</t>
  </si>
  <si>
    <t>JUNÇÃO SIMPLES, PVC, SERIE R, ÁGUA PLUVIAL, DN 100 X 75 MM, JUNTA ELÁSTICA, FORNECIDO E INSTALADO EM RAMAL DE ENCAMINHAMENTO. AF_12/2014</t>
  </si>
  <si>
    <t>ADAPTADOR CURTO COM BOLSA E ROSCA PARA REGISTRO, PVC, SOLDÁVEL, DN 40MM X 1.1/2, INSTALADO EM PRUMADA DE ÁGUA FORNECIMENTO E INSTALAÇÃO.AF_12/2014_P</t>
  </si>
  <si>
    <t>TÊ, PVC, SERIE R, ÁGUA PLUVIAL, DN 100 X 100 MM, JUNTA ELÁSTICA, FORNECIDO E INSTALADO EM RAMAL DE ENCAMINHAMENTO. AF_12/2014</t>
  </si>
  <si>
    <t>ADAPTADOR CURTO COM BOLSA E ROSCA PARA REGISTRO, PVC, SOLDÁVEL, DN 40MM X 1.1/4, INSTALADO EM PRUMADA DE ÁGUA FORNECIMENTO E INSTALAÇÃO.AF_12/2014_P</t>
  </si>
  <si>
    <t>TÊ, PVC, SERIE R, ÁGUA PLUVIAL, DN 100 X 75 MM, JUNTA ELÁSTICA, FORNECIDO E INSTALADO EM RAMAL DE ENCAMINHAMENTO. AF_12/2014</t>
  </si>
  <si>
    <t>JUNÇÃO DUPLA, PVC, SERIE R, ÁGUA PLUVIAL, DN 100 X 100 X 100 MM, JUNTAELÁSTICA, FORNECIDO E INSTALADO EM RAMAL DE ENCAMINHAMENTO. AF_12/2014</t>
  </si>
  <si>
    <t>LUVA, PVC, SOLDÁVEL, DN 50MM, INSTALADO EM PRUMADA DE ÁGUA FORNECIMENTO E INSTALAÇÃO. AF_12/2014_P</t>
  </si>
  <si>
    <t>LUVA DE CORRER, PVC, SOLDÁVEL, DN 50MM, INSTALADO EM PRUMADA DE ÁGUA FORNECIMENTO E INSTALAÇÃO. AF_12/2014_P</t>
  </si>
  <si>
    <t>JOELHO 90 GRAUS, PVC, SERIE R, ÁGUA PLUVIAL, DN 75 MM, JUNTA ELÁSTICA,FORNECIDO E INSTALADO EM CONDUTORES VERTICAIS DE ÁGUAS PLUVIAIS. AF_12/2014</t>
  </si>
  <si>
    <t>JOELHO 45 GRAUS, PVC, SERIE R, ÁGUA PLUVIAL, DN 75 MM, JUNTA ELÁSTICA,FORNECIDO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</si>
  <si>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</si>
  <si>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</si>
  <si>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</si>
  <si>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</si>
  <si>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COM ROSCA, PVC, SOLDÁVEL, DN 50MM X 1.1/2, INSTALADO EM PRUMADA DE ÁGUA FORNECIMENTO E INSTALAÇÃO. AF_12/2014_P</t>
  </si>
  <si>
    <t>UNIÃO, PVC, SOLDÁVEL, DN 50MM, INSTALADO EM PRUMADA DE ÁGUA FORNECIMENTO E INSTALAÇÃO. AF_12/2014_P</t>
  </si>
  <si>
    <t>ADAPTADOR CURTO COM BOLSA E ROSCA PARA REGISTRO, PVC, SOLDÁVEL, DN 50MM X 1.1/4, INSTALADO EM PRUMADA DE ÁGUA FORNECIMENTO E INSTALAÇÃO.AF_12/2014_P</t>
  </si>
  <si>
    <t>ADAPTADOR CURTO COM BOLSA E ROSCA PARA REGISTRO, PVC, SOLDÁVEL, DN 50MM X 1.1/2, INSTALADO EM PRUMADA DE ÁGUA FORNECIMENTO E INSTALAÇÃO.AF_12/2014_P</t>
  </si>
  <si>
    <t>LUVA, PVC, SOLDÁVEL, DN 60MM, INSTALADO EM PRUMADA DE ÁGUA FORNECIMENTO E INSTALAÇÃO. AF_12/2014_P</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</si>
  <si>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</si>
  <si>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</si>
  <si>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FORNECIMENTO E INSTALAÇÃO. AF_12/2014_P</t>
  </si>
  <si>
    <t>UNIÃO, PVC, SOLDÁVEL, DN 60MM, INSTALADO EM PRUMADA DE ÁGUA FORNECIMENTO E INSTALAÇÃO. AF_12/2014_P</t>
  </si>
  <si>
    <t>ADAPTADOR CURTO COM BOLSA E ROSCA PARA REGISTRO, PVC, SOLDÁVEL, DN 60MM X 2, INSTALADO EM PRUMADA DE ÁGUA FORNECIMENTO E INSTALAÇÃO. AF_12/2014_P</t>
  </si>
  <si>
    <t>LUVA, PVC, SOLDÁVEL, DN 75MM, INSTALADO EM PRUMADA DE ÁGUA FORNECIMENTO E INSTALAÇÃO. AF_12/2014_P</t>
  </si>
  <si>
    <t>UNIÃO, PVC, SOLDÁVEL, DN 75MM, INSTALADO EM PRUMADA DE ÁGUA FORNECIMENTO E INSTALAÇÃO. AF_12/2014_P</t>
  </si>
  <si>
    <t>ADAPTADOR CURTO COM BOLSA E ROSCA PARA REGISTRO, PVC, SOLDÁVEL, DN 75MM X 2.1/2, INSTALADO EM PRUMADA DE ÁGUA FORNECIMENTO E INSTALAÇÃO.AF_12/2014_P</t>
  </si>
  <si>
    <t>LUVA, PVC, SOLDÁVEL, DN 85MM, INSTALADO EM PRUMADA DE ÁGUA FORNECIMENTO E INSTALAÇÃO. AF_12/2014_P</t>
  </si>
  <si>
    <t>UNIÃO, PVC, SOLDÁVEL, DN 85MM, INSTALADO EM PRUMADA DE ÁGUA FORNECIMENTO E INSTALAÇÃO. AF_12/2014_P</t>
  </si>
  <si>
    <t>ADAPTADOR CURTO COM BOLSA E ROSCA PARA REGISTRO, PVC, SOLDÁVEL, DN 85MM X 3, INSTALADO EM PRUMADA DE ÁGUA FORNECIMENTO E INSTALAÇÃO. AF_12/2014_P</t>
  </si>
  <si>
    <t>TE, PVC, SOLDÁVEL, DN 25MM, INSTALADO EM PRUMADA DE ÁGUA FORNECIMENTO E INSTALAÇÃO. AF_12/2014_P</t>
  </si>
  <si>
    <t>TÊ COM BUCHA DE LATÃO NA BOLSA CENTRAL, PVC, SOLDÁVEL, DN 25MM X 1/2,INSTALADO EM PRUMADA DE ÁGUA FORNECIMENTO E INSTALAÇÃO. AF_12/2014_P</t>
  </si>
  <si>
    <t>TÊ DE REDUÇÃO, PVC, SOLDÁVEL, DN 25MM X 20MM, INSTALADO EM PRUMADA DE ÁGUA FORNECIMENTO E INSTALAÇÃO. AF_12/2014_P</t>
  </si>
  <si>
    <t>TE, PVC, SOLDÁVEL, DN 32MM, INSTALADO EM PRUMADA DE ÁGUA FORNECIMENTO E INSTALAÇÃO. AF_12/2014_P</t>
  </si>
  <si>
    <t>TÊ COM BUCHA DE LATÃO NA BOLSA CENTRAL, PVC, SOLDÁVEL, DN 32MM X 3/4,INSTALADO EM PRUMADA DE ÁGUA FORNECIMENTO E INSTALAÇÃO. AF_12/2014_P</t>
  </si>
  <si>
    <t>TÊ DE REDUÇÃO, PVC, SOLDÁVEL, DN 32MM X 25MM, INSTALADO EM PRUMADA DE ÁGUA FORNECIMENTO E INSTALAÇÃO. AF_12/2014_P</t>
  </si>
  <si>
    <t>TE, PVC, SOLDÁVEL, DN 40MM, INSTALADO EM PRUMADA DE ÁGUA FORNECIMENTO E INSTALAÇÃO. AF_12/2014_P</t>
  </si>
  <si>
    <t>TÊ DE REDUÇÃO, PVC, SOLDÁVEL, DN 40MM X 32MM, INSTALADO EM PRUMADA DE ÁGUA FORNECIMENTO E INSTALAÇÃO. AF_12/2014_P</t>
  </si>
  <si>
    <t>TE, PVC, SOLDÁVEL, DN 50MM, INSTALADO EM PRUMADA DE ÁGUA FORNECIMENTO E INSTALAÇÃO. AF_12/2014_P</t>
  </si>
  <si>
    <t>TÊ DE REDUÇÃO, PVC, SOLDÁVEL, DN 50MM X 40MM, INSTALADO EM PRUMADA DE ÁGUA FORNECIMENTO E INSTALAÇÃO. AF_12/2014_P</t>
  </si>
  <si>
    <t>TÊ DE REDUÇÃO, PVC, SOLDÁVEL, DN 50MM X 25MM, INSTALADO EM PRUMADA DE ÁGUA FORNECIMENTO E INSTALAÇÃO. AF_12/2014_P</t>
  </si>
  <si>
    <t>TE, PVC, SOLDÁVEL, DN 60MM, INSTALADO EM PRUMADA DE ÁGUA FORNECIMENTO E INSTALAÇÃO. AF_12/2014_P</t>
  </si>
  <si>
    <t>TE, PVC, SOLDÁVEL, DN 75MM, INSTALADO EM PRUMADA DE ÁGUA FORNECIMENTO E INSTALAÇÃO. AF_12/2014_P</t>
  </si>
  <si>
    <t>TE DE REDUÇÃO, PVC, SOLDÁVEL, DN 75MM X 50MM, INSTALADO EM PRUMADA DE ÁGUA FORNECIMENTO E INSTALAÇÃO. AF_12/2014_P</t>
  </si>
  <si>
    <t>TE, PVC, SOLDÁVEL, DN 85MM, INSTALADO EM PRUMADA DE ÁGUA FORNECIMENTO E INSTALAÇÃO. AF_12/2014_P</t>
  </si>
  <si>
    <t>TE DE REDUÇÃO, PVC, SOLDÁVEL, DN 85MM X 60MM, INSTALADO EM PRUMADA DE ÁGUA FORNECIMENTO E INSTALAÇÃO. AF_12/2014_P</t>
  </si>
  <si>
    <t>JOELHO 90 GRAUS, CPVC, SOLDÁVEL, DN 15MM, INSTALADO EM RAMAL OU SUB-RAMAL DE ÁGUA FORNECIMENTO E INSTALAÇÃO. AF_12/2014</t>
  </si>
  <si>
    <t>JOELHO 90 GRAUS, CPVC, SOLDÁVEL, DN 22MM, INSTALADO EM RAMAL OU SUB-RAMAL DE ÁGUA FORNECIMENTO E INSTALAÇÃO . AF_12/2014</t>
  </si>
  <si>
    <t>JOELHO DE TRANSIÇÃO, 90 GRAUS, CPVC, SOLDÁVEL, DN 22MM X 3/4", INSTALADO EM RAMAL OU SUB-RAMAL DE ÁGUA FORNECIMENTO E INSTALAÇÃO . AF_12/2014</t>
  </si>
  <si>
    <t>LUVA, CPVC, SOLDÁVEL, DN 15MM, INSTALADO EM RAMAL OU SUB-RAMAL DE ÁGUAFORNECIMENTO E INSTALAÇÃO. AF_12/2014</t>
  </si>
  <si>
    <t>LUVA DE TRANSIÇÃO, CPVC, SOLDÁVEL, DN15MM X 1/2, INSTALADO EM RAMAL OU SUB-RAMAL DE ÁGUA FORNECIMENTO E INSTALAÇÃO. AF_12/2014</t>
  </si>
  <si>
    <t>LUVA DE TRANSIÇÃO, CPVC, SOLDÁVEL, DN22MM X 25MM, INSTALADO EM RAMAL OU SUB-RAMAL DE ÁGUA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</si>
  <si>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</si>
  <si>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</si>
  <si>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CONECTOR, CPVC, SOLDÁVEL, DN22MM X 3/4", INSTALADO EM RAMAL OU SUB-RAMAL DE ÁGUA FORNECIMENTO E INSTALAÇÃO</t>
  </si>
  <si>
    <t>LUVA SIMPLES, PVC, SERIE R, ÁGUA PLUVIAL, DN 100 MM, JUNTA ELÁSTICA, FORNECIDO E INSTALADO EM CONDUTORES VERTICAIS DE ÁGUAS PLUVIAIS. AF_12/2014</t>
  </si>
  <si>
    <t>LUVA DE CORRER, PVC, SERIE R, ÁGUA PLUVIAL, DN 100 MM, JUNTA ELÁSTICA,FORNECIDO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</si>
  <si>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</si>
  <si>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</si>
  <si>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</si>
  <si>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ELÁSTICA,FORNECIDO E INSTALADO EM CONDUTORES VERTICAIS DE ÁGUAS PLUVIAIS. AF_12/2014</t>
  </si>
  <si>
    <t>REDUÇÃO EXCÊNTRICA, PVC, SERIE R, ÁGUA PLUVIAL, DN 150 X 100 MM, JUNTAELÁSTICA, FORNECIDO E INSTALADO EM CONDUTORES VERTICAIS DE ÁGUAS PLUVIAIS. AF_12/2014</t>
  </si>
  <si>
    <t>JUNÇÃO SIMPLES, PVC, SERIE R, ÁGUA PLUVIAL, DN 75 X 75 MM, JUNTA ELÁSTICA, FORNECIDO E INSTALADO EM CONDUTORES VERTICAIS DE ÁGUAS PLUVIAIS.AF_12/2014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</si>
  <si>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</si>
  <si>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</si>
  <si>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TE, CPVC, SOLDÁVEL, DN 15MM, INSTALADO EM RAMAL OU SUB-RAMAL DE ÁGUA FORNECIMENTO E INSTALAÇÃO. AF_12/2014</t>
  </si>
  <si>
    <t>JUNÇÃO SIMPLES, PVC, SERIE R, ÁGUA PLUVIAL, DN 100 X 75 MM, JUNTA ELÁSTICA, FORNECIDO E INSTALADO EM CONDUTORES VERTICAIS DE ÁGUAS PLUVIAIS.AF_12/2014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</si>
  <si>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</si>
  <si>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</si>
  <si>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TE, CPVC, SOLDÁVEL, DN 22MM, INSTALADO EM RAMAL OU SUB-RAMAL DE ÁGUA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</si>
  <si>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</si>
  <si>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</si>
  <si>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</si>
  <si>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TE MISTURADOR DE TRANSIÇÃO, CPVC, SOLDÁVEL, DN 22MM X 3/4 , INSTALADO EM RAMAL OU SUB-RAMAL DE ÁGUA FORNECIMENTO E INSTALAÇÃO. AF_12/2014</t>
  </si>
  <si>
    <t>TÊ, PVC, SERIE R, ÁGUA PLUVIAL, DN 150 X 100 MM, JUNTA ELÁSTICA, FORNECIDO E INSTALADO EM CONDUTORES VERTICAIS DE ÁGUAS PLUVIAIS. AF_12/2014</t>
  </si>
  <si>
    <t>JOELHO 90 GRAUS, PVC, SERIE NORMAL, ESGOTO PREDIAL, DN 40 MM, JUNTA SOLDÁVEL, FORNECIDO E INSTALADO EM RAMAL DE DESCARGA OU RAMAL DE ESGOTOSANITÁRIO. AF_12/2014_P</t>
  </si>
  <si>
    <t>JOELHO 45 GRAUS, PVC, SERIE NORMAL, ESGOTO PREDIAL, DN 40 MM, JUNTA SOLDÁVEL, FORNECIDO E INSTALADO EM RAMAL DE DESCARGA OU RAMAL DE ESGOTOSANITÁRIO. AF_12/2014_P</t>
  </si>
  <si>
    <t>CURVA CURTA 90 GRAUS, PVC, SERIE NORMAL, ESGOTO PREDIAL, DN 40 MM, JUNTA SOLDÁVEL, FORNECIDO E INSTALADO EM RAMAL DE DESCARGA OU RAMAL DE ESGOTO SANITÁRIO. AF_12/2014_P</t>
  </si>
  <si>
    <t>CURVA LONGA 90 GRAUS, PVC, SERIE NORMAL, ESGOTO PREDIAL, DN 40 MM, JUNTA SOLDÁVEL, FORNECIDO E INSTALADO EM RAMAL DE DESCARGA OU RAMAL DE ESGOTO SANITÁRIO. AF_12/2014_P</t>
  </si>
  <si>
    <t>JOELHO 90 GRAUS, PVC, SERIE NORMAL, ESGOTO PREDIAL, DN 50 MM, JUNTA ELÁSTICA, FORNECIDO E INSTALADO EM RAMAL DE DESCARGA OU RAMAL DE ESGOTOSANITÁRIO. AF_12/2014</t>
  </si>
  <si>
    <t>JOELHO 45 GRAUS, PVC, SERIE NORMAL, ESGOTO PREDIAL, DN 50 MM, JUNTA ELÁSTICA, FORNECIDO E INSTALADO EM RAMAL DE DESCARGA OU RAMAL DE ESGOTOSANITÁRIO.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</si>
  <si>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</si>
  <si>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</si>
  <si>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ESGOTOSANITÁRIO. AF_12/2014</t>
  </si>
  <si>
    <t>JOELHO 45 GRAUS, PVC, SERIE NORMAL, ESGOTO PREDIAL, DN 75 MM, JUNTA ELÁSTICA, FORNECIDO E INSTALADO EM RAMAL DE DESCARGA OU RAMAL DE ESGOTOSANITÁRIO.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</si>
  <si>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</si>
  <si>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</si>
  <si>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ESGOTOSANITÁRIO. AF_12/2014</t>
  </si>
  <si>
    <t>JOELHO 45 GRAUS, PVC, SERIE NORMAL, ESGOTO PREDIAL, DN 100 MM, JUNTA ELÁSTICA, FORNECIDO E INSTALADO EM RAMAL DE DESCARGA OU RAMAL DE ESGOTOSANITÁRIO.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</si>
  <si>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</si>
  <si>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</si>
  <si>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AF_12/2014_P</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</si>
  <si>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</si>
  <si>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</si>
  <si>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</si>
  <si>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</si>
  <si>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</si>
  <si>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ESGOTOSANITÁRIO. AF_12/2014</t>
  </si>
  <si>
    <t>TE, PVC, SERIE NORMAL, ESGOTO PREDIAL, DN 40 X 40 MM, JUNTA SOLDÁVEL, FORNECIDO E INSTALADO EM RAMAL DE DESCARGA OU RAMAL DE ESGOTO SANITÁRIO. AF_12/2014_P</t>
  </si>
  <si>
    <t>JUNÇÃO SIMPLES, PVC, SERIE NORMAL, ESGOTO PREDIAL, DN 40 MM, JUNTA SOLDÁVEL, FORNECIDO E INSTALADO EM RAMAL DE DESCARGA OU RAMAL DE ESGOTO SANITÁRIO. AF_12/2014_P</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</si>
  <si>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</si>
  <si>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</si>
  <si>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</si>
  <si>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</si>
  <si>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</si>
  <si>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</si>
  <si>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</si>
  <si>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</si>
  <si>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</si>
  <si>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</si>
  <si>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</si>
  <si>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</si>
  <si>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</si>
  <si>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</si>
  <si>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</si>
  <si>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</si>
  <si>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OUVENTILAÇÃO. AF_12/2014</t>
  </si>
  <si>
    <t>CURVA LONGA 90 GRAUS, PVC, SERIE NORMAL, ESGOTO PREDIAL, DN 100 MM, JUNTA ELÁSTICA, FORNECIDO E INSTALADO EM PRUMADA DE ESGOTO SANITÁRIO OUVENTILAÇÃO.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</si>
  <si>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</si>
  <si>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</si>
  <si>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</si>
  <si>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</si>
  <si>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</si>
  <si>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</si>
  <si>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</si>
  <si>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</si>
  <si>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</si>
  <si>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</si>
  <si>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VENTILAÇÃO.AF_12/2014</t>
  </si>
  <si>
    <t>JUNÇÃO SIMPLES, PVC, SERIE NORMAL, ESGOTO PREDIAL, DN 100 X 100 MM, JUNTA ELÁSTICA, FORNECIDO E INSTALADO EM PRUMADA DE ESGOTO SANITÁRIO OUVENTILAÇÃO.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</si>
  <si>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</si>
  <si>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</si>
  <si>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</si>
  <si>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</si>
  <si>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</si>
  <si>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</si>
  <si>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</si>
  <si>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SANITÁRIO.AF_12/2014</t>
  </si>
  <si>
    <t>LUVA DE CORRER, PVC, SERIE NORMAL, ESGOTO PREDIAL, DN 150 MM, JUNTA ELÁSTICA, FORNECIDO E INSTALADO EM SUBCOLETOR AÉREO DE ESGOTO SANITÁRIO.AF_12/2014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</si>
  <si>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</si>
  <si>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</si>
  <si>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</si>
  <si>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</si>
  <si>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FORNECIMENTO E INSTALAÇÃO. AF_12/2014_P</t>
  </si>
  <si>
    <t>JOELHO 45 GRAUS, PVC, SOLDÁVEL, DN 25MM, INSTALADO EM DRENO DE AR-CONDICIONADO FORNECIMENTO E INSTALAÇÃO. AF_12/2014_P</t>
  </si>
  <si>
    <t>LUVA, PVC, SOLDÁVEL, DN 25MM, INSTALADO EM DRENO DE AR-CONDICIONADO FORNECIMENTO E INSTALAÇÃO. AF_12/2014_P</t>
  </si>
  <si>
    <t>TE, PVC, SOLDÁVEL, DN 25MM, INSTALADO EM DRENO DE AR-CONDICIONADO FORNECIMENTO E INSTALAÇÃO. AF_12/2014_P</t>
  </si>
  <si>
    <t>LUVA COM BUCHA DE LATÃO, PVC, SOLDÁVEL, DN 25MM X 3/4, INSTALADO EM PRUMADA DE ÁGUA FORNECIMENTO E INSTALAÇÃO. AF_12/2014_P</t>
  </si>
  <si>
    <t>CAIXA DE INSPECAO EM ANEL DE CONCRETO PRE MOLDADO, COM 950MM DE ALTURATOTAL. ANEIS COM ESP=50MM, DIAM.=600MM. EXCLUSIVE TAMPAO E ESCAVACAO- FORNECIMENTO E INSTALACAO</t>
  </si>
  <si>
    <t>CAIXA SIFONADA, PVC, DN 100 X 100 X 50 MM, FORNECIDA E INSTALADA EM RAMAIS DE ENCAMINHAMENTO DE ÁGUA PLUVIAL. AF_12/2014_P</t>
  </si>
  <si>
    <t>CAIXA SIFONADA, PVC, DN 150 X 185 X 75 MM, FORNECIDA E INSTALADA EM RAMAIS DE ENCAMINHAMENTO DE ÁGUA PLUVIAL. AF_12/2014_P</t>
  </si>
  <si>
    <t>RALO SIFONADO, PVC, DN 100 X 40 MM, JUNTA SOLDÁVEL, FORNECIDO E INSTALADO EM RAMAIS DE ENCAMINHAMENTO DE ÁGUA PLUVIAL. AF_12/2014_P</t>
  </si>
  <si>
    <t>CAIXA SIFONADA, PVC, DN 100 X 100 X 50 MM, JUNTA ELÁSTICA, FORNECIDA EINSTALADA EM RAMAL DE DESCARGA OU EM RAMAL DE ESGOTO SANITÁRIO. AF_12/2014_P</t>
  </si>
  <si>
    <t>CAIXA SIFONADA, PVC, DN 150 X 185 X 75 MM, JUNTA ELÁSTICA, FORNECIDA EINSTALADA EM RAMAL DE DESCARGA OU EM RAMAL DE ESGOTO SANITÁRIO. AF_12/2014_P</t>
  </si>
  <si>
    <t>RALO SIFONADO, PVC, DN 100 X 40 MM, JUNTA SOLDÁVEL, FORNECIDO E INSTALADO EM RAMAL DE DESCARGA OU EM RAMAL DE ESGOTO SANITÁRIO. AF_12/2014_P</t>
  </si>
  <si>
    <t>RALO SECO, PVC, DN 100 X 40 MM, JUNTA SOLDÁVEL, FORNECIDO E INSTALADO EM RAMAL DE DESCARGA OU EM RAMAL DE ESGOTO SANITÁRIO. AF_12/2014_P</t>
  </si>
  <si>
    <t>VASO SANITARIO SIFONADO LOUÇA BRANCA PADRAO POPULAR, COM CONJUNTO PARAFIXAÇAO PARA VASO SANITÁRIO COM PARAFUSO, ARRUELA E BUCHA - FORNECIMENTO E INSTALACAO</t>
  </si>
  <si>
    <t>MICTORIO SIFONADO DE LOUCA BRANCA COM PERTENCES, COM REGISTRO DE PRESSAO 1/2" COM CANOPLA CROMADA ACABAMENTO SIMPLES E CONJUNTO PARA FIXACAO- FORNECIMENTO E INSTALACAO</t>
  </si>
  <si>
    <t>TANQUE DE LOUÇA BRANCA COM COLUNA, 22L OU EQUIVALENTE - FORNECIMENTO EINSTALAÇÃO. AF_12/2013_P</t>
  </si>
  <si>
    <t>VASO SANITÁRIO SIFONADO COM CAIXA ACOPLADA LOUÇA BRANCA - PADRÃO MÉDIO- FORNECIMENTO E INSTALAÇÃO. AF_12/2013_P</t>
  </si>
  <si>
    <t>BANCADA DE GRANITO PRETO TIJUCA POLIDO PARA PIA DE COZINHA 1,50 X 0,60M - FORNECIMENTO E INSTALAÇÃO. AF_12/2013_P</t>
  </si>
  <si>
    <t>LAVATÓRIO LOUÇA BRANCA COM COLUNA, *44 X 35,5* CM, PADRÃO POPULAR - FORNECIMENTO E INSTALAÇÃO. AF_12/2013</t>
  </si>
  <si>
    <t>TORNEIRA CROMADA DE MESA, 1/2" OU 3/4", PARA LAVATÓRIO, PADRÃO POPULAR- FORNECIMENTO E INSTALAÇÃO. AF_12/2013</t>
  </si>
  <si>
    <t>TORNEIRA CROMADA 1/2" OU 3/4" PARA TANQUE, PADRÃO MÉDIO - FORNECIMENTOE INSTALAÇÃO. AF_12/2013</t>
  </si>
  <si>
    <t>TANQUE DE LOUÇA BRANCA COM COLUNA, 22L OU EQUIVALENTE, INCLUSO SIFÃO FLEXÍVEL EM PVC, VÁLVULA PLÁSTICA E TORNEIRA DE PLÁSTICO - FORNECIMENTOE INSTALAÇÃO. AF_12/2013_P</t>
  </si>
  <si>
    <t>TANQUE DE MÁRMORE SINTÉTICO SUSPENSO, 22L OU EQUIVALENTE, INCLUSO SIFÃO FLEXÍVEL EM PVC, VÁLVULA PLÁSTICA E TORNEIRA DE METAL CROMADO PADRÃOPOPULAR - FORNECIMENTO E INSTALAÇÃO. AF_12/2013_P</t>
  </si>
  <si>
    <t>VASO SANITÁRIO SIFONADO COM CAIXA ACOPLADA LOUÇA BRANCA - PADRÃO MÉDIO, INCLUSO ENGATE FLEXÍVEL EM METAL CROMADO, 1/2" X 40CM - FORNECIMENTOE INSTALAÇÃO. AF_12/2013_P</t>
  </si>
  <si>
    <t>BANCADA DE MÁRMORE SINTÉTICO 120 X 60CM, COM CUBA INTEGRADA, INCLUSO SIFÃO TIPO GARRAFA EM PVC, VÁLVULA EM PLÁSTICO CROMADO TIPO AMERICANA ETORNEIRA CROMADA LONGA, DE PAREDE, PADRÃO POPULAR - FORNECIMENTO E INSTALAÇÃO. AF_12/2013_P</t>
  </si>
  <si>
    <t>LAVATÓRIO LOUÇA BRANCA COM COLUNA, *44 X 35,5* CM, PADRÃO POPULAR, INCLUSO SIFÃO FLEXÍVEL EM PVC, VÁLVULA E ENGATE FLEXÍVEL 30CM EM PLÁSTICOE COM TORNEIRA CROMADA PADRÃO POPULAR - FORNECIMENTO E INSTALAÇÃO. AF_12/2013_P</t>
  </si>
  <si>
    <t>LAVATÓRIO LOUÇA BRANCA SUSPENSO, 29,5 X 39CM OU EQUIVALENTE, PADRÃO POPULAR, INCLUSO SIFÃO FLEXÍVEL EM PVC, VÁLVULA E ENGATE FLEXÍVEL 30CM EM PLÁSTICO E TORNEIRA CROMADA DE MESA, PADRÃO POPULAR - FORNECIMENTO EINSTALAÇÃO. AF_12/2013_P</t>
  </si>
  <si>
    <t>BANCADA DE GRANITO CINZA POLIDO 150X60CM, COM CUBA DE EMBUTIR DE AÇO INOXIDÁVEL MÉDIA, VÁLVULA AMERICANA EM METAL CROMADO, SIFÃO FLEXÍVEL EMPVC, ENGATE FLEXÍVEL 30CM, TORNEIRA DE MESA CROMADA TUBO MÓVEL PADRÃOALTO - FORNEC. E INSTAL. AF_12/2013_P</t>
  </si>
  <si>
    <t>BANCADA DE GRANITO PRETO TIJUCA POLIDO 150X60CM, COM CUBA DE EMBUTIR DE AÇO INOXIDÁVEL MÉDIA, VÁLVULA AMERICANA, SIFÃO GARRAFA, ENGATE FLEXÍVEL 40CM EM METAL CROMADO, APARELHO MISTURADOR DE MESA PADRÃO MÉDIO FORNEC. E INSTAL. AF_12/2013_P</t>
  </si>
  <si>
    <t>PONTOS DE AGUA/ESGOTO</t>
  </si>
  <si>
    <t>PONTO DE CONSUMO DE ÁGUA FRIA (SUBRAMAL) COM TUBULAÇÃO DE PVC, DN 25 MM, INSTALADO EM RAMAL DE ÁGUA. AF_12/2014</t>
  </si>
  <si>
    <t>PONTO DE CONSUMO TERMINAL DE ÁGUA QUENTE (SUBRAMAL) COM TUBULAÇÃO DE CPVC, DN 22 MM, INSTALADO EM RAMAL DE ÁGUA. AF_12/2014</t>
  </si>
  <si>
    <t>VALVULA DE RETENCAO VERTICAL BRONZE (PN-16) 1/2" 200 PSI - EXTREMIDADECOM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</si>
  <si>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</si>
  <si>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</si>
  <si>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INSTALADOEM RAMAL DE ÁGUA. AF_12/2014</t>
  </si>
  <si>
    <t>REGISTRO DE GAVETA BRUTO, LATÃO, ROSCÁVEL, 3/4, FORNECIDO E INSTALADOEM RAMAL DE ÁGUA. AF_12/2014</t>
  </si>
  <si>
    <t>MISTURADOR MONOCOMANDO PARA CHUVEIRO, BASE BRUTA E ACABAMENTO CROMOADO, FORNECIDO E INSTALADO EM RAMAL DE ÁGUA. AF_12/2014</t>
  </si>
  <si>
    <t>KIT DE REGISTRO DE PRESSÃO BRUTO DE LATÃO ½, INCLUSIVE CONEXÕES, ROSCÁVEL, INSTALADO EM RAMAL DE ÁGUA FRIA FORNECIMENTO E INSTALAÇÃO. AF_12/2014</t>
  </si>
  <si>
    <t>KIT DE REGISTRO DE PRESSÃO BRUTO DE LATÃO ¾" COM ADAPTADOR CURTO E LUVA COM BUCHA, ROSCÁVEL, INSTALADO EM RAMAL DE ÁGUA - FORNECIMENTO E INSTALAÇÃO. AF_12/2014</t>
  </si>
  <si>
    <t>KIT DE REGISTRO DE GAVETA BRUTO DE LATÃO ½, COM 02 ADAPTADORES CURTOSCOM BOLSA E ROSCA, ROSCÁVEL, INSTALADO EM RAMAL DE ÁGUA FORNECIMENTO E INSTALAÇÃO. AF_12/2014</t>
  </si>
  <si>
    <t>KIT DE REGISTRO DE GAVETA BRUTO DE LATÃO ¾", COM 02 ADAPTADORES CURTOSCOM BOLSA E ROSCA, ROSCÁVEL, INSTALADO EM RAMAL DE ÁGUA - FORNECIMENTO E INSTALAÇÃO. AF_12/2014</t>
  </si>
  <si>
    <t>KIT DE MISTURADOR BASE BRUTA DE LATÃO ¾ MONOCOMANDO PARA CHUVEIRO, INCLUSIVE CONEXÕES, INSTALADO EM RAMAL DE ÁGUA FORNECIMENTO E INSTALAÇÃO. AF_12/2014</t>
  </si>
  <si>
    <t>KIT DE TÊ MISTURADOR EM CPVC ¾ COM DUPLO COMANDO PARA CHUVEIRO, INCLUSIVE CONEXÕES, INSTALADO EM RAMAL DE ÁGUA FORNECIMENTO E INSTALAÇÃO.AF_12/2014</t>
  </si>
  <si>
    <t>LIGAÇÃO DE ESGOTO EM TUBO PVC ESGOTO SÉRIE-R DN 100MM, DA CAIXA ATÉ A REDE, INCLUINDO ESCAVAÇÃO E REATERRO ATÉ 1,00M, COMPOSTO POR 10,50M DETUBO PVC SÉRIE-R ESGOTO DN 100MM, JUNÇÃO SIMPLES PVC PARA ESGOTO PREDIAL DN 100X100MM E CURVA PVC 90GRAUS PARA RE</t>
  </si>
  <si>
    <t>LIGAÇÃO DE ESGOTO EM TUBO PVC ESGOTO SÉRIE-R DN 150MM, DA CAIXA ATÉ A REDE, INCLUINDO ESCAVAÇÃO E REATERRO ATÉ 1,00M, COMPOSTO POR 13,65M DETUBO PVC SÉRIE-R ESGOTO DN 150MM - FORNECIMENTO E INSTALAÇÃO</t>
  </si>
  <si>
    <t xml:space="preserve">EXPURGO DE JAZIDA (MATERIAL VEGETAL, OU INSERVÍVEL, EXCETO LAMA) </t>
  </si>
  <si>
    <t>ESCAVACAO E CARGA MATERIAL 1A CATEGORIA, UTILIZANDO TRATOR DE ESTEIRASDE 110 A 160HP COM LAMINA, PESO OPERACIONAL * 13T E PA CARREGADEIRACOM 170 HP.</t>
  </si>
  <si>
    <t>ESCAVACAO E TRANSPORTE DE MATERIAL DE 2A CAT DMT 50M COM TRATOR SOBREESTEIRAS 305 HP COM LAMINA E ESCARIFICADOR</t>
  </si>
  <si>
    <t>ESCAVACAO MANUAL, CAMPO ABERTO, EM SOLO EXCETO ROCHA, DE 4,00 ATE 6,00M DE PROFUNDIDADE.</t>
  </si>
  <si>
    <t>ESCAVACAO MANUAL, CAMPO ABERTO, EM SOLO EXCETO ROCHA, DE 2,00 ATE 4,00M DE PROFUNDIDADE.</t>
  </si>
  <si>
    <t>ESCAVAÇÃO VERTICAL A CÉU ABERTO, INCLUINDO CARGA, DESCARGA E TRANSPORTE, EM SOLO DE 1ª CATEGORIA COM ESCAVADEIRA HIDRÁULICA (CAÇAMBA: 0,8 M³/ 111 HP), FROTA DE 3 CAMINHÕES BASCULANTES DE 14 M³, DMT DE 0,2 KM EVELOCIDADE MÉDIA 4 KM/H. AF_12/2013</t>
  </si>
  <si>
    <t>ESCAVAÇÃO VERTICAL A CÉU ABERTO, INCLUINDO CARGA, DESCARGA E TRANSPORTE, EM SOLO DE 1ª CATEGORIA COM ESCAVADEIRA HIDRÁULICA (CAÇAMBA: 0,8 M³/ 111 HP), FROTA DE 3 CAMINHÕES BASCULANTES DE 14 M³, DMT DE 0,3 KM EVELOCIDADE MÉDIA 5,9 KM/H. AF_12/2013</t>
  </si>
  <si>
    <t>ESCAVAÇÃO VERTICAL A CÉU ABERTO, INCLUINDO CARGA, DESCARGA E TRANSPORTE, EM SOLO DE 1ª CATEGORIA COM ESCAVADEIRA HIDRÁULICA (CAÇAMBA: 0,8 M³/ 111 HP), FROTA DE 3 CAMINHÕES BASCULANTES DE 14 M³, DMT DE 0,6 KM EVELOCIDADE MÉDIA 10 KM/H. AF_12/2013</t>
  </si>
  <si>
    <t>ESCAVAÇÃO VERTICAL A CÉU ABERTO, INCLUINDO CARGA, DESCARGA E TRANSPORTE, EM SOLO DE 1ª CATEGORIA COM ESCAVADEIRA HIDRÁULICA (CAÇAMBA: 0,8 M³/ 111 HP), FROTA DE 3 CAMINHÕES BASCULANTES DE 14 M³, DMT DE 0,8 KM EVELOCIDADE MÉDIA 14 KM/H. AF_12/2013</t>
  </si>
  <si>
    <t>ESCAVAÇÃO VERTICAL A CÉU ABERTO, INCLUINDO CARGA, DESCARGA E TRANSPORTE, EM SOLO DE 1ª CATEGORIA COM ESCAVADEIRA HIDRÁULICA (CAÇAMBA: 0,8 M³/ 111 HP), FROTA DE 3 CAMINHÕES BASCULANTES DE 14 M³, DMT DE 1 KM E VELOCIDADE MÉDIA 15 KM/H. AF_12/2013</t>
  </si>
  <si>
    <t>ESCAVAÇÃO VERTICAL A CÉU ABERTO, INCLUINDO CARGA, DESCARGA E TRANSPORTE, EM SOLO DE 1ª CATEGORIA COM ESCAVADEIRA HIDRÁULICA (CAÇAMBA: 0,8 M³/ 111 HP), FROTA DE 4 CAMINHÕES BASCULANTES DE 14 M³, DMT DE 1,5 KM EVELOCIDADE MÉDIA 18 KM/H. AF_12/2013</t>
  </si>
  <si>
    <t>ESCAVAÇÃO VERTICAL A CÉU ABERTO, INCLUINDO CARGA, DESCARGA E TRANSPORTE, EM SOLO DE 1ª CATEGORIA COM ESCAVADEIRA HIDRÁULICA (CAÇAMBA: 0,8 M³/ 111 HP), FROTA DE 4 CAMINHÕES BASCULANTES DE 14 M³, DMT DE 2 KM E VELOCIDADE MÉDIA 22 KM/H. AF_12/2013</t>
  </si>
  <si>
    <t>ESCAVAÇÃO VERTICAL A CÉU ABERTO, INCLUINDO CARGA, DESCARGA E TRANSPORTE, EM SOLO DE 1ª CATEGORIA COM ESCAVADEIRA HIDRÁULICA (CAÇAMBA: 0,8 M³/ 111 HP), FROTA DE 4 CAMINHÕES BASCULANTES DE 14 M³, DMT DE 2 KM E VELOCIDADE MÉDIA 35 KM/H. AF_12/2013</t>
  </si>
  <si>
    <t>ESCAVAÇÃO VERTICAL A CÉU ABERTO, INCLUINDO CARGA, DESCARGA E TRANSPORTE, EM SOLO DE 1ª CATEGORIA COM ESCAVADEIRA HIDRÁULICA (CAÇAMBA: 0,8 M³/ 111 HP), FROTA DE 5 CAMINHÕES BASCULANTES DE 14 M³, DMT DE 3 KM E VELOCIDADE MÉDIA 20 KM/H. AF_12/2013</t>
  </si>
  <si>
    <t>ESCAVAÇÃO VERTICAL A CÉU ABERTO, INCLUINDO CARGA, DESCARGA E TRANSPORTE, EM SOLO DE 1ª CATEGORIA COM ESCAVADEIRA HIDRÁULICA (CAÇAMBA: 0,8 M³/ 111 HP), FROTA DE 6 CAMINHÕES BASCULANTES DE 14 M³, DMT DE 4 KM E VELOCIDADE MÉDIA 22 KM/H. AF_12/2013</t>
  </si>
  <si>
    <t>ESCAVAÇÃO VERTICAL A CÉU ABERTO, INCLUINDO CARGA, DESCARGA E TRANSPORTE, EM SOLO DE 1ª CATEGORIA COM ESCAVADEIRA HIDRÁULICA (CAÇAMBA: 0,8 M³/ 111 HP), FROTA DE 7 CAMINHÕES BASCULANTES DE 14 M³, DMT DE 6 KM E VELOCIDADE MÉDIA 22 KM/H. AF_12/2013</t>
  </si>
  <si>
    <t>ESCAVAÇÃO VERTICAL A CÉU ABERTO, INCLUINDO CARGA, DESCARGA E TRANSPORTE, EM SOLO DE 1ª CATEGORIA COM ESCAVADEIRA HIDRÁULICA (CAÇAMBA: 0,8 M³/ 111 HP), FROTA DE 6 CAMINHÕES BASCULANTES DE 14 M³, DMT DE 6 KM E VELOCIDADE MÉDIA 35 KM/H. AF_12/2013</t>
  </si>
  <si>
    <t>ESCAVAÇÃO VERTICAL A CÉU ABERTO, INCLUINDO CARGA, DESCARGA E TRANSPORTE, EM SOLO DE 1ª CATEGORIA COM ESCAVADEIRA HIDRÁULICA (CAÇAMBA: 0,8 M³/ 111 HP), FROTA DE 9 CAMINHÕES BASCULANTES DE 14 M³, DMT DE 8 KM E VELOCIDADE MÉDIA 22 KM/H. AF_12/2013</t>
  </si>
  <si>
    <t>ESCAVAÇÃO VERTICAL A CÉU ABERTO, INCLUINDO CARGA, DESCARGA E TRANSPORTE, EM SOLO DE 1ª CATEGORIA COM ESCAVADEIRA HIDRÁULICA (CAÇAMBA: 0,8 M³/ 111 HP), FROTA DE 10 CAMINHÕES BASCULANTES DE 14 M³, DMT DE 10 KM EVELOCIDADE MÉDIA 22 KM/H. AF_12/2013</t>
  </si>
  <si>
    <t>ESCAVAÇÃO VERTICAL A CÉU ABERTO, INCLUINDO CARGA, DESCARGA E TRANSPORTE, EM SOLO DE 1ª CATEGORIA COM ESCAVADEIRA HIDRÁULICA (CAÇAMBA: 0,8 M³/ 111 HP), FROTA DE 7 CAMINHÕES BASCULANTES DE 14 M³, DMT DE 10 KM EVELOCIDADE MÉDIA 35 KM/H. AF_12/2013</t>
  </si>
  <si>
    <t>ESCAVAÇÃO VERTICAL A CÉU ABERTO, INCLUINDO CARGA, DESCARGA E TRANSPORTE, EM SOLO DE 1ª CATEGORIA COM ESCAVADEIRA HIDRÁULICA (CAÇAMBA: 0,8 M³/ 111 HP), FROTA DE 13 CAMINHÕES BASCULANTES DE 14 M³, DMT DE 15 KM EVELOCIDADE MÉDIA 24 KM/H. AF_12/2013</t>
  </si>
  <si>
    <t>ESCAVAÇÃO VERTICAL A CÉU ABERTO, INCLUINDO CARGA, DESCARGA E TRANSPORTE, EM SOLO DE 1ª CATEGORIA COM ESCAVADEIRA HIDRÁULICA (CAÇAMBA: 0,8 M³/ 111 HP), FROTA DE 8 CAMINHÕES BASCULANTES DE 14 M³, DMT DE 15 KM EVELOCIDADE MÉDIA 45 KM/H. AF_12/2013</t>
  </si>
  <si>
    <t>ESCAVAÇÃO VERTICAL A CÉU ABERTO, INCLUINDO CARGA, DESCARGA E TRANSPORTE, EM SOLO DE 1ª CATEGORIA COM ESCAVADEIRA HIDRÁULICA (CAÇAMBA: 0,8 M³/ 111 HP), FROTA DE 16 CAMINHÕES BASCULANTES DE 14 M³, DMT DE 20 KM EVELOCIDADE MÉDIA 24 KM/H. AF_12/2013</t>
  </si>
  <si>
    <t>ESCAVAÇÃO VERTICAL A CÉU ABERTO, INCLUINDO CARGA, DESCARGA E TRANSPORTE, EM SOLO DE 1ª CATEGORIA COM ESCAVADEIRA HIDRÁULICA (CAÇAMBA: 0,8 M³/ 111 HP), FROTA DE 2 CAMINHÕES BASCULANTES DE 18 M³, DMT DE 0,2 KM EVELOCIDADE MÉDIA 4 KM/H. AF_12/2013</t>
  </si>
  <si>
    <t>ESCAVAÇÃO VERTICAL A CÉU ABERTO, INCLUINDO CARGA, DESCARGA E TRANSPORTE, EM SOLO DE 1ª CATEGORIA COM ESCAVADEIRA HIDRÁULICA (CAÇAMBA: 0,8 M³/ 111 HP), FROTA DE 2 CAMINHÕES BASCULANTES DE 18 M³, DMT DE 0,3 KM EVELOCIDADE MÉDIA 5,9KM/H. AF_12/2013</t>
  </si>
  <si>
    <t>ESCAVAÇÃO VERTICAL A CÉU ABERTO, INCLUINDO CARGA, DESCARGA E TRANSPORTE, EM SOLO DE 1ª CATEGORIA COM ESCAVADEIRA HIDRÁULICA (CAÇAMBA: 0,8 M³/ 111 HP), FROTA DE 2 CAMINHÕES BASCULANTES DE 18 M³, DMT DE 0,6 KM EVELOCIDADE MÉDIA 10 KM/H. AF_12/2013</t>
  </si>
  <si>
    <t>ESCAVAÇÃO VERTICAL A CÉU ABERTO, INCLUINDO CARGA, DESCARGA E TRANSPORTE, EM SOLO DE 1ª CATEGORIA COM ESCAVADEIRA HIDRÁULICA (CAÇAMBA: 0,8 M³/ 111 HP), FROTA DE 2 CAMINHÕES BASCULANTES DE 18 M³, DMT DE 0,8 KM EVELOCIDADE MÉDIA 14 KM/H. AF_12/2013</t>
  </si>
  <si>
    <t>ESCAVAÇÃO VERTICAL A CÉU ABERTO, INCLUINDO CARGA, DESCARGA E TRANSPORTE, EM SOLO DE 1ª CATEGORIA COM ESCAVADEIRA HIDRÁULICA (CAÇAMBA: 0,8 M³/ 111 HP), FROTA DE 3 CAMINHÕES BASCULANTES DE 18 M³, DMT DE 1 KM E VELOCIDADE MÉDIA 15 KM/H. AF_12/2013</t>
  </si>
  <si>
    <t>ESCAVAÇÃO VERTICAL A CÉU ABERTO, INCLUINDO CARGA, DESCARGA E TRANSPORTE, EM SOLO DE 1ª CATEGORIA COM ESCAVADEIRA HIDRÁULICA (CAÇAMBA: 0,8 M³/ 111 HP), FROTA DE 4 CAMINHÕES BASCULANTES DE 18 M³, DMT DE 1,5 KM EVELOCIDADE MÉDIA 18 KM/H. AF_12/2013</t>
  </si>
  <si>
    <t>ESCAVAÇÃO VERTICAL A CÉU ABERTO, INCLUINDO CARGA, DESCARGA E TRANSPORTE, EM SOLO DE 1ª CATEGORIA COM ESCAVADEIRA HIDRÁULICA (CAÇAMBA: 0,8 M³/ 111 HP), FROTA DE 4 CAMINHÕES BASCULANTES DE 18 M³, DMT DE 2 KM E VELOCIDADE MÉDIA 22 KM/H. AF_12/2013</t>
  </si>
  <si>
    <t>ESCAVAÇÃO VERTICAL A CÉU ABERTO, INCLUINDO CARGA, DESCARGA E TRANSPORTE, EM SOLO DE 1ª CATEGORIA COM ESCAVADEIRA HIDRÁULICA (CAÇAMBA: 0,8 M³/ 111 HP), FROTA DE 3 CAMINHÕES BASCULANTES DE 18 M³, DMT DE 2 KM E VELOCIDADE MÉDIA 35 KM/H. AF_12/2013</t>
  </si>
  <si>
    <t>ESCAVAÇÃO VERTICAL A CÉU ABERTO, INCLUINDO CARGA, DESCARGA E TRANSPORTE, EM SOLO DE 1ª CATEGORIA COM ESCAVADEIRA HIDRÁULICA (CAÇAMBA: 0,8 M³/ 111 HP), FROTA DE 5 CAMINHÕES BASCULANTES DE 18 M³, DMT DE 3 KM E VELOCIDADE MÉDIA 20 KM/H. AF_12/2013</t>
  </si>
  <si>
    <t>ESCAVAÇÃO VERTICAL A CÉU ABERTO, INCLUINDO CARGA, DESCARGA E TRANSPORTE, EM SOLO DE 1ª CATEGORIA COM ESCAVADEIRA HIDRÁULICA (CAÇAMBA: 0,8 M³/ 111 HP), FROTA DE 5 CAMINHÕES BASCULANTES DE 18 M³, DMT DE 4 KM E VELOCIDADE MÉDIA 22 KM/H. AF_12/2013</t>
  </si>
  <si>
    <t>ESCAVAÇÃO VERTICAL A CÉU ABERTO, INCLUINDO CARGA, DESCARGA E TRANSPORTE, EM SOLO DE 1ª CATEGORIA COM ESCAVADEIRA HIDRÁULICA (CAÇAMBA: 0,8 M³/ 111 HP), FROTA DE 6 CAMINHÕES BASCULANTES DE 18 M³, DMT DE 6 KM E VELOCIDADE MÉDIA 22 KM/H. AF_12/2013</t>
  </si>
  <si>
    <t>ESCAVAÇÃO VERTICAL A CÉU ABERTO, INCLUINDO CARGA, DESCARGA E TRANSPORTE, EM SOLO DE 1ª CATEGORIA COM ESCAVADEIRA HIDRÁULICA (CAÇAMBA: 0,8 M³/ 111 HP), FROTA DE 5 CAMINHÕES BASCULANTES DE 18 M³, DMT DE 6 KM E VELOCIDADE MÉDIA 35 KM/H. AF_12/2013</t>
  </si>
  <si>
    <t>ESCAVAÇÃO VERTICAL A CÉU ABERTO, INCLUINDO CARGA, DESCARGA E TRANSPORTE, EM SOLO DE 1ª CATEGORIA COM ESCAVADEIRA HIDRÁULICA (CAÇAMBA: 0,8 M³/ 111 HP), FROTA DE 7 CAMINHÕES BASCULANTES DE 18 M³, DMT DE 8 KM E VELOCIDADE MÉDIA 22 KM/H. AF_12/2013</t>
  </si>
  <si>
    <t>ESCAVAÇÃO VERTICAL A CÉU ABERTO, INCLUINDO CARGA, DESCARGA E TRANSPORTE, EM SOLO DE 1ª CATEGORIA COM ESCAVADEIRA HIDRÁULICA (CAÇAMBA: 0,8 M³/ 111 HP), FROTA DE 9 CAMINHÕES BASCULANTES DE 18 M³, DMT DE 10 KM EVELOCIDADE MÉDIA 22 KM/H. AF_12/2013</t>
  </si>
  <si>
    <t>ESCAVAÇÃO VERTICAL A CÉU ABERTO, INCLUINDO CARGA, DESCARGA E TRANSPORTE, EM SOLO DE 1ª CATEGORIA COM ESCAVADEIRA HIDRÁULICA (CAÇAMBA: 0,8 M³/ 111 HP), FROTA DE 6 CAMINHÕES BASCULANTES DE 18 M³, DMT DE 10 KM EVELOCIDADE MÉDIA 35 KM/H. AF_12/2013</t>
  </si>
  <si>
    <t>ESCAVAÇÃO VERTICAL A CÉU ABERTO, INCLUINDO CARGA, DESCARGA E TRANSPORTE, EM SOLO DE 1ª CATEGORIA COM ESCAVADEIRA HIDRÁULICA (CAÇAMBA: 0,8 M³/ 111 HP), FROTA DE 11 CAMINHÕES BASCULANTES DE 18 M³, DMT DE 15 KM EVELOCIDADE MÉDIA 24 KM/H. AF_12/2013</t>
  </si>
  <si>
    <t>ESCAVAÇÃO VERTICAL A CÉU ABERTO, INCLUINDO CARGA, DESCARGA E TRANSPORTE, EM SOLO DE 1ª CATEGORIA COM ESCAVADEIRA HIDRÁULICA (CAÇAMBA: 0,8 M³/ 111 HP), FROTA DE 7 CAMINHÕES BASCULANTES DE 18 M³, DMT DE 15 KM EVELOCIDADE MÉDIA 45 KM/H. AF_12/2013</t>
  </si>
  <si>
    <t>ESCAVAÇÃO VERTICAL A CÉU ABERTO, INCLUINDO CARGA, DESCARGA E TRANSPORTE, EM SOLO DE 1ª CATEGORIA COM ESCAVADEIRA HIDRÁULICA (CAÇAMBA: 0,8 M³/ 111 HP), FROTA DE 13 CAMINHÕES BASCULANTES DE 18 M³, DMT DE 20 KM EVELOCIDADE MÉDIA 24 KM/H. AF_12/2013</t>
  </si>
  <si>
    <t>ESCAVAÇÃO VERTICAL A CÉU ABERTO, INCLUINDO CARGA, DESCARGA E TRANSPORTE, EM SOLO DE 1ª CATEGORIA COM ESCAVADEIRA HIDRÁULICA (CAÇAMBA: 1,2 M³/ 155 HP), FROTA DE 3 CAMINHÕES BASCULANTES DE 14 M³, DMT DE 0,2 KM EVELOCIDADE MÉDIA 4 KM/H. AF_12/2013</t>
  </si>
  <si>
    <t>ESCAVAÇÃO VERTICAL A CÉU ABERTO, INCLUINDO CARGA, DESCARGA E TRANSPORTE, EM SOLO DE 1ª CATEGORIA COM ESCAVADEIRA HIDRÁULICA (CAÇAMBA: 1,2 M³/ 155 HP), FROTA DE 3 CAMINHÕES BASCULANTES DE 14 M³, DMT DE 0,3 KM EVELOCIDADE MÉDIA 5,9 KM/H. AF_12/2013</t>
  </si>
  <si>
    <t>ESCAVAÇÃO VERTICAL A CÉU ABERTO, INCLUINDO CARGA, DESCARGA E TRANSPORTE, EM SOLO DE 1ª CATEGORIA COM ESCAVADEIRA HIDRÁULICA (CAÇAMBA: 1,2 M³/ 155 HP), FROTA DE 3 CAMINHÕES BASCULANTES DE 14 M³, DMT DE 0,6 KM EVELOCIDADE MÉDIA 10 KM/H. AF_12/2013</t>
  </si>
  <si>
    <t>ESCAVAÇÃO VERTICAL A CÉU ABERTO, INCLUINDO CARGA, DESCARGA E TRANSPORTE, EM SOLO DE 1ª CATEGORIA COM ESCAVADEIRA HIDRÁULICA (CAÇAMBA: 1,2 M³/ 155 HP), FROTA DE 3 CAMINHÕES BASCULANTES DE 14 M³, DMT DE 0,8 KM EVELOCIDADE MÉDIA 14 KM/H. AF_12/2013</t>
  </si>
  <si>
    <t>ESCAVAÇÃO VERTICAL A CÉU ABERTO, INCLUINDO CARGA, DESCARGA E TRANSPORTE, EM SOLO DE 1ª CATEGORIA COM ESCAVADEIRA HIDRÁULICA (CAÇAMBA: 1,2 M³/ 155 HP), FROTA DE 3 CAMINHÕES BASCULANTES DE 14 M³, DMT DE 1 KM E VELOCIDADE MÉDIA 15 KM/H. AF_12/2013</t>
  </si>
  <si>
    <t>ESCAVAÇÃO VERTICAL A CÉU ABERTO, INCLUINDO CARGA, DESCARGA E TRANSPORTE, EM SOLO DE 1ª CATEGORIA COM ESCAVADEIRA HIDRÁULICA (CAÇAMBA: 1,2 M³/ 155 HP), FROTA DE 5 CAMINHÕES BASCULANTES DE 14 M³, DMT DE 1,5 KM EVELOCIDADE MÉDIA 18 KM/H. AF_12/2013</t>
  </si>
  <si>
    <t>ESCAVAÇÃO VERTICAL A CÉU ABERTO, INCLUINDO CARGA, DESCARGA E TRANSPORTE, EM SOLO DE 1ª CATEGORIA COM ESCAVADEIRA HIDRÁULICA (CAÇAMBA: 1,2 M³/ 155 HP), FROTA DE 5 CAMINHÕES BASCULANTES DE 14 M³, DMT DE 2 KM E VELOCIDADE MÉDIA 22 KM/H. AF_12/2013</t>
  </si>
  <si>
    <t>ESCAVAÇÃO VERTICAL A CÉU ABERTO, INCLUINDO CARGA, DESCARGA E TRANSPORTE, EM SOLO DE 1ª CATEGORIA COM ESCAVADEIRA HIDRÁULICA (CAÇAMBA: 1,2 M³/ 155 HP), FROTA DE 5 CAMINHÕES BASCULANTES DE 14 M³, DMT DE 2 KM E VELOCIDADE MÉDIA 35 KM/H. AF_12/2013</t>
  </si>
  <si>
    <t>ESCAVAÇÃO VERTICAL A CÉU ABERTO, INCLUINDO CARGA, DESCARGA E TRANSPORTE, EM SOLO DE 1ª CATEGORIA COM ESCAVADEIRA HIDRÁULICA (CAÇAMBA: 1,2 M³/ 155 HP), FROTA DE 7 CAMINHÕES BASCULANTES DE 14 M³, DMT DE 3 KM E VELOCIDADE MÉDIA 20 KM/H. AF_12/2013</t>
  </si>
  <si>
    <t>ESCAVAÇÃO VERTICAL A CÉU ABERTO, INCLUINDO CARGA, DESCARGA E TRANSPORTE, EM SOLO DE 1ª CATEGORIA COM ESCAVADEIRA HIDRÁULICA (CAÇAMBA: 1,2 M³/ 155 HP), FROTA DE 7 CAMINHÕES BASCULANTES DE 14 M³, DMT DE 4 KM E VELOCIDADE MÉDIA 22 KM/H. AF_12/2013</t>
  </si>
  <si>
    <t>ESCAVAÇÃO VERTICAL A CÉU ABERTO, INCLUINDO CARGA, DESCARGA E TRANSPORTE, EM SOLO DE 1ª CATEGORIA COM ESCAVADEIRA HIDRÁULICA (CAÇAMBA: 1,2 M³/ 155 HP), FROTA DE 9 CAMINHÕES BASCULANTES DE 14 M³, DMT DE 6 KM E VELOCIDADE MÉDIA 22 KM/H. AF_12/2013</t>
  </si>
  <si>
    <t>ESCAVAÇÃO VERTICAL A CÉU ABERTO, INCLUINDO CARGA, DESCARGA E TRANSPORTE, EM SOLO DE 1ª CATEGORIA COM ESCAVADEIRA HIDRÁULICA (CAÇAMBA: 1,2 M³/ 155 HP), FROTA DE 7 CAMINHÕES BASCULANTES DE 14 M³, DMT DE 6 KM E VELOCIDADE MÉDIA 35 KM/H. AF_12/2013</t>
  </si>
  <si>
    <t>ESCAVAÇÃO VERTICAL A CÉU ABERTO, INCLUINDO CARGA, DESCARGA E TRANSPORTE, EM SOLO DE 1ª CATEGORIA COM ESCAVADEIRA HIDRÁULICA (CAÇAMBA: 1,2 M³/ 155 HP), FROTA DE 11 CAMINHÕES BASCULANTES DE 14 M³, DMT DE 8 KM EVELOCIDADE MÉDIA 22 KM/H. AF_12/2013</t>
  </si>
  <si>
    <t>ESCAVAÇÃO VERTICAL A CÉU ABERTO, INCLUINDO CARGA, DESCARGA E TRANSPORTE, EM SOLO DE 1ª CATEGORIA COM ESCAVADEIRA HIDRÁULICA (CAÇAMBA: 1,2 M³/ 155 HP), FROTA DE 13 CAMINHÕES BASCULANTES DE 14 M³, DMT DE 10 KM EVELOCIDADE MÉDIA 22 KM/H. AF_12/2013</t>
  </si>
  <si>
    <t>ESCAVAÇÃO VERTICAL A CÉU ABERTO, INCLUINDO CARGA, DESCARGA E TRANSPORTE, EM SOLO DE 1ª CATEGORIA COM ESCAVADEIRA HIDRÁULICA (CAÇAMBA: 1,2 M³/ 155 HP), FROTA DE 10 CAMINHÕES BASCULANTES DE 14 M³, DMT DE 10 KM EVELOCIDADE MÉDIA 35 KM/H. AF_12/2013</t>
  </si>
  <si>
    <t>ESCAVAÇÃO VERTICAL A CÉU ABERTO, INCLUINDO CARGA, DESCARGA E TRANSPORTE, EM SOLO DE 1ª CATEGORIA COM ESCAVADEIRA HIDRÁULICA (CAÇAMBA: 1,2 M³/ 155 HP), FROTA DE 17 CAMINHÕES BASCULANTES DE 14 M³, DMT DE 15 KM EVELOCIDADE MÉDIA 24 KM/H. AF_12/2013</t>
  </si>
  <si>
    <t>ESCAVAÇÃO VERTICAL A CÉU ABERTO, INCLUINDO CARGA, DESCARGA E TRANSPORTE, EM SOLO DE 1ª CATEGORIA COM ESCAVADEIRA HIDRÁULICA (CAÇAMBA: 1,2 M³/ 155 HP), FROTA DE 11 CAMINHÕES BASCULANTES DE 14 M³, DMT DE 15 KM EVELOCIDADE MÉDIA 45 KM/H. AF_12/2013</t>
  </si>
  <si>
    <t>ESCAVAÇÃO VERTICAL A CÉU ABERTO, INCLUINDO CARGA, DESCARGA E TRANSPORTE, EM SOLO DE 1ª CATEGORIA COM ESCAVADEIRA HIDRÁULICA (CAÇAMBA: 1,2 M³/ 155 HP), FROTA DE 22 CAMINHÕES BASCULANTES DE 14 M³, DMT DE 20 KM EVELOCIDADE MÉDIA 24 KM/H. AF_12/2013</t>
  </si>
  <si>
    <t>ESCAVAÇÃO VERTICAL A CÉU ABERTO, INCLUINDO CARGA, DESCARGA E TRANSPORTE, EM SOLO DE 1ª CATEGORIA COM ESCAVADEIRA HIDRÁULICA (CAÇAMBA: 1,2 M³/ 155 HP), FROTA DE 3 CAMINHÕES BASCULANTES DE 18 M³, DMT DE 0,2 KM EVELOCIDADE MÉDIA 4 KM/H. AF_12/2013</t>
  </si>
  <si>
    <t>ESCAVAÇÃO VERTICAL A CÉU ABERTO, INCLUINDO CARGA, DESCARGA E TRANSPORTE, EM SOLO DE 1ª CATEGORIA COM ESCAVADEIRA HIDRÁULICA (CAÇAMBA: 1,2 M³/ 155 HP), FROTA DE 3 CAMINHÕES BASCULANTES DE 18 M³, DMT DE 0,3 KM EVELOCIDADE MÉDIA 5,9 KM/H. AF_12/2013</t>
  </si>
  <si>
    <t>ESCAVAÇÃO VERTICAL A CÉU ABERTO, INCLUINDO CARGA, DESCARGA E TRANSPORTE, EM SOLO DE 1ª CATEGORIA COM ESCAVADEIRA HIDRÁULICA (CAÇAMBA: 1,2 M³/ 155 HP), FROTA DE 3 CAMINHÕES BASCULANTES DE 18 M³, DMT DE 0,6 KM EVELOCIDADE MÉDIA 10 KM/H. AF_12/2013</t>
  </si>
  <si>
    <t>ESCAVAÇÃO VERTICAL A CÉU ABERTO, INCLUINDO CARGA, DESCARGA E TRANSPORTE, EM SOLO DE 1ª CATEGORIA COM ESCAVADEIRA HIDRÁULICA (CAÇAMBA: 1,2 M³/ 155 HP), FROTA DE 3 CAMINHÕES BASCULANTES DE 18 M³, DMT DE 0,8 KM EVELOCIDADE MÉDIA 14 KM/H. AF_12/2013</t>
  </si>
  <si>
    <t>ESCAVAÇÃO VERTICAL A CÉU ABERTO, INCLUINDO CARGA, DESCARGA E TRANSPORTE, EM SOLO DE 1ª CATEGORIA COM ESCAVADEIRA HIDRÁULICA (CAÇAMBA: 1,2 M³/ 155 HP), FROTA DE 3 CAMINHÕES BASCULANTES DE 18 M³, DMT DE 1 KM E VELOCIDADE MÉDIA 15 KM/H. AF_12/2013</t>
  </si>
  <si>
    <t>ESCAVAÇÃO VERTICAL A CÉU ABERTO, INCLUINDO CARGA, DESCARGA E TRANSPORTE, EM SOLO DE 1ª CATEGORIA COM ESCAVADEIRA HIDRÁULICA (CAÇAMBA: 1,2 M³/ 155 HP), FROTA DE 5 CAMINHÕES BASCULANTES DE 18 M³, DMT DE 1,5 KM EVELOCIDADE MÉDIA 18 KM/H. AF_12/2013</t>
  </si>
  <si>
    <t>ESCAVAÇÃO VERTICAL A CÉU ABERTO, INCLUINDO CARGA, DESCARGA E TRANSPORTE, EM SOLO DE 1ª CATEGORIA COM ESCAVADEIRA HIDRÁULICA (CAÇAMBA: 1,2 M³/ 155 HP), FROTA DE 5 CAMINHÕES BASCULANTES DE 18 M³, DMT DE 2 KM E VELOCIDADE MÉDIA 22 KM/H. AF_12/2013</t>
  </si>
  <si>
    <t>ESCAVAÇÃO VERTICAL A CÉU ABERTO, INCLUINDO CARGA, DESCARGA E TRANSPORTE, EM SOLO DE 1ª CATEGORIA COM ESCAVADEIRA HIDRÁULICA (CAÇAMBA: 1,2 M³/ 155 HP), FROTA DE 4 CAMINHÕES BASCULANTES DE 18 M³, DMT DE 2 KM E VELOCIDADE MÉDIA 35 KM/H. AF_12/2013</t>
  </si>
  <si>
    <t>ESCAVAÇÃO VERTICAL A CÉU ABERTO, INCLUINDO CARGA, DESCARGA E TRANSPORTE, EM SOLO DE 1ª CATEGORIA COM ESCAVADEIRA HIDRÁULICA (CAÇAMBA: 1,2 M³/ 155 HP), FROTA DE 6 CAMINHÕES BASCULANTES DE 18 M³, DMT DE 3 KM E VELOCIDADE MÉDIA 20 KM/H. AF_12/2013</t>
  </si>
  <si>
    <t>ESCAVAÇÃO VERTICAL A CÉU ABERTO, INCLUINDO CARGA, DESCARGA E TRANSPORTE, EM SOLO DE 1ª CATEGORIA COM ESCAVADEIRA HIDRÁULICA (CAÇAMBA: 1,2 M³/ 155 HP), FROTA DE 7 CAMINHÕES BASCULANTES DE 18 M³, DMT DE 4 KM E VELOCIDADE MÉDIA 22 KM/H. AF_12/2013</t>
  </si>
  <si>
    <t>ESCAVAÇÃO VERTICAL A CÉU ABERTO, INCLUINDO CARGA, DESCARGA E TRANSPORTE, EM SOLO DE 1ª CATEGORIA COM ESCAVADEIRA HIDRÁULICA (CAÇAMBA: 1,2 M³/ 155 HP), FROTA DE 8 CAMINHÕES BASCULANTES DE 18 M³, DMT DE 6 KM E VELOCIDADE MÉDIA 22 KM/H. AF_12/2013</t>
  </si>
  <si>
    <t>ESCAVAÇÃO VERTICAL A CÉU ABERTO, INCLUINDO CARGA, DESCARGA E TRANSPORTE, EM SOLO DE 1ª CATEGORIA COM ESCAVADEIRA HIDRÁULICA (CAÇAMBA: 1,2 M³/ 155 HP), FROTA DE 6 CAMINHÕES BASCULANTES DE 18 M³, DMT DE 6 KM E VELOCIDADE MÉDIA 35 KM/H. AF_12/2013</t>
  </si>
  <si>
    <t>ESCAVAÇÃO VERTICAL A CÉU ABERTO, INCLUINDO CARGA, DESCARGA E TRANSPORTE, EM SOLO DE 1ª CATEGORIA COM ESCAVADEIRA HIDRÁULICA (CAÇAMBA: 1,2 M³/ 155 HP), FROTA DE 10 CAMINHÕES BASCULANTES DE 18 M³, DMT DE 8 KM EVELOCIDADE MÉDIA 22 KM/H. AF_12/2013</t>
  </si>
  <si>
    <t>ESCAVAÇÃO VERTICAL A CÉU ABERTO, INCLUINDO CARGA, DESCARGA E TRANSPORTE, EM SOLO DE 1ª CATEGORIA COM ESCAVADEIRA HIDRÁULICA (CAÇAMBA: 1,2 M³/ 155 HP), FROTA DE 7 CAMINHÕES BASCULANTES DE 18 M³, DMT DE 8 KM E VELOCIDADE MÉDIA 35 KM/H. AF_12/2013</t>
  </si>
  <si>
    <t>ESCAVAÇÃO VERTICAL A CÉU ABERTO, INCLUINDO CARGA, DESCARGA E TRANSPORTE, EM SOLO DE 1ª CATEGORIA COM ESCAVADEIRA HIDRÁULICA (CAÇAMBA: 1,2 M³/ 155 HP), FROTA DE 12 CAMINHÕES BASCULANTES DE 18 M³, DMT DE 10 KM EVELOCIDADE MÉDIA 22 KM/H. AF_12/2013</t>
  </si>
  <si>
    <t>ESCAVAÇÃO VERTICAL A CÉU ABERTO, INCLUINDO CARGA, DESCARGA E TRANSPORTE, EM SOLO DE 1ª CATEGORIA COM ESCAVADEIRA HIDRÁULICA (CAÇAMBA: 1,2 M³/ 155 HP), FROTA DE 8 CAMINHÕES BASCULANTES DE 18 M³, DMT DE 10 KM EVELOCIDADE MÉDIA 35 KM/H. AF_12/2013</t>
  </si>
  <si>
    <t>ESCAVAÇÃO VERTICAL A CÉU ABERTO, INCLUINDO CARGA, DESCARGA E TRANSPORTE, EM SOLO DE 1ª CATEGORIA COM ESCAVADEIRA HIDRÁULICA (CAÇAMBA: 1,2 M³/ 155 HP), FROTA DE 15 CAMINHÕES BASCULANTES DE 18 M³, DMT DE 15 KM EVELOCIDADE MÉDIA 24 KM/H. AF_12/2013</t>
  </si>
  <si>
    <t>ESCAVAÇÃO VERTICAL A CÉU ABERTO, INCLUINDO CARGA, DESCARGA E TRANSPORTE, EM SOLO DE 1ª CATEGORIA COM ESCAVADEIRA HIDRÁULICA (CAÇAMBA: 1,2 M³/ 155 HP), FROTA DE 9 CAMINHÕES BASCULANTES DE 18 M³, DMT DE 15 KM EVELOCIDADE MÉDIA 45 KM/H. AF_12/2013</t>
  </si>
  <si>
    <t>ESCAVAÇÃO VERTICAL A CÉU ABERTO, INCLUINDO CARGA, DESCARGA E TRANSPORTE, EM SOLO DE 1ª CATEGORIA COM ESCAVADEIRA HIDRÁULICA (CAÇAMBA: 1,2 M³/ 155 HP), FROTA DE 19 CAMINHÕES BASCULANTES DE 18 M³, DMT DE 20 KM EVELOCIDADE MÉDIA 24 KM/H. AF_12/2013</t>
  </si>
  <si>
    <t>ESCAVAÇÃO VERTICAL A CÉU ABERTO, INCLUINDO CARGA, DESCARGA E TRANSPORTE, EM SOLO DE 1ª CATEGORIA COM ESCAVADEIRA HIDRÁULICA (CAÇAMBA: 1,2 M³/ 155 HP), FROTA DE 10 CAMINHÕES BASCULANTES DE 18 M³, DMT DE 25 KM EVELOCIDADE MÉDIA 45 KM/H. AF_11/2014</t>
  </si>
  <si>
    <t>ESCAVAÇÃO VERTICAL A CÉU ABERTO, INCLUINDO CARGA, DESCARGA E TRANSPORTE, EM SOLO DE 1ª CATEGORIA COM ESCAVADEIRA HIDRÁULICA (CAÇAMBA: 1,2 M³/ 155 HP), FROTA DE 10 CAMINHÕES BASCULANTES DE 18 M³, DMT DE 30 KM EVELOCIDADE MÉDIA 45 KM/H. AF_12/2013</t>
  </si>
  <si>
    <t>ESCAVAÇÃO VERTICAL A CÉU ABERTO, INCLUINDO CARGA, DESCARGA E TRANSPORTE, EM SOLO DE 1ª CATEGORIA COM ESCAVADEIRA HIDRÁULICA (CAÇAMBA: 1,2 M³/ 155 HP), FROTA DE 15 CAMINHÕES BASCULANTES DE 18 M³, DMT DE 30 KM EVELOCIDADE MÉDIA 45 KM/H. AF_12/2013</t>
  </si>
  <si>
    <t>ESCAVAÇÃO VERTICAL A CÉU ABERTO, INCLUINDO CARGA, DESCARGA E TRANSPORTE, EM SOLO DE 1ª CATEGORIA COM ESCAVADEIRA HIDRÁULICA (CAÇAMBA: 1,2 M³/ 155 HP), FROTA DE 10 CAMINHÕES BASCULANTES DE 18 M³, DMT DE 35 KM EVELOCIDADE MÉDIA 45 KM/H. AF_11/2014</t>
  </si>
  <si>
    <t>ESCAVAÇÃO VERTICAL A CÉU ABERTO, INCLUINDO CARGA, DESCARGA E TRANSPORTE, EM SOLO DE 1ª CATEGORIA COM ESCAVADEIRA HIDRÁULICA (CAÇAMBA: 1,2 M³/ 155 HP), FROTA DE 10 CAMINHÕES BASCULANTES DE 18 M³, DMT DE 40 KM EVELOCIDADE MÉDIA 45 KM/H. AF_12/2013</t>
  </si>
  <si>
    <t>ESCAVAÇÃO VERTICAL A CÉU ABERTO, INCLUINDO CARGA, DESCARGA E TRANSPORTE, EM SOLO DE 1ª CATEGORIA COM ESCAVADEIRA HIDRÁULICA (CAÇAMBA: 1,2 M³/ 155 HP), FROTA DE 15 CAMINHÕES BASCULANTES DE 18 M³, DMT DE 40 KM EVELOCIDADE MÉDIA 45 KM/H. AF_12/2013</t>
  </si>
  <si>
    <t>ESCAVAÇÃO VERTICAL A CÉU ABERTO, INCLUINDO CARGA, DESCARGA E TRANSPORTE, EM SOLO DE 1ª CATEGORIA COM ESCAVADEIRA HIDRÁULICA (CAÇAMBA: 1,2 M³/ 155 HP), FROTA DE 10 CAMINHÕES BASCULANTES DE 18 M³, DMT DE 45 KM EVELOCIDADE MÉDIA 45 KM/H. AF_11/2014</t>
  </si>
  <si>
    <t>ESCAVAÇÃO VERTICAL A CÉU ABERTO, INCLUINDO CARGA, DESCARGA E TRANSPORTE, EM SOLO DE 1ª CATEGORIA COM ESCAVADEIRA HIDRÁULICA (CAÇAMBA: 1,2 M³/ 155 HP), FROTA DE 10 CAMINHÕES BASCULANTES DE 18 M³, DMT DE 50 KM EVELOCIDADE MÉDIA 45 KM/H. AF_12/2013</t>
  </si>
  <si>
    <t>ESCAVAÇÃO VERTICAL A CÉU ABERTO, INCLUINDO CARGA, DESCARGA E TRANSPORTE, EM SOLO DE 1ª CATEGORIA COM ESCAVADEIRA HIDRÁULICA (CAÇAMBA: 1,2 M³/ 155 HP), FROTA DE 15 CAMINHÕES BASCULANTES DE 18 M³, DMT DE 50 KM EVELOCIDADE MÉDIA 45 KM/H. AF_12/2013</t>
  </si>
  <si>
    <t>ESCAV.MEC (ESCAV HIDR)VALA ESCOR PROF=4,5 A 6M MAT 1A CAT EXCL ES GOTAMENTO E ESCORAMENTO.</t>
  </si>
  <si>
    <t>ESCAV.MEC (ESCAV HIDR)VALA ESCOR PROF=3 A 4,5M MAT 1A CAT EXCL ESGOTAMENTO E ESCORAMENTO.</t>
  </si>
  <si>
    <t>ESCAV.MEC (ESCAV HIDR)VALA ESCOR PROF=1,5 A 3M MAT 1A CAT EXCL ESGOTAMENTO E ESCORAMENTO.</t>
  </si>
  <si>
    <t>ESCAV.MEC (ESCAV HIDR)VALA ESCOR PROF=4,5 A 6M MAT 1A C/REDUTORES PRODUT(CAVAS FUNDACOES/PEDRAS/INST PREDIAIS/OUTROS)EXCL ESG/ESCORAMENTO.</t>
  </si>
  <si>
    <t>ESCAV.MEC. (ESCAV HIDR)VALA ESCOR DE 3 A 4,5M MAT 1A C/REDUTORES PRODUTIVIDADE(CAVAS FUNDACOES/PEDRAS/INST PREDIAIS/OUTROS) -EXCLUSIVE ESGOT. E ESCORAMENTO.</t>
  </si>
  <si>
    <t>ESCAV.MEC. (ESCAV HIDR)VALA ESCOR DE 1,5 A 3MMAT 1A C/REDUTOR PRO DUTIVIDADE(CAVAS FUNDACOES/PEDRAS/INST PREDIAIS/OUTROS)EXCLESGOTAMENTO E ESCORAMENTO.</t>
  </si>
  <si>
    <t>ESCAV.MEC. VALA N ESCOR DE 4,5 A 6M(ESCAV HIDRAUL 0,78M3)MAT1ACAT EXCLESGOTAMENTO.</t>
  </si>
  <si>
    <t>ESCAV MEC VALA N ESCOR DE1,5 A 3M(ESCAV HIDRAUL 0,78M3)MAT 1A CAT EXCLESGOTAMENTOO.</t>
  </si>
  <si>
    <t>ESCAV MEC VALA N ESCOR DE 3 A 4,5M PROF(C/ESCAV HIDR0,78M3) MAT 1A CATC/ REDUTOR(C/PEDRAS/INST PREDIAIS/OUTROS REDUT PRODUT. OU CAVAS FUND)EXCL ESGOTAMENTO</t>
  </si>
  <si>
    <t>ESCAV MEC VALA N ESCOR DE 1,5 A 3M PROF(C/ESCAV HIDRAUL 0,78M3) MAT 1ACAT C/REDUTOR(C/PEDRAS/INST PREDIAIS/OUTROS REDUT PRODUT. OU CAVAS FUND) EXCL ESGOTAMENTO.</t>
  </si>
  <si>
    <t>ESCAV MEC.VALA N ESCORADA(C/ESCAV HIDRAUL 0,78M3) ATE 1,5M PROF MAT 1AC/REDUTOR(C/PEDRAS/INST PREDIAIS/OUTROS REDUT PRODUT OU CAVAS FUND) EXCL ESGOTAM</t>
  </si>
  <si>
    <t>ESCAVACAO MECANICA VALAS EM QUALQUER TIPO DE SOLO EXCETO ROCHA,PROF. 0&lt; H &lt; 4 M</t>
  </si>
  <si>
    <t>ESCAVACAO DE VALA NAO ESCORADA EM MATERIAL 1A CATEGORIA , PROFUNDIDADEATE 1,5 M COM ESCAVADEIRA HIDRAULICA 105 HP(CAPACIDADE DE 0,78M3), SEM ESGOTAMENTO</t>
  </si>
  <si>
    <t>ESCAVACAO DE VALA ESCORADA EM MATERIAL 1A CATEGORIA , PROFUNDIDADE ATE1,5 M COM ESCAVADEIRA HIDRAULICA 105 HP(CAPACIDADE DE 0,78M3), SEM ESGOTAMENTO</t>
  </si>
  <si>
    <t>ESCAVAÇÃO MANUAL DE VALA, A FRIO, EM MATERIAL DE 2A CATEGORIA (MOLEDOOU ROCHA DECOMPOSTA) ATÉ 1,50M</t>
  </si>
  <si>
    <t>ESCAVACAO MANUAL VALA/CAVA MAT 1A CAT DE 3,0 A 4,5M EXCL ESG/ESCOR EM BECO (LARG ATE 2M) IMPOSSIBILITANDO ENTRADA DE CAMINHAO OU EQUIPAMENTOMOTORIZADO P/RETIRADA DO MATERIAL</t>
  </si>
  <si>
    <t>MARROAMENTO DE MATERIAL DE 2A CATEGORIA, ROCHA DECOMPOSTA PARA REDUÇÃOA PEDRA-DE-MÃO</t>
  </si>
  <si>
    <t>ESCAVACAO MANUAL DE VALAS (SOLO COM AGUA), PROFUNDIDADE MAIOR QUE 1,50M ATE 3,00 M</t>
  </si>
  <si>
    <t>REATERRO APILOADO EM CAMADAS 0,20M, UTILIZANDO MATERIAL ARGILO-ARENOSOADQUIRIDO EM JAZIDA, JÁ CONSIDERANDO UM ACRÉSCIMO DE 25% NO VOLUME DOMATERIAL ADQUIRIDO, NÃO CONSIDERANDO O TRANSPORTE ATÉ O REATERRO</t>
  </si>
  <si>
    <t>REATERRO DE VALA/CAVA COMPACTADA A MACO EM CAMADAS DE 20CM ( EM BECOSDE ATÉ 2,50M DE LARGURA EM FAVELAS)</t>
  </si>
  <si>
    <t>CARGA, MANOBRAS E DESCARGA DE BRITA PARA TRATAMENTOS SUPERFICIAIS, COMCAMINHAO BASCULANTE 6 M3</t>
  </si>
  <si>
    <t>CARGA, MANOBRAS E DESCARGA DE BRITA PARA TRATAMENTOS SUPERFICIAIS, COMCAMINHAO BASCULANTE 6 M3, DESCARGA EM DISTRIBUIDOR</t>
  </si>
  <si>
    <t>CARGA MANUAL DE MATERIAL A GRANEL (2 SERVENTES) EM CAMINHAO BASCULANTEC/ CACAMBA DE 4,0M3 INCLUINDO DESCARGA MECÂNICA</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</si>
  <si>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</si>
  <si>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</si>
  <si>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</si>
  <si>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HORIZONTAL DE 9X19X19CM (ESPESSURA 9CM) DE PAREDES COM ÁREA LÍQUIDA MAIOR OU IGUAL A 6M²SEM VÃOS E ARGAMASSA DE ASSENTAMENTO COM PREPARO EM BETONEIRA. AF_06/2014_P</t>
  </si>
  <si>
    <t>ALVENARIA DE VEDAÇÃO DE BLOCOS CERÂMICOS FURADOS NA HORIZONTAL DE 9X19X19CM (ESPESSURA 9CM) DE PAREDES COM ÁREA LÍQUIDA MAIOR OU IGUAL A 6M²SEM VÃOS E ARGAMASSA DE ASSENTAMENTO COM PREPARO MANUAL. AF_06/2014_P</t>
  </si>
  <si>
    <t>ALVENARIA DE VEDAÇÃO DE BLOCOS CERÂMICOS FURADOS NA HORIZONTAL DE 9X14X19CM (ESPESSURA 9CM) DE PAREDES COM ÁREA LÍQUIDA MAIOR OU IGUAL A 6M²SEM VÃOS E ARGAMASSA DE ASSENTAMENTO COM PREPARO EM BETONEIRA. AF_06/2014_P</t>
  </si>
  <si>
    <t>ALVENARIA DE VEDAÇÃO DE BLOCOS CERÂMICOS FURADOS NA HORIZONTAL DE 9X14X19CM (ESPESSURA 9CM) DE PAREDES COM ÁREA LÍQUIDA MAIOR OU IGUAL A 6M²SEM VÃOS E ARGAMASSA DE ASSENTAMENTO COM PREPARO MANUAL. AF_06/2014_P</t>
  </si>
  <si>
    <t>ALVENARIA DE VEDAÇÃO DE BLOCOS CERÂMICOS FURADOS NA HORIZONTAL DE 9X19X19CM (ESPESSURA 9CM) DE PAREDES COM ÁREA LÍQUIDA MAIOR OU IGUAL A 6M²COM VÃOS E ARGAMASSA DE ASSENTAMENTO COM PREPARO EM BETONEIRA. AF_06/2014_P</t>
  </si>
  <si>
    <t>ALVENARIA DE VEDAÇÃO DE BLOCOS CERÂMICOS FURADOS NA HORIZONTAL DE 9X19X19CM (ESPESSURA 9CM) DE PAREDES COM ÁREA LÍQUIDA MAIOR OU IGUAL A 6M²COM VÃOS E ARGAMASSA DE ASSENTAMENTO COM PREPARO MANUAL. AF_06/2014_P</t>
  </si>
  <si>
    <t>ALVENARIA DE VEDAÇÃO DE BLOCOS CERÂMICOS FURADOS NA HORIZONTAL DE 9X14X19CM (ESPESSURA 9CM) DE PAREDES COM ÁREA LÍQUIDA MAIOR OU IGUAL A 6M²COM VÃOS E ARGAMASSA DE ASSENTAMENTO COM PREPARO EM BETONEIRA. AF_06/2014_P</t>
  </si>
  <si>
    <t>ALVENARIA DE VEDAÇÃO DE BLOCOS CERÂMICOS FURADOS NA HORIZONTAL DE 9X14X19CM (ESPESSURA 9CM) DE PAREDES COM ÁREA LÍQUIDA MAIOR OU IGUAL A 6M²COM VÃOS E ARGAMASSA DE ASSENTAMENTO COM PREPARO MANUAL. AF_06/2014_P</t>
  </si>
  <si>
    <t>(COMPOSIÇÃO REPRESENTATIVA) DO SERVIÇO DE ALVENARIA DE VEDAÇÃO DE BLOCOS VAZADOS DE CERÂMICA DE 9X19X19CM (ESPESSURA 9CM), PARA EDIFICAÇÃO HABITACIONAL MULTIFAMILIAR (PRÉDIO). AF_11/2014_P</t>
  </si>
  <si>
    <t>(COMPOSIÇÃO REPRESENTATIVA) DO SERVIÇO DE ALVENARIA DE VEDAÇÃO DE BLOCOS VAZADOS DE CERÂMICA DE 9X19X19CM (ESPESSURA 9CM), PARA EDIFICAÇÃO HABITACIONAL UNIFAMILIAR (CASA) E EDIFICAÇÃO PÚBLICA PADRÃO. AF_11/2014_P</t>
  </si>
  <si>
    <t>(COMPOSIÇÃO REPRESENTATIVA) DO SERVIÇO DE ALVENARIA DE VEDAÇÃO DE BLOCOS VAZADOS DE CERÂMICA DE 14X9X19CM (ESPESSURA 14CM), PARA EDIFICAÇÃOHABITACIONAL UNIFAMILIAR (CASA) E EDIFICAÇÃO PÚBLICA PADRÃO. AF_12/2014_P</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</si>
  <si>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</si>
  <si>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</si>
  <si>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</si>
  <si>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</si>
  <si>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</si>
  <si>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</si>
  <si>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</si>
  <si>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</si>
  <si>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</si>
  <si>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</si>
  <si>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</si>
  <si>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</si>
  <si>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</si>
  <si>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</si>
  <si>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</si>
  <si>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</si>
  <si>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</si>
  <si>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</si>
  <si>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</si>
  <si>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</si>
  <si>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</si>
  <si>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</si>
  <si>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</si>
  <si>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</si>
  <si>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</si>
  <si>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</si>
  <si>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</si>
  <si>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</si>
  <si>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</si>
  <si>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</si>
  <si>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</si>
  <si>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</si>
  <si>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DO SERVIÇO DE ALVENARIA DE VEDAÇÃO DE BLOCOS VAZADOS DE CONCRETO DE 9X19X39CM (ESPESSURA 9CM), PARA EDIFICAÇÃO HABITACIONAL MULTIFAMILIAR (PRÉDIO). AF_11/2014_P</t>
  </si>
  <si>
    <t>(COMPOSIÇÃO REPRESENTATIVA) DO SERVIÇO DE ALVENARIA DE VEDAÇÃO DE BLOCOS VAZADOS DE CONCRETO DE 9X19X39CM (ESPESSURA 9CM), PARA EDIFICAÇÃO HABITACIONAL UNIFAMILIAR (CASA) E EDIFICAÇÃO PÚBLICA PADRÃO. AF_11/2014_P</t>
  </si>
  <si>
    <t>(COMPOSIÇÃO REPRESENTATIVA) DO SERVIÇO DE ALVENARIA DE VEDAÇÃO DE BLOCOS VAZADOS DE CONCRETO DE 14X19X39CM (ESPESSURA 14CM), PARA EDIFICAÇÃOHABITACIONAL UNIFAMILIAR (CASA) E EDIFICAÇÃO PÚBLICA PADRÃO. AF_12/2014_P</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</si>
  <si>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</si>
  <si>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</si>
  <si>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</si>
  <si>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</si>
  <si>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</si>
  <si>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</si>
  <si>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</si>
  <si>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</si>
  <si>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</si>
  <si>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</si>
  <si>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</si>
  <si>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</si>
  <si>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</si>
  <si>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</si>
  <si>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</si>
  <si>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</si>
  <si>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</si>
  <si>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</si>
  <si>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</si>
  <si>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</si>
  <si>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</si>
  <si>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</si>
  <si>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</si>
  <si>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</si>
  <si>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</si>
  <si>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</si>
  <si>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</si>
  <si>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</si>
  <si>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</si>
  <si>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</si>
  <si>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</si>
  <si>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</si>
  <si>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BLOCOS DE VIDRO TIPO CANELADO 19X19X8CM, ASSENTADO COM ARGAMASSA TRACO1:3 (CIMENTO E AREIA GROSSA) PREPARO MECANICO, COM REJUNTAMENTO EM CIMENTO BRANCO E BARRAS DE ACO</t>
  </si>
  <si>
    <t>DIVISORIA EM MADEIRA COMPENSADA RESINADA ESPESSURA 6MM, ESTRUTURADA EMMADEIRA DE LEI 3"X3"</t>
  </si>
  <si>
    <t>DIVISORIA EM GRANITO BRANCO POLIDO, ESP = 3CM, ASSENTADO COM ARGAMASSATRACO 1:4, ARREMATE EM CIMENTO BRANCO, EXCLUSIVE FERRAGENS</t>
  </si>
  <si>
    <t>RETIRADA, LIMPEZA E REASSENTAMENTO DE PARALELEPIPEDO SOBRE COLCHAO DE PO DE PEDRA ESPESSURA 10CM, REJUNTADO COM ARGAMASSA TRACO 1:3 (CIMENTOE AREIA), CONSIDERANDO APROVEITAMENTO DO PARALELEPIPEDO</t>
  </si>
  <si>
    <t>BASE DE SOLO CIMENTO 6% COM MISTURA EM USINA, COMPACTACAO 100% PROCTORNORMAL, EXCLUSIVE ESCAVACAO, CARGA E TRANSPORTE DO SOLO</t>
  </si>
  <si>
    <t>BASE SOLO ESTABIL C/ MATERIAIS MISTURADOS NA USINA / TRANSP AGUA EXCL.ESCAV., CARGA E TRANSPORTE DOS SOLOS UTILIZADOS E BRITA</t>
  </si>
  <si>
    <t>PAVIMENTACAO EM BLOCOS DE CONCRETO SEXTAVADO, ESPESSURA 10 CM, COM JUNTA RÍGIDA, EM ARGAMASSA TRACO 1:4 (CIMENTO E AREIA) , ASSENTADOS SOBRECOLCHAO DE PO DE PEDRA, COM APOIO DE CAMINHÃO TOCO.</t>
  </si>
  <si>
    <t>BARREIRA PRE-MOLDADA EXTERNA CONCRETO ARMADO 0,25X0,40X1,14M FCK=25MPAACO CA-50 INCL VIGOTA HORIZONTAL MONTANTE A CADA 1,00M FERROS DE LIGACAO E MATERIAIS.</t>
  </si>
  <si>
    <t>BARREIRA DUPLA PRE-MOL INTER CONCRETO ARMADO 0,15X0,65X0,77M FCK=25MPAACO CA-50 INCL FERROS DE LIGACAO E MATERIAIS.</t>
  </si>
  <si>
    <t>APLICAÇÃO MANUAL DE PINTURA COM TINTA TEXTURIZADA ACRÍLICA EM MOLDURASDE EPS, PRÉ-FABRICADOS, OU OUTROS. AF_06/2014</t>
  </si>
  <si>
    <t>PINTURA ESMALTE FOSCO PARA MADEIRA, DUAS DEMAOS, SOBRE FUNDO NIVELADORBRANCO</t>
  </si>
  <si>
    <t>PINTURA ESMALTE FOSCO, DUAS DEMAOS, SOBRE SUPERFICIE METALICA, INCLUSOUMA DEMAO DE FUNDO ANTICORROSIVO. UTILIZACAO DE REVOLVER ( AR-COMPRIMIDO).</t>
  </si>
  <si>
    <t>FUNDO PREPARADOR PRIMER SINTETICO, PARA ESTRUTURA METALICA, UMA DEMÃO,ESPESSURA DE 25 MICRA</t>
  </si>
  <si>
    <t>PINTURA ACRILICA DE FAIXAS DE DEMARCACAO EM QUADRA POLIESPORTIVA, 5 CMDE LARGURA</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</si>
  <si>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</si>
  <si>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</si>
  <si>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AREIA)REJUNTADO COM CIMENTO BRANCO</t>
  </si>
  <si>
    <t>PISO EM PEDRA PORTUGUESA ASSENTADO SOBRE BASE DE SAIBRO, REJUNTADO COMCIMENTO BRANCO</t>
  </si>
  <si>
    <t>PISO DE BORRACHA FRISADO, ESPESSURA 7MM, ASSENTADO COM ARGAMASSA TRACO1:3 (CIMENTO E AREIA)</t>
  </si>
  <si>
    <t>SOLEIRA EM MARMORITE LARGURA 15CM SOBRE ARGAMASSA TRACO 1:4 (CIMENTO EAREIA)</t>
  </si>
  <si>
    <t>RODAPE EM MARMORE BRANCO ASSENTADO COM ARGAMASSA TRACO 1:2:8 (CIMENTO,CAL E AREIA) ALTURA 7CM</t>
  </si>
  <si>
    <t>EXECUÇÃO DE PASSEIO (CALÇADA) EM CONCRETO 12 MPA, TRAÇO 1:3:5 (CIMENTO/AREIA/BRITA), PREPARO MECÂNICO, ESPESSURA 7CM, COM JUNTA DE DILATAÇÃOEM MADEIRA, INCLUSO LANÇAMENTO E ADENSAMENTO</t>
  </si>
  <si>
    <t>JUNTA 2,5X2,5CM COM ARGAMASSA 1:1:3 IMPERMEABILIZANTE DE HIDRO-ASFALTOCIMENTO E AREIA PARA PISO EM PLACAS</t>
  </si>
  <si>
    <t>PISO EM CONCRETO 20 MPA USINADO, ESPESSURA 7CM E JUNTAS SERRADAS 2X2M,INCLUSO POLIMENTO COM DESEMPENADEIRA ELETRICA</t>
  </si>
  <si>
    <t>CONTRAPISO EM ARGAMASSA TRAÇO 1:4 (CIMENTO E AREIA), PREPARO MANUAL, APLICADO EM ÁREAS SECAS MENORES QUE 10M2 SOBRE LAJE, ADERIDO, ESPESSURA2CM, ACABAMENTO REFORÇADO. AF_06/2014</t>
  </si>
  <si>
    <t>CONTRAPISO EM ARGAMASSA PRONTA, PREPARO MECÂNICO COM MISTURADOR 300 KG, APLICADO EM ÁREAS SECAS MENORES QUE 10M2 SOBRE LAJE, ADERIDO, ESPESSURA 2CM, ACABAMENTO REFORÇADO. AF_06/2014</t>
  </si>
  <si>
    <t>CONTRAPISO EM ARGAMASSA PRONTA, PREPARO MANUAL, APLICADO EM ÁREAS SECAS MENORES QUE 10M2 SOBRE LAJE, ADERIDO, ESPESSURA 2CM, ACABAMENTO REFORÇADO. AF_06/2014</t>
  </si>
  <si>
    <t>CONTRAPISO EM ARGAMASSA TRAÇO 1:4 (CIMENTO E AREIA), PREPARO MANUAL, APLICADO EM ÁREAS SECAS MENORES QUE 10M2 SOBRE LAJE, ADERIDO, ESPESSURA2CM, ACABAMENTO NÃO REFORÇADO. AF_06/2014</t>
  </si>
  <si>
    <t>CONTRAPISO EM ARGAMASSA PRONTA, PREPARO MECÂNICO COM MISTURADOR 300 KG, APLICADO EM ÁREAS SECAS MENORES QUE 10M2 SOBRE LAJE, ADERIDO, ESPESSURA 2CM, ACABAMENTO NÃO REFORÇADO. AF_06/2014</t>
  </si>
  <si>
    <t>CONTRAPISO EM ARGAMASSA PRONTA, PREPARO MANUAL, APLICADO EM ÁREAS SECAS MENORES QUE 10M2 SOBRE LAJE, ADERIDO, ESPESSURA 2CM, ACABAMENTO NÃOREFORÇADO. AF_06/2014</t>
  </si>
  <si>
    <t>CONTRAPISO EM ARGAMASSA TRAÇO 1:4 (CIMENTO E AREIA), PREPARO MANUAL, APLICADO EM ÁREAS SECAS MENORES QUE 10M2 SOBRE LAJE, ADERIDO, ESPESSURA3CM, ACABAMENTO REFORÇADO. AF_06/2014</t>
  </si>
  <si>
    <t>CONTRAPISO EM ARGAMASSA PRONTA, PREPARO MECÂNICO COM MISTURADOR 300 KG, APLICADO EM ÁREAS SECAS MENORES QUE 10M2 SOBRE LAJE, ADERIDO, ESPESSURA 3CM, ACABAMENTO REFORÇADO. AF_06/2014</t>
  </si>
  <si>
    <t>CONTRAPISO EM ARGAMASSA PRONTA, PREPARO MANUAL, APLICADO EM ÁREAS SECAS MENORES QUE 10M2 SOBRE LAJE, ADERIDO, ESPESSURA 3CM, ACABAMENTO REFORÇADO. AF_06/2014</t>
  </si>
  <si>
    <t>CONTRAPISO EM ARGAMASSA TRAÇO 1:4 (CIMENTO E AREIA), PREPARO MANUAL, APLICADO EM ÁREAS SECAS MENORES QUE 10M2 SOBRE LAJE, ADERIDO, ESPESSURA3CM, ACABAMENTO NÃO REFORÇADO. AF_06/2014</t>
  </si>
  <si>
    <t>CONTRAPISO EM ARGAMASSA PRONTA, PREPARO MECÂNICO COM MISTURADOR 300 KG, APLICADO EM ÁREAS SECAS MENORES QUE 10M2 SOBRE LAJE, ADERIDO, ESPESSURA 3CM, ACABAMENTO NÃO REFORÇADO. AF_06/2014</t>
  </si>
  <si>
    <t>CONTRAPISO EM ARGAMASSA PRONTA, PREPARO MANUAL, APLICADO EM ÁREAS SECAS MENORES QUE 10M2 SOBRE LAJE, ADERIDO, ESPESSURA 3CM, ACABAMENTO NÃOREFORÇADO. AF_06/2014</t>
  </si>
  <si>
    <t>CONTRAPISO EM ARGAMASSA TRAÇO 1:4 (CIMENTO E AREIA), PREPARO MANUAL, APLICADO EM ÁREAS SECAS MENORES QUE 10M2 SOBRE LAJE, ADERIDO, ESPESSURA4CM, ACABAMENTO REFORÇADO. AF_06/2014</t>
  </si>
  <si>
    <t>CONTRAPISO EM ARGAMASSA PRONTA, PREPARO MECÂNICO COM MISTURADOR 300 KG, APLICADO EM ÁREAS SECAS MENORES QUE 10M2 SOBRE LAJE, ADERIDO, ESPESSURA 4CM, ACABAMENTO REFORÇADO. AF_06/2014</t>
  </si>
  <si>
    <t>CONTRAPISO EM ARGAMASSA PRONTA, PREPARO MANUAL, APLICADO EM ÁREAS SECAS MENORES QUE 10M2 SOBRE LAJE, ADERIDO, ESPESSURA 4CM, ACABAMENTO REFORÇADO. AF_06/2014</t>
  </si>
  <si>
    <t>CONTRAPISO EM ARGAMASSA TRAÇO 1:4 (CIMENTO E AREIA), PREPARO MANUAL, APLICADO EM ÁREAS SECAS MENORES QUE 10M2 SOBRE LAJE, ADERIDO, ESPESSURA4CM, ACABAMENTO NÃO REFORÇADO. AF_06/2014</t>
  </si>
  <si>
    <t>CONTRAPISO EM ARGAMASSA PRONTA, PREPARO MECÂNICO COM MISTURADOR 300 KG, APLICADO EM ÁREAS SECAS MENORES QUE 10M2 SOBRE LAJE, ADERIDO, ESPESSURA 4CM, ACABAMENTO NÃO REFORÇADO. AF_06/2014</t>
  </si>
  <si>
    <t>CONTRAPISO EM ARGAMASSA PRONTA, PREPARO MANUAL, APLICADO EM ÁREAS SECAS MENORES QUE 10M2 SOBRE LAJE, ADERIDO, ESPESSURA 4CM, ACABAMENTO NÃOREFORÇADO. AF_06/2014</t>
  </si>
  <si>
    <t>CONTRAPISO EM ARGAMASSA TRAÇO 1:4 (CIMENTO E AREIA), PREPARO MANUAL, APLICADO EM ÁREAS SECAS MAIORES QUE 10M2 SOBRE LAJE, ADERIDO, ESPESSURA2CM, ACABAMENTO REFORÇADO. AF_06/2014</t>
  </si>
  <si>
    <t>CONTRAPISO EM ARGAMASSA PRONTA, PREPARO MECÂNICO COM MISTURADOR 300 KG, APLICADO EM ÁREAS SECAS MAIORES QUE 10M2 SOBRE LAJE, ADERIDO, ESPESSURA 2CM, ACABAMENTO REFORÇADO. AF_06/2014</t>
  </si>
  <si>
    <t>CONTRAPISO EM ARGAMASSA PRONTA, PREPARO MANUAL, APLICADO EM ÁREAS SECAS MAIORES QUE 10M2 SOBRE LAJE, ADERIDO, ESPESSURA 2CM, ACABAMENTO REFORÇADO. AF_06/2014</t>
  </si>
  <si>
    <t>CONTRAPISO EM ARGAMASSA TRAÇO 1:4 (CIMENTO E AREIA), PREPARO MANUAL, APLICADO EM ÁREAS SECAS MAIORES QUE 10M2 SOBRE LAJE, ADERIDO, ESPESSURA2CM, ACABAMENTO NÃO REFORÇADO. AF_06/2014</t>
  </si>
  <si>
    <t>CONTRAPISO EM ARGAMASSA PRONTA, PREPARO MECÂNICO COM MISTURADOR 300 KG, APLICADO EM ÁREAS SECAS MAIORES QUE 10M2 SOBRE LAJE, ADERIDO, ESPESSURA 2CM, ACABAMENTO NÃO REFORÇADO. AF_06/2014</t>
  </si>
  <si>
    <t>CONTRAPISO EM ARGAMASSA PRONTA, PREPARO MANUAL, APLICADO EM ÁREAS SECAS MAIORES QUE 10M2 SOBRE LAJE, ADERIDO, ESPESSURA 2CM, ACABAMENTO NÃOREFORÇADO. AF_06/2014</t>
  </si>
  <si>
    <t>CONTRAPISO EM ARGAMASSA TRAÇO 1:4 (CIMENTO E AREIA), PREPARO MANUAL, APLICADO EM ÁREAS SECAS MAIORES QUE 10M2 SOBRE LAJE, ADERIDO, ESPESSURA3CM, ACABAMENTO REFORÇADO. AF_06/2014</t>
  </si>
  <si>
    <t>CONTRAPISO EM ARGAMASSA PRONTA, PREPARO MECÂNICO COM MISTURADOR 300 KG, APLICADO EM ÁREAS SECAS MAIORES QUE 10M2 SOBRE LAJE, ADERIDO, ESPESSURA 3CM, ACABAMENTO REFORÇADO. AF_06/2014</t>
  </si>
  <si>
    <t>CONTRAPISO EM ARGAMASSA PRONTA, PREPARO MANUAL, APLICADO EM ÁREAS SECAS MAIORES QUE 10M2 SOBRE LAJE, ADERIDO, ESPESSURA 3CM, ACABAMENTO REFORÇADO. AF_06/2014</t>
  </si>
  <si>
    <t>CONTRAPISO EM ARGAMASSA TRAÇO 1:4 (CIMENTO E AREIA), PREPARO MANUAL, APLICADO EM ÁREAS SECAS MAIORES QUE 10M2 SOBRE LAJE, ADERIDO, ESPESSURA3CM, ACABAMENTO NÃO REFORÇADO. AF_06/2014</t>
  </si>
  <si>
    <t>CONTRAPISO EM ARGAMASSA PRONTA, PREPARO MECÂNICO COM MISTURADOR 300 KG, APLICADO EM ÁREAS SECAS MAIORES QUE 10M2 SOBRE LAJE, ADERIDO, ESPESSURA 3CM, ACABAMENTO NÃO REFORÇADO. AF_06/2014</t>
  </si>
  <si>
    <t>CONTRAPISO EM ARGAMASSA PRONTA, PREPARO MANUAL, APLICADO EM ÁREAS SECAS MAIORES QUE 10M2 SOBRE LAJE, ADERIDO, ESPESSURA 3CM, ACABAMENTO NÃOREFORÇADO. AF_06/2014</t>
  </si>
  <si>
    <t>CONTRAPISO EM ARGAMASSA TRAÇO 1:4 (CIMENTO E AREIA), PREPARO MANUAL, APLICADO EM ÁREAS SECAS MAIORES QUE 10M2 SOBRE LAJE, ADERIDO, ESPESSURA4CM, ACABAMENTO REFORÇADO. AF_06/2014</t>
  </si>
  <si>
    <t>CONTRAPISO EM ARGAMASSA PRONTA, PREPARO MECÂNICO COM MISTURADOR 300 KG, APLICADO EM ÁREAS SECAS MAIORES QUE 10M2 SOBRE LAJE, ADERIDO, ESPESSURA 4CM, ACABAMENTO REFORÇADO. AF_06/2014</t>
  </si>
  <si>
    <t>CONTRAPISO EM ARGAMASSA PRONTA, PREPARO MANUAL, APLICADO EM ÁREAS SECAS MAIORES QUE 10M2 SOBRE LAJE, ADERIDO, ESPESSURA 4CM, ACABAMENTO REFORÇADO. AF_06/2014</t>
  </si>
  <si>
    <t>CONTRAPISO EM ARGAMASSA TRAÇO 1:4 (CIMENTO E AREIA), PREPARO MANUAL, APLICADO EM ÁREAS SECAS MAIORES QUE 10M2 SOBRE LAJE, ADERIDO, ESPESSURA4CM, ACABAMENTO NÃO REFORÇADO. AF_06/2014</t>
  </si>
  <si>
    <t>CONTRAPISO EM ARGAMASSA PRONTA, PREPARO MECÂNICO COM MISTURADOR 300 KG, APLICADO EM ÁREAS SECAS MAIORES QUE 10M2 SOBRE LAJE, ADERIDO, ESPESSURA 4CM, ACABAMENTO NÃO REFORÇADO. AF_06/2014</t>
  </si>
  <si>
    <t>CONTRAPISO EM ARGAMASSA PRONTA, PREPARO MANUAL, APLICADO EM ÁREAS SECAS MAIORES QUE 10M2 SOBRE LAJE, ADERIDO, ESPESSURA 4CM, ACABAMENTO NÃOREFORÇADO. AF_06/2014</t>
  </si>
  <si>
    <t>CONTRAPISO EM ARGAMASSA PRONTA, PREPARO MECÂNICO COM MISTURADOR 300 KG, APLICADO EM ÁREAS SECAS MENORES QUE 10M2 SOBRE LAJE, NÃO ADERIDO, ESPESSURA 4CM, ACABAMENTO REFORÇADO. AF_06/2014</t>
  </si>
  <si>
    <t>CONTRAPISO EM ARGAMASSA PRONTA, PREPARO MANUAL, APLICADO EM ÁREAS SECAS MENORES QUE 10M2 SOBRE LAJE, NÃO ADERIDO, ESPESSURA 4CM, ACABAMENTOREFORÇADO. AF_06/2014</t>
  </si>
  <si>
    <t>CONTRAPISO EM ARGAMASSA PRONTA, PREPARO MECÂNICO COM MISTURADOR 300 KG, APLICADO EM ÁREAS SECAS MENORES QUE 10M2 SOBRE LAJE, NÃO ADERIDO, ESPESSURA 4CM, ACABAMENTO NÃO REFORÇADO. AF_06/2014</t>
  </si>
  <si>
    <t>CONTRAPISO EM ARGAMASSA PRONTA, PREPARO MANUAL, APLICADO EM ÁREAS SECAS MENORES QUE 10M2 SOBRE LAJE, NÃO ADERIDO, ESPESSURA 4CM, ACABAMENTONÃO REFORÇADO. AF_06/2014</t>
  </si>
  <si>
    <t>CONTRAPISO EM ARGAMASSA PRONTA, PREPARO MECÂNICO COM MISTURADOR 300 KG, APLICADO EM ÁREAS SECAS MENORES QUE 10M2 SOBRE LAJE, NÃO ADERIDO, ESPESSURA 5CM, ACABAMENTO REFORÇADO. AF_06/2014</t>
  </si>
  <si>
    <t>CONTRAPISO EM ARGAMASSA PRONTA, PREPARO MANUAL, APLICADO EM ÁREAS SECAS MENORES QUE 10M2 SOBRE LAJE, NÃO ADERIDO, ESPESSURA 5CM, ACABAMENTOREFORÇADO. AF_06/2014</t>
  </si>
  <si>
    <t>CONTRAPISO EM ARGAMASSA PRONTA, PREPARO MECÂNICO COM MISTURADOR 300 KG, APLICADO EM ÁREAS SECAS MENORES QUE 10M2 SOBRE LAJE, NÃO ADERIDO, ESPESSURA 5CM, ACABAMENTO NÃO REFORÇADO. AF_06/2014</t>
  </si>
  <si>
    <t>CONTRAPISO EM ARGAMASSA PRONTA, PREPARO MANUAL, APLICADO EM ÁREAS SECAS MENORES QUE 10M2 SOBRE LAJE, NÃO ADERIDO, ESPESSURA 5CM, ACABAMENTONÃO REFORÇADO. AF_06/2014</t>
  </si>
  <si>
    <t>CONTRAPISO EM ARGAMASSA PRONTA, PREPARO MECÂNICO COM MISTURADOR 300 KG, APLICADO EM ÁREAS SECAS MENORES QUE 10M2 SOBRE LAJE, NÃO ADERIDO, ESPESSURA 6CM, ACABAMENTO REFORÇADO. AF_06/2014</t>
  </si>
  <si>
    <t>CONTRAPISO EM ARGAMASSA PRONTA, PREPARO MANUAL, APLICADO EM ÁREAS SECAS MENORES QUE 10M2 SOBRE LAJE, NÃO ADERIDO, ESPESSURA 6CM, ACABAMENTOREFORÇADO. AF_06/2014</t>
  </si>
  <si>
    <t>CONTRAPISO EM ARGAMASSA PRONTA, PREPARO MECÂNICO COM MISTURADOR 300 KG, APLICADO EM ÁREAS SECAS MENORES QUE 10M2 SOBRE LAJE, NÃO ADERIDO, ESPESSURA 6CM, ACABAMENTO NÃO REFORÇADO. AF_06/2014</t>
  </si>
  <si>
    <t>CONTRAPISO EM ARGAMASSA PRONTA, PREPARO MANUAL, APLICADO EM ÁREAS SECAS MENORES QUE 10M2 SOBRE LAJE, NÃO ADERIDO, ESPESSURA 6CM, ACABAMENTONÃO REFORÇADO. AF_06/2014</t>
  </si>
  <si>
    <t>CONTRAPISO EM ARGAMASSA PRONTA, PREPARO MECÂNICO COM MISTURADOR 300 KG, APLICADO EM ÁREAS SECAS MAIORES QUE 10M2 SOBRE LAJE, NÃO ADERIDO, ESPESSURA 4CM, ACABAMENTO REFORÇADO. AF_06/2014</t>
  </si>
  <si>
    <t>CONTRAPISO EM ARGAMASSA PRONTA, PREPARO MANUAL, APLICADO EM ÁREAS SECAS MAIORES QUE 10M2 SOBRE LAJE, NÃO ADERIDO, ESPESSURA 4CM, ACABAMENTOREFORÇADO. AF_06/2014</t>
  </si>
  <si>
    <t>CONTRAPISO EM ARGAMASSA PRONTA, PREPARO MECÂNICO COM MISTURADOR 300 KG, APLICADO EM ÁREAS SECAS MAIORES QUE 10M2 SOBRE LAJE, NÃO ADERIDO, ESPESSURA 4CM, ACABAMENTO NÃO REFORÇADO. AF_06/2014</t>
  </si>
  <si>
    <t>CONTRAPISO EM ARGAMASSA PRONTA, PREPARO MANUAL, APLICADO EM ÁREAS SECAS MAIORES QUE 10M2 SOBRE LAJE, NÃO ADERIDO, ESPESSURA 4CM, ACABAMENTONÃO REFORÇADO. AF_06/2014</t>
  </si>
  <si>
    <t>CONTRAPISO EM ARGAMASSA PRONTA, PREPARO MECÂNICO COM MISTURADOR 300 KG, APLICADO EM ÁREAS SECAS MAIORES QUE 10M2 SOBRE LAJE, NÃO ADERIDO, ESPESSURA 5CM, ACABAMENTO REFORÇADO. AF_06/2014</t>
  </si>
  <si>
    <t>CONTRAPISO EM ARGAMASSA PRONTA, PREPARO MANUAL, APLICADO EM ÁREAS SECAS MAIORES QUE 10M2 SOBRE LAJE, NÃO ADERIDO, ESPESSURA 5CM, ACABAMENTOREFORÇADO. AF_06/2014</t>
  </si>
  <si>
    <t>CONTRAPISO EM ARGAMASSA PRONTA, PREPARO MECÂNICO COM MISTURADOR 300 KG, APLICADO EM ÁREAS SECAS MAIORES QUE 10M2 SOBRE LAJE, NÃO ADERIDO, ESPESSURA 5CM, ACABAMENTO NÃO REFORÇADO. AF_06/2014</t>
  </si>
  <si>
    <t>CONTRAPISO EM ARGAMASSA PRONTA, PREPARO MANUAL, APLICADO EM ÁREAS SECAS MAIORES QUE 10M2 SOBRE LAJE, NÃO ADERIDO, ESPESSURA 5CM, ACABAMENTONÃO REFORÇADO. AF_06/2014</t>
  </si>
  <si>
    <t>CONTRAPISO EM ARGAMASSA PRONTA, PREPARO MECÂNICO COM MISTURADOR 300 KG, APLICADO EM ÁREAS SECAS MAIORES QUE 10M2 SOBRE LAJE, NÃO ADERIDO, ESPESSURA 6CM, ACABAMENTO REFORÇADO. AF_06/2014</t>
  </si>
  <si>
    <t>CONTRAPISO EM ARGAMASSA PRONTA, PREPARO MANUAL, APLICADO EM ÁREAS SECAS MAIORES QUE 10M2 SOBRE LAJE, NÃO ADERIDO, ESPESSURA 6CM, ACABAMENTOREFORÇADO. AF_06/2014</t>
  </si>
  <si>
    <t>CONTRAPISO EM ARGAMASSA PRONTA, PREPARO MECÂNICO COM MISTURADOR 300 KG, APLICADO EM ÁREAS SECAS MAIORES QUE 10M2 SOBRE LAJE, NÃO ADERIDO, ESPESSURA 6CM, ACABAMENTO NÃO REFORÇADO. AF_06/2014</t>
  </si>
  <si>
    <t>CONTRAPISO EM ARGAMASSA PRONTA, PREPARO MANUAL, APLICADO EM ÁREAS SECAS MAIORES QUE 10M2 SOBRE LAJE, NÃO ADERIDO, ESPESSURA 6CM, ACABAMENTONÃO REFORÇADO. AF_06/2014</t>
  </si>
  <si>
    <t>CONTRAPISO EM ARGAMASSA TRAÇO 1:4 (CIMENTO E AREIA), PREPARO MECÂNICO COM MISTURADOR 300 KG, APLICADO EM ÁREAS MOLHADAS SOBRE LAJE, ADERIDO,ESPESSURA 2CM, ACABAMENTO NÃO REFORÇADO. AF_06/2014</t>
  </si>
  <si>
    <t>CONTRAPISO EM ARGAMASSA PRONTA, PREPARO MECÂNICO COM MISTURADOR 300 KG, APLICADO EM ÁREAS MOLHADAS SOBRE LAJE, ADERIDO, ESPESSURA 2CM, ACABAMENTO NÃO REFORÇADO. AF_06/2014</t>
  </si>
  <si>
    <t>CONTRAPISO EM ARGAMASSA PRONTA, PREPARO MANUAL, APLICADO EM ÁREAS MOLHADAS SOBRE LAJE, ADERIDO, ESPESSURA 2CM, ACABAMENTO NÃO REFORÇADO. AF_06/2014</t>
  </si>
  <si>
    <t>CONTRAPISO EM ARGAMASSA TRAÇO 1:4 (CIMENTO E AREIA), PREPARO MECÂNICO COM MISTURADOR 300 KG, APLICADO EM ÁREAS MOLHADAS SOBRE LAJE, ADERIDO,ESPESSURA 2CM, ACABAMENTO REFORÇADO. AF_06/2014</t>
  </si>
  <si>
    <t>CONTRAPISO EM ARGAMASSA PRONTA, PREPARO MECÂNICO COM MISTURADOR 300 KG, APLICADO EM ÁREAS MOLHADAS SOBRE LAJE, ADERIDO, ESPESSURA 2CM, ACABAMENTO REFORÇADO. AF_06/2014</t>
  </si>
  <si>
    <t>CONTRAPISO EM ARGAMASSA PRONTA, PREPARO MANUAL, APLICADO EM ÁREAS MOLHADAS SOBRE LAJE, ADERIDO, ESPESSURA 2CM, ACABAMENTO REFORÇADO. AF_06/2014</t>
  </si>
  <si>
    <t>CONTRAPISO EM ARGAMASSA TRAÇO 1:4 (CIMENTO E AREIA), PREPARO MECÂNICO COM MISTURADOR 300 KG, APLICADO EM ÁREAS MOLHADAS SOBRE LAJE, ADERIDO,ESPESSURA 3CM, ACABAMENTO NÃO REFORÇADO. AF_06/2014</t>
  </si>
  <si>
    <t>CONTRAPISO EM ARGAMASSA PRONTA, PREPARO MECÂNICO COM MISTURADOR 300 KG, APLICADO EM ÁREAS MOLHADAS SOBRE LAJE, ADERIDO, ESPESSURA 3CM, ACABAMENTO NÃO REFORÇADO. AF_06/2014</t>
  </si>
  <si>
    <t>CONTRAPISO EM ARGAMASSA PRONTA, PREPARO MANUAL, APLICADO EM ÁREAS MOLHADAS SOBRE LAJE, ADERIDO, ESPESSURA 3CM, ACABAMENTO NÃO REFORÇADO. AF_06/2014</t>
  </si>
  <si>
    <t>CONTRAPISO EM ARGAMASSA TRAÇO 1:4 (CIMENTO E AREIA), PREPARO MECÂNICO COM MISTURADOR 300 KG, APLICADO EM ÁREAS MOLHADAS SOBRE LAJE, ADERIDO,ESPESSURA 3CM, ACABAMENTO REFORÇADO. AF_06/2014</t>
  </si>
  <si>
    <t>CONTRAPISO EM ARGAMASSA PRONTA, PREPARO MECÂNICO COM MISTURADOR 300 KG, APLICADO EM ÁREAS MOLHADAS SOBRE LAJE, ADERIDO, ESPESSURA 3CM, ACABAMENTO REFORÇADO. AF_06/2014</t>
  </si>
  <si>
    <t>CONTRAPISO EM ARGAMASSA PRONTA, PREPARO MANUAL, APLICADO EM ÁREAS MOLHADAS SOBRE LAJE, ADERIDO, ESPESSURA 3CM, ACABAMENTO REFORÇADO. AF_06/2014</t>
  </si>
  <si>
    <t>CONTRAPISO EM ARGAMASSA PRONTA, PREPARO MECÂNICO COM MISTURADOR 300 KG, APLICADO EM ÁREAS MOLHADAS SOBRE IMPERMEABILIZAÇÃO, ESPESSURA 3CM, ACABAMENTO NÃO REFORÇADO. AF_06/2014</t>
  </si>
  <si>
    <t>CONTRAPISO EM ARGAMASSA PRONTA, PREPARO MANUAL, APLICADO EM ÁREAS MOLHADAS SOBRE IMPERMEABILIZAÇÃO, ESPESSURA 3CM, ACABAMENTO NÃO REFORÇADO.AF_06/2014</t>
  </si>
  <si>
    <t>CONTRAPISO EM ARGAMASSA PRONTA, PREPARO MECÂNICO COM MISTURADOR 300 KG, APLICADO EM ÁREAS MOLHADAS SOBRE IMPERMEABILIZAÇÃO, ESPESSURA 3CM, ACABAMENTO REFORÇADO. AF_06/2014</t>
  </si>
  <si>
    <t>CONTRAPISO EM ARGAMASSA PRONTA, PREPARO MANUAL, APLICADO EM ÁREAS MOLHADAS SOBRE IMPERMEABILIZAÇÃO, ESPESSURA 3CM, ACABAMENTO REFORÇADO. AF_06/2014</t>
  </si>
  <si>
    <t>CONTRAPISO EM ARGAMASSA PRONTA, PREPARO MECÂNICO COM MISTURADOR 300 KG, APLICADO EM ÁREAS MOLHADAS SOBRE IMPERMEABILIZAÇÃO, ESPESSURA 4CM, ACABAMENTO NÃO REFORÇADO. AF_06/2014</t>
  </si>
  <si>
    <t>CONTRAPISO EM ARGAMASSA PRONTA, PREPARO MANUAL, APLICADO EM ÁREAS MOLHADAS SOBRE IMPERMEABILIZAÇÃO, ESPESSURA 4CM, ACABAMENTO NÃO REFORÇADO.AF_06/2014</t>
  </si>
  <si>
    <t>CONTRAPISO EM ARGAMASSA PRONTA, PREPARO MECÂNICO COM MISTURADOR 300 KG, APLICADO EM ÁREAS MOLHADAS SOBRE IMPERMEABILIZAÇÃO, ESPESSURA 4CM, ACABAMENTO REFORÇADO. AF_06/2014</t>
  </si>
  <si>
    <t>CONTRAPISO EM ARGAMASSA PRONTA, PREPARO MANUAL, APLICADO EM ÁREAS MOLHADAS SOBRE IMPERMEABILIZAÇÃO, ESPESSURA 4CM, ACABAMENTO REFORÇADO. AF_06/2014</t>
  </si>
  <si>
    <t>CONTRAPISO AUTONIVELANTE, APLICADO SOBRE LAJE EM ÁREAS MENORES QUE 10M2, NÃO ADERIDO, ESPESSURA 3CM. AF_06/2014</t>
  </si>
  <si>
    <t>CONTRAPISO AUTONIVELANTE, APLICADO SOBRE LAJE EM ÁREAS MENORES QUE 10M2, NÃO ADERIDO, ESPESSURA 4CM. AF_06/2014</t>
  </si>
  <si>
    <t>CONTRAPISO AUTONIVELANTE, APLICADO SOBRE LAJE EM ÁREAS MENORES QUE 10M2, NÃO ADERIDO, ESPESSURA 5CM. AF_06/2014</t>
  </si>
  <si>
    <t>CONTRAPISO AUTONIVELANTE, APLICADO SOBRE LAJE EM ÁREAS MAIORES QUE 10M2, NÃO ADERIDO, ESPESSURA 3CM. AF_06/2014</t>
  </si>
  <si>
    <t>CONTRAPISO AUTONIVELANTE, APLICADO SOBRE LAJE EM ÁREAS MAIORES QUE 10M2, NÃO ADERIDO, ESPESSURA 4CM. AF_06/2014</t>
  </si>
  <si>
    <t>CONTRAPISO AUTONIVELANTE, APLICADO SOBRE LAJE EM ÁREAS MAIORES QUE 10M2, NÃO ADERIDO, ESPESSURA 5CM. AF_06/2014</t>
  </si>
  <si>
    <t>CONTRAPISO AUTONIVELANTE, APLICADO SOBRE LAJE EM ÁREAS MENORES QUE 10M2, ADERIDO, ESPESSURA 2CM. AF_06/2014</t>
  </si>
  <si>
    <t>CONTRAPISO AUTONIVELANTE, APLICADO SOBRE LAJE EM ÁREAS MENORES QUE 10M2, ADERIDO, ESPESSURA 3CM. AF_06/2014</t>
  </si>
  <si>
    <t>CONTRAPISO AUTONIVELANTE, APLICADO SOBRE LAJE EM ÁREAS MENORES QUE 10M2, ADERIDO, ESPESSURA 4CM. AF_06/2014</t>
  </si>
  <si>
    <t>CONTRAPISO AUTONIVELANTE, APLICADO SOBRE LAJE EM ÁREAS MAIORES QUE 10M2, ADERIDO, ESPESSURA 2CM. AF_06/2014</t>
  </si>
  <si>
    <t>CONTRAPISO AUTONIVELANTE, APLICADO SOBRE LAJE EM ÁREAS MAIORES QUE 10M2, ADERIDO, ESPESSURA 3CM. AF_06/2014</t>
  </si>
  <si>
    <t>CONTRAPISO AUTONIVELANTE, APLICADO SOBRE LAJE EM ÁREAS MAIORES QUE 10M2, ADERIDO, ESPESSURA 4CM. AF_06/2014</t>
  </si>
  <si>
    <t>(COMPOSIÇÃO REPRESENTATIVA) DO SERVIÇO DE CONTRAPISO EM ARGAMASSA TRAÇO 1:4 (CIMENTO E AREIA), PREPARO COM BETONEIRA 400 L, ESPESSURA 4 CM PARA ÁREAS SECAS E 3 CM PARA ÁREAS MOLHADAS, PARA EDIFICAÇÃO HABITACIONAL MULTIFAMILIAR (PRÉDIO). AF_11/2014</t>
  </si>
  <si>
    <t>(COMPOSIÇÃO RERPESENTATIVA) DO SERVIÇO DE CONTRAPISO EM ARGAMASSA TRAÇO 1:4 (CIM E AREIA), EM BETONEIRA 400 L, ESPESSURA 4 CM ÁREAS SECAS E3 CM ÁREAS MOLHADAS, PARA EDIFICAÇÃO HABITACIONAL UNIFAMILIAR (CASA) EEDIFICAÇÃO PÚBLICA PADRÃO. AF_11/2014</t>
  </si>
  <si>
    <t>CHAPISCO APLICADO SOMENTE EM PILARES E VIGAS DAS PAREDES INTERNAS, COMROLO PARA TEXTURA ACRÍLICA. ARGAMASSA TRAÇO 1:4 E EMULSÃO POLIMÉRICA(ADESIVO) COM PREPARO MANUAL. AF_06/2014</t>
  </si>
  <si>
    <t>CHAPISCO APLICADO SOMENTE EM PILARES E VIGAS DAS PAREDES INTERNAS, COMROLO PARA TEXTURA ACRÍLICA. ARGAMASSA TRAÇO 1:4 E EMULSÃO POLIMÉRICA(ADESIVO) COM PREPARO EM BETONEIRA 400L. AF_06/2014</t>
  </si>
  <si>
    <t>CHAPISCO APLICADO SOMENTE EM PILARES E VIGAS DAS PAREDES INTERNAS, COMROLO PARA TEXTURA ACRÍLICA. ARGAMASSA TRAÇO 1:4 E EMULSÃO POLIMÉRICA(ADESIVO) COM PREPARO EM MISTURADOR 300 KG. AF_06/2014</t>
  </si>
  <si>
    <t>CHAPISCO APLICADO SOMENTE EM PILARES E VIGAS DAS PAREDES INTERNAS, COMROLO PARA TEXTURA ACRÍLICA. ARGAMASSA INDUSTRIALIZADA COM PREPARO MANUAL. AF_06/2014</t>
  </si>
  <si>
    <t>CHAPISCO APLICADO SOMENTE EM PILARES E VIGAS DAS PAREDES INTERNAS, COMROLO PARA TEXTURA ACRÍLICA. ARGAMASSA INDUSTRIALIZADA COM PREPARO EMMISTURADOR 300 KG. AF_06/2014</t>
  </si>
  <si>
    <t>CHAPISCO APLICADO SOMENTE EM PILARES E VIGAS DAS PAREDES INTERNAS, COMCOLHER DE PEDREIRO. ARGAMASSA TRAÇO 1:3 COM PREPARO MANUAL. AF_06/2014</t>
  </si>
  <si>
    <t>CHAPISCO APLICADO SOMENTE EM PILARES E VIGAS DAS PAREDES INTERNAS, COMCOLHER DE PEDREIRO. ARGAMASSA TRAÇO 1:3 COM PREPARO EM BETONEIRA 400L. AF_06/2014</t>
  </si>
  <si>
    <t>CHAPISCO APLICADO SOMENTE EM PILARES E VIGAS DAS PAREDES INTERNAS, COMCOLHER DE PEDREIRO. ARGAMASSA TRAÇO 1:3 COM PREPARO EM MISTURADOR 300KG. AF_06/2014</t>
  </si>
  <si>
    <t>CHAPISCO APLICADO SOMENTE EM PILARES E VIGAS DAS PAREDES INTERNAS, COMDESEMPENADEIRA DENTADA. ARGAMASSA INDUSTRIALIZADA COM PREPARO MANUAL.AF_06/2014</t>
  </si>
  <si>
    <t>CHAPISCO APLICADO SOMENTE EM PILARES E VIGAS DAS PAREDES INTERNAS, COMDESEMPENADEIRA DENTADA. ARGAMASSA INDUSTRIALIZADA COM PREPARO EM MISTURADOR 300 KG. AF_06/2014</t>
  </si>
  <si>
    <t>CHAPISCO APLICADO NO TETO, COM ROLO PARA TEXTURA ACRÍLICA. ARGAMASSA TRAÇO 1:4 E EMULSÃO POLIMÉRICA (ADESIVO) COM PREPARO EM BETONEIRA 400L.AF_06/2014</t>
  </si>
  <si>
    <t>BARRA LISA COM ARGAMASSA TRACO 1:4 (CIMENTO E AREIA GROSSA), ESPESSURA2,0CM, INCLUSO ADITIVO IMPERMEABILIZANTE, PREPARO MECANICO DA ARGAMASSA</t>
  </si>
  <si>
    <t>BARRA LISA COM ARGAMASSA TRACO 1:4 (CIMENTO E AREIA GROSSA), ESPESSURA2,0CM, PREPARO MECANICO DA ARGAMASSA</t>
  </si>
  <si>
    <t>BARRA LISA TRACO 1:3 (CIMENTO E AREIA MEDIA), ESPESSURA 1,5CM, PREPAROMANUAL DA ARGAMASSA</t>
  </si>
  <si>
    <t>BARRA LISA TRACO 1:3 (CIMENTO E AREIA MEDIA), ESPESSURA 1,0CM, PREPAROMANUAL DA ARGAMASSA</t>
  </si>
  <si>
    <t>BARRA LISA TRACO 1:4 (CIMENTO E AREIA MEDIA), ESPESSURA 2,0CM, PREPAROMANUAL DA ARGAMASSA</t>
  </si>
  <si>
    <t>BARRA LISA TRACO 1:3 (CIMENTO E AREIA MEDIA), ESPESSURA 0,5CM, PREPAROMANUAL DA ARGAMASSA</t>
  </si>
  <si>
    <t>APLICAÇÃO DE GESSO PROJETADO COM EQUIPAMENTO DE PROJEÇÃO EM PAREDES DEAMBIENTES DE ÁREA MAIOR QUE 10M², DESEMPENADO (SEM TALISCAS), ESPESSURA DE 0,5CM. AF_06/2014</t>
  </si>
  <si>
    <t>APLICAÇÃO DE GESSO PROJETADO COM EQUIPAMENTO DE PROJEÇÃO EM PAREDES DEAMBIENTES DE ÁREA ENTRE 5M² E 10M², DESEMPENADO (SEM TALISCAS), ESPESSURA DE 0,5CM. AF_06/2014</t>
  </si>
  <si>
    <t>APLICAÇÃO DE GESSO PROJETADO COM EQUIPAMENTO DE PROJEÇÃO EM PAREDES DEAMBIENTES DE ÁREA MENOR QUE 5M², DESEMPENADO (SEM TALISCAS), ESPESSURA DE 0,5CM. AF_06/2014</t>
  </si>
  <si>
    <t>APLICAÇÃO DE GESSO PROJETADO COM EQUIPAMENTO DE PROJEÇÃO EM PAREDES DEAMBIENTES DE ÁREA MAIOR QUE 10M², DESEMPENADO (SEM TALISCAS), ESPESSURA DE 1,0CM. AF_06/2014</t>
  </si>
  <si>
    <t>APLICAÇÃO DE GESSO PROJETADO COM EQUIPAMENTO DE PROJEÇÃO EM PAREDES DEAMBIENTES DE ÁREA ENTRE 5M² E 10M², DESEMPENADO (SEM TALISCAS), ESPESSURA DE 1,0CM. AF_06/2014</t>
  </si>
  <si>
    <t>APLICAÇÃO DE GESSO PROJETADO COM EQUIPAMENTO DE PROJEÇÃO EM PAREDES DEAMBIENTES DE ÁREA MENOR QUE 5M², DESEMPENADO (SEM TALISCAS), ESPESSURA DE 1,0CM. AF_06/2014</t>
  </si>
  <si>
    <t>APLICAÇÃO DE GESSO PROJETADO COM EQUIPAMENTO DE PROJEÇÃO EM PAREDES DEAMBIENTES DE ÁREA MAIOR QUE 10M², SARRAFEADO (COM TALISCAS), ESPESSURA DE 1,0CM. AF_06/2014</t>
  </si>
  <si>
    <t>APLICAÇÃO DE GESSO PROJETADO COM EQUIPAMENTO DE PROJEÇÃO EM PAREDES DEAMBIENTES DE ÁREA ENTRE 5M² E 10M², SARRAFEADO (COM TALISCAS), ESPESSURA DE 1,0CM. AF_06/2014</t>
  </si>
  <si>
    <t>APLICAÇÃO DE GESSO PROJETADO COM EQUIPAMENTO DE PROJEÇÃO EM PAREDES DEAMBIENTES DE ÁREA MENOR QUE 5M², SARRAFEADO (COM TALISCAS), ESPESSURADE 1,0CM. AF_06/2014</t>
  </si>
  <si>
    <t>APLICAÇÃO DE GESSO PROJETADO COM EQUIPAMENTO DE PROJEÇÃO EM PAREDES DEAMBIENTES DE ÁREA MAIOR QUE 10M², SARRAFEADO (COM TALISCAS), ESPESSURA DE 1,5CM. AF_06/2014</t>
  </si>
  <si>
    <t>APLICAÇÃO DE GESSO PROJETADO COM EQUIPAMENTO DE PROJEÇÃO EM PAREDES DEAMBIENTES DE ÁREA ENTRE 5M² E 10M², SARRAFEADO (COM TALISCAS), ESPESSURA DE 1,5CM. AF_06/2014</t>
  </si>
  <si>
    <t>APLICAÇÃO DE GESSO PROJETADO COM EQUIPAMENTO DE PROJEÇÃO EM PAREDES DEAMBIENTES DE ÁREA MENOR QUE 5M², SARRAFEADO (COM TALISCAS), ESPESSURADE 1,5CM. AF_06/2014</t>
  </si>
  <si>
    <t>EMBOÇO, PARA RECEBIMENTO DE CERÂMICA, EM ARGAMASSA TRAÇO 1:2:8, PREPARO MECÂNICO COM BETONEIRA 400L, APLICADO MANUALMENTE EM FACES INTERNASDE PAREDES DE AMBIENTES COM ÁREA MENOR QUE 5M2, ESPESSURA DE 20MM, COMEXECUÇÃO DE TALISCAS. AF_06/2014</t>
  </si>
  <si>
    <t>EMBOÇO, PARA RECEBIMENTO DE CERÂMICA, EM ARGAMASSA INDUSTRIALIZADA, APLICADO COM EQUIPAMENTO DE MISTURA E PROJEÇÃO DE 1,5 M3/H, EM FACES INTERNAS DE PAREDES DE AMBIENTES COM ÁREA MENOR QUE 5M2, ESPESSURA 20MM,COM TALISCAS. AF_06/2014</t>
  </si>
  <si>
    <t>MASSA ÚNICA, PARA RECEBIMENTO DE PINTURA, EM ARGAMASSA INDUSTRIALIZADA, APLICADO COM EQUIPAMENTO DE MISTURA E PROJEÇÃO DE 1,5 M3/H, EM FACESINTERNAS DE PAREDES DE AMBIENTES COM ÁREA MENOR QUE 10M2, ESPESSURA 20MM, COM TALISCAS. AF_06/2014</t>
  </si>
  <si>
    <t>EMBOÇO, PARA RECEBIMENTO DE CERÂMICA, EM ARGAMASSA INDUSTRIALIZADA, APLICADO COM EQUIPAMENTO DE MISTURA E PROJEÇÃO DE 1,5 M3/H, EM FACES INTERNAS DE PAREDES DE AMBIENTES COM ÁREA ENTRE 5M2 E 10M2, ESPESSURA 20MM, COM TALISCAS. AF_06/2014</t>
  </si>
  <si>
    <t>MASSA ÚNICA, PARA RECEBIMENTO DE PINTURA, EM ARGAMASSA INDUSTRIALIZADA, APLICADO COM EQUIPAMENTO DE MISTURA E PROJEÇÃO DE 1,5 M3/H, EM FACESINTERNAS DE PAREDES DE AMBIENTES COM ÁREA MAIOR QUE 10M2, ESPESSURA 20MM, COM TALISCAS. AF_06/2014</t>
  </si>
  <si>
    <t>EMBOÇO, PARA RECEBIMENTO DE CERÂMICA, EM ARGAMASSA INDUSTRIALIZADA, APLICADO COM EQUIPAMENTO DE MISTURA E PROJEÇÃO DE 1,5 M3/H, EM FACES INTERNAS DE PAREDES DE AMBIENTES COM ÁREA MAIOR QUE 10M2, ESPESSURA 20MM,COM TALISCAS. AF_06/2014</t>
  </si>
  <si>
    <t>MASSA ÚNICA, PARA RECEBIMENTO DE PINTURA OU CERÂMICA, EM ARGAMASSA INDUSTRIALIZADA, APLICADO COM EQUIPAMENTO DE MISTURA E PROJEÇÃO DE 1,5 M3/H, EM FACES INTERNAS DE PAREDES DE AMBIENTES COM ÁREA MENOR QUE 5M2,ESPESSURA 5MM, SEM TALISCAS. AF_06/2014</t>
  </si>
  <si>
    <t>MASSA ÚNICA, PARA RECEBIMENTO DE PINTURA OU CERÂMICA, EM ARGAMASSA INDUSTRIALIZADA, APLICADO COM EQUIPAMENTO DE MISTURA E PROJEÇÃO DE 1,5 M3/H, EM FACES INTERNAS DE PAREDES DE AMBIENTES COM ÁREA ENTRE 5M2 E 10M2, ESPESSURA 5MM, SEM TALISCAS. AF_06/2014</t>
  </si>
  <si>
    <t>MASSA ÚNICA, PARA RECEBIMENTO DE PINTURA OU CERÂMICA, EM ARGAMASSA INDUSTRIALIZADA, APLICADO COM EQUIPAMENTO DE MISTURA E PROJEÇÃO DE 1,5 M3/H, EM FACES INTERNAS DE PAREDES DE AMBIENTES COM ÁREA MAIOR QUE 10M2,ESPESSURA 5MM, SEM TALISCAS. AF_06/2014</t>
  </si>
  <si>
    <t>EMBOÇO, PARA RECEBIMENTO DE CERÂMICA, EM ARGAMASSA TRAÇO 1:2:8, PREPARO MECÂNICO COM BETONEIRA 400L, APLICADO MANUALMENTE EM FACES INTERNASDE PAREDES DE AMBIENTES COM ÁREA MENOR QUE 5M2, ESPESSURA DE 10MM, COMEXECUÇÃO DE TALISCAS. AF_06/2014</t>
  </si>
  <si>
    <t>EMBOÇO, PARA RECEBIMENTO DE CERÂMICA, EM ARGAMASSA INDUSTRIALIZADA, APLICADO COM EQUIPAMENTO DE MISTURA E PROJEÇÃO DE 1,5 M3/H, EM FACES INTERNAS DE PAREDES DE AMBIENTES COM ÁREA MENOR QUE 5M2, ESPESSURA 10MM,COM TALISCAS. AF_06/2014</t>
  </si>
  <si>
    <t>MASSA ÚNICA, PARA RECEBIMENTO DE PINTURA, EM ARGAMASSA INDUSTRIALIZADA, APLICADO COM EQUIPAMENTO DE MISTURA E PROJEÇÃO DE 1,5 M3/H, EM FACESINTERNAS DE PAREDES DE AMBIENTES COM ÁREA MENOR QUE 10M2, ESPESSURA 10MM, COM TALISCAS. AF_06/2014</t>
  </si>
  <si>
    <t>EMBOÇO, PARA RECEBIMENTO DE CERÂMICA, EM ARGAMASSA INDUSTRIALIZADA, APLICADO COM EQUIPAMENTO DE MISTURA E PROJEÇÃO DE 1,5 M3/H, EM FACES INTERNAS DE PAREDES DE AMBIENTES COM ÁREA ENTRE 5M2 E 10M2, ESPESSURA 10MM, COM TALISCAS. AF_06/2014</t>
  </si>
  <si>
    <t>MASSA ÚNICA, PARA RECEBIMENTO DE PINTURA, EM ARGAMASSA INDUSTRIALIZADA, APLICADO COM EQUIPAMENTO DE MISTURA E PROJEÇÃO DE 1,5 M3/H, EM FACESINTERNAS DE PAREDES DE AMBIENTES COM ÁREA MAIOR QUE 10M2, ESPESSURA 10MM, COM TALISCAS. AF_06/2014</t>
  </si>
  <si>
    <t>EMBOÇO, PARA RECEBIMENTO DE CERÂMICA, EM ARGAMASSA INDUSTRIALIZADA, APLICADO COM EQUIPAMENTO DE MISTURA E PROJEÇÃO DE 1,5 M3/H, EM FACES INTERNAS DE PAREDES DE AMBIENTES COM ÁREA MAIOR QUE 10M2, ESPESSURA 10MM,COM TALISCAS. AF_06/2014</t>
  </si>
  <si>
    <t>MASSA ÚNICA, PARA RECEBIMENTO DE PINTURA OU CERÂMICA, EM ARGAMASSA INDUSTRIALIZADA, APLICADO COM EQUIPAMENTO DE MISTURA E PROJEÇÃO DE 1,5 M3/H, EM FACES INTERNAS DE PAREDES DE AMBIENTES COM ÁREA MENOR QUE 5M2,ESPESSURA 10MM, SEM TALISCAS. AF_06/2014</t>
  </si>
  <si>
    <t>MASSA ÚNICA, PARA RECEBIMENTO DE PINTURA OU CERÂMICA, EM ARGAMASSA INDUSTRIALIZADA, APLICADO COM EQUIPAMENTO DE MISTURA E PROJEÇÃO DE 1,5 M3/H, EM FACES INTERNAS DE PAREDES DE AMBIENTES COM ÁREA ENTRE 5M2 E 10M2, ESPESSURA 10MM, SEM TALISCAS. AF_06/2014</t>
  </si>
  <si>
    <t>MASSA ÚNICA, PARA RECEBIMENTO DE PINTURA OU CERÂMICA, EM ARGAMASSA INDUSTRIALIZADA, APLICADO COM EQUIPAMENTO DE MISTURA E PROJEÇÃO DE 1,5 M3/H, EM FACES INTERNAS DE PAREDES DE AMBIENTES COM ÁREA MAIOR QUE 10M2,ESPESSURA 10MM, SEM TALISCAS. AF_06/2014</t>
  </si>
  <si>
    <t>EMBOÇO OU MASSA ÚNICA EM ARGAMASSA INDUSTRIALIZADA, PREPARO MECÂNICO EAPLICAÇÃO COM EQUIPAMENTO DE MISTURA E PROJEÇÃO DE 1,5 M3/H DE ARGAMASSA EM PANOS DE FACHADA COM PRESENÇA DE VÃOS, ESPESSURA DE 25 MM. AF_06/2014</t>
  </si>
  <si>
    <t>EMBOÇO OU MASSA ÚNICA EM ARGAMASSA INDUSTRIALIZADA, PREPARO MECÂNICO EAPLICAÇÃO COM EQUIPAMENTO DE MISTURA E PROJEÇÃO DE 1,5 M3/H DE ARGAMASSA EM PANOS DE FACHADA COM PRESENÇA DE VÃOS, ESPESSURA DE 35 MM. AF_06/2014</t>
  </si>
  <si>
    <t>EMBOÇO OU MASSA ÚNICA EM ARGAMASSA INDUSTRIALIZADA, PREPARO MECÂNICO EAPLICAÇÃO COM EQUIPAMENTO DE MISTURA E PROJEÇÃO DE 1,5 M3/H DE ARGAMASSA EM PANOS DE FACHADA COM PRESENÇA DE VÃOS, ESPESSURA DE 45 MM. AF_06/2014</t>
  </si>
  <si>
    <t>EMBOÇO OU MASSA ÚNICA EM ARGAMASSA INDUSTRIALIZADA, PREPARO MECÂNICO EAPLICAÇÃO COM EQUIPAMENTO DE MISTURA E PROJEÇÃO DE 1,5 M3/H DE ARGAMASSA EM PANOS DE FACHADA COM PRESENÇA DE VÃOS, ESPESSURA MAIOR OU IGUALA 50 MM. AF_06/2014</t>
  </si>
  <si>
    <t>EMBOÇO OU MASSA ÚNICA EM ARGAMASSA INDUSTRIALIZADA, PREPARO MECÂNICO EAPLICAÇÃO COM EQUIPAMENTO DE MISTURA E PROJEÇÃO DE 1,5 M3/H DE ARGAMASSA EM PANOS CEGOS DE FACHADA (SEM PRESENÇA DE VÃOS), ESPESSURA DE 25MM. AF_06/2014</t>
  </si>
  <si>
    <t>EMBOÇO OU MASSA ÚNICA EM ARGAMASSA INDUSTRIALIZADA, PREPARO MECÂNICO EAPLICAÇÃO COM EQUIPAMENTO DE MISTURA E PROJEÇÃO DE 1,5 M3/H DE ARGAMASSA EM PANOS CEGOS DE FACHADA (SEM PRESENÇA DE VÃOS), ESPESSURA DE 35MM. AF_06/2014</t>
  </si>
  <si>
    <t>EMBOÇO OU MASSA ÚNICA EM ARGAMASSA INDUSTRIALIZADA, PREPARO MECÂNICO EAPLICAÇÃO COM EQUIPAMENTO DE MISTURA E PROJEÇÃO DE 1,5 M3/H DE ARGAMASSA EM PANOS CEGOS DE FACHADA (SEM PRESENÇA DE VÃOS), ESPESSURA DE 45MM. AF_06/2014</t>
  </si>
  <si>
    <t>EMBOÇO OU MASSA ÚNICA EM ARGAMASSA INDUSTRIALIZADA, PREPARO MECÂNICO EAPLICAÇÃO COM EQUIPAMENTO DE MISTURA E PROJEÇÃO DE 1,5 M3/H DE ARGAMASSA EM PANOS CEGOS DE FACHADA (SEM PRESENÇA DE VÃOS), ESPESSURA MAIOROU IGUAL A 50 MM. AF_06/2014</t>
  </si>
  <si>
    <t>EMBOÇO OU MASSA ÚNICA EM ARGAMASSA INDUSTRIALIZADA, PREPARO MECÂNICO EAPLICAÇÃO COM EQUIPAMENTO DE MISTURA E PROJEÇÃO DE 1,5 M3/H EM SUPERFÍCIES EXTERNAS DA SACADA, ESPESSURA 25 MM, SEM USO DE TELA METÁLICA. AF_06/2014</t>
  </si>
  <si>
    <t>EMBOÇO OU MASSA ÚNICA EM ARGAMASSA INDUSTRIALIZADA, PREPARO MECÂNICO EAPLICAÇÃO COM EQUIPAMENTO DE MISTURA E PROJEÇÃO DE 1,5 M3/H EM SUPERFÍCIES EXTERNAS DA SACADA, ESPESSURA 35 MM, SEM USO DE TELA METÁLICA. AF_06/2014</t>
  </si>
  <si>
    <t>EMBOÇO OU MASSA ÚNICA EM ARGAMASSA INDUSTRIALIZADA, PREPARO MECÂNICO EAPLICAÇÃO COM EQUIPAMENTO DE MISTURA E PROJEÇÃO DE 1,5 M3/H EM SUPERFÍCIES EXTERNAS DA SACADA, ESPESSURA 45 MM, SEM USO DE TELA METÁLICA. AF_06/2014</t>
  </si>
  <si>
    <t>EMBOÇO OU MASSA ÚNICA EM ARGAMASSA INDUSTRIALIZADA, PREPARO MECÂNICO EAPLICAÇÃO COM EQUIPAMENTO DE MISTURA E PROJEÇÃO DE 1,5 M3/H EM SUPERFÍCIES EXTERNAS DA SACADA, ESPESSURA MAIOR OU IGUAL A 50 MM, SEM USO DETELA METÁLICA. AF_06/2014</t>
  </si>
  <si>
    <t>EMBOÇO OU MASSA ÚNICA EM ARGAMASSA TRAÇO 1:2:8, PREPARO MECÂNICO COM MISTURADOR 300 KG, APLICADA MANUALMENTE NAS PAREDES INTERNAS DA SACADA,ESPESSURA DE 25 MM, SEM USO DE TELA METÁLICA DE REFORÇO CONTRA FISSURAÇÃO. AF_06/2014</t>
  </si>
  <si>
    <t>EMBOÇO OU MASSA ÚNICA EM ARGAMASSA TRAÇO 1:2:8, PREPARO MANUAL, APLICADA MANUALMENTE NAS PAREDES INTERNAS DA SACADA, ESPESSURA DE 25 MM, SEMUSO DE TELA METÁLICA DE REFORÇO CONTRA FISSURAÇÃO. AF_06/2014</t>
  </si>
  <si>
    <t>EMBOÇO OU MASSA ÚNICA EM ARGAMASSA INDUSTRIALIZADA, PREPARO MECÂNICO EAPLICAÇÃO COM EQUIPAMENTO DE MISTURA E PROJEÇÃO DE 1,5 M3/H NAS PAREDES INTERNAS DA SACADA, ESPESSURA 25 MM, SEM USO DE TELA METÁLICA. AF_06/2014</t>
  </si>
  <si>
    <t>EMBOÇO OU MASSA ÚNICA EM ARGAMASSA TRAÇO 1:2:8, PREPARO MECÂNICO COM MISTURADOR 300 KG, APLICADA MANUALMENTE NAS PAREDES INTERNAS DA SACADA,ESPESSURA DE 35 MM, SEM USO DE TELA METÁLICA DE REFORÇO CONTRA FISSURAÇÃO. AF_06/2014</t>
  </si>
  <si>
    <t>EMBOÇO OU MASSA ÚNICA EM ARGAMASSA TRAÇO 1:2:8, PREPARO MANUAL, APLICADA MANUALMENTE NAS PAREDES INTERNAS DA SACADA, ESPESSURA DE 35 MM, SEMUSO DE TELA METÁLICA DE REFORÇO CONTRA FISSURAÇÃO. AF_06/2014</t>
  </si>
  <si>
    <t>EMBOÇO OU MASSA ÚNICA EM ARGAMASSA INDUSTRIALIZADA, PREPARO MECÂNICO EAPLICAÇÃO COM EQUIPAMENTO DE MISTURA E PROJEÇÃO DE 1,5 M3/H DE ARGAMASSA NAS PAREDES INTERNAS DA SACADA, ESPESSURA 35 MM, SEM USO DE TELA METÁLICA. AF_06/2014</t>
  </si>
  <si>
    <t>(COMPOSIÇÃO REPRESENTATIVA) DO SERVIÇO DE EMBOÇO/MASSA ÚNICA, TRAÇO 1:2:8, PREPARO MECÂNICO, COM BETONEIRA DE 400L, EM PAREDES DE AMBIENTESINTERNOS,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</si>
  <si>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</si>
  <si>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APLICADOMANUALMENTE, TRAÇO 1:2:8, EM BETONEIRA DE 400L, PAREDES INTERNAS, COMEXECUÇÃO DE TALISCAS, EDIFICAÇÃO HABITACIONAL UNIFAMILIAR (CASAS) E EDIFICAÇÃO PÚBLICA PADRÃO. AF_12/2014</t>
  </si>
  <si>
    <t>REVESTIMENTO DE PAREDE COM PEDRA ARDOSIA CINZA 40X40X1CM, ASSENTAMENTOCOM ARGAMASSA TRACO 1:2:2 (CIMENTO, SAIBRO E AREIA MEDIA NAO PENEIRADA) PREPARO MANUAL DA ARGAMASSA</t>
  </si>
  <si>
    <t>REVESTIMENTO CERÂMICO PARA PAREDES INTERNAS COM PLACAS TIPO GRÊS OU SEMI-GRÊS DE DIMENSÕES 20X20 CM APLICADAS EM AMBIENTES DE ÁREA MENOR QUE5 M² NA ALTURA INTEIRA DAS PAREDES. AF_06/2014</t>
  </si>
  <si>
    <t>REVESTIMENTO CERÂMICO PARA PAREDES INTERNAS COM PLACAS TIPO GRÊS OU SEMI-GRÊS DE DIMENSÕES 20X20 CM APLICADAS EM AMBIENTES DE ÁREA MAIOR QUE5 M² NA ALTURA INTEIRA DAS PAREDES. AF_06/2014</t>
  </si>
  <si>
    <t>REVESTIMENTO CERÂMICO PARA PAREDES INTERNAS COM PLACAS TIPO GRÊS OU SEMI-GRÊS DE DIMENSÕES 20X20 CM APLICADAS EM AMBIENTES DE ÁREA MENOR QUE5 M² A MEIA ALTURA DAS PAREDES. AF_06/2014</t>
  </si>
  <si>
    <t>REVESTIMENTO CERÂMICO PARA PAREDES INTERNAS COM PLACAS TIPO GRÊS OU SEMI-GRÊS DE DIMENSÕES 20X20 CM APLICADAS EM AMBIENTES DE ÁREA MAIOR QUE5 M² A MEIA ALTURA DAS PAREDES. AF_06/2014</t>
  </si>
  <si>
    <t>REVESTIMENTO CERÂMICO PARA PAREDES INTERNAS COM PLACAS TIPO GRÊS OU SEMI-GRÊS DE DIMENSÕES 25X35 CM APLICADAS EM AMBIENTES DE ÁREA MENOR QUE5 M² NA ALTURA INTEIRA DAS PAREDES. AF_06/2014</t>
  </si>
  <si>
    <t>REVESTIMENTO CERÂMICO PARA PAREDES INTERNAS COM PLACAS TIPO GRÊS OU SEMI-GRÊS DE DIMENSÕES 25X35 CM APLICADAS EM AMBIENTES DE ÁREA MAIOR QUE5 M² NA ALTURA INTEIRA DAS PAREDES. AF_06/2014</t>
  </si>
  <si>
    <t>REVESTIMENTO CERÂMICO PARA PAREDES INTERNAS COM PLACAS TIPO GRÊS OU SEMI-GRÊS DE DIMENSÕES 25X35 CM APLICADAS EM AMBIENTES DE ÁREA MENOR QUE5 M² A MEIA ALTURA DAS PAREDES. AF_06/2014</t>
  </si>
  <si>
    <t>REVESTIMENTO CERÂMICO PARA PAREDES INTERNAS COM PLACAS TIPO GRÊS OU SEMI-GRÊS DE DIMENSÕES 25X35 CM APLICADAS EM AMBIENTES DE ÁREA MAIOR QUE5 M² A MEIA ALTURA DAS PAREDES. AF_06/2014</t>
  </si>
  <si>
    <t>REVESTIMENTO CERÂMICO PARA PAREDES INTERNAS COM PLACAS TIPO GRÊS OU SEMI-GRÊS DE DIMENSÕES 33X45 CM APLICADAS EM AMBIENTES DE ÁREA MENOR QUE5 M² NA ALTURA INTEIRA DAS PAREDES. AF_06/2014</t>
  </si>
  <si>
    <t>REVESTIMENTO CERÂMICO PARA PAREDES INTERNAS COM PLACAS TIPO GRÊS OU SEMI-GRÊS DE DIMENSÕES 33X45 CM APLICADAS EM AMBIENTES DE ÁREA MAIOR QUE5 M² NA ALTURA INTEIRA DAS PAREDES. AF_06/2014</t>
  </si>
  <si>
    <t>REVESTIMENTO CERÂMICO PARA PAREDES INTERNAS COM PLACAS TIPO GRÊS OU SEMI-GRÊS DE DIMENSÕES 33X45 CM APLICADAS EM AMBIENTES DE ÁREA MENOR QUE5 M² A MEIA ALTURA DAS PAREDES. AF_06/2014</t>
  </si>
  <si>
    <t>(COMPOSIÇÃO REPRESENTATIVA) DO SERVIÇO DE REVESTIMENTO CERÂMICO PARA AMBIENTES DE ÁREAS MOLHADAS, MEIA PAREDE OU PAREDE INTEIRA, COM PLACASTIPO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</si>
  <si>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EEDIFICAÇÕES PÚBLICAS PADRÃO. AF_11/2014</t>
  </si>
  <si>
    <t>REVESTIMENTO COM MARMORE ACINZENTADO POLIDO 20X30CM, ESPESSURA DE 2CM,ASSENTADO COM ARGAMASSA PRE-FABRICADA DE CIMENTO COLANTE E REJUNTAMENTO COM ARGAMASSA PRE-FABRICADA PARA REJUNTAMENTO</t>
  </si>
  <si>
    <t>ISOLAMENTO TERMICO COM ARGAMASSA TRACO 1:3 (CIMENTO E AREIA GROSSA NAOPENEIRADA), COM ADICAO DE PEROLAS DE ISOPOR, ESPESSURA 6CM, PREPARO MANUAL DA ARGAMASSA</t>
  </si>
  <si>
    <t>REPARO/COLAGEM DE ESTRUTURAS DE CONCRETO COM ADESIVO ESTRUTURAL A BASEDE EPOXI, E=2 MM</t>
  </si>
  <si>
    <t>ARGAMASSA TRACO 1:3 (CIMENTO E AREIA), PREPARO MANUAL, INCLUSO ADITIVOIMPERMEABILIZANTE</t>
  </si>
  <si>
    <t>ARGAMASSA TRACO 1:4 (CIMENTO E AREIA), PREPARO MANUAL, INCLUSO ADITIVOIMPERMEABILIZANTE</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</si>
  <si>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</si>
  <si>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</si>
  <si>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</si>
  <si>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600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</si>
  <si>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</si>
  <si>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</si>
  <si>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600 L. AF_06/2014</t>
  </si>
  <si>
    <t>ARGAMASSA TRAÇO 1:4 (CIMENTO E AREIA MÉDIA) PARA CONTRAPISO, PREPARO MECÂNICO COM BETONEIRA 600 L. AF_06/2014</t>
  </si>
  <si>
    <t>ARGAMASSA TRAÇO 1:5 (CIMENTO E AREIA MÉDIA) PARA CONTRAPISO, PREPARO MECÂNICO COM BETONEIRA 600 L. AF_06/2014</t>
  </si>
  <si>
    <t>ARGAMASSA TRAÇO 1:6 (CIMENTO E AREIA MÉDIA) PARA CONTRAPISO, PREPARO MECÂNICO COM BETONEIRA 600 L. AF_06/2014</t>
  </si>
  <si>
    <t>ARGAMASSA TRAÇO 1:5 (CIMENTO E AREIA GROSSA) PARA CHAPISCO CONVENCIONAL, PREPARO MECÂNICO COM BETONEIRA 600 L. AF_06/2014</t>
  </si>
  <si>
    <t>ARGAMASSA TRAÇO 1:3 (CIMENTO E AREIA GROSSA) PARA CHAPISCO CONVENCIONAL, PREPARO MECÂNICO COM BETONEIRA 600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</si>
  <si>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</si>
  <si>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</si>
  <si>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</si>
  <si>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600 L.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</si>
  <si>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</si>
  <si>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</si>
  <si>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</si>
  <si>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ROLADO, PREPARO COM MISTURADORDE EIXO HORIZONTAL DE 160 KG. AF_06/2014</t>
  </si>
  <si>
    <t>ARGAMASSA INDUSTRIALIZADA PARA CHAPISCO ROLADO, PREPARO COM MISTURADORDE EIXO HORIZONTAL DE 300 KG. AF_06/2014</t>
  </si>
  <si>
    <t>ARGAMASSA INDUSTRIALIZADA PARA CHAPISCO ROLADO, PREPARO COM MISTURADORDE EIXO HORIZONTAL DE 600 KG. AF_06/2014</t>
  </si>
  <si>
    <t xml:space="preserve">ARGAMASSA PRONTA PARA CONTRAPISO, PREPARO MANUAL. AF_06/2014 </t>
  </si>
  <si>
    <t>ARGAMASSA À BASE DE GESSO, MISTURA E PROJEÇÃO DE 1,5 M³/H DE ARGAMASSA. AF_06/2014</t>
  </si>
  <si>
    <t>TRANSPORTE HORIZONTAL, BLOCOS VAZADOS DE CONCRETO OU CERÂMICO 19X19X39CM, MANUAL, 30M. AF_06/2014</t>
  </si>
  <si>
    <t>TRANSPORTE HORIZONTAL, BLOCOS VAZADOS DE CONCRETO OU CERÂMICO 19X19X39CM, CARRINHO PLATAFORMA, 30M. AF_06/2014</t>
  </si>
  <si>
    <t>TRANSPORTE HORIZONTAL, BLOCOS VAZADOS DE CONCRETO OU CERÂMICO 19X19X39CM, CARRINHO PLATAFORMA, 50M. AF_06/2014</t>
  </si>
  <si>
    <t>TRANSPORTE HORIZONTAL, BLOCOS VAZADOS DE CONCRETO OU CERÂMICO 19X19X39CM, CARRINHO PLATAFORMA, 75M. AF_06/2014</t>
  </si>
  <si>
    <t>TRANSPORTE HORIZONTAL, BLOCOS VAZADOS DE CONCRETO OU CERÂMICO 19X19X39CM, CARRINHO PLATAFORMA, 100M. AF_06/2014</t>
  </si>
  <si>
    <t>TRANSPORTE HORIZONTAL, BLOCOS VAZADOS DE CONCRETO OU CERÂMICO 19X19X39CM, CARRINHO PARA MINI PÁLETES, 30M. AF_06/2014</t>
  </si>
  <si>
    <t>TRANSPORTE HORIZONTAL, BLOCOS VAZADOS DE CONCRETO OU CERÂMICO 19X19X39CM, CARRINHO PARA MINI PÁLETES, 50M. AF_06/2014</t>
  </si>
  <si>
    <t>TRANSPORTE HORIZONTAL, BLOCOS VAZADOS DE CONCRETO OU CERÂMICO 19X19X39CM, CARRINHO PARA MINI PÁLETES, 75M. AF_06/2014</t>
  </si>
  <si>
    <t>TRANSPORTE HORIZONTAL, BLOCOS VAZADOS DE CONCRETO OU CERÂMICO 19X19X39CM, CARRINHO PARA MINI PÁLETES, 100M. AF_06/2014</t>
  </si>
  <si>
    <t>ESCAVACAO MEC. VALA N ESCOR MAT 1A C/RETRO ENTRE 1,5 E 3M C/ REDUTOR (PEDRAS/INST PREDIAIS/OUTROS REDUT.PRODUTIV OU CAVAS FUNDACAO ) - EXCL.ESGOTAMENTO.</t>
  </si>
  <si>
    <t>CAIXA PARA RALO C OM GRELHA FOFO 135 KG DE ALV TIJOLO MACICO (7X10X20)PAREDES DE UMA VEZ (0.20 M) DE 0.90X1.20X1.50 M (EXTERNA) COM ARGAMASSA 1:4 CIMENTO:AREIA, BASE CONC FCK=10 MPA, EXCLUSIVE ESCAVACAO E REATERRO.</t>
  </si>
  <si>
    <t>RETIRADA DE ESTRUTURA DE MADEIRA PONTALETEADA PARA TELHAS CERAMICAS OUDE VIDRO</t>
  </si>
  <si>
    <t>RETIRADA DE ESTRUTURA DE MADEIRA COM TESOURAS PARA TELHAS CERAMICAS OUDE VIDRO</t>
  </si>
  <si>
    <t>DEMOLICAO MANUAL DE LAJE PREMOLDADA COM TRANSPORTE E CARGA EM CAMINHAOBASCULANTE</t>
  </si>
  <si>
    <t xml:space="preserve">DEMOLICAO DE ESTRUTURA METALICA SEM REMOCAO </t>
  </si>
  <si>
    <t>CERCA COM MOUROES DE MADEIRA ROLICA, DIAMETRO 11CM, ESPACAMENTO DE 2M,ALTURA LIVRE DE 1M, CRAVADOS 0,5M, COM 5 FIOS DE ARAME FARPADO Nº 14CLASSE 250</t>
  </si>
  <si>
    <t>CERCA COM MOUROES DE CONCRETO, RETO, ESPACAMENTO DE 3M, CRAVADOS 0,5M,COM 4 FIOS DE ARAME FARPADO Nº 14 CLASSE 250</t>
  </si>
  <si>
    <t>ALAMBRADO EM TUBOS DE ACO GALVANIZADO, COM COSTURA, DIN 2440, DIAMETRO2", ALTURA 3M, FIXADOS A CADA 2M EM BLOCOS DE CONCRETO, COM TELA DE ARAME GALVANIZADO REVESTIDO COM PVC, FIO 12 BWG E MALHA 7,5X7,5CM</t>
  </si>
  <si>
    <t>APLICACAO DE HERBICIDA SELETIVO EM GRAMADOS, COM FREQUENCIA DE DUAS VEZES AO ANOAGRUPADOR COMPOSIÇÃOS U M Á R I O</t>
  </si>
  <si>
    <t>DESENHISTA DETALHISTA COM ENCARGOS COMPLEMENTARES AGRUPADOR COMPOSIÇÃO</t>
  </si>
  <si>
    <t>PLANILHA ORÇAMENTÁRIA</t>
  </si>
  <si>
    <t>MÊS</t>
  </si>
  <si>
    <t>C-MOB-001</t>
  </si>
  <si>
    <t>LOCAÇÃO DE VEICULO EQUIPADO COM GUINDAUTO (MUNCK), PARA MOBILIZAÇÃO DOS CONTÊINERES. INCLUINDO CARGA E DESCARGA</t>
  </si>
  <si>
    <t>MOB</t>
  </si>
  <si>
    <t>INS</t>
  </si>
  <si>
    <t>INSTALAÇÃO DO APARELHO ABDOMINAL, CHUMBAMENTO, INCLUINDO BLOCO EM CONCRETO, CONFORME DETALHAMENTO EM PROJETO</t>
  </si>
  <si>
    <t>INSTALAÇÃO DO APARELHO ROTAÇÃO DIAGONAL DUPLA, CHUMBAMENTO, INCLUINDO BLOCO EM CONCRETO, CONFORME DETALHAMENTO EM PROJETO</t>
  </si>
  <si>
    <t>INSTALAÇÃO DO APARELHO BARRA DE ALONGAMENTO (ESPALDAR), CHUMBAMENTO, INCLUINDO BLOCO EM CONCRETO, CONFORME DETALHAMENTO EM PROJETO</t>
  </si>
  <si>
    <t>INSTALAÇÃO DO APARELHO SUPINO, CHUMBAMENTO, INCLUINDO BLOCO EM CONCRETO, CONFORME DETALHAMENTO EM PROJETO</t>
  </si>
  <si>
    <t>INSTALAÇÃO DO BRINQUEDO 6 EM 1, EM MADEIRA ECOLÓGICA DIMENSÕES 4,70 X 3,70 X 2,87 M, CHUMBAMENTO, INCLUINDO BLOCO EM CONCRETO, CONFORME DETALHAMENTO EM PROJETO</t>
  </si>
  <si>
    <t>INSTALAÇÃO DE LIXEIRA SELETIVA 50 LITROS NA COR CINZA COM SUPORTE MODELO POSTE, CHUMBAMENTO, INCLUINDO BLOCO EM CONCRETO, CONFORME DETALHAMENTO EM PROJETO</t>
  </si>
  <si>
    <t>INSTALAÇÃO DE CONJUNTO PARA COLETA SELETIVA NAS CORES (VERMELHO, AMARELO, VERDE E AZUL) COM SUPORTE, CHUMBAMENTO, INCLUINDO BLOCO EM CONCRETO, CONFORME DETALHAMENTO EM PROJETO</t>
  </si>
  <si>
    <t xml:space="preserve">INSTALAÇÃO DO APARELHO MULTI-EXERCITADOR, CHUMBAMENTO, INCLUINDO BLOCO EM CONCRETO, CONFORME DETALHAMENTO EM PROJETO
</t>
  </si>
  <si>
    <t>INSTALAÇÃO DO APARELHO SIMULADOR DE CAMINHADA TRIPLO, CHUMBAMENTO, INCLUINDO BLOCO EM CONCRETO, CONFORME DETALHAMENTO EM PROJETO</t>
  </si>
  <si>
    <t>INSTALAÇÃO DO APARELHO PRESSÃO DE PERNAS TRIPLO CONJUGADO, CHUMBAMENTO, INCLUINDO BLOCO EM CONCRETO, CONFORME DETALHAMENTO EM PROJETO</t>
  </si>
  <si>
    <t>INSTALAÇÃO DO APARELHO ESQUI TRIPLO CONJUGADO, CHUMBAMENTO, INCLUINDO BLOCO EM CONCRETO, CONFORME DETALHAMENTO EM PROJETO</t>
  </si>
  <si>
    <t>INSTALAÇÃO DA PLACA ORIENTATIVA, CHUMBAMENTO, INCLUINDO BLOCO EM CONCRETO, CONFORME DETALHAMENTO EM PROJETO</t>
  </si>
  <si>
    <t>02.02.03</t>
  </si>
  <si>
    <t>02.02.04</t>
  </si>
  <si>
    <t>02.02.05</t>
  </si>
  <si>
    <t>LABOR-020346</t>
  </si>
  <si>
    <t>LABOR-020901</t>
  </si>
  <si>
    <t>LABOR-020912</t>
  </si>
  <si>
    <t>LABOR-020913</t>
  </si>
  <si>
    <t>LABOR-020714</t>
  </si>
  <si>
    <t>LABOR-170539</t>
  </si>
  <si>
    <t>ADAPTADOR DE COMPRESSAO EM POLIPROPILENO (PP), PARA TUBO EM PEAD, 20 MM X 1/2"- LIGACAO PREDIAL DE AGUA (NTS 179)</t>
  </si>
  <si>
    <t>ADAPTADOR DE COMPRESSAO EM POLIPROPILENO (PP), PARA TUBO EM PEAD, 20 MM X 3/4"- LIGACAO PREDIAL DE AGUA (NTS 179)</t>
  </si>
  <si>
    <t>ADAPTADOR DE COMPRESSAO EM POLIPROPILENO (PP), PARA TUBO EM PEAD, 32 MM X 1" LIGACAO PREDIAL DE AGUA (NTS 179)</t>
  </si>
  <si>
    <t>ADAPTADOR EM PVC, COM REGISTRO, PARA PEAD, 20 MM X 3/4" - LIGACAO PREDIAL DEAGUA</t>
  </si>
  <si>
    <t>!EM PROCESSO DE DESATICACAO! DINAMITE GELATINOSA 1" - 75%"</t>
  </si>
  <si>
    <t>!EM PROCESSO DE DESATIVAÃÃO! BUCHA LIGA ALUMINIO P/ ELETRODUTO ROSCAVEL 2"</t>
  </si>
  <si>
    <t>!EM PROCESSO DE DESATIVAÃÃO! BUCHA LIGA ALUMINIO P/ ELETRODUTO ROSCAVEL 3/4"</t>
  </si>
  <si>
    <t>!EM PROCESSO DE DESATIVAÃÃO! CAVALETE P/ TALHA C/ ESTRUTURA EM TUBO METALICOH = 3,8 M EQUIPADO C/ RODAS DE BORRACHA P/ MOVIMENTACAO DE TUBOS DE CONCRETONA CENTRAL DE PR EMOLDADOS COM CAPACIDADE DE CARGA DE</t>
  </si>
  <si>
    <t>!EM PROCESSO DE DESATIVAÃÃO! FORMA METALICA AUTO-VIBRATORIA C/ ANEL DEACABAMENTO P/ TUBO CONCRETO ARMADO PRE-MOLDADO JUNTA RIGADA PONTA/BOLSAOU MACHO/FEMEA DIAM 300MM, COMPRIM= 1,0 A 1,5M, LIDER</t>
  </si>
  <si>
    <t>!EM PROCESSO DE DESATIVAÃÃO! FORMA METALICA AUTO-VIBRATORIA C/ ANEL DEACABAMENTO P/ TUBO CONCRETO ARMADO PRE-MOLDADO JUNTA RIGIDA PONTA/ BOLSAOU MACHO/FEMEA DIAM 600MM, COMPRAIMENTO 1,0 A 1,5 M, LIDER</t>
  </si>
  <si>
    <t>!EM PROCESSO DE DESATIVAÃÃO! FORMA METALICA AUTO-VIBRATORIA C/ ANEL DEACABAMENTO P/ TUBO CONCRETO ARMADO PRE-MOLDADO JUNTA RIGIDA PONTA/BOLSAOU MACHO/FEMEA DIAM 500MM, COMPRIM= 1,0 A 1,5M, LIDER</t>
  </si>
  <si>
    <t>!EM PROCESSO DE DESATIVAÃÃO! FORMA METALICA AUTO-VIBRATORIA C/ ANEL DEACABAMENTO P/ TUBO CONCRETO ARMADO PRE-MOLDADO JUNTA RIGIDA PONTA/BOLSAOU MAHO/FEMEA DIAM 400MM, COMPRIM= 1,0 A 1,5M, LIDER</t>
  </si>
  <si>
    <t>!EM PROCESSO DE DESATIVAÃÃO! FORMA METALICA AUTO-VIBRATORIA P/ TUBO CONCRETOARMADO PRE-MOLDADO JUNTA RIGIDA MACHO/ FEMEA, DIAM 1500MM, COMPRIM= 1,0 A 1,5M,CSM</t>
  </si>
  <si>
    <t>!EM PROCESSO DE DESATIVAÃÃO! FORMA METALICA AUTO-VIBRATORIA P/ TUBO CONCRETOARMADO PRE-MOLDADO JUNTA RIGIDA MACHO/FEMEA, DIAM 1000MM, COMPRIM= 1,0 A 1,5M,CSM</t>
  </si>
  <si>
    <t>!EM PROCESSO DE DESATIVAÃÃO! FORMA METALICA AUTO-VIBRATORIA P/ TUBO CONCRETOARMADO PRE-MOLDADO JUNTA RIGIDA MACHO/FEMEA, DIAM 1200MM, COMPRIM= 1,0 A 1,5M,CSM</t>
  </si>
  <si>
    <t>!EM PROCESSO DE DESATIVAÃÃO! FORMA METALICA AUTO-VIBRATORIA P/ TUBO CONCRETOARMADO PRE-MOLDADO JUNTA RIGIDA MACHO/FEMEA, DIAM 300MM COMPRIM= 1,0 A 1,5M,CSM</t>
  </si>
  <si>
    <t>!EM PROCESSO DE DESATIVAÃÃO! FORMA METALICA AUTO-VIBRATORIA P/ TUBO CONCRETOARMADO PRE-MOLDADO JUNTA RIGIDA MACHO/FEMEA, DIAM 400MM, COMPRIM= 1,0 A 1,5M,CSM</t>
  </si>
  <si>
    <t>!EM PROCESSO DE DESATIVAÃÃO! FORMA METALICA AUTO-VIBRATORIA P/ TUBO CONCRETOARMADO PRE-MOLDADO JUNTA RIGIDA MACHO/FEMEA, DIAM 500MM, COMPRIM= 1,0 A 1,5MCSM</t>
  </si>
  <si>
    <t>!EM PROCESSO DE DESATIVAÃÃO! FORMA METALICA AUTO-VIBRATORIA P/ TUBO CONCRETOARMADO PRE-MOLDADO JUNTA RIGIDA MACHO/FEMEA, DIAM 600MM, COMPRIM= 1,0 A 1,5M,CSM</t>
  </si>
  <si>
    <t>!EM PROCESSO DE DESATIVAÃÃO! FORMA METALICA AUTO-VIBRATORIA P/ TUBO CONCRETOARMADO PRE-MOLDADO JUNTA RIGIDA MACHO/FEMEA, DIAM 800MM COMPRIM=PREÇOS DE INSUMOS1,0 A 1,5M, CSM</t>
  </si>
  <si>
    <t>!EM PROCESSO DE DESATIVAÃÃO! FORMA METALICA AUTO-VIBRATORIA P/ TUBO CONCRETOARMADO PRE-MOLDADO JUNTA RIGIDA PONTA/BOLSA, DIAM 1000MM, COMPRIM= 1,0 A 1,5M,TRILLOR</t>
  </si>
  <si>
    <t>!EM PROCESSO DE DESATIVAÃÃO! FORMA METALICA AUTO-VIBRATORIA P/ TUBO CONCRETOARMADO PRE-MOLDADO JUNTA RIGIDA PONTA/BOLSA, DIAM 1200MM, COMPRIM= 1,0 A 1,5M,TRILLOR</t>
  </si>
  <si>
    <t>!EM PROCESSO DE DESATIVAÃÃO! FORMA METALICA AUTO-VIBRATORIA P/ TUBO CONCRETOARMADO PRE-MOLDADO JUNTA RIGIDA PONTA/BOLSA, DIAM 800MM, COMPRIM= 1,0 A 1,5M,TRILLOR</t>
  </si>
  <si>
    <t>!EM PROCESSO DE DESATIVAÃÃO! FORMA METALICA AUTO-VIBRATORIA P/ TUBO CONCRETOARMADO PRE-MOLDADO JUNTA RIGIDA PONTA/BOLSA,DIAM 1500MM,COMPRIM= 1,0 A1,5M,TRILLOR</t>
  </si>
  <si>
    <t>!EM PROCESSO DE DESATIVAÃÃO! FUSIVEL FACA 100A - 250V FIXO</t>
  </si>
  <si>
    <t>!EM PROCESSO DE DESATIVAÃÃO! FUSIVEL FACA 250 A 400A - 250V FIXO</t>
  </si>
  <si>
    <t>!EM PROCESSO DE DESATIVAÃÃO! FUSIVEL NH 250 A TAM. 00</t>
  </si>
  <si>
    <t>!EM PROCESSO DE DESATIVAÃÃO! FUSIVEL ROSCA 15A - 250V FIXO</t>
  </si>
  <si>
    <t>!EM PROCESSO DE DESATIVAÃÃO! FUSIVEL TIPO CARTUCHO, CORPO CERAMICO, DE 30 A 250 V, DIMENSOES DE 14 X 51</t>
  </si>
  <si>
    <t>!EM PROCESSO DE DESATIVAÃÃO! ISOLADOR TENSAO P/ 15KV - 6" DISCO CAVILHA</t>
  </si>
  <si>
    <t>!EM PROCESSO DE DESATIVAÃÃO! ISOLADOR 76MM X 79MM ROLDANA-PORCELANAVITRIFICADA</t>
  </si>
  <si>
    <t>!EM PROCESSO DE DESATIVAÃÃO! MAQUINA P/ DESBOBINAR, ENDIREITAR E CORTARFERRO, MENEGOTTI, MODELO MCF, C/ MOTOR ELETRICO 2 HP</t>
  </si>
  <si>
    <t>!EM PROCESSO DE DESATIVAÃÃO! POSTE ACO H = 2,5M D = 75MM TIPO XR-701/1 XOULUX OUTPD-236/1 TROPICO</t>
  </si>
  <si>
    <t>!EM PROCESSO DE DESATIVAÃÃO! SERRA DE DISCO DIAMANTADO, 57 CV , Ã DISSEL ,MARCA EDCO , MODELO SS - 65 , CONSUMO 14,4 L/H, CAPACIDADE DE CORTE 800 MM(0,8M/M3) = 1000M3 DE PAVIMENTADO. (IMPORTADO)</t>
  </si>
  <si>
    <t>!EM PROCESSO DE DESATIVAÃÃO! TERMINAL DE PORCELANA (MUFLA) UNIPOLAR, USOEXTERNO, TENSAO 3,6/6 KV, PARA CABO DE 10/16 MM2, COM ISOLAMENTO EPR</t>
  </si>
  <si>
    <t>!EM PROCESSO DE DESATIVACAO! DOBRADICA FERRO CROMADO 3 X 3" COM ANEIS</t>
  </si>
  <si>
    <t>!EM PROCESSO DE DESATIVACAO! DOBRADICA FERRO GALV 3 X 2 1/2" COM ANEIS. PoderÃ¡substituir pelo insumo 11447.</t>
  </si>
  <si>
    <t>!EM PROCESSO DE DESATIVACAO! ACIDO CLORIDRICO (SOLUCAO ACIDA)</t>
  </si>
  <si>
    <t>!EM PROCESSO DE DESATIVACAO! ACIDO MURIATICO (CONCENTRADO)</t>
  </si>
  <si>
    <t>!EM PROCESSO DE DESATIVACAO! ADESIVO ESTRUTURAL BASE EPOXI</t>
  </si>
  <si>
    <t>!EM PROCESSO DE DESATIVACAO! ADESIVO PARA TRINCAS E FISSURAS ESTRUTURAIS</t>
  </si>
  <si>
    <t>!EM PROCESSO DE DESATIVACAO! ADITIVO A BASE DE EMULSÃO DE POLIMERO SINTETICOPARA ARGAMASSA E CHAPISCO SIKAFIX SUPER OU EQUIVALENTE</t>
  </si>
  <si>
    <t>!EM PROCESSO DE DESATIVACAO! ADUBO BOVINO</t>
  </si>
  <si>
    <t>!EM PROCESSO DE DESATIVACAO! ADUELA/BATENTE DUPLO/CAIXAO/GRADE CAIXA 13 X3,5CM P/ PORTA 0,60 A 1,20 X 2,10M, MADEIRA IPE/MOGNO/CEREJEIRA OU SIMILAR</t>
  </si>
  <si>
    <t>!EM PROCESSO DE DESATIVACAO! ADUELA/BATENTE DUPLO/CAIXAO/GRADE CAIXA 15 X3,5CM P/ PORTA 0,60 A 1,20 X 2,10M MADEIRA IPE/MOGNO/CEREJEIRA OU SIMILAR</t>
  </si>
  <si>
    <t>!EM PROCESSO DE DESATIVACAO! AGENTE DE DESFORMA PARA CONCRETO</t>
  </si>
  <si>
    <t>!EM PROCESSO DE DESATIVACAO! ALIZAR / GUARNICAO 4 X 1CM MADEIRAIPE/MOGNO/CEREJEIRA OU SIMILAR</t>
  </si>
  <si>
    <t>!EM PROCESSO DE DESATIVACAO! ALIZAR / GUARNICAO 5 X 1,5CM MADEIRAIPE/MOGNO/CEREJEIRA OU SIMILAR</t>
  </si>
  <si>
    <t>!EM PROCESSO DE DESATIVACAO! ALIZAR / GUARNICAO 5 X 2CM MADEIRAIPE/MOGNO/CEREJEIRA OU SIMILAR</t>
  </si>
  <si>
    <t>!EM PROCESSO DE DESATIVACAO! ANEL OU ADUELA CONCRETO ARMADO D = 0,40M, H = 0,40PREÇOS DE INSUMOSM</t>
  </si>
  <si>
    <t>!EM PROCESSO DE DESATIVACAO! ARBUSTO REGIONAL ALTURA MAIOR QUE 1M</t>
  </si>
  <si>
    <t>!EM PROCESSO DE DESATIVACAO! ARMARIO PLASTICO PARA BANHEIRO, DE EMBUTIR, UMAPORTA COM ESPELHO, DE * 35 X 45 * CM</t>
  </si>
  <si>
    <t>!EM PROCESSO DE DESATIVACAO! ASFALTO OXIDADO P/ IMPERM C/ COEFICIENTE DEPENETRACAO 40-55</t>
  </si>
  <si>
    <t>!EM PROCESSO DE DESATIVACAO! ASSENTADOR DE TUBOS</t>
  </si>
  <si>
    <t>!EM PROCESSO DE DESATIVACAO! AUXILIAR TECNICO</t>
  </si>
  <si>
    <t>!EM PROCESSO DE DESATIVACAO! BALDE PLASTICO CAPACIDADE 4L</t>
  </si>
  <si>
    <t>!EM PROCESSO DE DESATIVACAO! BANCA MARMORE BRANCO NACIONAL E = 3CM, POLIDOC/ FURO PARA CUBA</t>
  </si>
  <si>
    <t>!EM PROCESSO DE DESATIVACAO! BANCA/BANCADA DE MARMORE BRANCO NACIONAL (SEMCUBA) COM BORDA E FURO PARA PIA DE COZINHA N. 1, E= *3 CM*, DE * 1,20 X 0,60 * M</t>
  </si>
  <si>
    <t>!EM PROCESSO DE DESATIVACAO! BASE CIMENTO CRISTALIZANTE</t>
  </si>
  <si>
    <t>!EM PROCESSO DE DESATIVACAO! BOMBA SUBMERSIVEL P/ DRENAGEM, 1CV TRIFASICA,SAIDA 2", C/ 1,5M DE CABO ELETR., AMT=8MCA Q=21,6M©ø/H A AMT=14MCA Q=7M©ø/H</t>
  </si>
  <si>
    <t>!EM PROCESSO DE DESATIVACAO! BORBOLETA FERRO CROMADO P/ JANELA MADEIRA TPGUILHOTINA</t>
  </si>
  <si>
    <t>!EM PROCESSO DE DESATIVACAO! CABIDE DE LOUCA BRANCA SIMPLES TP GANCHO</t>
  </si>
  <si>
    <t>!EM PROCESSO DE DESATIVACAO! CABO DE COBRE NU 6 MM2 MEIO-DURO</t>
  </si>
  <si>
    <t>!EM PROCESSO DE DESATIVACAO! CACO DE MARMORE PARA PISO</t>
  </si>
  <si>
    <t>!EM PROCESSO DE DESATIVACAO! CAIXA DE SARJETA PRE-MOLDADA DE *83 X 75 X 52* CM(A X C X L), SEM TAMPA E GRELHA</t>
  </si>
  <si>
    <t>!EM PROCESSO DE DESATIVACAO! CAMINHÃO TOCO FORD CARGO 815 E, 150 CV, PBT=8250 KG , CARGA UTIL MAX C/ EQUIP = 5200 KG , DIST. ENTRE EIXOS 4300 MM - NÃO INCLUICARROCERIA.</t>
  </si>
  <si>
    <t>!EM PROCESSO DE DESATIVACAO! CAMINHÃO TOCO MERCEDES BENS ATEGO 1418/ 48, DIST.ENTRE EIXOS 4760 MM, POTÃNCIA 177 CV, PBT= 13990 KG CARGA UTIL MAX C/ EQUIP = 9390KG - INCLUI CARROCERIA FIXA ABERTA DE MADEIR</t>
  </si>
  <si>
    <t>!EM PROCESSO DE DESATIVACAO! CAMINHÃO TOCO MERCEDES BENZ ATEGO 1315 / 48,POTÃNCIA 150 CV, PBT 12990 KG, CARGA UTIL MAX C/ EQUIP. 8420 KG, DIST. ENTRE EIXOS4760MM - INCLUI CARROCERIA FIXA ABERTA DE MADEIRA</t>
  </si>
  <si>
    <t>!EM PROCESSO DE DESATIVACAO! CAMINHÃO TOCO VOLKSWAGEN 8120 EURO IIIMECÃNICO, POTÃNCIA 115 CV - PBT 7700 KG - CARGA UTIL + CARROCERIA 4640 KG - DIST.ENTRE EIXOS 4300 MM - INCLUI CARROCERIA FIXA ABERTA DE MA</t>
  </si>
  <si>
    <t>!EM PROCESSO DE DESATIVACAO! CAMINHÃO TRUCADO (C/ TERCEIRO EIXO) MERCEDESBENZ L1620 ELETRÃNICO - POTÃNCIA 231CV - PBT = 22000KG - DIST. ENTRE EIXOS 5170 MM INCLUI CARROCERIA FIXA ABERTA DE MADEIRA P/ TRA</t>
  </si>
  <si>
    <t>!EM PROCESSO DE DESATIVACAO! CAMINHAO TOCO FORD CARGO 1717 E MOTORCUMMINS 170 CV - PBT=16000 KG - CARGA UTIL + CARROCERIA = 11090 KG - DIST ENTREEIXOS 4800 MM - INCL CARROCERIA FIXA ABERTA DE MADEIRA P/ TR</t>
  </si>
  <si>
    <t>!EM PROCESSO DE DESATIVACAO! CAMINHAO TOCO FORD CARGO 1717 E, MOTORCUMMINS 170 CV, PBT= 16000 KG , CARGA UTIL + CARROCERIA = 11090 KG, DIST ENTREEIXOS 4800 MM - NAO INCLUI CARROCERIA</t>
  </si>
  <si>
    <t>!EM PROCESSO DE DESATIVACAO! CAMINHAO BASCULANTE 5,0M3 TOCO POTENCIA 170CV PBT 16500KG - CARGA UTIL MAX C/ EQUIP =11240KG - DIST ENTRE EIXOS 360 0MM - INCLCACAMBAPREÇOS DE INSUMOS!EM PROCESSO DE DESATIVACAO! CAMINHAO BASCULANTE 5,0M3 TOCO POTENCIA 170CV PBT 16500KG - CARGA UTIL MAX C/ EQUIP =11240KG - DIST ENTRE EIXOS 360 0MM - INCLCACAMBA</t>
  </si>
  <si>
    <t>!EM PROCESSO DE DESATIVACAO! CAMINHAO BASCULANTE 6 M3 TOCO PESO BRUTO TOTAL16000 KG, CARGA UTIL MAXIMA 11130 KG, DISTANCIA ENTRE EIXOS 5,36 M, POTENCIA 185 CV,INCLUSIVE CACAMBA METALICA</t>
  </si>
  <si>
    <t>!EM PROCESSO DE DESATIVACAO! CAMINHAO CHASSIS COM POTENCIA = 177 CV; PESOBRUTO TOTAL = 13,9 T; CARGA UTIL + CARROCERIA = 9,39 T; DISTANCIA ENTRE EIXOS = 4,83M</t>
  </si>
  <si>
    <t>!EM PROCESSO DE DESATIVACAO! CAMINHAO PIPA 10.000L TRUCADO (C/ TERCEIRO EIXO)FORD F-14000 - MOTOR CUMMINS 208CV - PBT =21,1T E CMT=27T - DIST ENTRE EIXOS=5385MM - INCL TANQUE DE ACO P/ TRANSP DE AGUA - CAPA</t>
  </si>
  <si>
    <t>!EM PROCESSO DE DESATIVACAO! CAMINHAO PIPA 6.000L TOCO FORD F-12000 POTENCIA162CV - PBT=11800KG - CARGA UTIL + TANQUE = 7480KG - DIST ENTRE EIXOS 4928MM - INCLTANQUE DE ACO P/ TRANSP DE AGUA</t>
  </si>
  <si>
    <t>!EM PROCESSO DE DESATIVACAO! CERA</t>
  </si>
  <si>
    <t>!EM PROCESSO DE DESATIVACAO! CHUMBADOR DE ACO, DIAMETRO 1/2", COMPRIMENTO 3",COM PORCA</t>
  </si>
  <si>
    <t>!EM PROCESSO DE DESATIVACAO! CHUVEIRO ELETRICO EM METAL CROMADO C/ARTICULACAO 110/220V</t>
  </si>
  <si>
    <t>!EM PROCESSO DE DESATIVACAO! CHUVEIRO ELETRICO PLASTICO/PVC CROMADO TIPODUCHA 110/220V</t>
  </si>
  <si>
    <t>!EM PROCESSO DE DESATIVACAO! CINTA GALVANIZADA DE 8"</t>
  </si>
  <si>
    <t>!EM PROCESSO DE DESATIVACAO! COMPACTADOR SAPO TIPO F, MARCA CLO, COMFUNCIONAMENTO A AR COMPRIMIDO</t>
  </si>
  <si>
    <t>!EM PROCESSO DE DESATIVACAO! CONECTOR DE ATERRAMENTO DE BRONZE P/ CABO95MM2 A BARRA DE ATE 7MM2</t>
  </si>
  <si>
    <t>!EM PROCESSO DE DESATIVACAO! CONECTOR PARAFUSO FENDIDO DE BRONZE P/ CABO25MM2</t>
  </si>
  <si>
    <t>!EM PROCESSO DE DESATIVACAO! CONECTOR PARAFUSO FENDIDO DE COBRE P/ CABO16MM2</t>
  </si>
  <si>
    <t>!EM PROCESSO DE DESATIVACAO! CONJUNTO EMBUTIR 1 INTERRUPTOR SIMPLES 1INTERRUPTOR PARALELO 10A/250V C/ PLACA , TP SILENTOQUE PIAL OU EQUIV</t>
  </si>
  <si>
    <t>!EM PROCESSO DE DESATIVACAO! CONJUNTO EMBUTIR 1 INTERRUPTOR SIMPLES 1TOMADA 2P UNIVERSAL 10A/250V C/ PLACA, TP SILENTOQUE PIAL OU EQUIV</t>
  </si>
  <si>
    <t>!EM PROCESSO DE DESATIVACAO! CONJUNTO EMBUTIR 1 INTERRUPTOR SIMPLES 1TOMADA 2P UNIVERSAL 10A/250V S/ PLACA, TP SILENTOQUE PIAL OU EQUIV</t>
  </si>
  <si>
    <t>!EM PROCESSO DE DESATIVACAO! CONJUNTO EMBUTIR 2 INTERRUPTORES PARALELOS10A/250V C/ PLACA, TP SILENTOQUE PIAL OU EQUIV</t>
  </si>
  <si>
    <t>!EM PROCESSO DE DESATIVACAO! CONJUNTO EMBUTIR 2 INTERRUPTORES SIMPLES 1TOMADA 2P UNIVERSAL 10A/250V C/ PLACA, TP SILENTOQUE PIAL OU EQUIV</t>
  </si>
  <si>
    <t>!EM PROCESSO DE DESATIVACAO! CONJUNTO EMBUTIR 2 INTERRUPTORES SIMPLES 1PREÇOS DE INSUMOSTOMADA 2P UNIVERSAL 10A/250V S/ PLACA, TP SILENTOQUE PIAL OU EQUIV</t>
  </si>
  <si>
    <t>!EM PROCESSO DE DESATIVACAO! CONJUNTO EMBUTIR 2 INTERRUPTORES SIMPLES10A/250V C/ PLACA, TP SILENTOQUE PIAL OU EQUIV</t>
  </si>
  <si>
    <t>!EM PROCESSO DE DESATIVACAO! CONJUNTO EMBUTIR 2 INTERRUPTORES SIMPLES10A/250V S/ PLACA, TP SILENTOQUE PIAL OU EQUIV</t>
  </si>
  <si>
    <t>!EM PROCESSO DE DESATIVACAO! CONJUNTO EMBUTIR 3 INTERRUPTORES SIMPLES10A/250V C/ PLACA, TP SILENTOQUE PIAL OU EQUIV</t>
  </si>
  <si>
    <t>!EM PROCESSO DE DESATIVACAO! CONJUNTO EMBUTIR 3 INTERRUPTORES SIMPLES10A/250V S/ PLACA, TP SILENTOQUE PIAL OU EQUIV</t>
  </si>
  <si>
    <t>!EM PROCESSO DE DESATIVACAO! CONJUNTO PINO DE ACO C/ FURO E FINCA PINO CURTOP/ CONCRETO</t>
  </si>
  <si>
    <t>!EM PROCESSO DE DESATIVACAO! DEGRAU BORRACHA SINTETICA 50 X 32 CM X 4,5MM,PASTILHADO PLURIGOMA</t>
  </si>
  <si>
    <t>!EM PROCESSO DE DESATIVACAO! DEGRAU FF P/ POCO VISITA N.2 / 2,5KG</t>
  </si>
  <si>
    <t>!EM PROCESSO DE DESATIVACAO! DINAMITE A 60% EM CARTUCHO DE *1" X 8"*</t>
  </si>
  <si>
    <t>!EM PROCESSO DE DESATIVACAO! DINAMITE 2" - 40% "</t>
  </si>
  <si>
    <t>!EM PROCESSO DE DESATIVACAO! DINAMITE 2" - 60% "</t>
  </si>
  <si>
    <t>!EM PROCESSO DE DESATIVACAO! DOBRADICA ACO ZINCADO 3 X 3" SEM ANEIS</t>
  </si>
  <si>
    <t>!EM PROCESSO DE DESATIVACAO! DOBRADICA FERRO CROMADO 3 X 2 1/2" COM ANEIS</t>
  </si>
  <si>
    <t>!EM PROCESSO DE DESATIVACAO! DOBRADICA FERRO GALV 1 3/4 X 2" COM ANEIS</t>
  </si>
  <si>
    <t>!EM PROCESSO DE DESATIVACAO! DOBRADICA FERRO GALV 1 3/4 X 2" SEM ANEIS</t>
  </si>
  <si>
    <t>!EM PROCESSO DE DESATIVACAO! DOBRADICA FERRO GALV 4 X 3" COM ANEIS</t>
  </si>
  <si>
    <t>!EM PROCESSO DE DESATIVACAO! DOBRADICA FERRO POLIDO OU GALV 2 X 2.1/2" E=1,2MMPINO SOLTO OU REVERSIVEL SEM ANEIS</t>
  </si>
  <si>
    <t>!EM PROCESSO DE DESATIVACAO! DOBRADICA FERRO POLIDO OU GALV 3 X 3" E=2MM PINOSOLTO OU REVERSIVEL SEM ANEIS</t>
  </si>
  <si>
    <t>!EM PROCESSO DE DESATIVACAO! DOBRADICA LATAO CROMADO 2 X 1" SEM ANEIS</t>
  </si>
  <si>
    <t>!EM PROCESSO DE DESATIVACAO! DOBRADICA LATAO CROMADO 3 X 3" SEM ANEIS</t>
  </si>
  <si>
    <t>!EM PROCESSO DE DESATIVACAO! ELEVADOR DE OBRA COM TORRE DE *2,00 X 2,00* M,ALTURA DE 15 M, CARGA M AXIMA IGUAL A 1500 KG, CABINE SEMI-FECHADA PARA MATERIAL,COM GUINCHO DE CORRENTE E ENGRENAGEM E MOTOR ELETRIC</t>
  </si>
  <si>
    <t>!EM PROCESSO DE DESATIVACAO! EMPILHADEIRA C/ TORRE TRIPLEX 4,80M 189" DEELEVACAO C/ DESLOCADOR LATERAL DOS BRACOS, DIESEL, P/ TERRENO IRREGULARHYSTER 130-J**CAIXA**"</t>
  </si>
  <si>
    <t>!EM PROCESSO DE DESATIVACAO! EMULSAO ADESIVA A BASE DE ACRILICO</t>
  </si>
  <si>
    <t>!EM PROCESSO DE DESATIVACAO! EMULSAO ADESIVA BASE PVA/ACRILICA</t>
  </si>
  <si>
    <t>!EM PROCESSO DE DESATIVACAO! EMULSAO ASFALTICA A BASE DE AGUA PARAIMPERMEABILIZACAO</t>
  </si>
  <si>
    <t>!EM PROCESSO DE DESATIVACAO! EMULSAO ASFALTICA COM ELASTOMERO</t>
  </si>
  <si>
    <t>!EM PROCESSO DE DESATIVACAO! ENXADA ESTREITA DE *240 X 230* MM, SEM CABO</t>
  </si>
  <si>
    <t>!EM PROCESSO DE DESATIVACAO! ENXADAO ESTREITO C/ CABO</t>
  </si>
  <si>
    <t>!EM PROCESSO DE DESATIVACAO! EQUIPAMENTO DE LIMPEZA A VACUO MONTADO SOBRECAMINHAO (MOTOR DIESEL = 152 HP E CAPACIDADE = 12,9 T)</t>
  </si>
  <si>
    <t>!EM PROCESSO DE DESATIVACAO! EQUIPAMENTO P/ LIMPEZA DE FOSSAS C/ USO DE VACUOTIPO SEWER JET-PROMINAS MODELO SLV-040</t>
  </si>
  <si>
    <t>!EM PROCESSO DE DESATIVACAO! EQUIPAMENTO P/ LIMPEZA/DESOBSTRUCAO DEGALERIAS DE AGUAS PLUVIAIS TIPO BUCKET MACHINE MONTADO EM CAMINHAO TOCO,PESO BRUTO TOTAL 16.000 KG, DISTANCIA ENTRE EIXOS 4,8 M</t>
  </si>
  <si>
    <t>!EM PROCESSO DE DESATIVACAO! ESGUICHO EM LATAO JATO NEBLINA P/ INSTALACAOPREDIAL COMBATE A INCENDIO ENGATE RAPIDO 1 1/2"PREÇOS DE INSUMOS</t>
  </si>
  <si>
    <t>!EM PROCESSO DE DESATIVACAO! ESPELHO EM PVC 4X2"</t>
  </si>
  <si>
    <t>!EM PROCESSO DE DESATIVACAO! ESPELHO EM PVC 4X4"</t>
  </si>
  <si>
    <t>!EM PROCESSO DE DESATIVACAO! ESPOLETA ELETRICA - 2M</t>
  </si>
  <si>
    <t>!EM PROCESSO DE DESATIVACAO! ESTACA CONCRETO PRE-MOLDADO INCLUSIVECRAVACAO E EMENDAS 170T</t>
  </si>
  <si>
    <t>!EM PROCESSO DE DESATIVACAO! ESTACA CONCRETO PRE-MOLDADO OCTOGONAL DN =36CM INCL. EMENDAS 55 A 60T</t>
  </si>
  <si>
    <t>!EM PROCESSO DE DESATIVACAO! ESTACA CONCRETO TIPO 'FRANKI' D = 300MM - 40T</t>
  </si>
  <si>
    <t>!EM PROCESSO DE DESATIVACAO! ESTACA CONCRETO TIPO 'FRANKI' D = 350MM - 55T</t>
  </si>
  <si>
    <t>!EM PROCESSO DE DESATIVACAO! ESTACA CONCRETO TIPO 'FRANKI' D = 400MM - 75T</t>
  </si>
  <si>
    <t>!EM PROCESSO DE DESATIVACAO! ESTACA CONCRETO TIPO 'FRANKI' D = 450MM - 95T</t>
  </si>
  <si>
    <t>!EM PROCESSO DE DESATIVACAO! ESTACA CONCRETO TIPO 'FRANKI' D = 520MM - 130T</t>
  </si>
  <si>
    <t>!EM PROCESSO DE DESATIVACAO! ESTACA CONCRETO TIPO 'FRANKI' D = 600MM - 170T</t>
  </si>
  <si>
    <t>!EM PROCESSO DE DESATIVACAO! ESTACA CONCRETO TIPO 'FRANKI' D = 700MM - 220T</t>
  </si>
  <si>
    <t>!EM PROCESSO DE DESATIVACAO! ESTOPA OU CORDA ALCATROADA P/ JUNTA DE TUBOSCONCRETO/CERAMICO</t>
  </si>
  <si>
    <t>!EM PROCESSO DE DESATIVACAO! ESTOPIM DUPLO</t>
  </si>
  <si>
    <t>!EM PROCESSO DE DESATIVACAO! FECHADURA EMBUTIR EXTERNA (C/ CILINDRO)COMPLETA - ACAB SUPERIOR (LINHA LUXO)</t>
  </si>
  <si>
    <t>!EM PROCESSO DE DESATIVACAO! FECHADURA EMBUTIR EXTERNA C/ CILINDRO SEMESPELHO E SEM MACANETA (SOMENTE A MAQUINA)</t>
  </si>
  <si>
    <t>!EM PROCESSO DE DESATIVACAO! FECHADURA EMBUTIR P/ PORTA DE BANHEIRO,COMPLETA - ACAB SUPERIOR (LINHA LUXO)</t>
  </si>
  <si>
    <t>!EM PROCESSO DE DESATIVACAO! FECHADURA EMBUTIR P/ PORTA DE BANHEIRO, SEMMACANETA, SEM ESPELHO</t>
  </si>
  <si>
    <t>!EM PROCESSO DE DESATIVACAO! FECHADURA EMBUTIR TP GORGES (CHAVE GRANDE)P/PORTA INTERNA, COMPLETA - LINHA LUXO</t>
  </si>
  <si>
    <t>!EM PROCESSO DE DESATIVACAO! FECHADURA SOBREPOR C/ CILINDRO FERRO CROMADOOU PINTADO</t>
  </si>
  <si>
    <t>!EM PROCESSO DE DESATIVACAO! FELTRO ASFALTICO</t>
  </si>
  <si>
    <t>!EM PROCESSO DE DESATIVACAO! FELTRO ASFALTICO 15 LIBRAS TIPO VITFELTRO 15,ASFALTOS VITORIA OU EQUIV</t>
  </si>
  <si>
    <t>!EM PROCESSO DE DESATIVACAO! FERROLHO/FECHO/TARJETA OU TRINCO PINO REDONDO2" SOBREPOR FERRO CROMADO</t>
  </si>
  <si>
    <t>!EM PROCESSO DE DESATIVACAO! FIO COBRE NU DE 10 A 500 MM2, PARA TENSOES DE ATE600 V</t>
  </si>
  <si>
    <t>!EM PROCESSO DE DESATIVACAO! FIO DE COBRE NU 1,5 MM2</t>
  </si>
  <si>
    <t>!EM PROCESSO DE DESATIVACAO! FIO DE COBRE NU 10 MM2</t>
  </si>
  <si>
    <t>!EM PROCESSO DE DESATIVACAO! FIO DE COBRE NU 2,5 MM2</t>
  </si>
  <si>
    <t>!EM PROCESSO DE DESATIVACAO! FIO DE COBRE NU 4 MM2</t>
  </si>
  <si>
    <t>!EM PROCESSO DE DESATIVACAO! FIO DE COBRE NU 6 MM2</t>
  </si>
  <si>
    <t>!EM PROCESSO DE DESATIVACAO! FOICE SEM CABO</t>
  </si>
  <si>
    <t>!EM PROCESSO DE DESATIVACAO! FUNDO ANTICORROSIVO TIPO ZARCAO OU EQUIV</t>
  </si>
  <si>
    <t>!EM PROCESSO DE DESATIVACAO! FUNDO PREPARADOR DE PAREDES(ACRILICO)</t>
  </si>
  <si>
    <t>!EM PROCESSO DE DESATIVACAO! GARFO OU CADINHO CURVO, FORCADO, SEM CABO</t>
  </si>
  <si>
    <t>!EM PROCESSO DE DESATIVACAO! GRADIL DE FERRO CHATO, ALTURA 2 M, CHAPA 1" X3/16", SEM PINTURA ANTICORROSIVA</t>
  </si>
  <si>
    <t>!EM PROCESSO DE DESATIVACAO! GRAMA ESMERALDA EM ROLO</t>
  </si>
  <si>
    <t>!EM PROCESSO DE DESATIVACAO! GRAMA FINA, JAPONESA, COREANA, ZOYSIA OU LOYSIA</t>
  </si>
  <si>
    <t>!EM PROCESSO DE DESATIVACAO! GRAMA INGLESA OU SANTO AGOSTINHO</t>
  </si>
  <si>
    <t>!EM PROCESSO DE DESATIVACAO! GRAMPO PARALELO BIMETALICO P/ CABO 10MM2 C/ 1PREÇOS DE INSUMOSPARAF</t>
  </si>
  <si>
    <t>!EM PROCESSO DE DESATIVACAO! GRAMPO PARALELO BIMETALICO P/ CABO 6MM2 C/ 1PARAF</t>
  </si>
  <si>
    <t>!EM PROCESSO DE DESATIVACAO! GRELHA FOFO P/ CANALETA 15 X 250 X 1000MM P/GARAGEM E ESTACIONAMENTO</t>
  </si>
  <si>
    <t>!EM PROCESSO DE DESATIVACAO! GRELHA FOFO P/ CANALETA 18 X 300 X 1000MM P/GARAGEM E ESTACIONAMENTO</t>
  </si>
  <si>
    <t>!EM PROCESSO DE DESATIVACAO! GRELHA FOFO P/ CANALETA 40 X 400 X 1000MM P/GARAGEM E ESTACIONAMENTO</t>
  </si>
  <si>
    <t>!EM PROCESSO DE DESATIVACAO! GRELHA FOFO P/ CANALETA 40 X 500 X 1000MM P/GARAGEM E ESTACIONAMENTO</t>
  </si>
  <si>
    <t>!EM PROCESSO DE DESATIVACAO! GRELHA FOFO PARA CAPTACAO DE AGUA PLUVIAL EMVIAS URBANAS, COM REQUADRO, CAIXA RALO DE *290 X 870* MM, *80* KG, CARGA MAXIMADE 8000 KG</t>
  </si>
  <si>
    <t>!EM PROCESSO DE DESATIVACAO! IMPERMEABILIZANTE ACELERADOR DE PEGA PARAARGAMASSA</t>
  </si>
  <si>
    <t>!EM PROCESSO DE DESATIVACAO! IMPERMEABILIZANTE FLEXÃVEL A BASE DE ELASTÃMEROIGOLFLEX PRETO SIKA OU EQUIVALENTE</t>
  </si>
  <si>
    <t>!EM PROCESSO DE DESATIVACAO! IMUNIZANTE PARA MADEIRAS BRUTAS TIPOCARBOLINEUM OU EQUIVALENTE</t>
  </si>
  <si>
    <t>!EM PROCESSO DE DESATIVACAO! INTERRUPTOR EMBUTIR 4 POLOS USO INDUSTRIAL</t>
  </si>
  <si>
    <t>!EM PROCESSO DE DESATIVACAO! INTERRUPTOR PARALELO EMBUTIR 10A/250V C/ PLACA,TIPO SILENTOQUE PIAL OU EQUIV</t>
  </si>
  <si>
    <t>!EM PROCESSO DE DESATIVACAO! INTERRUPTOR PARALELO EMBUTIR 10A/250V S/ PLACA,TIPO SILENTOQUE PIAL OU EQUIV</t>
  </si>
  <si>
    <t>!EM PROCESSO DE DESATIVACAO! INTERRUPTOR SIMPLES EMBUTIR 10A/250V C/PLACA,TIPO SILENTOQUE PIAL OU EQUIV</t>
  </si>
  <si>
    <t>!EM PROCESSO DE DESATIVACAO! INTERRUPTOR SIMPLES EMBUTIR 10A/250V S/PLACA,TIPO SILENTOQUE PIAL OU EQUIV</t>
  </si>
  <si>
    <t>!EM PROCESSO DE DESATIVACAO! ISOLADOR DE PORCELANA, TIPO CARRETILHA,DIMENSOES DE 42 X 75 MM, 4 RANHURAS</t>
  </si>
  <si>
    <t>!EM PROCESSO DE DESATIVACAO! JANELA ALUMINIO CORRER SERIE 25 FOLHAS PARAVIDRO COM BANDEIRA ,160 X 110CM (INCLUSO GUARNICAO E VIDRO LISO INCOLOR)</t>
  </si>
  <si>
    <t>!EM PROCESSO DE DESATIVACAO! JANELA ALUMINIO CORRER SERIE 25 VENEZIANA C/BANDEIRA 160 X 110CM</t>
  </si>
  <si>
    <t>!EM PROCESSO DE DESATIVACAO! JANELA ALUMINIO CORRER SERIE 25 VENEZIANA S/BANDEIRA 160 X 110CM</t>
  </si>
  <si>
    <t>!EM PROCESSO DE DESATIVACAO! JANELA BASCULANTE, ACO, CANTONEIRA, SEMBATENTE/REQUADRO, 60 X 80 CM.</t>
  </si>
  <si>
    <t>!EM PROCESSO DE DESATIVACAO! JUNTA DILATACAO JEENE JJ0820TB (-16/+25MM) - INCLEXEC/LABIOS POLIMERICOS</t>
  </si>
  <si>
    <t>!EM PROCESSO DE DESATIVACAO! JUNTA PLASTICA DE VEDACAO - BISNAGA 250G</t>
  </si>
  <si>
    <t>!EM PROCESSO DE DESATIVACAO! KIT ACESSORIOS PLASTICO P/ BANHEIRO - PAPELEIRA,SABONETEIRA E CABIDEPREÇOS DE INSUMOS</t>
  </si>
  <si>
    <t>!EM PROCESSO DE DESATIVACAO! KIT CAVALETE PVC COM REGISTRO 3/4", COMPLETO</t>
  </si>
  <si>
    <t>!EM PROCESSO DE DESATIVACAO! LACA INCOLOR CONCENTRADA PARA MADEIRA</t>
  </si>
  <si>
    <t>!EM PROCESSO DE DESATIVACAO! LADRILHO HIDRAULICO LISO 20 X 20CM COR NATURAL</t>
  </si>
  <si>
    <t>!EM PROCESSO DE DESATIVACAO! LADRILHO HIDRAULICO 25 X 25CM - LISO COR NATURAL</t>
  </si>
  <si>
    <t>!EM PROCESSO DE DESATIVACAO! LADRILHO HIDRAULICO 30 X 30CM - LISO COR NATURAL</t>
  </si>
  <si>
    <t>!EM PROCESSO DE DESATIVACAO! LAMPADA VAPOR MERCURIO 700W</t>
  </si>
  <si>
    <t>!EM PROCESSO DE DESATIVACAO! LUMINARIA CALHA SOBREPOR EM CHAPA ACO C/ 3LAMPADAS FLUORESCENTES 2OW (COMPLETA, INCL. REATOR PART RAPIDA LAMPADAS)</t>
  </si>
  <si>
    <t>!EM PROCESSO DE DESATIVACAO! LUMINARIA CALHA SOBREPOR EM CHAPA ACO C/ 3LAMPADAS FLUORESCENTES 4OW (COMPLETA, INCL. REATOR PART RAPIDA E LAMPADAS)</t>
  </si>
  <si>
    <t>!EM PROCESSO DE DESATIVACAO! LUMINARIA CALHA SOBREPOR EM CHAPA ACO C/ 4LAMPADAS FLUORESCENTES 40W (COMPLETA, INCL. REATOR PART RAPIDA E LAMPADAS)</t>
  </si>
  <si>
    <t>!EM PROCESSO DE DESATIVACAO! LUMINARIA DE SOBREPOR EM CHAPA DE ACO PARALAMPADA FLUORESCENTE, COM 4 LAMPADAS DE 14 W E REATOR INCLUSOS</t>
  </si>
  <si>
    <t>!EM PROCESSO DE DESATIVACAO! MADEIRA ANGELIM SERRADA 1A QUALIDADE NAOAPARELHADA</t>
  </si>
  <si>
    <t>!EM PROCESSO DE DESATIVACAO! MADEIRA DE 1A. QUALIDADE (MADEIRA BRANCA),SERRADA E NAO APARELHADA, PARA FORMAS DE CONCRETO ARMADO</t>
  </si>
  <si>
    <t>!EM PROCESSO DE DESATIVACAO! MADEIRA PEROBA SERRADA 1A QUALIDADE NAOAPARELHADA</t>
  </si>
  <si>
    <t>!EM PROCESSO DE DESATIVACAO! MADEIRA PINUS SERRADA 1A QUALIDADE NAOAPARELHADA</t>
  </si>
  <si>
    <t>!EM PROCESSO DE DESATIVACAO! MANGUEIRA DE INCENDIO C/ CAPA SIMPLES TECIDA FIOPOLIESTER TUBO INT BORRACHA SINT ABNT TP 1 P/ INST PR, COMP C/ UNIOES E EMPAT INTLATAO C/ ENG RAP E ANEIS EXP P/ EMP MANG COBRE D =</t>
  </si>
  <si>
    <t>!EM PROCESSO DE DESATIVACAO! MANGUEIRA DE INCENDIO C/ CAPA SIMPLES TECIDA FIOPOLIESTER TUBO INT BORRACHA SINT ABNT TP 1 P/ INSTALACOES PREDIAIS D = 1 1/2</t>
  </si>
  <si>
    <t>!EM PROCESSO DE DESATIVACAO! MANGUEIRA DE INCENDIO C/ CAPA SIMPLES TECIDA FIOPOLIESTER TUBO INT BORRACHA SINT ABNT TP 1 P/ INSTALACOES PREDIAIS PR D = 2 1/2</t>
  </si>
  <si>
    <t>!EM PROCESSO DE DESATIVACAO! MANTA BUTILICA E = 0,8 MM</t>
  </si>
  <si>
    <t>!EM PROCESSO DE DESATIVACAO! MANTA P/ IMPERMEABILIZACAO TIPO SIKADURCOMBIFLEX-SIKA</t>
  </si>
  <si>
    <t>!EM PROCESSO DE DESATIVACAO! MARMORE ACINZENTADO POLIDO P/ DIVISORIA E = 3CM</t>
  </si>
  <si>
    <t>!EM PROCESSO DE DESATIVACAO! MARMORE ACINZENTADO POLIDO P/ PISO 20 X 30CM E =2CM</t>
  </si>
  <si>
    <t>!EM PROCESSO DE DESATIVACAO! MARMORE BRANCO POLIDO P/ PISO 20 X 30CM E = 2CM</t>
  </si>
  <si>
    <t>!EM PROCESSO DE DESATIVACAO! MASSA BETUMINOSA PARA IMPERMEABILIZACAO</t>
  </si>
  <si>
    <t>!EM PROCESSO DE DESATIVACAO! MASSA P/ VEDACAO DE TELHA DE AMIANTO</t>
  </si>
  <si>
    <t>!EM PROCESSO DE DESATIVACAO! MASSA PLASTICA PARA VEDACAO</t>
  </si>
  <si>
    <t>!EM PROCESSO DE DESATIVACAO! MASTIQUE ELASTICO BASE SILICONE</t>
  </si>
  <si>
    <t>!EM PROCESSO DE DESATIVACAO! MASTIQUE ELASTICO DE POLIURETANO</t>
  </si>
  <si>
    <t>!EM PROCESSO DE DESATIVACAO! MEMBRANA ASFALT MODIFICADA P/ OBTER MEMBRANAFLEXIV IMPERM</t>
  </si>
  <si>
    <t>!EM PROCESSO DE DESATIVACAO! MEMBRANA LIQUIDA PARA IMPERMEABILIZACAO DECOBERTURA</t>
  </si>
  <si>
    <t>!EM PROCESSO DE DESATIVACAO! MOTOBOMBA CENTRIFUGA BOCAIS 1 1/2" X 1" AGASOLINA 3,5CV MARC A BRANCO MOD. 715 HM/Q = 6M/16,8M3/H A 38M/6,6M 3/H**CAIXA**"PREÇOS DE INSUMOS!EM PROCESSO DE DESATIVACAO! MOTOBOMBA CENTRIFUGA BOCAIS 1 1/2" X 1" AGASOLINA 3,5CV MARC A BRANCO MOD. 715 HM/Q = 6M/16,8M3/H A 38M/6,6M 3/H**CAIXA**"</t>
  </si>
  <si>
    <t>!EM PROCESSO DE DESATIVACAO! MUDA DE ARBUSTO REGIONAL ORNAMENTAL</t>
  </si>
  <si>
    <t>!EM PROCESSO DE DESATIVACAO! MUDAS HERBACEAS DA REGIAO</t>
  </si>
  <si>
    <t>!EM PROCESSO DE DESATIVACAO! PAPELEIRA DE LOUCA BRANCA</t>
  </si>
  <si>
    <t>!EM PROCESSO DE DESATIVACAO! PARQUET PAULISTA TIPO MOSAICO 20 X 20 CM</t>
  </si>
  <si>
    <t>!EM PROCESSO DE DESATIVACAO! PECA DE MADEIRA DE LEI *4 X 5* CM (1.1/2" X 2") NAOAPARELHADA</t>
  </si>
  <si>
    <t>!EM PROCESSO DE DESATIVACAO! PECA DE MADEIRA DE LEI *7,5 X 10* CM, NÃOAPARELHADA, (P/TELHADO)</t>
  </si>
  <si>
    <t>!EM PROCESSO DE DESATIVACAO! PECA DE MADEIRA DE LEI *7,5 X 12,5* CM (3 "X 5") , NÃOAPARELHADA, (P/TELHADO)</t>
  </si>
  <si>
    <t>!EM PROCESSO DE DESATIVACAO! PECA DE MADEIRA DE LEI NATIVA/REGIONAL *4 X 30* CM,NAO APARELHADA</t>
  </si>
  <si>
    <t>!EM PROCESSO DE DESATIVACAO! PECA DE MADEIRA DE LEI NATIVA/REGIONAL *5 X 15* CMNAO APARELHADA</t>
  </si>
  <si>
    <t>!EM PROCESSO DE DESATIVACAO! PECA DE MADEIRA DE LEI NATIVA/REGIONAL *8 X 8* CMNAO APARELHADA</t>
  </si>
  <si>
    <t>!EM PROCESSO DE DESATIVACAO! PECA DE MADEIRA DE LEI NATIVA/REGIONAL 1 X 2 CMNAO APARELHADA</t>
  </si>
  <si>
    <t>!EM PROCESSO DE DESATIVACAO! PECA DE MADEIRA DE LEI NATIVA/REGIONAL 1 X 5 CMNAO APARELHADA</t>
  </si>
  <si>
    <t>!EM PROCESSO DE DESATIVACAO! PECA DE MADEIRA DE LEI NATIVA/REGIONAL 1,5 X 4 CMNAO APARELHADA</t>
  </si>
  <si>
    <t>!EM PROCESSO DE DESATIVACAO! PECA DE MADEIRA DE LEI NATIVA/REGIONAL 2,5 X 4 CMNAO APARELHADA</t>
  </si>
  <si>
    <t>!EM PROCESSO DE DESATIVACAO! PECA DE MADEIRA DE LEI NATIVA/REGIONAL 2,5 X 7 CMNAO APARELHADA</t>
  </si>
  <si>
    <t>!EM PROCESSO DE DESATIVACAO! PECA DE MADEIRA DE LEI NATIVA/REGIONAL 3 X 4. 1/2"(7,5 X 11,5CM) NAO APARELHADA</t>
  </si>
  <si>
    <t>!EM PROCESSO DE DESATIVACAO! PECA DE MADEIRA LEI APARELHADA 3 X 4.1/2" (7,5 X 11,5)</t>
  </si>
  <si>
    <t>!EM PROCESSO DE DESATIVACAO! PECA DE MADEIRA NATIVA/REGIONAL 2,5 X 5CM (1X2")NAO APARELHADA (SARRAFO-P/FORMA)</t>
  </si>
  <si>
    <t>!EM PROCESSO DE DESATIVACAO! PECA DE MADEIRA NATIVA/REGIONAL 7,5 X 10CM NÃOAPARELHADA (P/ESCORAMENTO)</t>
  </si>
  <si>
    <t>!EM PROCESSO DE DESATIVACAO! PECA DE MADEIRA NATIVA/REGIONAL 8 X 8CM NAOAPARELHADA (PONTALETE-P/ESCORAMENTO)</t>
  </si>
  <si>
    <t>!EM PROCESSO DE DESATIVACAO! PECA DE MADEIRA ROLICA D = 15CM - H = 4,0M</t>
  </si>
  <si>
    <t>!EM PROCESSO DE DESATIVACAO! PECA DE MADEIRA ROLICA D = 8CM</t>
  </si>
  <si>
    <t>!EM PROCESSO DE DESATIVACAO! PECA DE MADEIRA ROLICA, SEM TRATAMENTO(EUCALIPTO OU REGIONAL EQUIVALENTE) D = 8 A 11 CM, P/ ESCORAMENTOS, H=3 M</t>
  </si>
  <si>
    <t>!EM PROCESSO DE DESATIVACAO! PECA DE MADEIRANATIVA/REGIONAL 2,5 X 10CM (1X4")NAO APARELHADA (SARRAFO-P/FORMA)</t>
  </si>
  <si>
    <t>!EM PROCESSO DE DESATIVACAO! PECA MADEIRA DE LEI APARELHADA *4 X 7,5* CM</t>
  </si>
  <si>
    <t>!EM PROCESSO DE DESATIVACAO! PICARETA PONTA E PONTA SEM CABO</t>
  </si>
  <si>
    <t>!EM PROCESSO DE DESATIVACAO! PISO BORRACHA 500 X 500 X 3,5 MM FRISADO P/ COLAG.45 PLURIGOMA PRETO</t>
  </si>
  <si>
    <t>!EM PROCESSO DE DESATIVACAO! PISO BORRACHA 500 X 500 X 7 MM CANELADO P/ARGAMASSA A.25 PLURIGOMA PRETO</t>
  </si>
  <si>
    <t>!EM PROCESSO DE DESATIVACAO! PLACA MARMORE BRANCO COMUM 15 X 30CM E = 2,5CM,POLIDO P/ REVESTIMENTO</t>
  </si>
  <si>
    <t>!EM PROCESSO DE DESATIVACAO! PLACA MARMORE BRANCO COMUM 15 X 30CM E = 3CM,POLIDO P/ REVESTIMENTO</t>
  </si>
  <si>
    <t>!EM PROCESSO DE DESATIVACAO! PLACA MARMORE BRANCO 30 X 30CM E = 3CM, P/ PISO,PREÇOS DE INSUMOSPOLIDO</t>
  </si>
  <si>
    <t>!EM PROCESSO DE DESATIVACAO! PLUG 3P + T 30A/440V REFERENCIA 56406, USOINDUSTRIAL TP PIAL OU EQUIV</t>
  </si>
  <si>
    <t>!EM PROCESSO DE DESATIVACAO! PO P/ TRATAM ESPECIAL (SIST IMPERM) CIMENTOESPECIAL PEGA RAPIDA</t>
  </si>
  <si>
    <t>!EM PROCESSO DE DESATIVACAO! PORTA CHAPA DOBRADA ACO PRE-ZINCADO OU C/ADICAO DE COBRE ABRIR C/ VENEZIANA 80 X 210CM</t>
  </si>
  <si>
    <t>!EM PROCESSO DE DESATIVACAO! PORTA DE ABRIR EM FERRO (TIPO CHAPA NÂº 18), COMALMOFADA E GUARNICAO, SEM BASCULA, DE *0,87 X 2,10* M</t>
  </si>
  <si>
    <t>!EM PROCESSO DE DESATIVACAO! PORTA FERRO ABRIR TP CHAPA C/ GUARNICAO 70 X210CM</t>
  </si>
  <si>
    <t>!EM PROCESSO DE DESATIVACAO! PORTA FERRO ABRIR TP GRADE C/ CHAPA, C/GUARNICAO 87 X 210CM</t>
  </si>
  <si>
    <t>!EM PROCESSO DE DESATIVACAO! PORTA FERRO ABRIR TP QUADRICULADA C/ GUARNICAO87 X 210CM</t>
  </si>
  <si>
    <t>!EM PROCESSO DE DESATIVACAO! PORTA METALICA ABRIR TIPO VENEZIANA, COMPLETA, 60A 80 X 210 CM - LINHA POPULAR (CHAPA FINA - NUM 20 A 24)</t>
  </si>
  <si>
    <t>!EM PROCESSO DE DESATIVACAO! PORTA PANTOGRAFICA EM ACO PERFIL "U"</t>
  </si>
  <si>
    <t>!EM PROCESSO DE DESATIVACAO! PORTA TOALHA DE LOUCA BRANCA C/ BASTAO PLASTICO</t>
  </si>
  <si>
    <t>!EM PROCESSO DE DESATIVACAO! PRENSA CABO DE CONEXAO GT-P22 P/ CABO COBRE OUSIMILAR</t>
  </si>
  <si>
    <t>!EM PROCESSO DE DESATIVACAO! PRIMER TP ADEFLEX 612 ASFALTOS VITORIA OU EQUIV</t>
  </si>
  <si>
    <t>!EM PROCESSO DE DESATIVACAO! RALO QUADRADO FOFO C/ REQUADRO 100 X 100MM P/PATIO</t>
  </si>
  <si>
    <t>!EM PROCESSO DE DESATIVACAO! RALO SEMI-ESFERICO FOFO TP ABACAXI D = 50MM P/LAJES, CALHAS ETC</t>
  </si>
  <si>
    <t>!EM PROCESSO DE DESATIVACAO! REATOR PARTIDA CONVENCIONAL P/ 1 LAMPADAFLUORESCENTE 20W/220V</t>
  </si>
  <si>
    <t>!EM PROCESSO DE DESATIVACAO! REATOR PARTIDA CONVENCIONAL P/ 1 LAMPADAFLUORESCENTE 40W/127V</t>
  </si>
  <si>
    <t>!EM PROCESSO DE DESATIVACAO! REATOR PARTIDA CONVENCIONAL P/ 1 LAMPADAFLUORESCENTE 40W/220V</t>
  </si>
  <si>
    <t>!EM PROCESSO DE DESATIVACAO! REATOR PARTIDA CONVENCIONAL P/1 LAMPADAFLUORESCENTE 20W/127V</t>
  </si>
  <si>
    <t>!EM PROCESSO DE DESATIVACAO! REATOR PARTIDA RAPIDA P/ 1 LAMPADA FLUORESCENTE20W/220V</t>
  </si>
  <si>
    <t>!EM PROCESSO DE DESATIVACAO! REATOR PARTIDA RAPIDA P/ 1 LAMPADA FLUORESCENTE40W/220V</t>
  </si>
  <si>
    <t>!EM PROCESSO DE DESATIVACAO! REATOR PARTIDA RAPIDA P/ 2 LAMPADASFLUORESCENTES 20W/220V</t>
  </si>
  <si>
    <t>!EM PROCESSO DE DESATIVACAO! REATOR PARTIDA RAPIDA P/ 2 LAMPADASFLUORESCENTES 40W/220V</t>
  </si>
  <si>
    <t>!EM PROCESSO DE DESATIVACAO! RESINA BASE EPOXI</t>
  </si>
  <si>
    <t>!EM PROCESSO DE DESATIVACAO! RETROESCAVADEIRA C/ CARREGADEIRA SOBRE RODASMAXION MOD. 750 - 2WD, 79HP, CAP. 0,21/0,76M3**CAIXA**</t>
  </si>
  <si>
    <t>!EM PROCESSO DE DESATIVACAO! REVESTIMENTO IMPERMEABILIZANTE SEMI-FLEXIVEL BICOMPONENTEPREÇOS DE INSUMOS</t>
  </si>
  <si>
    <t>!EM PROCESSO DE DESATIVACAO! REVESTIMENTO IMPERMEAVEL DE ALUMINIO LIQUIDO</t>
  </si>
  <si>
    <t>!EM PROCESSO DE DESATIVACAO! RODAPE BORRACHA SINTETICA 7CM X 1MM SUPERFICIELISA</t>
  </si>
  <si>
    <t>!EM PROCESSO DE DESATIVACAO! RODAPE MARMORE BRANCO COMUM H = 5CM, ESP =2CM, POLIDO</t>
  </si>
  <si>
    <t>!EM PROCESSO DE DESATIVACAO! SABONETEIRA EM ALUMINIO 15 X 15 CM DE SOBREPOR</t>
  </si>
  <si>
    <t>!EM PROCESSO DE DESATIVACAO! SABONETEIRA LOUCA BRANCA 15 X 15CM</t>
  </si>
  <si>
    <t>!EM PROCESSO DE DESATIVACAO! SABONETEIRA LOUCA BRANCA 7,5 X 15 CM</t>
  </si>
  <si>
    <t>!EM PROCESSO DE DESATIVACAO! SELADOR ACRILICO P/ PAREDES INTERIOR/EXTERIOR</t>
  </si>
  <si>
    <t>!EM PROCESSO DE DESATIVACAO! SELADOR MINERAL BASE SILICATOS P/ TRATAM.ESPECIAL (SISTEMA IMPERMEAB)</t>
  </si>
  <si>
    <t>!EM PROCESSO DE DESATIVACAO! SELADOR PVA PARA PAREDES INTERNAS</t>
  </si>
  <si>
    <t>!EM PROCESSO DE DESATIVACAO! SIFAO EM METAL CROMADO 1 X 1 1/2"</t>
  </si>
  <si>
    <t>!EM PROCESSO DE DESATIVACAO! SIFAO EM METAL CROMADO 1 X 1"</t>
  </si>
  <si>
    <t>!EM PROCESSO DE DESATIVACAO! SOLEIRA MARMORE BRANCO L = 25CM E = 3CM, POLIDO</t>
  </si>
  <si>
    <t>!EM PROCESSO DE DESATIVACAO! SOLUÃÃO DE SILICONE HIDRORREPELENE PARAAPLICAÃÃO EM TIJOLOS E CONCRETOS APARENTES</t>
  </si>
  <si>
    <t>!EM PROCESSO DE DESATIVACAO! SOLUÃÃO DE SILICONE HIDRORREPELENTE PARA SERAPLICADO EM CONCRETOS E TIJOLOS APARENTES</t>
  </si>
  <si>
    <t>!EM PROCESSO DE DESATIVACAO! SYNTEKO C/ CATALIZADOR</t>
  </si>
  <si>
    <t>!EM PROCESSO DE DESATIVACAO! TABUA DE PINUS 1A QUALIDADE 10 X 300CM</t>
  </si>
  <si>
    <t>!EM PROCESSO DE DESATIVACAO! TABUA DE PINUS 1A QUALIDADE 30 X 300CM</t>
  </si>
  <si>
    <t>!EM PROCESSO DE DESATIVACAO! TABUA EM MADEIRA DE LEI 2A QUALIDADEMACHO/FEMEA 10 X 2,0CM P/ PISO</t>
  </si>
  <si>
    <t>!EM PROCESSO DE DESATIVACAO! TABUA MADEIRA NATIVA/REGIONAL 3,5 X 20,0 CM NAOAPARELHADA (P/FORMA)</t>
  </si>
  <si>
    <t>!EM PROCESSO DE DESATIVACAO! TABUA MADEIRA 1A QUALIDADE 2,5 X 30,0 CM (1 X 12Â)NAO APARELHADA</t>
  </si>
  <si>
    <t>!EM PROCESSO DE DESATIVACAO! TABUA MADEIRA 3A QUALIDADE 1/2 X 8 (1,5 X 20,0CM)NAO APARELHADA</t>
  </si>
  <si>
    <t>!EM PROCESSO DE DESATIVACAO! TABUA MADEIRA 3A QUALIDADE 2,5 X 15,0 CM (1 X 6Â)NAO APARELHADA</t>
  </si>
  <si>
    <t>!EM PROCESSO DE DESATIVACAO! TAMPA QUADRADA FOFO C/ BASE 600 X 600MM CARGAMAX 2000KG P/ CAIXA INSPECAO, ESGOTO, AGUA, ELETRICA ETC</t>
  </si>
  <si>
    <t>!EM PROCESSO DE DESATIVACAO! TAMPA S/ EQUIPAMENTO 2 TECLAS P/ CONDUTORES 1/2''OU 3/4'', TIPO C11 MOFERCO OU EQUVALENTE</t>
  </si>
  <si>
    <t>!EM PROCESSO DE DESATIVACAO! TAMPAO FOFO ARTICULADO 37KG CARGA MAX 12500KGDIAM ABERT 500MM P/ POCO VISITA DE REDE AGUA PLUVIAL, ESGOTO ETC</t>
  </si>
  <si>
    <t>!EM PROCESSO DE DESATIVACAO! TAMPAO FOFO ARTICULADO 72KG CARGA MAX 30000KGDIAM ABERT 610MM P/ POCO VISITA DE REDE AGUA PLUVIAL, ESGOTO ETC</t>
  </si>
  <si>
    <t>!EM PROCESSO DE DESATIVACAO! TAMPAO FOFO CARGA MAX 3100 KG, REDONDO TAMPA*600 MM, REDE FLUVIAL/ESGOTO</t>
  </si>
  <si>
    <t>!EM PROCESSO DE DESATIVACAO! TAMPAO FOFO P/ CX R3 PADRAO TELEBRAS</t>
  </si>
  <si>
    <t>!EM PROCESSO DE DESATIVACAO! TAMPAO FOFO T-100 D=745MM 79,5KG</t>
  </si>
  <si>
    <t>!EM PROCESSO DE DESATIVACAO! TAMPAO FOFO 125 KG P/ POCO VISITA</t>
  </si>
  <si>
    <t>!EM PROCESSO DE DESATIVACAO! TAMPAO FOFO 137KG CARGA MAX 9000KG DIAM ABERT542MM P/ POCO VISITA DE REDE AGUA PLUVIAL, ESGOTO ETC</t>
  </si>
  <si>
    <t>!EM PROCESSO DE DESATIVACAO! TAMPAO FOFO 175 KG P/ POCO VISITA T-175</t>
  </si>
  <si>
    <t>!EM PROCESSO DE DESATIVACAO! TAMPAO FOFO 240KG CARGA MAX 13000KG DIAM ABERT600MM P/ POCO VISITA DE REDE AGUA PLUVIAL, ESGOTO ETC</t>
  </si>
  <si>
    <t>!EM PROCESSO DE DESATIVACAO! TAMPAO FOFO 43KG DIAM ABERT 576MM P/ POCO VISITAPREÇOS DE INSUMOSDE REDE AGUA PLUVIAL, ESGOTO ETC</t>
  </si>
  <si>
    <t>!EM PROCESSO DE DESATIVACAO! TAMPAO FOFO 57KG CARGA MAX 12500KG DIAM ABERT600MM P/ POCO VISITA DE REDE AGUA PLUVIAL, ESGOTO ETC EM VIA TRAFEGO LEVE</t>
  </si>
  <si>
    <t>!EM PROCESSO DE DESATIVACAO! TAMPAO FOFO 73KG CARGA MAX 30000KG DIAM ABERT555MM P/ POCO VISITA DE REDE AGUA PLUVIAL, ESGOTO ETC</t>
  </si>
  <si>
    <t>!EM PROCESSO DE DESATIVACAO! TAMPAO FOFO, REDONDO TAMPA *600 MM, ARTICULADO,REDE PLUVIAL/ESGOTO</t>
  </si>
  <si>
    <t>!EM PROCESSO DE DESATIVACAO! TANQUE LOUCA BRANCA C/COLUNA - 22L OU EQUIV</t>
  </si>
  <si>
    <t>!EM PROCESSO DE DESATIVACAO! TELA ACO SOLDADA Q-47 (0,75 KG/M2), 15 X 15 CM, FIO 3,0X 3,0 MM</t>
  </si>
  <si>
    <t>!EM PROCESSO DE DESATIVACAO! TELA NYLON P/REVESTIMENTO POCO FILTRANTE</t>
  </si>
  <si>
    <t>!EM PROCESSO DE DESATIVACAO! TELHA ESTRUTURAL FIBROCIMENTO CANALETE 90 OUKALHETAO, C = 6,70M</t>
  </si>
  <si>
    <t>!EM PROCESSO DE DESATIVACAO! TERMINAL A PRESSAO DE BRONZE P/ CABO A BARRA,CABO 10 A 16MM2, C/ 1 FURO DE FIXACAO</t>
  </si>
  <si>
    <t>!EM PROCESSO DE DESATIVACAO! TERMINAL A PRESSAO DE BRONZE P/ CABO A BARRA,CABO 120 A 185MM2 C/ 1 FURO P/ FIXACAO</t>
  </si>
  <si>
    <t>!EM PROCESSO DE DESATIVACAO! TERMINAL A PRESSAO DE BRONZE P/ CABO A BARRA,CABO 25 A 35MM2 C/ 1 FURO DE FIXACAO</t>
  </si>
  <si>
    <t>!EM PROCESSO DE DESATIVACAO! TERMINAL A PRESSAO DE BRONZE P/ CABO A BARRA,CABO 50 A 70MM2, C/ 1 FURO DE FIXACAO</t>
  </si>
  <si>
    <t>!EM PROCESSO DE DESATIVACAO! TERMINAL A PRESSAO DE BRONZE P/ CABO A BARRA,CABO 70 A 95MM2 C/ 1 FUROP/ FIXACAO</t>
  </si>
  <si>
    <t>!EM PROCESSO DE DESATIVACAO! TERMINAL A PRESSAO DE BRONZE P/ CABO A BARRA,CABO/BARRA P/ 2 CABOS BITOLA 150 A 185MM2 C/ 2 FUROS P/ FIXACAO</t>
  </si>
  <si>
    <t>!EM PROCESSO DE DESATIVACAO! TERMINAL A PRESSAO DE BRONZE P/ CABO A BARRA,CABO/BARRA P/ 2 CABOS BITOLA 95 A 120MM2 C/ 2 FUROS P/ FIXACAO</t>
  </si>
  <si>
    <t>!EM PROCESSO DE DESATIVACAO! TERMINAL A PRESSAO P/ CABO A BARRA, CABO 50-70MM2C/ 2 FUROS P/ FIXACAO</t>
  </si>
  <si>
    <t>!EM PROCESSO DE DESATIVACAO! TIJOLO CERAMICO MACICO APARENTE 5,5 X 11X 23CM</t>
  </si>
  <si>
    <t>!EM PROCESSO DE DESATIVACAO! TIJOLO MACICO DE BARRO COZIDO, DE *5,5 X 10,5 X 22,0*CM</t>
  </si>
  <si>
    <t>!EM PROCESSO DE DESATIVACAO! TINTA ALUMINIO ESMALTE PROTETORA SUPERFICIEMETALICA</t>
  </si>
  <si>
    <t>!EM PROCESSO DE DESATIVACAO! TINTA BASE RESINA EPOXI</t>
  </si>
  <si>
    <t>!EM PROCESSO DE DESATIVACAO! TINTA BETUMINOSA BASE EMULSAO</t>
  </si>
  <si>
    <t>!EM PROCESSO DE DESATIVACAO! TINTA EPOXI</t>
  </si>
  <si>
    <t>!EM PROCESSO DE DESATIVACAO! TINTA ESMALTE SINTETICO ACETINADO</t>
  </si>
  <si>
    <t>!EM PROCESSO DE DESATIVACAO! TINTA ESMALTE SINTETICO ALTO BRILHO</t>
  </si>
  <si>
    <t>!EM PROCESSO DE DESATIVACAO! TINTA ESMALTE SINTETICO FOSCO</t>
  </si>
  <si>
    <t>!EM PROCESSO DE DESATIVACAO! TINTA HIDRACOR</t>
  </si>
  <si>
    <t>!EM PROCESSO DE DESATIVACAO! TINTA MINERAL IMPERMEAVEL EM PO</t>
  </si>
  <si>
    <t>!EM PROCESSO DE DESATIVACAO! TINTA PARA SINALIZAÃÃO HORIZONTAL, Ã BASE DERESINA ACRÃLICA, EMULSIONADA EM ÃGUA (NBR 13699)</t>
  </si>
  <si>
    <t>!EM PROCESSO DE DESATIVACAO! TINTA PROTETORA SUPERFICIE METALICA ALUMINIO</t>
  </si>
  <si>
    <t>!EM PROCESSO DE DESATIVACAO! TINTA PROTETORA SUPERFICIE METALICA GRAFITE</t>
  </si>
  <si>
    <t>!EM PROCESSO DE DESATIVACAO! TOMADA DUPLA EMBUTIR 2 X 2P UNIVERSAL 10A/250VC/PLACA, TIPO SILENTOQUE PIAL OU EQUIV</t>
  </si>
  <si>
    <t>!EM PROCESSO DE DESATIVACAO! TOMADA EMBUTIR 2P + T 15A/250V C/PLACA, TIPOSILENTOQUE OU EQUIV</t>
  </si>
  <si>
    <t>!EM PROCESSO DE DESATIVACAO! TOMADA EMBUTIR 2P UNIVERSAL 10A/250V S/PLACA, TIPOSILENTOQUE PIAL OU EQUIV</t>
  </si>
  <si>
    <t>!EM PROCESSO DE DESATIVACAO! TOMADA EMBUTIR 3P 20A/250V C/PLACA, TIPOSILENTOQUE PIAL OU EQUIV</t>
  </si>
  <si>
    <t>!EM PROCESSO DE DESATIVACAO! TOMADA TELEFONE 4P TELEBRAS S/PLACA PIAL OUSIMILAR</t>
  </si>
  <si>
    <t>!EM PROCESSO DE DESATIVACAO! TUBO ACO PRETO SEM COSTURA SCHEDULE 40/NBR 5590DN INT 1 1/4" E = 3,56MM - 3,38KG/M</t>
  </si>
  <si>
    <t>!EM PROCESSO DE DESATIVACAO! TUBO ACO PRETO SEM COSTURA SCHEDULE 40/NBR 5590DN INT 1" E = 3,38MM - 2,50KG/M</t>
  </si>
  <si>
    <t>!EM PROCESSO DE DESATIVACAO! TUBO ACO PRETO SEM COSTURA SCHEDULE 40/NBR 5590DN INT 2 1/2" E = 5,16MM - 8,62KG/M</t>
  </si>
  <si>
    <t>!EM PROCESSO DE DESATIVACAO! TUBO ACO PRETO SEM COSTURA SCHEDULE 40/NBR 5590DN INT 3" E = 5,49MM - 11,28KG/M</t>
  </si>
  <si>
    <t>!EM PROCESSO DE DESATIVACAO! TUBO DE PVC, PBL, TIPO LEVE, DN = 150 MM, PARAVENTILACAO</t>
  </si>
  <si>
    <t>!EM PROCESSO DE DESATIVACAO! TUBO DE PVC, PBL, TIPO LEVE, DN = 200 MM, PARAVENTILACAO</t>
  </si>
  <si>
    <t>!EM PROCESSO DE DESATIVACAO! TUBO PVC PBA, CLASSE 15, JE, DN 65/DE 75 MM, REDEAGUA (NBR 5647)</t>
  </si>
  <si>
    <t>!EM PROCESSO DE DESATIVACAO! VARA LATAO CROMADO P/ CREMONA H = 120CM</t>
  </si>
  <si>
    <t>!EM PROCESSO DE DESATIVACAO! VASSOURAO SIMPLES, SEM CABO, NYLON, 35-40CM P/LIMPEZA DE PISOS/RUAS</t>
  </si>
  <si>
    <t>!EM PROCESSO DE DESATIVACAO! VERNIZ ACRILICO EM PO</t>
  </si>
  <si>
    <t>!EM PROCESSO DE DESATIVACAO! VERNIZ COPAL</t>
  </si>
  <si>
    <t>!EM PROCESSO DE DESATIVACAO! VERNIZ POLIURETANO BRILHANTE, INTERIOR-EXTERIOR</t>
  </si>
  <si>
    <t>!EM PROCESSO DE DESATIVACAO! VERNIZ POLIURETANO FOSCO</t>
  </si>
  <si>
    <t>!EM PROCESSO DE DESATIVACAO! VERNIZ SINTETICO BRILHANTE</t>
  </si>
  <si>
    <t>!EM PROCESSO DE DESATIVACAO! VERNIZ SINTETICO FOSCO</t>
  </si>
  <si>
    <t>!EM PROCESSO DE DESATIVACAO!CAMINHAO BASCULANTE 6 M3 TOCO PESO BRUTO TOTAL16000 KG, CARGA UTIL MAXIMA 10780 KG, DISTANCIA ENTRE EIXOS 3,56 M, POTENCIA 275 CV,INCLUSIVE CACAMBA METALICA.</t>
  </si>
  <si>
    <t>!EM PROCESSO DE DESATIVACAO!MARCO/ARO/BATENTE SIMPLES/ GRADE CANTO 7 X 3CMP/ PORTA 0,60 A 1,20 X 2,10M MADEIRA REGIONAL 1A</t>
  </si>
  <si>
    <t>ABRACADEIRA DE LATAO PARA FIXACAO DE CABO PARA-RAIO, DIMENSOES 32 X 24 X 24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</si>
  <si>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</si>
  <si>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</si>
  <si>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</si>
  <si>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</si>
  <si>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ACESSORIO DE LIGACAO NAO ELETRICO, TUBO DE 6 M</t>
  </si>
  <si>
    <t>ACESSORIO INICIADOR NAO ELETRICO, TUBO DE 6 M, TEMPO DE RETARDO DE *160* MS</t>
  </si>
  <si>
    <t>ACETILENO (RECARGA PARA CILINDRO DE CONJUNTO OXICORTE GRANDE)</t>
  </si>
  <si>
    <t>ADAPTADOR PVC PARA SIFAO METALICO COM ANEL BORRACHA (JE), 40 MM X 1 1/2"</t>
  </si>
  <si>
    <t>ADAPTADOR PVC PARA VALVULA PIA OU LAVATORIO, 40 MM</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</si>
  <si>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</si>
  <si>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</si>
  <si>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</si>
  <si>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</si>
  <si>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</si>
  <si>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</si>
  <si>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</si>
  <si>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</si>
  <si>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</si>
  <si>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</si>
  <si>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</si>
  <si>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</si>
  <si>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</si>
  <si>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</si>
  <si>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CAIXAD'AGUA</t>
  </si>
  <si>
    <t>ADAPTADOR PVC SOLDAVEL, COM FLANGE E ANEL DE VEDACAO, 25 MM X 3/4", PARA CAIXAD'AGUA</t>
  </si>
  <si>
    <t>ADAPTADOR PVC SOLDAVEL, COM FLANGE E ANEL DE VEDACAO, 32 MM X 1", PARA CAIXAD'AGUA</t>
  </si>
  <si>
    <t>ADAPTADOR PVC SOLDAVEL, COM FLANGE E ANEL DE VEDACAO, 40 MM X 1 1/4", PARA CAIXAD'AGUA</t>
  </si>
  <si>
    <t>ADAPTADOR PVC SOLDAVEL, COM FLANGE E ANEL DE VEDACAO, 50 MM X 1 1/2", PARA CAIXAD'AGUA</t>
  </si>
  <si>
    <t>ADAPTADOR PVC SOLDAVEL, COM FLANGES E ANEL DE VEDACAO, 60 MM X 2", PARA CAIXAD'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</si>
  <si>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</si>
  <si>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</si>
  <si>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</si>
  <si>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</si>
  <si>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</si>
  <si>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</si>
  <si>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</si>
  <si>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</si>
  <si>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D'AGUA</t>
  </si>
  <si>
    <t>ADAPTADOR PVC SOLDAVEL, LONGO, COM FLANGE LIVRE, 25 MM X 3/4", PARA CAIXA D'AGUA</t>
  </si>
  <si>
    <t>ADAPTADOR PVC SOLDAVEL, LONGO, COM FLANGE LIVRE, 32 MM X 1", PARA CAIXA D' AGUA</t>
  </si>
  <si>
    <t>ADAPTADOR PVC SOLDAVEL, LONGO, COM FLANGE LIVRE, 40 MM X 1 1/4", PARA CAIXA D'AGUA</t>
  </si>
  <si>
    <t>ADAPTADOR PVC SOLDAVEL, LONGO, COM FLANGE LIVRE, 50 MM X 1 1/2", PARA CAIXA D'AGUA</t>
  </si>
  <si>
    <t>ADAPTADOR PVC SOLDAVEL, LONGO, COM FLANGE LIVRE, 75 MM X 2 1/2", PARA CAIXA D'AGUA</t>
  </si>
  <si>
    <t>ADAPTADOR PVC SOLDAVEL, LONGO, COM FLANGE LIVRE, 85 MM X 3", PARA CAIXA D' AGUA</t>
  </si>
  <si>
    <t>ADAPTADOR PVC 110,0MM X CERAMICO 100,0MM PONTA/BOLSA, PARA REDE COLETORESGOTO</t>
  </si>
  <si>
    <t>ADAPTADOR PVC, ROSCAVEL, COM FLANGES E ANEL DE VEDACAO, 1 1/2", PARA CAIXAD'AGUA</t>
  </si>
  <si>
    <t>ADAPTADOR PVC, ROSCAVEL, COM FLANGES E ANEL DE VEDACAO, 2", PARA CAIXA D' AGUA</t>
  </si>
  <si>
    <t>ADAPTADOR, EM LATAO, ENGATE RAPIDO 2 1/2" X ROSCA INTERNA 5 FIOS 2 1/2", PARAINSTALACAO PREDIAL DE COMBATE A INCENDIO</t>
  </si>
  <si>
    <t>ADAPTADOR, EM LATAO, ENGATE RAPIDO1 1/2" X ROSCA INTERNA 5 FIOS 2 1/2", PARAINSTALACAO PREDIAL DE COMBATE A INCENDIO</t>
  </si>
  <si>
    <t>ADESIVO PARA TUBOS CPVC, *75* G</t>
  </si>
  <si>
    <t>ADESIVO PLASTICO PARA PVC, BISNAGA COM 17 GR</t>
  </si>
  <si>
    <t>ADESIVO PLASTICO PARA PVC, BISNAGA COM 75 GR</t>
  </si>
  <si>
    <t>ADESIVO PLASTICO PARA PVC, FRASCO COM 175 GR</t>
  </si>
  <si>
    <t>ADESIVO PLASTICO PARA PVC, FRASCO COM 850 GR</t>
  </si>
  <si>
    <t>ADUELA/GALERIA DE CONCRETO ARMADO, SECAO RETANGULAR 2.00 X 2.00 M (L X A), C =1.00 M, E = 20 CM</t>
  </si>
  <si>
    <t>ADUELA/GALERIA DE CONCRETO ARMADO, SECAO RETANGULAR 2.50 X 2.50 M (L X A), C =1.00 M, E = 20 CM</t>
  </si>
  <si>
    <t>ADUELA/GALERIA DE CONCRETO ARMADO, SECAO RETANGULAR 3.00 X 3.00 M (L X A), C =1.00 M, E = 20 CM</t>
  </si>
  <si>
    <t>ALCA PREFORMADA DE CONTRA POSTE, EM ACO GALVANIZADO, PARA CABO 3/16",COMPRIMENTO *860* MM</t>
  </si>
  <si>
    <t>ALCA PREFORMADA DE DISTRIBUICAO, EM ACO GALVANIZADO, PARA CABO DE ALUMINIODIAMETRO 16 MM</t>
  </si>
  <si>
    <t>ALCA PREFORMADA DE DISTRIBUICAO, EM ACO GALVANIZADO, PARA CABO DE ALUMINIODIAMETRO 25 MM2</t>
  </si>
  <si>
    <t>ALCA PREFORMADA DE DISTRIBUICAO, EM ACO GALVANIZADO, PARA CONDUTORES DEALUMINIO AWG 1/0 (CAA 6/1 OU CA 7 FIOS)</t>
  </si>
  <si>
    <t>ALCA PREFORMADA DE DISTRIBUICAO, EM ACO GALVANIZADO, PARA CONDUTORES DEALUMINIO AWG 2 (CAA 6/1 OU CA 7 FIOS)</t>
  </si>
  <si>
    <t>ALCA PREFORMADA DE SERVICO, EM ACO GALVANIZADO, PARA CONDUTORES DE ALUMINIOAWG 4 (CAA 6/1)</t>
  </si>
  <si>
    <t>ALCA PREFORMADA DE SERVICO, EM ACO GALVANIZADO, PARA CONDUTORES DE ALUMINIOAWG 6 (CAA 6/1)</t>
  </si>
  <si>
    <t>ANDAIME METALICO TIPO FACHADEIRO, LARGURA DE 1,20M, ALTURA POR PECA DE 2,0M(LOCACAO)</t>
  </si>
  <si>
    <t>ANDAIME METALICO TUBULAR DE ENCAIXE, TIPO DE TORRE, COM LARGURA DE 1 ATE 1,5 ME ALTURA DE *1,00 M* (LOCACAO)</t>
  </si>
  <si>
    <t>ANEL BORRACHA, PARA TUBO/CONEXAO PVC PBA, DN 60 MM, PARA REDE AGUA</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</si>
  <si>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</si>
  <si>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</si>
  <si>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</si>
  <si>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</si>
  <si>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</si>
  <si>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</si>
  <si>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</si>
  <si>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</si>
  <si>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</si>
  <si>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</si>
  <si>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</si>
  <si>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</si>
  <si>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</si>
  <si>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</si>
  <si>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DECOMBATE A INCENDIO PREDIAL</t>
  </si>
  <si>
    <t>ARAME FARPADO GALVANIZADO 16 BWG, CLASSE 250</t>
  </si>
  <si>
    <t>ARGAMASSA PARA REVESTIMENTO DECORATIVO MONOCAMADA, CORES CLARAS</t>
  </si>
  <si>
    <t>ARGAMASSA PRONTA PARA CONTRAPISO</t>
  </si>
  <si>
    <t>ARMACAO VERTICAL COM HASTE E CONTRA-PINO, EM CHAPA DE ACO GALVANIZADO 3/16",COM 1 ESTRIBO E 1 ISOLADOR</t>
  </si>
  <si>
    <t>ARMACAO VERTICAL COM HASTE E CONTRA-PINO, EM CHAPA DE ACO GALVANIZADO 3/16",COM 1 ESTRIBO, SEM ISOLADOR</t>
  </si>
  <si>
    <t>ARMACAO VERTICAL COM HASTE E CONTRA-PINO, EM CHAPA DE ACO GALVANIZADO 3/16",COM 2 ESTRIBOS, E 2 ISOLADORES</t>
  </si>
  <si>
    <t>ARMACAO VERTICAL COM HASTE E CONTRA-PINO, EM CHAPA DE ACO GALVANIZADO 3/16",COM 2 ESTRIBOS, SEM ISOLADOR</t>
  </si>
  <si>
    <t>ARMACAO VERTICAL COM HASTE E CONTRA-PINO, EM CHAPA DE ACO GALVANIZADO 3/16",COM 3 ESTRIBOS E 3 ISOLADORES</t>
  </si>
  <si>
    <t>ARMACAO VERTICAL COM HASTE E CONTRA-PINO, EM CHAPA DE ACO GALVANIZADO 3/16",COM 3 ESTRIBOS, SEM ISOLADOR</t>
  </si>
  <si>
    <t>ARMACAO VERTICAL COM HASTE E CONTRA-PINO, EM CHAPA DE ACO GALVANIZADO 3/16",COM 4 ESTRIBOS E 4 ISOLADORES</t>
  </si>
  <si>
    <t>ARMACAO VERTICAL COM HASTE E CONTRA-PINO, EM CHAPA DE ACO GALVANIZADO 3/16",COM 4 ESTRIBOS, SEM ISOLADOR</t>
  </si>
  <si>
    <t>ARQUITETO JUNIOR</t>
  </si>
  <si>
    <t>ARQUITETO PLENO</t>
  </si>
  <si>
    <t>ARQUITETO SENIOR</t>
  </si>
  <si>
    <t>ARRUELA EM ACO GALVANIZADO, DIAMETRO EXTERNO = 35MM, ESPESSURA = 3MM,DIAMETRO DO FURO= 18MM</t>
  </si>
  <si>
    <t>ARRUELA QUADRADA EM ACO GALVANIZADO, DIMENSAO = 38 MM, ESPESSURA = 3MM,DIAMETRO DO FURO= 18 MM</t>
  </si>
  <si>
    <t>AUXILIAR DE TOPOGRAFO</t>
  </si>
  <si>
    <t>BANCA/PIA DE ACO INOXIDAVEL (AISI 430) COM 1 CUBA CENTRAL, COM VALVULA,ESCORREDOR DUPLO, DE *0,55 X 1,20* M</t>
  </si>
  <si>
    <t>BANCA/PIA DE ACO INOXIDAVEL (AISI 430) COM 1 CUBA CENTRAL, COM VALVULA,ESCORREDOR DUPLO, DE *0,55 X 1,80* M</t>
  </si>
  <si>
    <t>BANCA/PIA DE ACO INOXIDAVEL (AISI 430) COM 1 CUBA CENTRAL, COM VALVULA, LISA (SEMESCORREDOR), DE *0,55 X 1,20* M</t>
  </si>
  <si>
    <t>BANCA/PIA DE ACO INOXIDAVEL (AISI 430) COM 1 CUBA CENTRAL, SEM VALVULA,ESCORREDOR DUPLO, DE *0,55 X 1,60* M</t>
  </si>
  <si>
    <t>BANCA/PIA DE ACO INOXIDAVEL (AISI 430) COM 2 CUBAS, COM VALVULAS, ESCORREDORDUPLO, DE *0,55 X 2,00* M</t>
  </si>
  <si>
    <t>BANCADA/TAMPO ACO INOX (AISI 304), LARGURA 60 CM, COM RODABANCA (NAO INCLUI PESDE APOIO)</t>
  </si>
  <si>
    <t>BANCADA/TAMPO ACO INOX (AISI 304), LARGURA 70 CM, COM RODABANCA (NAO INCLUI PESDE APOIO)</t>
  </si>
  <si>
    <t>BARRA DE FERRO RETANGULAR, BARRA CHATA, 2 X 3/8" (L X E), 3,79KG/M</t>
  </si>
  <si>
    <t>BLOCO CERAMICO DE VEDACAO COM FUROS NA VERTICAL, 14 X 19 X 39 CM - 4,5 MPA (NBR15270)</t>
  </si>
  <si>
    <t>BLOCO CERAMICO DE VEDACAO COM FUROS NA VERTICAL, 19 X 19 X 39 CM - 4,5 MPA (NBR15270)</t>
  </si>
  <si>
    <t>BLOCO CERAMICO DE VEDACAO COM FUROS NA VERTICAL, 9 X 19 X 39 CM - 4,5 MPA (NBR15270)</t>
  </si>
  <si>
    <t>BLOCO CONCRETO ESTRUTURAL 14 X 19 X 29 CM, FBK 14 MPA (NBR 6136)</t>
  </si>
  <si>
    <t>BLOCO VEDACAO CONCRETO 9 X 19 X 39 CM (CLASSE D - NBR 6136)</t>
  </si>
  <si>
    <t>BOMBA SUBMERSA PARA POCOS TUBULARES PROFUNDOS DIAMETRO DE 6 POLEGADAS,ELETRICA, TRIFASICA, POTENCIA 32 HP, 9 ESTAGIOS, BOCAL DE DESCARGA DIAMETRO DE 4POLEGADAS, HM/Q = 114,0 M / 13,9 M3/H A 57,0 M / 25,0 M3/H</t>
  </si>
  <si>
    <t>BUCHA DE NYLON, DIAMETRO DO FURO 8 MM, COMPRIMENTO 40 MM, COM PARAFUSO DEROSCA SOBERBA, CABECA CHATA, FENDA SIMPLES, 4,8 X 50 MM</t>
  </si>
  <si>
    <t>BUCHA DE REDUCAO DE PVC, SOLDAVEL, CURTA, COM 110 X 85 MM, PARA AGUA FRIAPREDIAL</t>
  </si>
  <si>
    <t>BUCHA DE REDUCAO DE PVC, SOLDAVEL, CURTA, COM 25 X 20 MM, PARA AGUA FRIAPREDIAL</t>
  </si>
  <si>
    <t>BUCHA DE REDUCAO DE PVC, SOLDAVEL, CURTA, COM 32 X 25 MM, PARA AGUA FRIAPREDIAL</t>
  </si>
  <si>
    <t>BUCHA DE REDUCAO DE PVC, SOLDAVEL, CURTA, COM 40 X 32 MM, PARA AGUA FRIAPREDIAL</t>
  </si>
  <si>
    <t>BUCHA DE REDUCAO DE PVC, SOLDAVEL, CURTA, COM 50 X 40 MM, PARA AGUA FRIAPREDIAL</t>
  </si>
  <si>
    <t>BUCHA DE REDUCAO DE PVC, SOLDAVEL, CURTA, COM 60 X 50 MM, PARA AGUA FRIAPREDIAL</t>
  </si>
  <si>
    <t>BUCHA DE REDUCAO DE PVC, SOLDAVEL, LONGA, COM 32 X 20 MM, PARA AGUA FRIAPREDIAL</t>
  </si>
  <si>
    <t>BUCHA DE REDUCAO DE PVC, SOLDAVEL, LONGA, COM 40 X 20 MM, PARA AGUA FRIAPREDIAL</t>
  </si>
  <si>
    <t>BUCHA DE REDUCAO DE PVC, SOLDAVEL, LONGA, COM 40 X 25 MM, PARA AGUA FRIAPREDIAL</t>
  </si>
  <si>
    <t>BUCHA DE REDUCAO DE PVC, SOLDAVEL, LONGA, COM 50 X 20 MM, PARA AGUA FRIAPREDIAL</t>
  </si>
  <si>
    <t>BUCHA DE REDUCAO DE PVC, SOLDAVEL, LONGA, COM 50 X 25 MM, PARA AGUA FRIAPREDIAL</t>
  </si>
  <si>
    <t>BUCHA DE REDUCAO DE PVC, SOLDAVEL, LONGA, COM 50 X 32 MM, PARA AGUA FRIAPREDIAL</t>
  </si>
  <si>
    <t>BUCHA DE REDUCAO DE PVC, SOLDAVEL, LONGA, COM 60 X 25 MM, PARA AGUA FRIAPREDIAL</t>
  </si>
  <si>
    <t>BUCHA DE REDUCAO DE PVC, SOLDAVEL, LONGA, COM 60 X 32 MM, PARA AGUA FRIAPREDIAL</t>
  </si>
  <si>
    <t>BUCHA DE REDUCAO DE PVC, SOLDAVEL, LONGA, COM 60 X 40 MM, PARA AGUA FRIAPREDIAL</t>
  </si>
  <si>
    <t>BUCHA DE REDUCAO DE PVC, SOLDAVEL, LONGA, COM 60 X 50 MM, PARA AGUA FRIAPREDIAL</t>
  </si>
  <si>
    <t>BUCHA DE REDUCAO DE PVC, SOLDAVEL, LONGA, COM 75 X 50 MM, PARA AGUA FRIAPREDIAL</t>
  </si>
  <si>
    <t>BUCHA DE REDUCAO DE PVC, SOLDAVEL, LONGA, COM 85 X 60 MM, PARA AGUA FRIAPREDIAL</t>
  </si>
  <si>
    <t>BUCHA DE REDUCAO PVC ROSCAVEL, 1" X 3/4"</t>
  </si>
  <si>
    <t>BUCHA REDUCAO PVC ROSCAVEL 1 1/2" X 1"</t>
  </si>
  <si>
    <t>BUCHA REDUCAO PVC ROSCAVEL, 1 1/2" X 3/4"</t>
  </si>
  <si>
    <t>BUCHA REDUCAO PVC ROSCAVEL, 1" X 1/2"</t>
  </si>
  <si>
    <t>CABIDE/GANCHO DE BANHEIRO SIMPLES EM METAL CROMADO</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</si>
  <si>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</si>
  <si>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</si>
  <si>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</si>
  <si>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</si>
  <si>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</si>
  <si>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</si>
  <si>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</si>
  <si>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FLEXÍVEL DE 16 MM2, COM ISOLAMENTO ANTI-CHAMA 450/750 V</t>
  </si>
  <si>
    <t>CABO DE COBRE ISOLAMENTO ANTI-CHAMA 450/750V 120MM2, TP PIRASTIC PIRELLI OUEQUIV</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</si>
  <si>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</si>
  <si>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</si>
  <si>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</si>
  <si>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</si>
  <si>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</si>
  <si>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</si>
  <si>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</si>
  <si>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</si>
  <si>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</si>
  <si>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</si>
  <si>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</si>
  <si>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</si>
  <si>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35 MM2, BLINDADO, ISOLACAO 12/20 KV EPR, COBERTURA EMPVC</t>
  </si>
  <si>
    <t>CADEADO ACO GRAFITADO OXIDADO ENVERNIZADO 45MM</t>
  </si>
  <si>
    <t>CAIXA DE INCENDIO/ABRIGO PARA MANGUEIRA, DE EMBUTIR/INTERNA, COM 90 X 60 X 17 CM,EM CHAPA DE ACO, PORTA COM VENTILACAO, VISOR COM A INSCRICAO "INCENDIO",SUPORTE/CESTA INTERNA PARA A MANGUEIRA, PINTURA ELETROS</t>
  </si>
  <si>
    <t>CAIXA DE INCENDIO/ABRIGO PARA MANGUEIRA, DE SOBREPOR/EXTERNA, COM 75 X 45 X 17CM, EM CHAPA DE ACO, PORTA COM VENTILACAO, VISOR COM A INSCRICAO "INCENDIO",SUPORTE/CESTA INTERNA PARA A MANGUEIRA, PINTURA ELETRO</t>
  </si>
  <si>
    <t>CAIXA DE INCENDIO/ABRIGO PARA MANGUEIRA, DE SOBREPOR/EXTERNA, COM 90 X 60 X 17CM, EM CHAPA DE ACO, PORTA COM VENTILACAO, VISOR COM A INSCRICAO "INCENDIO",SUPORTE/CESTA INTERNA PARA A MANGUEIRA, PINTURA ELETRO</t>
  </si>
  <si>
    <t>CAIXA DE PROTECAO P/ MEDIDOR MONOFASICO E DISJUNTOR EM CHAPA ALUMINIO 3MM</t>
  </si>
  <si>
    <t>CAIXA INSPECAO EM CONCRETO PARA ATERRAMENTO E PARA RAIOS DIAMETRO = 300 MM</t>
  </si>
  <si>
    <t>CAIXA INSPECAO EM POLIETILENO PARA ATERRAMENTO E PARA RAIOS DIAMETRO = 300 MM</t>
  </si>
  <si>
    <t>CAL VIRGEM</t>
  </si>
  <si>
    <t>CALHA/CANALETA DE CONCRETO SIMPLES, D = 40 CM, PARA AGUA PLUVIAL</t>
  </si>
  <si>
    <t>CALHA/CANALETA DE CONCRETO SIMPLES, D = 50 CM, PARA AGUA PLUVIAL</t>
  </si>
  <si>
    <t>CALHA/CANALETA DE CONCRETO SIMPLES, D = 60 CM, PARA AGUA PLUVIAL</t>
  </si>
  <si>
    <t>CALHA/CANALETA DE CONCRETO SIMPLES, MEIA CANA, D = 20 CM, PARA AGUA PLUVIAL</t>
  </si>
  <si>
    <t>CALHA/CANALETA DE CONCRETO SIMPLES, MEIA CANA, D = 30 CM, PARA AGUA PLUVIAL</t>
  </si>
  <si>
    <t>CAMINHAO BASCULANTE COM CAPACIDADE DE *5* M3 / *11* T, MOTOR DIESEL DE 142 HP(LOCACAO)</t>
  </si>
  <si>
    <t>CAMINHAO FORA DE ESTRADA PESO BRUTO 69800 KG, CAPACIDADE DE CARGA 39000 KG,CACAMBA 24 M3, POTENCIA 469 HP, VELOCIDADE MAXIMA 57 KM/H</t>
  </si>
  <si>
    <t>CAMINHONETE CABINE SIMPLES, MOTOR FLEX, 4 X 2, APENAS COM OS EQUIPAMENTOS DESERIE</t>
  </si>
  <si>
    <t>CAMINHONETE COM MOTOR A DIESEL, POTENCIA 180 CV, CABINE DUPLA, 4X4</t>
  </si>
  <si>
    <t>CANTONEIRA ALUMINIO ABAS DESIGUAIS 2.1/2 X 1/2 ", E = 3/16 "</t>
  </si>
  <si>
    <t>CAP PVC, ROSCAVEL, 1 1/2", AGUA FRIA PREDIAL</t>
  </si>
  <si>
    <t>CAPACITOR TRIFASICO, POTENCIA 2,5 KVAR, TENSAO 220 V, FORNECIDO COM CAPAPROTETORA, RESISTOR INTERNO A UNIDADE CAPACITIVA</t>
  </si>
  <si>
    <t>CAPACITOR TRIFASICO, POTENCIA 5 KVAR, TENSAO 220 V, FORNECIDO COM CAPAPROTETORA, RESISTOR INTERNO A UNIDADE CAPACITIVA</t>
  </si>
  <si>
    <t>CAVALO MECANICO TRACAO 4X2, PESO BRUTO TOTAL COMBINADO 49000 KG, CAPACIDADEMAXIMA DE TRACAO 66000 KG, POTENCIA 310 CV (INCLUI CABINE E CHASSI, NAO INCLUISEMIRREBOQUE)</t>
  </si>
  <si>
    <t>CAVALO MECANICO TRACAO 4X2, PESO BRUTO TOTAL COMBINADO 56000 KG, CAPACIDADEMAXIMA DE TRACAO 80000 KG, POTENCIA 400 CV (INCLUI CABINE E CHASSI, NAO INCLUISEMIRREBOQUE)</t>
  </si>
  <si>
    <t>CAVALO MECANICO TRACAO 4X2, PESO BRUTO TOTAL 16000 KG, CAPACIDADE MAXIMA DETRACAO 36000 KG, DISTANCIA ENTRE EIXOS 3,56 M, POTENCIA 286 CV (INCLUI CABINE ECHASSI, NAO INCLUI SEMIRREBOQUE)</t>
  </si>
  <si>
    <t>CAVALO MECANICO TRACAO 4X2, PESO BRUTO TOTAL 16000 KG, CAPACIDADE MAXIMA DETRACAO 45000 KG, DISTANCIA ENTRE EIXOS 3,56 M, POTENCIA 330 CV (INCLUI CABINE ECHASSI, NAO INCLUI SEMIRREBOQUE)</t>
  </si>
  <si>
    <t>CAVALO MECANICO TRACAO 4X2, PESO BRUTO TOTAL 16000 KG, CAPACIDADE MAXIMA DETRACAO 48300 KG, POTENCIA 360 CV (INCLUI CABINE E CHASSI, NAO INCLUISEMIRREBOQUE)</t>
  </si>
  <si>
    <t>CAVALO MECANICO TRACAO 4X2, PESO BRUTO TOTAL 16000 KG, CAPACIDADE MAXIMA DETRACAO 80000 KG, POTENCIA 260 CV (INCLUI CABINE E CHASSI, NAO INCLUISEMIRREBOQUE)</t>
  </si>
  <si>
    <t>CAVALO MECANICO TRACAO 6X2, PESO BRUTO TOTAL COMBINADO 56000 KG, CAPACIDADEMAXIMA DE TRACAO 66000 KG, POTENCIA 360CV (INCLUI CABINE E CHASSI, NAO INCLUISEMIRREBOQUE)</t>
  </si>
  <si>
    <t>CHAPA ACO FINA QUENTE PRETA 16MSG E = 1,52MM - 12,20KG/M2</t>
  </si>
  <si>
    <t>CHAPA ACO INOX AISI 304 NÂº 9 (E = 4 MM), ACABAMENTO NÂº 1 (LAMINADO A QUENTE,FOSCO)</t>
  </si>
  <si>
    <t>CHAVE DUPLA PARA CONEXOES TIPO STORZ, ENGATE RAPIDO 1 1/2" X 2 1/2", EM LATAO,PARA INSTALACAO PREDIAL COMBATE A INCENDIO</t>
  </si>
  <si>
    <t>CHAVE FACA BIPOLAR C/ BASE DE ARDOSIA/MARMORE P/ FUSIVEIS CARTUCHO 30A/250V</t>
  </si>
  <si>
    <t>CINTA CIRCULAR EM ACO GALVANIZADO DE 150 MM DE DIAMETRO PARA FIXACAO DE CAIXAMEDICAO</t>
  </si>
  <si>
    <t>CINTA CIRCULAR EM ACO GALVANIZADO DE 210 MM DE DIAMETRO PARA INSTALACAO DETRANSFORMADOR EM POSTE DE CONCRETO</t>
  </si>
  <si>
    <t>COLAR DE TOMADA EM POLIPROPILENO, PP, COM PARAFUSOS, PARA PEAD, 63 X 1/2" LIGACAO PREDIAL DE AGUA</t>
  </si>
  <si>
    <t>COLAR DE TOMADA EM POLIPROPILENO, PP, COM PARAFUSOS, PARA PEAD, 63 X 3/4" LIGACAO PREDIAL DE AGUA</t>
  </si>
  <si>
    <t>COMPACTADOR DE SOLOS DE PERCURSAO (SOQUETE) COM MOTOR A GASOLINA 4 TEMPOSDE 3 HP (3 CV)</t>
  </si>
  <si>
    <t>COMPACTADOR DE SOLOS DE PERCURSAO (SOQUETE) COM MOTOR A GASOLINA 4 TEMPOSDE 4 HP (4 CV)</t>
  </si>
  <si>
    <t>CONCRETO USINADO BOMBEAVEL, CLASSE DE RESISTENCIA C25, COM BRITA 0 E 1, SLUMP =100 +/- 20 MM, INCLUI SERVICO DE BOMBEAMENTO (NBR 8953)</t>
  </si>
  <si>
    <t>CONDULETE TIPO "E" EM LIGA ALUMINIO P/ ELETRODUTO ROSCADO 3/4"</t>
  </si>
  <si>
    <t>CONECTOR PARAFUSO FENDIDO C/ SEPARADOR DE CABOS BIMETALICOS DE COBRE P/CABO 50MM2</t>
  </si>
  <si>
    <t>CONJUNTO CONDULETE PVC TIPO "C" C/ 2 INTERRUPTORES SIMPLES + TAMPA"</t>
  </si>
  <si>
    <t>CONJUNTO MONTADO ESTOPIM COM ESPOLETA COMUM NÂ° 8, COM CABECA ACENDEDORA,1,5 M</t>
  </si>
  <si>
    <t>CONJUNTO PARA QUADRA DE VOLEI COM POSTES EM TUBO DE ACO GALVANIZADO 3", H =*255* CM, PINTURA EM TINTA ESMALTE SINTETICO, REDE DE NYLON COM 2 MM, MALHA 10 X10 CM E ANTENAS OFICIAIS EM FIBRA DE VIDRO</t>
  </si>
  <si>
    <t>CONTAINER DE *2,40* X *6,00* M, PADRAO SIMPLES, SEM DIVISORIAS, PARA USO EMCANTEIRO DE OBRAS</t>
  </si>
  <si>
    <t>CONTATOR TRIPOLAR, CORRENTE DE *110* A, TENSAO NOMINAL DE *500* V, CATEGORIA AC2 E AC-3</t>
  </si>
  <si>
    <t>CONTATOR TRIPOLAR, CORRENTE DE *185* A, TENSAO NOMINAL DE *500* V, CATEGORIA AC2 E AC-3</t>
  </si>
  <si>
    <t>CONTATOR TRIPOLAR, CORRENTE DE *22* A, TENSAO NOMINAL DE *500* V, CATEGORIA AC-2E AC-3</t>
  </si>
  <si>
    <t>CONTATOR TRIPOLAR, CORRENTE DE *265* A, TENSAO NOMINAL DE *500* V, CATEGORIA AC2 E AC-3</t>
  </si>
  <si>
    <t>CONTATOR TRIPOLAR, CORRENTE DE *38* A, TENSAO NOMINAL DE *500* V, CATEGORIA AC-2E AC-3</t>
  </si>
  <si>
    <t>CONTATOR TRIPOLAR, CORRENTE DE *500* A, TENSAO NOMINAL DE *500* V, CATEGORIA AC2 E AC-3</t>
  </si>
  <si>
    <t>CONTATOR TRIPOLAR, CORRENTE DE *65* A, TENSAO NOMINAL DE *500* V, CATEGORIA AC-2E AC-3</t>
  </si>
  <si>
    <t>CONTATOR TRIPOLAR, CORRENTE DE 12 A, TENSAO NOMINAL DE *500* V, CATEGORIA AC-2 EAC-3</t>
  </si>
  <si>
    <t>CONTATOR TRIPOLAR, CORRENTE DE 25 A, TENSAO NOMINAL DE *500* V, CATEGORIA AC-2 EAC-3</t>
  </si>
  <si>
    <t>CONTATOR TRIPOLAR, CORRENTE DE 250 A, TENSAO NOMINAL DE *500* V, PARAACIONAMENTO DE CAPACITORES</t>
  </si>
  <si>
    <t>CONTATOR TRIPOLAR, CORRENTE DE 300 A, TENSAO NOMINAL DE *500* V, CATEGORIA AC-2E AC-3</t>
  </si>
  <si>
    <t>CONTATOR TRIPOLAR, CORRENTE DE 32 A, TENSAO NOMINAL DE *500* V, CATEGORIA AC-2 EAC-3</t>
  </si>
  <si>
    <t>CONTATOR TRIPOLAR, CORRENTE DE 400 A, TENSAO NOMINAL DE *500* V, CATEGORIA AC-2E AC-3</t>
  </si>
  <si>
    <t>CONTATOR TRIPOLAR, CORRENTE DE 630 A, TENSAO NOMINAL DE *500* V, CATEGORIA AC-2E AC-3</t>
  </si>
  <si>
    <t>CONTATOR TRIPOLAR, CORRENTE DE 75 A, TENSAO NOMINAL DE *500* V, CATEGORIA AC-2 EAC-3</t>
  </si>
  <si>
    <t>CONTATOR TRIPOLAR, CORRENTE DE 9 A, TENSAO NOMINAL DE *500* V, CATEGORIA AC-2 EAC-3</t>
  </si>
  <si>
    <t>CONTATOR TRIPOLAR, CORRENTE DE 95 A, TENSAO NOMINAL DE *500* V, CATEGORIA AC-2 EAC-3</t>
  </si>
  <si>
    <t>CORDEL DETONANTE, NP 05 G/M</t>
  </si>
  <si>
    <t>CORDEL DETONANTE, NP 10 G/M</t>
  </si>
  <si>
    <t>CORTADORA DE PISO COM MOTOR 4 TEMPOS A GASOLINA DE 13 CV (13 HP), PARA DISCODE CORTE DE DIAMETRO DE 12 A 18'' (300 A 400 MM)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</si>
  <si>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</si>
  <si>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</si>
  <si>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</si>
  <si>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</si>
  <si>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</si>
  <si>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</si>
  <si>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</si>
  <si>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</si>
  <si>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</si>
  <si>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</si>
  <si>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TUBOSPEAD, 20 MM X 1/2" - LIGACAO PREDIAL DE AGUA</t>
  </si>
  <si>
    <t>COTOVELO/JOELHO COM ADAPTADOR, 90 GRAUS, EM POLIPROPILENO, PN 16, PARA TUBOSPEAD, 20 MM X 3/4" - LIGACAO PREDIAL DE AGUA</t>
  </si>
  <si>
    <t>COTOVELO/JOELHO COM ADAPTADOR, 90 GRAUS, EM POLIPROPILENO, PN 16, PARA TUBOSPEAD, 32 MM X 1" - LIGACAO PREDIAL DE AGUA</t>
  </si>
  <si>
    <t>COTOVELO/JOELHO 90 GRAUS, EM POLIPROPILENO, PN 16, PARA TUBOS PEAD, 20 X 20 MM LIGACAO PREDIAL DE AGUA</t>
  </si>
  <si>
    <t>COTOVELO/JOELHO 90 GRAUS, EM POLIPROPILENO, PN 16, PARA TUBOS PEAD, 32 X 32 MM LIGACAO PREDIAL DE AGUA</t>
  </si>
  <si>
    <t>CRUZETA DE MADEIRA DE LEI, COMPRIM= 2,4M SECAO TRANSVERSAL 90 X 115MM</t>
  </si>
  <si>
    <t>CUBA ACO INOX (AISI 304) DE EMBUTIR COM VALVULA DE 3 1/2 ", DE *56 X 33 X 12* CM</t>
  </si>
  <si>
    <t>CUBA ACO INOX (AISI 304) DE EMBUTIR COM VALVULA 3 1/2 ", DE *40 X 34 X 12* CM</t>
  </si>
  <si>
    <t>CUBA ACO INOX (AISI 304) DE EMBUTIR COM VALVULA 3 1/2 ", DE *46 X 30 X 12* CM</t>
  </si>
  <si>
    <t>CURVA FERRO GALVANIZADO 45G ROSCA MACHO/FEMEA REF. 1/2"</t>
  </si>
  <si>
    <t>CURVA PVC PBA NBR 10351 P/ REDE AGUA JE PB 45G DN 100 /DE 110MM</t>
  </si>
  <si>
    <t>CURVA PVC 90 GRAUS, ROSCAVEL, 2", AGUA FRIA PREDIAL</t>
  </si>
  <si>
    <t>CURVA 90G FERRO GALV ELETROLITICO 2 1/2" P/ ELETRODUTO</t>
  </si>
  <si>
    <t>DISJUNTOR TERMOMAGNETICO TRIPOLAR 250 A / 600 V, TIPO FXD</t>
  </si>
  <si>
    <t>DIVISORIA CEGA (N1) - PAINEL MSO/COMEIA E=35MM - PERFIS SIMPLES ALUMINIO ANOD NAT- COLOCADA</t>
  </si>
  <si>
    <t>DOBRADICA EM ACO/FERRO, 3 Â½" X 3", E= 1,9 A 2 MM, COM ANEL, CROMADO OU ZINCADO,TAMPA BOLA, COM PARAFUSOS</t>
  </si>
  <si>
    <t>DOBRADICA EM ACO/FERRO, 3" X 2 Â½", E= 1,2 A 1,8 MM, SEM ANEL, CROMADO OU ZINCADO,TAMPA CHATA, COM PARAFUSOS</t>
  </si>
  <si>
    <t>DOBRADICA EM ACO/FERRO, 3" X 2 Â½", E= 1,9 A 2 MM, SEM ANEL, CROMADO OU ZINCADO,TAMPA BOLA, COM PARAFUSOS</t>
  </si>
  <si>
    <t>DOBRADICA EM ACO/FERRO, 4" X 3", E= 2,2 A 3,0 MM, COM ANEL, CROMADO OUZINCADO,TAMPA BOLA, COM PARAFUSOS</t>
  </si>
  <si>
    <t>DOBRADICA EM LATAO, 3" X 2 Â½", E= 1,9 A 2 MM, COM ANEL, CROMADO, TAMPA BOLA, COMPARAFUSOS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</si>
  <si>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</si>
  <si>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</si>
  <si>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</si>
  <si>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</si>
  <si>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ELEMENTO VAZADO DE CONCRETO, QUADRICULADO, 1 FURO *20 X 20 X 6,5* CM</t>
  </si>
  <si>
    <t>ELETRODUTO METALICO FLEXIVEL TIPO CONDUITE D = 2"</t>
  </si>
  <si>
    <t>ENGATE OU RABICHO FLEXIVEL EM METAL CROMADO 1/2" x 30CM</t>
  </si>
  <si>
    <t>ESCAVADEIRA HIDRAULICA SOBRE RODAS 98HP (INCL MANUTENCAO/OPERACAO)</t>
  </si>
  <si>
    <t>ESCORA METALICA COM ALTURA REGULAVEL DE *1,90* a *3,20* M, COM CAPACIDADE DECARGA DE NO MINIMO 1000 KGF (10 KN), INCLUSO TRIPE E FORCADO (LOCACAO)</t>
  </si>
  <si>
    <t>ESGUICHO JATO REGULAVEL, TIPO ELKHART, ENGATE RAPIDO 1 1/2", PARA COMBATE AINCENDIO</t>
  </si>
  <si>
    <t>ESGUICHO JATO REGULAVEL, TIPO ELKHART, ENGATE RAPIDO 2 1/2", PARA COMBATE AINCENDIO</t>
  </si>
  <si>
    <t>ESGUICHO TIPO JATO SOLIDO, EM LATAO, ENGATE RAPIDO 1 1/2" X 13 MM, PARA MANGUEIRAEM INSTALACAO PREDIAL COMBATE A INCENDIO</t>
  </si>
  <si>
    <t>ESGUICHO TIPO JATO SOLIDO, EM LATAO, ENGATE RAPIDO 1 1/2" X 16 MM, PARA MANGUEIRAEM INSTALACAO PREDIAL COMBATE A INCENDIO</t>
  </si>
  <si>
    <t>ESGUICHO TIPO JATO SOLIDO, EM LATAO, ENGATE RAPIDO 1 1/2" X 19 MM, PARA MANGUEIRAEM INSTALACAO PREDIAL COMBATE A INCENDIO</t>
  </si>
  <si>
    <t>ESGUICHO TIPO JATO SOLIDO, EM LATAO, ENGATE RAPIDO 2 1/2" X 13 MM, PARA MANGUEIRAEM INSTALACAO PREDIAL COMBATE A INCENDIO</t>
  </si>
  <si>
    <t>ESGUICHO TIPO JATO SOLIDO, EM LATAO, ENGATE RAPIDO 2 1/2" X 16 MM, PARA MANGUEIRAEM INSTALACAO PREDIAL COMBATE A INCENDIO</t>
  </si>
  <si>
    <t>ESGUICHO TIPO JATO SOLIDO, EM LATAO, ENGATE RAPIDO 2 1/2" X 19 MM, PARA MANGUEIRAEM INSTALACAO PREDIAL COMBATE A INCENDIO</t>
  </si>
  <si>
    <t>ESTACA CONCRETO ARMADO CENTRIFUGADO D = 42CM INCLUSIVE CRAVACAO E EMENDAS90 A 115T</t>
  </si>
  <si>
    <t>EXTINTOR DE INCENDIO PORTATIL COM CARGA DE AGUA PRESSURIZADA DE 10 L, CLASSE A</t>
  </si>
  <si>
    <t>EXTINTOR DE INCENDIO PORTATIL COM CARGA DE GAS CARBONICO CO2 DE 4 KG, CLASSEBC</t>
  </si>
  <si>
    <t>EXTINTOR DE INCENDIO PORTATIL COM CARGA DE GAS CARBONICO CO2 DE 6 KG, CLASSEBC</t>
  </si>
  <si>
    <t>EXTINTOR DE INCENDIO PORTATIL COM CARGA DE PO QUIMICO SECO (PQS) DE 12 KG,CLASSE BC</t>
  </si>
  <si>
    <t>EXTINTOR DE INCENDIO PORTATIL COM CARGA DE PO QUIMICO SECO (PQS) DE 4 KG,CLASSE BC</t>
  </si>
  <si>
    <t>EXTINTOR DE INCENDIO PORTATIL COM CARGA DE PO QUIMICO SECO (PQS) DE 6 KG,CLASSE BC</t>
  </si>
  <si>
    <t>EXTINTOR DE INCENDIO PORTATIL COM CARGA DE PO QUIMICO SECO (PQS) DE 8 KG,CLASSE BC</t>
  </si>
  <si>
    <t>EXTREMIDADE PVC PBA NBR 10351 BF DN 100/ DE 110MM</t>
  </si>
  <si>
    <t>FECHO CHATO SOBREPOR FERRO ZINCADO/NIQUEL/GALV OU POLIDO - 5"</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</si>
  <si>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</si>
  <si>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</si>
  <si>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</si>
  <si>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</si>
  <si>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</si>
  <si>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RIGIDO, ISOLACAO EM PVC 450/750V 2,5MM2</t>
  </si>
  <si>
    <t>FITA AÃO INOX PARA CINTAR POSTE, L = 19 MM, E = 0,5 MM (ROLO DE 30M)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</si>
  <si>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</si>
  <si>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</si>
  <si>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</si>
  <si>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</si>
  <si>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</si>
  <si>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</si>
  <si>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</si>
  <si>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FLANGE SEXTAVADO FERRO GALV ROSCA REF. 4"</t>
  </si>
  <si>
    <t>FOSSA SEPTICA CILINDRICA, TIPO "IMHOFF", COM TAMPA, PARA 75 CONTRIBUINTES</t>
  </si>
  <si>
    <t>FUSIVEL DIAZED 20 A TAMANHO DII, CAPACIDADE DE INTERRUPCAO DE 50 KA EM VCA E 8 KAEM VCC, TENSAO NOMIMNAL DE 500 V</t>
  </si>
  <si>
    <t>FUSIVEL DIAZED 35 A TAMANHO DIII, CAPACIDADE DE INTERRUPCAO DE 50 KA EM VCA E 8KA EM VCC, TENSAO NOMIMNAL DE 500 V</t>
  </si>
  <si>
    <t>FUSIVEL NH *36* A TAMANHO 00, CAPACIDADE DE INTERRUPCAO DE 120 KA, TENSAONOMIMNAL DE 500 V</t>
  </si>
  <si>
    <t>FUSIVEL NH 100 A TAMANHO 00, CAPACIDADE DE INTERRUPCAO DE 120 KA, TENSAONOMIMNAL DE 500 V</t>
  </si>
  <si>
    <t>FUSIVEL NH 125 A TAMANHO 00, CAPACIDADE DE INTERRUPCAO DE 120 KA, TENSAONOMIMNAL DE 500 V</t>
  </si>
  <si>
    <t>FUSIVEL NH 160 A TAMANHO 00, CAPACIDADE DE INTERRUPCAO DE 120 KA, TENSAONOMIMNAL DE 500 V</t>
  </si>
  <si>
    <t>FUSIVEL NH 20 A TAMANHO 000, CAPACIDADE DE INTERRUPCAO DE 120 KA, TENSAONOMIMNAL DE 500 V</t>
  </si>
  <si>
    <t>FUSIVEL NH 200 A TAMANHO 1, CAPACIDADE DE INTERRUPCAO DE 120 KA, TENSAONOMIMNAL DE 500 V</t>
  </si>
  <si>
    <t>FUSIVEL NH 250 A TAMANHO 1, CAPACIDADE DE INTERRUPCAO DE 120 KA, TENSAONOMIMNAL DE 500 V</t>
  </si>
  <si>
    <t>FUSIVEL NH 50 A TAMANHO 00, CAPACIDADE DE INTERRUPCAO DE 120 KA, TENSAONOMIMNAL DE 500 V</t>
  </si>
  <si>
    <t>FUSIVEL NH 63 A TAMANHO 00, CAPACIDADE DE INTERRUPCAO DE 120 KA, TENSAONOMIMNAL DE 500 V</t>
  </si>
  <si>
    <t>FUSIVEL NH 80 A TAMANHO 00, CAPACIDADE DE INTERRUPCAO DE 120 KA, TENSAONOMIMNAL DE 500 V</t>
  </si>
  <si>
    <t>GANCHO OLHAL EM ACO GALVANIZADO, ESPESSURA 16MM, ABERTURA 21MM</t>
  </si>
  <si>
    <t>GESSO PROJETADO</t>
  </si>
  <si>
    <t>GRAMA SAO CARLOS OU CURITIBANA</t>
  </si>
  <si>
    <t>GRELHA DE CONCRETO DE PRE-MOLDADA *15 X 75 X 52* CM (A X C X L)</t>
  </si>
  <si>
    <t>GUINDAUTO HIDRAULICO, CAPACIDADE MAXIMA DE CARGA 10000 KG, MOMENTO MAXIMO DECARGA 23 TM , ALCANCE MAXIMO HORIZONTAL 11,80 M, PARA MONTAGEM SOBRE CHASSIDE CAMINHAO PBT MINIMO 15000 KG (INCLUI MONTAGEM, NAO INC</t>
  </si>
  <si>
    <t>HASTE ANCORA EM ACO GALVANIZADO, DIMENSOES 16 MM X 2000 MM</t>
  </si>
  <si>
    <t>HIDRANTE DE COLUNA COMPLETO, EM FERRO FUNDIDO, DN = 100 MM, COM REGISTRO,CUNHA DE BORRACHA, CURVA DESSIMETRICA, EXTREMIDADE E TAMPAS (INCLUI KITFIXACAO)</t>
  </si>
  <si>
    <t>HIDRANTE DE COLUNA COMPLETO, EM FERRO FUNDIDO, DN = 75 MM, COM REGISTRO,CUNHA DE BORRACHA, CURVA DESSIMETRICA, EXTREMIDADE E TAMPAS (INCLUI KITFIXACAO)</t>
  </si>
  <si>
    <t>HIDRANTE SUBTERRANEO, EM FERRO FUNDIDO, COM CURVA CURTA E CAIXA, DN 75 MM</t>
  </si>
  <si>
    <t>HIDRANTE SUBTERRANEO, EM FERRO FUNDIDO, COM CURVA LONGA E CAIXA, DN 75 MM</t>
  </si>
  <si>
    <t>HIDROMETRO 10,0 M3/H DN 1"</t>
  </si>
  <si>
    <t>IGNITOR PARA LAMPADA DE VAPOR DE SODIO / VAPOR METALICO ATE 2000 W, TENSAO DEPULSO ENTRE 600 A 750 V</t>
  </si>
  <si>
    <t>IGNITOR PARA LAMPADA DE VAPOR DE SODIO / VAPOR METALICO ATE 400 W, TENSAO DEPULSO ENTRE 3000 A 4500 V</t>
  </si>
  <si>
    <t>IGNITOR PARA LAMPADA DE VAPOR DE SODIO / VAPOR METALICO ATE 400 W, TENSAO DEPULSO ENTRE 580 A 750 V</t>
  </si>
  <si>
    <t>ISOLADOR DE PORCELANA SUSPENSO, DISCO TIPO GARFO OLHAL, DIAMETRO DE 152 MM,PARA TENSAO DE *15* KV</t>
  </si>
  <si>
    <t>ISOLADOR DE PORCELANA, TIPO PINO MONOCORPO, PARA TENSAO DE *15* KV</t>
  </si>
  <si>
    <t>ISOLADOR DE PORCELANA, TIPO ROLDANA, DIMENSOES DE *72* X *72* MM, PARA USO EMBAIXA TENSAO</t>
  </si>
  <si>
    <t>JANELA ALUMÍNIO DE CORRER 1,20 X 1,50 M (AXL) COM 2 FOLHAS DE VIDRO INCLUSOGUARNIÇÃO</t>
  </si>
  <si>
    <t>JANELA DE CORRER, ACO, BATENTE/REQUADRO DE 6 A 14 CM, VENEZIANA, PINTANTICORROSIVA, PINT ACABAMENTO, COM VIDRO, 6 FLS, 120 X 150 CM (A X L)</t>
  </si>
  <si>
    <t>JOELHO FERRO GALV 90G C/ REDUCAO ROSCA 1"X1/2"</t>
  </si>
  <si>
    <t>JOELHO PVC SOLD 45G BB P/ ESG PREDIAL DN 40MM</t>
  </si>
  <si>
    <t>JOGO DE FERRAGEM P/ JANELA CORRER EM FERRO NIQUELADO - TRILHO, RODIZIO,TRINCOS</t>
  </si>
  <si>
    <t>JUNCAO FOFO 45 GR C/FLANGES PN-25 DN 200X150</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</si>
  <si>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</si>
  <si>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</si>
  <si>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</si>
  <si>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</si>
  <si>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XESPESSURA)</t>
  </si>
  <si>
    <t>JUNTA PLASTICA DE DILATACAO PARA PISOS, COR CINZA, 17 X 3 MM (ALTURA X ESPESSURA)</t>
  </si>
  <si>
    <t>JUNTA PLASTICA DE DILATACAO PARA PISOS, COR CINZA, 27 X 3 MM (ALTURA X ESPESSURA)</t>
  </si>
  <si>
    <t>KIT CAVALETE PVC COM REGISTRO 3/4", COMPLETO</t>
  </si>
  <si>
    <t>LETRA ACO INOX (AISI 304), CHAPA NUM. 22, RECORTADO, H= 20 CM (SEM RELEVO)</t>
  </si>
  <si>
    <t>LIXADEIRA ELETRICA ANGULAR PARA CONCRETO, POTENCIA 1.400 W, PRATO DIAMANTADODE 5''</t>
  </si>
  <si>
    <t>LUVA CORRER PVC DEFOFO JE DN 100</t>
  </si>
  <si>
    <t>LUVA FERRO GALV ROSCA 2.1/2'</t>
  </si>
  <si>
    <t>LUVA REDUCAO FERRO GALV ROSCA MACHO/FEMEA 1" X 3/4"</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</si>
  <si>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</si>
  <si>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</si>
  <si>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</si>
  <si>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</si>
  <si>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</si>
  <si>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</si>
  <si>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MANGUEIRA CRISTAL PARA NIVEL, LISA, PVC TRANSPARENTE, 3/8" X1,5 MM</t>
  </si>
  <si>
    <t>MANGUEIRA CRISTAL PARA NIVEL, LISA, PVC TRANSPARENTE, 5/16" X1 MM</t>
  </si>
  <si>
    <t>MANGUEIRA CRISTAL TRANCADA, PVC COM REFORCO, PRESSAO DE TRABALHO (PT) 250, DE1" X *3,4* MM</t>
  </si>
  <si>
    <t>MANGUEIRA CRISTAL TRANCADA, PVC COM REFORCO, PRESSAO DE TRABALHO (PT) 250, DE3/4" X *2,8* MM</t>
  </si>
  <si>
    <t>MANGUEIRA CRISTAL, LISA, PVC TRANSPARENTE, 1/2" X 2 MM</t>
  </si>
  <si>
    <t>MANGUEIRA CRISTAL, LISA, PVC TRANSPARENTE, 1/4" X1 MM</t>
  </si>
  <si>
    <t>MANGUEIRA CRISTAL, LISA, PVC TRANSPARENTE, 3/4" X 2 MM</t>
  </si>
  <si>
    <t>MANGUEIRA DE INCENDIO, TIPO 1, DE 1 1/2", COMPRIMENTO = 15 M, TECIDO EM FIO DEPOLIESTER E TUBO INTERNO EM BORRACHA SINTETICA, COM UNIOES ENGATE RAPIDO</t>
  </si>
  <si>
    <t>MANGUEIRA DE INCENDIO, TIPO 1, DE 1 1/2", COMPRIMENTO = 20 M, TECIDO EM FIO DEPOLIESTER E TUBO INTERNO EM BORRACHA SINTETICA, COM UNIOES ENGATE RAPIDO</t>
  </si>
  <si>
    <t>MANGUEIRA DE INCENDIO, TIPO 1, DE 1 1/2", COMPRIMENTO = 25 M, TECIDO EM FIO DEPOLIESTER E TUBO INTERNO EM BORRACHA SINTETICA, COM UNIOES ENGATE RAPIDO</t>
  </si>
  <si>
    <t>MANGUEIRA DE INCENDIO, TIPO 1, DE 1 1/2", COMPRIMENTO = 30 M, TECIDO EM FIO DEPOLIESTER E TUBO INTERNO EM BORRACHA SINTETICA, COM UNIOES ENGATE RAPIDO</t>
  </si>
  <si>
    <t>MANGUEIRA DE INCENDIO, TIPO 2, DE 1 1/2", COMPRIMENTO = 15 M, TECIDO EM FIO DEPOLIESTER E TUBO INTERNO EM BORRACHA SINTETICA, COM UNIOES ENGATE RAPIDO</t>
  </si>
  <si>
    <t>MANGUEIRA DE INCENDIO, TIPO 2, DE 1 1/2", COMPRIMENTO = 20 M, TECIDO EM FIO DEPOLIESTER E TUBO INTERNO EM BORRACHA SINTETICA, COM UNIOES</t>
  </si>
  <si>
    <t>MANGUEIRA DE INCENDIO, TIPO 2, DE 1 1/2", COMPRIMENTO = 25 M, TECIDO EM FIO DEPOLIESTER E TUBO INTERNO EM BORRACHA SINTETICA, COM UNIOES</t>
  </si>
  <si>
    <t>MANGUEIRA DE INCENDIO, TIPO 2, DE 1 1/2", COMPRIMENTO = 30 M, TECIDO EM FIO DEPOLIESTER E TUBO INTERNO EM BORRACHA SINTETICA, COM UNIOES</t>
  </si>
  <si>
    <t>MANGUEIRA DE INCENDIO, TIPO 2, DE 2 1/2", COMPRIMENTO = 15 M, TECIDO EM FIO DEPOLIESTER E TUBO INTERNO EM BORRACHA SINTETICA, COM UNIOES ENGATE RAPIDO</t>
  </si>
  <si>
    <t>MANGUEIRA DE INCENDIO, TIPO 2, DE 2 1/2", COMPRIMENTO = 20 M, TECIDO EM FIO DEPOLIESTER E TUBO INTERNO EM BORRACHA SINTETICA, COM UNIOES</t>
  </si>
  <si>
    <t>MANGUEIRA DE INCENDIO, TIPO 2, DE 2 1/2", COMPRIMENTO = 25 M, TECIDO EM FIO DEPOLIESTER E TUBO INTERNO EM BORRACHA SINTETICA, COM UNIOES ENGATE RAPIDO</t>
  </si>
  <si>
    <t>MANGUEIRA DE INCENDIO, TIPO 2, DE 2 1/2", COMPRIMENTO = 30 M, TECIDO EM FIO DEPOLIESTER E TUBO INTERNO EM BORRACHA SINTETICA, COM UNIOES ENGATE RAPIDO</t>
  </si>
  <si>
    <t>MANGUEIRA DE PVC FLEXIVEL,TIPO FLAT/ACHATADA, COR LARANJA, D = 1 1/2" (40 MM), PARACONDUCAO DE AGUA, SERVICOS LEVES E MEDIOS</t>
  </si>
  <si>
    <t>MANTA TERMOPLASTICA, PEAD, GEOMEMBRANA LISA, E = 0,50 MM ( NBR 15352)</t>
  </si>
  <si>
    <t>MANTA TERMOPLASTICA, PEAD, GEOMEMBRANA LISA, E = 0,75 MM ( NBR 15352)</t>
  </si>
  <si>
    <t>MANTA TERMOPLASTICA, PEAD, GEOMEMBRANA LISA, E = 0,80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</si>
  <si>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</si>
  <si>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</si>
  <si>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</si>
  <si>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=0,50 MM (NBR 15352)</t>
  </si>
  <si>
    <t>MANTA TERMOPLASTICA, PEAD, GEOMEMBRANA TEXTURIZADA EM AMBAS AS FACES, E =0,75 MM (NBR 15352)</t>
  </si>
  <si>
    <t>MANTA TERMOPLASTICA, PEAD, GEOMEMBRANA TEXTURIZADA EM AMBAS AS FACES, E =0,80 MM (NBR 15352)</t>
  </si>
  <si>
    <t>MANTA TERMOPLASTICA, PEAD, GEOMEMBRANA TEXTURIZADA EM AMBAS AS FACES, E =1,00 MM (NBR 15352)</t>
  </si>
  <si>
    <t>MANTA TERMOPLASTICA, PEAD, GEOMEMBRANA TEXTURIZADA EM AMBAS AS FACES, E =1,50 MM (NBR 15352)</t>
  </si>
  <si>
    <t>MANTA TERMOPLASTICA, PEAD, GEOMEMBRANA TEXTURIZADA EM AMBAS AS FACES, E =2,50 MM (NBR 15352)</t>
  </si>
  <si>
    <t>MAQUINA EXTRUSORA DE CONCRETO PARA GUIAS E SARJETAS, COM MOTOR A DIESEL DE14 CV</t>
  </si>
  <si>
    <t>MAQUINA MANUAL TIPO PRENSA PARA PRODUCAO DE BLOCOS E PAVIMENTOS DECONCRETO, COM MOTOR ELETRICO TRIFASICO PARA VIBRACAO, POTENCIA TOTALINSTALADA DE 1,5 KW</t>
  </si>
  <si>
    <t>MARMORISTA/GRANITEIRO</t>
  </si>
  <si>
    <t>MASSA PARA TEXTURA LISA DE BASE ACRILICA, COR BRANCA, USO INTERNO E EXTERNO</t>
  </si>
  <si>
    <t>MATERIAL FILTRANTE (PEDREGULHO) 15,4 A 9,6 MM (POSTO PEDREIRA/FORNECEDOR, SEMFRETE)</t>
  </si>
  <si>
    <t>MATERIAL FILTRANTE (PEDREGULHO) 2,4 A 0,6 MM (POSTO PEDREIRA/FORNECEDOR, SEMFRETE)</t>
  </si>
  <si>
    <t>MATERIAL FILTRANTE (PEDREGULHO) 25,4 A 15,4 MM (POSTO PEDREIRA/FORNECEDOR, SEMFRETE)</t>
  </si>
  <si>
    <t>MATERIAL FILTRANTE (PEDREGULHO) 38 A 25,4 MM (POSTO PEDREIRA/FORNECEDOR, SEMFRETE)</t>
  </si>
  <si>
    <t>MATERIAL FILTRANTE (PEDREGULHO) 4,8 A 2,4 MM (POSTO PEDREIRA/FORNECEDOR, SEMFRETE)</t>
  </si>
  <si>
    <t>MATERIAL FILTRANTE (PEDREGULHO) 9,6 A 4,8 MM (POSTO PEDREIRA/FORNECEDOR, SEMFRETE)</t>
  </si>
  <si>
    <t>MESA VIBRATORIA COM DIMENSOES DE 2,0 X 1,0 M, COM MOTOR ELETRICO DE 2 POLOS EPOTENCIA DE 3 CV</t>
  </si>
  <si>
    <t>MICTORIO COLETIVO ACO INOX (AISI 304), E = 0,8 MM, DE *100 X 40 X 30* CM (C X A X P)</t>
  </si>
  <si>
    <t>MICTORIO COLETIVO ACO INOX (AISI 304), E = 0,8 MM, DE *100 X 50 X 35* CM (C X A X P)</t>
  </si>
  <si>
    <t>MICTORIO INDIVIDUAL ACO INOX (AISI 304), E = 0,8 MM, DE *50 X 45 X 35* (C X A X P)</t>
  </si>
  <si>
    <t>MINUTERIA ELETRONICA COLETIVA COM POTENCIA MAXIMA RESISTIVA PARA LAMPADASFLUORESCENTES DE *300* W ( 110 V ) / *600* W ( 110 V )</t>
  </si>
  <si>
    <t>MISTURADOR MONOCOMANDO PARA CHUVEIRO, BASE BRUTA E ACABAMENTO CROMADO</t>
  </si>
  <si>
    <t>MONTADOR (TUBO ACO/EQUIPAMENTOS)</t>
  </si>
  <si>
    <t>MOTOCICLETA COM MOTOR DE *125* CILINDRADAS, USO URBANO, COM BANCO ADAPTADOPARA FIXACAO DE BAU</t>
  </si>
  <si>
    <t>MOTOSSERRA PORTATIL COM MOTOR A GASOLINA DE *60* CC</t>
  </si>
  <si>
    <t>MUFLA TERMINAL PRIMARIA UNIPOLAR USO EXTERNO PARA CABO 35/70MM2 ISOL. 20/35KVEM EPR - BORRACHA DE SILICONE</t>
  </si>
  <si>
    <t>NIPLE FERRO GALV P/ ELETRODUTO 1"</t>
  </si>
  <si>
    <t>OXIGENIO, RECARGA PARA CILINDRO DE CONJUNTO OXICORTE GRANDE</t>
  </si>
  <si>
    <t>PAPEL VEGETAL 90G/M2 - 0,8M DE LARGURA</t>
  </si>
  <si>
    <t>PAPELEIRA DE PAREDE EM METAL CROMADO SEM TAMPA</t>
  </si>
  <si>
    <t>PARAFUSO DE ACO TIPO CHUMBADOR PARABOLT, DIAMETRO 1/2", COMPRIMENTO 75 MM</t>
  </si>
  <si>
    <t>PARAFUSO DE ACO TIPO CHUMBADOR PARABOLT, DIAMETRO 3/8", COMPRIMENTO 75 MM</t>
  </si>
  <si>
    <t>PARAFUSO DE ACO ZINCADO COM ROSCA SOBERBA, CABECA CHATA E FENDA SIMPLES,DIAMETRO 2,5 MM, COMPRIMENTO * 9,5 * MM</t>
  </si>
  <si>
    <t>PARAFUSO FRANCES M16 EM ACO GALVANIZADO, COMPRIMENTO = 150 MM, DIAMETRO = 16MM, CABECA ABAULADA</t>
  </si>
  <si>
    <t>PARAFUSO FRANCES M16 EM ACO GALVANIZADO, COMPRIMENTO = 45 MM, DIAMETRO = 16MM, CABECA ABAULADA</t>
  </si>
  <si>
    <t>PARAFUSO FRANCES ZINCADO, DIAMETRO 1/2'', COMPRIMENTO 2'', COM PORCA E ARRUELA</t>
  </si>
  <si>
    <t>PARAFUSO M16 EM ACO GALVANIZADO, COMPRIMENTO = 125 MM, DIAMETRO = 16 MM,ROSCA MAQUINA, CABECA QUADRADA</t>
  </si>
  <si>
    <t>PARAFUSO M16 EM ACO GALVANIZADO, COMPRIMENTO = 150 MM, DIAMETRO = 16 MM,ROSCA MAQUINA, CABECA QUADRADA</t>
  </si>
  <si>
    <t>PARAFUSO M16 EM ACO GALVANIZADO, COMPRIMENTO = 200 MM, DIAMETRO = 16 MM,ROSCA MAQUINA, CABECA QUADRADA</t>
  </si>
  <si>
    <t>PARAFUSO M16 EM ACO GALVANIZADO, COMPRIMENTO = 250 MM, DIAMETRO = 16 MM,ROSCA MAQUINA, CABECA QUADRADA</t>
  </si>
  <si>
    <t>PARAFUSO M16 EM ACO GALVANIZADO, COMPRIMENTO = 300 MM, DIAMETRO = 16 MM,ROSCA DUPLA</t>
  </si>
  <si>
    <t>PARAFUSO M16 EM ACO GALVANIZADO, COMPRIMENTO = 300 MM, DIAMETRO = 16 MM,ROSCA MAQUINA, CABECA QUADRADA</t>
  </si>
  <si>
    <t>PARAFUSO M16 EM ACO GALVANIZADO, COMPRIMENTO = 350 MM, DIAMETRO = 16 MM,ROSCA MAQUINA, CABECA QUADRADA</t>
  </si>
  <si>
    <t>PARAFUSO M16 EM ACO GALVANIZADO, COMPRIMENTO = 400 MM, DIAMETRO = 16 MM,ROSCA DUPLA</t>
  </si>
  <si>
    <t>PARAFUSO M16 EM ACO GALVANIZADO, COMPRIMENTO = 450 MM, DIAMETRO = 16 MM,ROSCA MAQUINA, CABECA QUADRADA</t>
  </si>
  <si>
    <t>PARAFUSO M16 EM ACO GALVANIZADO, COMPRIMENTO = 500 MM, DIAMETRO = 16 MM,ROSCA MAQUINA, COM CABECA SEXTAVADA E PORCA</t>
  </si>
  <si>
    <t>PARAFUSO ROSCA SOBERBA ZINCADO CABECA CHATA FENDA SIMPLES 5,5 X 65 MM (2.1/2 ")</t>
  </si>
  <si>
    <t>PASTA LUBRIFICANTE PARA USO EM TUBOS DE PVC COM ANEL DE BORRACHA (POTE DE3.500* G)</t>
  </si>
  <si>
    <t>PASTA LUBRIFICANTE PARA USO EM TUBOS DE PVC COM ANEL DE BORRACHA (POTE DE400* G)</t>
  </si>
  <si>
    <t>PASTA VEDA JUNTAS/ROSCA, LATA DE *500* G, PARA INSTALACOES DE GAS E OUTROS</t>
  </si>
  <si>
    <t>PASTILHA DE VIDRO CRISTAL, NACIONAL, REVEST INT/EXT E PISCINA, TODAS AS CORES, EMAIOR OU IGUAL A 5 MM *2,0 X 2,0* CM</t>
  </si>
  <si>
    <t>PECA DE MADEIRA ROLICA, SEM TRATAMENTO (EUCALIPTO OU REGIONAL EQUIVALENTE) D= 8 A 11 CM, P/ ESCORAMENTOS, H = 6 M</t>
  </si>
  <si>
    <t>PEDRA BRITADA N. 0, OU PEDRISCO (4,8 A 9,5 MM) POSTO PEDREIRA/FORNECEDOR, SEMFRETE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</si>
  <si>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</si>
  <si>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</si>
  <si>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</si>
  <si>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</si>
  <si>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</si>
  <si>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DE MAO OU PEDRA RACHAO PARA ARRIMO/FUNDACAO (POSTOPEDREIRA/FORNECEDOR, SEM FRETE)</t>
  </si>
  <si>
    <t>PELICULA REFLETIVA, GT 7 ANOS PARA SINALIZACAO VERTICAL</t>
  </si>
  <si>
    <t>PERFIL DE BORRACHA EPDM MACICO *12 X 15* MM PARA ESQUADRIAS</t>
  </si>
  <si>
    <t>PERFIL ELASTOMERICO PRE-FORMADO EM EPMD, PARA JUNTA DE DILATACAO DE PISOSCOM POUCA SOLICITACAO, 15 MM DE LARGURA, MOVIMENTACAO DE *11 A 19* MM</t>
  </si>
  <si>
    <t>PERFIL ELASTOMERICO PRE-FORMADO EM EPMD, PARA JUNTA DE DILATACAO DE USOGERAL EM MEDIAS SOLICITACOES, 8 MM DE LARGURA, MOVIMENTACAO DE *5 A 11* MM</t>
  </si>
  <si>
    <t>PINO DE ACO COM ARRUELA CONICA, DIAMETRO ARRUELA = *23* MM E COMP HASTE = *27*MM (ACAO INDIRETA)</t>
  </si>
  <si>
    <t>PINO DE ACO COM FURO, HASTE = 27 MM (ACAO DIRETA)</t>
  </si>
  <si>
    <t>PINO DE ACO COM ROSCA 1/4 ", COMPRIMENTO DA HASTE = 30 MM E ROSCA = 20 MM (ACAODIRETA)</t>
  </si>
  <si>
    <t>PINO DE ACO LISO 1/4 ", HASTE = *36,5* MM (ACAO DIRETA)</t>
  </si>
  <si>
    <t>PINO DE ACO LISO 1/4 ", HASTE = *53* MM (ACAO DIRETA)</t>
  </si>
  <si>
    <t>PINO ROSCA EXTERNA, EM ACO GALVANIZADO, PARA ISOLADOR DE 15KV, DIAMETRO 25 MM,COMPRIMENTO *290* MM</t>
  </si>
  <si>
    <t>PINO ROSCA EXTERNA, EM ACO GALVANIZADO, PARA ISOLADOR DE 25KV, DIAMETRO 35MM,COMPRIMENTO *320* MM</t>
  </si>
  <si>
    <t>PISO EM CERAMICA ESMALTADA, COMERCIAL (PADRAO POPULAR), PEI MAIOR OU IGUAL A 3,FORMATO MENOR OU IGUAL A 2025 CM2</t>
  </si>
  <si>
    <t>PLACA DE ACRILICO TRANSPARENTE ADESIVADA PARA SINALIZACAO DE PORTAS, BORDAPOLIDA, DE *25 X 8*, E = 6 MM (NAO INCLUI ACESSORIOS PARA FIXACAO)</t>
  </si>
  <si>
    <t>PLACA VIBRATORIA REVERSIVEL COM MOTOR A DIESEL DE 7 HP (7 CV), FORCA DE IMPACTOMAXIMO DE *30,5* KN (*3050* KGF)</t>
  </si>
  <si>
    <t>PLACA VIBRATORIA REVERSIVEL COM MOTOR 4 TEMPOS A GASOLINA DE 5,5 CV, FORCACENTRIFUGA DE 25 KN (2500 KGF)</t>
  </si>
  <si>
    <t>PLUG PVC P/ ESG PREDIAL 100MM</t>
  </si>
  <si>
    <t>PORCA OLHAL EM ACO GALVANIZADO, DIAMETRO NOMINAL DE 16 MM</t>
  </si>
  <si>
    <t>PORCA OLHAL EM ACO GALVANIZADO, ESPESSURA 16MM, ABERTURA 21MM</t>
  </si>
  <si>
    <t>PORCA UNIAO/JUNCAO ZINCADA SEXTAVADA 1/4 ", CHAVE 7/16 ", COMPRIMENTO = 25 MM</t>
  </si>
  <si>
    <t>PORCA ZINCADA, QUADRADA, DIAMETRO 3/8"</t>
  </si>
  <si>
    <t>PORTA CADEADO ZINCADO OXIDADO PRETO</t>
  </si>
  <si>
    <t>PORTA DE ENROLAR MANUAL COMPLETA, ARTICULADA RAIADA LARGA, EM ACOGALVANIZADO NATURAL, CHAPA NUMERO 24 (SEM INSTALACAO)</t>
  </si>
  <si>
    <t>PORTA DE ENROLAR MANUAL COMPLETA, PERFIL MEIA CANA CEGA, EM ACO GALVANIZADOCOM PINTURA ELETROSTATICA, CHAPA NUMERO 24 " (SEM INSTALACAO)</t>
  </si>
  <si>
    <t>PORTA DE ENROLAR MANUAL COMPLETA, PERFIL MEIA CANA CEGA, EM ACO GALVANIZADONATURAL, CHAPA NUMERO 24 (SEM INSTALACAO)</t>
  </si>
  <si>
    <t>PORTA DE ENROLAR MANUAL COMPLETA, PERFIL MEIA CANA VAZADA TIJOLINHO, EM ACOGALVANIZADO NATURAL, CHAPA NUMERO 24 (SEM INSTALACAO)</t>
  </si>
  <si>
    <t>PORTA GRADE DE ENROLAR MANUAL COMPLETA, PERFIL TUBULAR TIJOLINHO 3/4 ", EM ACOGALVANIZADO NATURAL (SEM INSTALACAO)</t>
  </si>
  <si>
    <t>PORTA QUADRICULADA DE MADEIRA-DE-LEI (ANGELIM OU EQUIVALENTE REGIONAL), DECORRER PARA VIDRO E = *3,5* CM</t>
  </si>
  <si>
    <t>PORTA TOALHA BANHO EM METAL CROMADO, TIPO BARRA</t>
  </si>
  <si>
    <t>PORTA TOALHA ROSTO EM METAL CROMADO, TIPO ARGOLA</t>
  </si>
  <si>
    <t>POSTE CONICO CONTINUO EM ACO GALVANIZADO, CURVO, BRACO DUPLO, ENGASTADO, H= 9 M, DIAMETRO INFERIOR = *135* MM</t>
  </si>
  <si>
    <t>POSTE CONICO CONTINUO EM ACO GALVANIZADO, CURVO, BRACO DUPLO, FLANGEADO, H= 9 M, DIAMETRO INFERIOR = *135* MM</t>
  </si>
  <si>
    <t>POSTE CONICO CONTINUO EM ACO GALVANIZADO, CURVO, BRACO SIMPLES, ENGASTADO,H = 9 M, DIAMETRO INFERIOR = *135* MM</t>
  </si>
  <si>
    <t>POSTE CONICO CONTINUO EM ACO GALVANIZADO, CURVO, BRACO SIMPLES, FLANGEADO,H = 9 M, DIAMETRO INFERIOR = *135* MM</t>
  </si>
  <si>
    <t>POSTE CONICO CONTINUO EM ACO GALVANIZADO, CURVO, BRACO SIMPLES, FLANGEADO, H= 7 M, DIAMETRO INFERIOR = *125* MM</t>
  </si>
  <si>
    <t>POSTE CONICO CONTINUO EM ACO GALVANIZADO, RETO, ENGASTADO, H = 7 M, DIAMETROINFERIOR = *125* MM</t>
  </si>
  <si>
    <t>POSTE CONICO CONTINUO EM ACO GALVANIZADO, RETO, ENGASTADO, H = 9 M, DIAMETROINFERIOR = *145* MM</t>
  </si>
  <si>
    <t>POSTE CONICO CONTINUO EM ACO GALVANIZADO, RETO, FLANGEADO, H = 3 M, DIAMETROINFERIOR = *95* MM</t>
  </si>
  <si>
    <t>POSTE CONICO CONTINUO EM ACO GALVANIZADO, RETO, FLANGEADO, H = 6 M, DIAMETROINFERIOR = *90* CM</t>
  </si>
  <si>
    <t>POSTE DECORATIVO PARA JARDIM EM ACO TUBULAR, SEM LUMINARIA, H = *2,5* M</t>
  </si>
  <si>
    <t>QUADRO DE DISTRIBUICAO DE EMBUTIR C/ BARRAMENTO MONOFASICO P/ 6 DISJUNTORESUNIPOLARES EM CHAPA DE ACO GALV</t>
  </si>
  <si>
    <t>RALO SECO PVC QUADRADO, 100 X 100 X 53 MM, SAIDA 40 MM, COM GRELHA BRANCA</t>
  </si>
  <si>
    <t>REDUCAO FIXA TIPO STORZ, ENGATE RAPIDO 2.1/2" X 1.1/2", EM LATAO, PARA INSTALACAOPREDIAL COMBATE A INCENDIO PREDIAL</t>
  </si>
  <si>
    <t>REGISTRO OU VALVULA GLOBO ANGULAR DE LATAO, 45 GRAUS, D = 2 1/2", PARA HIDRANTESEM INSTALACAO PREDIAL DE INCENDIO</t>
  </si>
  <si>
    <t>REGISTRO PVC ESFERA VS SOLDAVEL DN 40</t>
  </si>
  <si>
    <t>RELE TERMICO BIMETAL PARA USO EM MOTORES TRIFASICOS, TENSAO 380 V, POTENCIAATÃ 15 CV, CORRENTE NOMINAL MAXIMA 22 A</t>
  </si>
  <si>
    <t>ROCADEIRA COSTAL COM MOTOR A GASOLINA DE *32* CC</t>
  </si>
  <si>
    <t>ROCADEIRA REBOCAVEL, LARGURA DE TRABALHO DE 1,3 M</t>
  </si>
  <si>
    <t>RODAPÉ EM GRANITO BRANCO MARFIM E=2CM, H=10CM, LEVIGADO</t>
  </si>
  <si>
    <t>ROLO COMPACTADOR VIBRATORIO LISO AUTOPROPELIDO 101HP P/ ASFALTO, PESO 7,5T,FORCA IMPACTO 13 A 19,2 T TIPO DYNAPAC CA-15A OU EQUIV (INCLMANUTENCAO/OPERACAO)</t>
  </si>
  <si>
    <t>SABONETEIRA DE PAREDE EM METAL CROMADO</t>
  </si>
  <si>
    <t>SACO DE RAFIA PARA ENTULHO, NOVO, LISO (SEM CLICHE), *60 x 90* CM</t>
  </si>
  <si>
    <t>SAPATILHA EM ACO GALVANIZADO PARA CABOS COM DIAMETRO NOMINAL ATE 5/8"</t>
  </si>
  <si>
    <t>SERRA CIRCULAR DE BANCADA COM MOTOR ELETRICO, POTENCIA DE *1600* W, PARADISCO DE DIAMETRO DE 10" (250 MM)</t>
  </si>
  <si>
    <t>SILICA ATIVA PARA ADICAO EM CONCRETO E ARGAMASSA</t>
  </si>
  <si>
    <t>SOLUCAO LIMPADORA PARA PVC, FRASCO COM 1000 CM3</t>
  </si>
  <si>
    <t>SOLUCAO LIMPADORA PARA PVC, FRASCO COM 200 CM3</t>
  </si>
  <si>
    <t>SPRINKLER TIPO PENDENTE, 68 GRAUS CELSIUS (BULBO VERMELHO), ACABAMENTOCROMADO, 1/2" - 15 MM</t>
  </si>
  <si>
    <t>SPRINKLER TIPO PENDENTE, 68 GRAUS CELSIUS (BULBO VERMELHO), ACABAMENTOCROMADO, 3/4" - 20 MM</t>
  </si>
  <si>
    <t>SPRINKLER TIPO PENDENTE, 68 GRAUS CELSIUS (BULBO VERMELHO), ACABAMENTONATURAL, 1/2" - 15 MM</t>
  </si>
  <si>
    <t>SPRINKLER TIPO PENDENTE, 68 GRAUS CELSIUS (BULBO VERMELHO), ACABAMENTONATURAL, 3/4" - 20 MM</t>
  </si>
  <si>
    <t>SPRINKLER TIPO PENDENTE, 79 GRAUS CELSIUS (BULBO AMARELO), ACABAMENTOCROMADO, 3/4" - 20 MM</t>
  </si>
  <si>
    <t>SPRINKLER TIPO PENDENTE, 79 GRAUS CELSIUS (BULBO AMARELO), ACABAMENTONATURAL, 1/2" - 15 MM</t>
  </si>
  <si>
    <t>SPRINKLER TIPO PENDENTE, 79 GRAUS CELSIUS (BULBO AMARELO), ACABAMENTONATURAL, 3/4" - 20 MM</t>
  </si>
  <si>
    <t>SPRINKLER TIPO PENDENTE, 79 GRAUS CELSIUS (BULBO AMARELO,) ACABAMENTOCROMADO, 1/2" - 15 MM</t>
  </si>
  <si>
    <t>SUPORTE "Y" PARA FITA PERFURADA</t>
  </si>
  <si>
    <t>SUPORTE EM ACO GALVANIZADO PARA TRANSFORMADOR PARA POSTE DUPLO T 185 X 95MM, CHAPA DE 5/16"</t>
  </si>
  <si>
    <t>SUPORTE MAO-FRANCESA EM ACO, ABAS IGUAIS 30 CM, CAPACIDADE MINIMA 60 KG,BRANCO</t>
  </si>
  <si>
    <t>SUPORTE MAO-FRANCESA EM ACO, ABAS IGUAIS 40 CM, CAPACIDADE MINIMA 70 KG,BRANCO</t>
  </si>
  <si>
    <t>TAMPA FOFO TP R1 PADRAO TELEBRAS 385 X 630MM 25KG CARGA MAX 1500KG P/ CAIXATELEFONE</t>
  </si>
  <si>
    <t>TAMPAO COM CORRENTE, EM LATAO, ENGATE RAPIDO 1 1/2", PARA INSTALACAO PREDIALDE COMBATE A INCENDIO</t>
  </si>
  <si>
    <t>TAMPAO COM CORRENTE, EM LATAO, ENGATE RAPIDO 2 1/2", PARA INSTALACAO PREDIALDE COMBATE A INCENDIO</t>
  </si>
  <si>
    <t>TANQUE ACO INOXIDAVEL (ACO 304) COM ESFREGADOR E VALVULA, DE *50 X 40 X 22* CM</t>
  </si>
  <si>
    <t>TANQUE DE LAVAR ROUPAS EM CONCRETO PRE-MOLDADO, 1 BOCA, COM APOIO/PES, DE *60X 65 X 80* CM (L X P X A)</t>
  </si>
  <si>
    <t>TE COBRE S/ANEL DE SOLDA REF. 611 066MM</t>
  </si>
  <si>
    <t>TE DE SERVICO INTEGRADO, EM POLIPROPILENO (PP), PARA TUBOS EM PEAD/PVC, 60 X 20MM - LIGACAO PREDIAL DE AGUA</t>
  </si>
  <si>
    <t>TE DE SERVICO INTEGRADO, EM POLIPROPILENO (PP), PARA TUBOS EM PEAD/PVC, 60 X 32MM - LIGACAO PREDIAL DE AGUA</t>
  </si>
  <si>
    <t>TE DE SERVICO INTEGRADO, EM POLIPROPILENO (PP), PARA TUBOS EM PEAD, 63 X 20 MM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</si>
  <si>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</si>
  <si>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</si>
  <si>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</si>
  <si>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</si>
  <si>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</si>
  <si>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63 X 63 MM, PARA ELETROFUSAO</t>
  </si>
  <si>
    <t>TE PVC SOLD 90G C/ ROSCA NA BOLSA CENTRAL 20MM X 1/2"</t>
  </si>
  <si>
    <t>TE REDUCAO PVC SOLD 90G P/ AGUA FRIA PREDIAL 25 MM X 20 MM</t>
  </si>
  <si>
    <t>TELA DE ANIAGEM (JUTA)</t>
  </si>
  <si>
    <t>TELA FACHADEIRA EM POLIETILENO, ROLO DE 3 X 100 M (L X C), COR BRANCA, SEMLOGOMARCA - PARA PROTECAO DE OBRAS</t>
  </si>
  <si>
    <t>TELA PLASTICA LARANJA, TIPO TAPUME PARA SINALIZACAO, MALHA RETANGULAR, ROLO1.20 X 50 M (L X C)</t>
  </si>
  <si>
    <t>TELA PLASTICA TECIDA LISTRADA BRANCA E LARANJA, TIPO GUARDA CORPO, EMPOLIETILENO MONOFILADO, ROLO 1,20 X 50 M (L X C)</t>
  </si>
  <si>
    <t>TELHA DE ACO ZINCADO TRAPEZOIDAL AUTOPORTANTE, A = 259 MM, E = 0,95 MM, SEMPINTURA</t>
  </si>
  <si>
    <t>TELHA DE FIBRA DE VIDRO ONDULADA INCOLOR, E = 0,6 MM, DE *0,50 X 2,44* M</t>
  </si>
  <si>
    <t>TELHA ESTRUTURAL DE FIBROCIMENTO, CANALETE 90 OU KALHETAO, C = 9,20 M (SEMAMIANTO)</t>
  </si>
  <si>
    <t>TERMINAL A PRESSAO 1 CABO 120MM2 C/ 1 FURO DE FIXACAO</t>
  </si>
  <si>
    <t>TINTA ASFALTICA PARA CONCRETO E ALVENARIA</t>
  </si>
  <si>
    <t>TOMADA ESPECIAL C/ PINO 15A, REVESTIMENTO EM BORRACHA, TIPO SAVEL OU EQUIV</t>
  </si>
  <si>
    <t>TRANSFORMADOR TRIFASICO 13,8KV/220-127V; 225KVA IMERSO EM OLEO MINERAL"</t>
  </si>
  <si>
    <t>TUBO ACO GALV C/ COSTURA DIN 2440/NBR 5580 CLASSE MEDIA DN 2" (50MM) E=3,65MM 5,10KG/M</t>
  </si>
  <si>
    <t>TUBO ACO PRETO C/ COSTURA NBR 5580 CLASSE LEVE DN 65MM ( 2.1/2" ) E = 3,35MM 6,02KG/M</t>
  </si>
  <si>
    <t>TUBO ACO PRETO SEM COSTURA 1/2", E= *2,77 MM, SCHEDULE 40, *1,27 KG/M</t>
  </si>
  <si>
    <t>TUBO ACO PRETO SEM COSTURA 1/2", E= *3,73 MM, SCHEDULE 80, *1,62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</si>
  <si>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</si>
  <si>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</si>
  <si>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</si>
  <si>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</si>
  <si>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</si>
  <si>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</si>
  <si>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</si>
  <si>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</si>
  <si>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</si>
  <si>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</si>
  <si>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</si>
  <si>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</si>
  <si>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</si>
  <si>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CONCRETO ARMADO, CLASSE EA-2, PB JE, DN 1000 MM, PARA ESGOTO SANITARIO(NBR 8890)</t>
  </si>
  <si>
    <t>TUBO CONCRETO ARMADO, CLASSE EA-2, PB JE, DN 1200 MM, PARA ESGOTO SANITARIO(NBR 8890)</t>
  </si>
  <si>
    <t>TUBO CONCRETO ARMADO, CLASSE EA-2, PB JE, DN 1500 MM, PARA ESGOTO SANITARIO(NBR 8890)</t>
  </si>
  <si>
    <t>TUBO CONCRETO ARMADO, CLASSE EA-2, PB JE, DN 400 MM, PARA ESGOTO SANITARIO (NBR8890)</t>
  </si>
  <si>
    <t>TUBO CONCRETO ARMADO, CLASSE EA-2, PB JE, DN 500 MM, PARA ESGOTO SANITARIO (NBR8890)</t>
  </si>
  <si>
    <t>TUBO CONCRETO ARMADO, CLASSE EA-2, PB JE, DN 600 MM, PARA ESGOTO SANITARIO (NBR8890)</t>
  </si>
  <si>
    <t>TUBO CONCRETO ARMADO, CLASSE EA-2, PB JE, DN 700 MM, PARA ESGOTO SANITARIO (NBR8890)</t>
  </si>
  <si>
    <t>TUBO CONCRETO ARMADO, CLASSE EA-2, PB JE, DN 900 MM, PARA ESGOTO SANITARIO (NBR8890)</t>
  </si>
  <si>
    <t>TUBO CONCRETO ARMADO, CLASSE EA-3, PB JE, DN 1000 MM, PARA ESGOTO SANITARIO(NBR 8890)</t>
  </si>
  <si>
    <t>TUBO CONCRETO ARMADO, CLASSE EA-3, PB JE, DN 1200 MM, PARA ESGOTO SANITARIO(NBR 8890)</t>
  </si>
  <si>
    <t>TUBO CONCRETO ARMADO, CLASSE EA-3, PB JE, DN 1500 MM, PARA ESGOTO SANITARIO(NBR 8890)</t>
  </si>
  <si>
    <t>TUBO CONCRETO ARMADO, CLASSE EA-3, PB JE, DN 500 MM, PARA ESGOTO SANITARIO (NBR8890)</t>
  </si>
  <si>
    <t>TUBO CONCRETO ARMADO, CLASSE EA-3, PB JE, DN 600 MM, PARA ESGOTO SANITARIO (NBR8890)</t>
  </si>
  <si>
    <t>TUBO CONCRETO ARMADO, CLASSE EA-3, PB JE, DN 700 MM, PARA ESGOTO SANITARIO (NBR8890)</t>
  </si>
  <si>
    <t>TUBO CONCRETO ARMADO, CLASSE EA-3, PB JE, DN 800 MM, PARA ESGOTO SANITARIO (NBR8890)</t>
  </si>
  <si>
    <t>TUBO CONCRETO ARMADO, CLASSE EA-3, PB JE, DN 900 MM, PARA ESGOTO SANITARIO (NBR8890)</t>
  </si>
  <si>
    <t>TUBO CONCRETO ARMADO, CLASSE PA-2, PB, DN 1000 MM, PARA AGUAS PLUVIAIS (NBR8890)</t>
  </si>
  <si>
    <t>TUBO CONCRETO ARMADO, CLASSE PA-2, PB, DN 1100 MM, PARA AGUAS PLUVIAIS (NBR8890)</t>
  </si>
  <si>
    <t>TUBO CONCRETO ARMADO, CLASSE PA-2, PB, DN 1200 MM, PARA AGUAS PLUVIAIS (NBR8890)</t>
  </si>
  <si>
    <t>TUBO CONCRETO ARMADO, CLASSE PA-2, PB, DN 1500 MM, PARA AGUAS PLUVIAIS (NBR8890)</t>
  </si>
  <si>
    <t>TUBO CONCRETO ARMADO, CLASSE PA-2, PB, DN 2000 MM, PARA AGUAS PLUVIAIS (NBR8890)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</si>
  <si>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</si>
  <si>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</si>
  <si>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</si>
  <si>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</si>
  <si>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</si>
  <si>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</si>
  <si>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</si>
  <si>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(NBR8890)</t>
  </si>
  <si>
    <t>TUBO CONCRETO ARMADO, CLASSE PA-3, PB, DN 1200 MM, PARA AGUAS PLUVIAIS (NBR8890)</t>
  </si>
  <si>
    <t>TUBO CONCRETO ARMADO, CLASSE PA-3, PB, DN 1500 MM, PARA AGUAS PLUVIAIS (NBR8890)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</si>
  <si>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</si>
  <si>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</si>
  <si>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</si>
  <si>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</si>
  <si>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</si>
  <si>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</si>
  <si>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ARMADO, CLASSE PA-1, PB, DN = 1000 MM, PARA AGUAS PLUVIAIS (NBR8890)</t>
  </si>
  <si>
    <t>TUBO DE CONCRETO ARMADO, CLASSE PA-1, PB, DN = 1100 MM, PARA AGUAS PLUVIAIS (NBR8890)</t>
  </si>
  <si>
    <t>TUBO DE CONCRETO ARMADO, CLASSE PA-1, PB, DN = 1500 MM, PARA AGUAS PLUVIAIS (NBR8890)</t>
  </si>
  <si>
    <t>TUBO DE CONCRETO ARMADO, CLASSE PA-1, PB, DN = 2000 MM, PARA AGUAS PLUVIAIS (NBR8890)</t>
  </si>
  <si>
    <t>TUBO DE CONCRETO ARMADO, CLASSE PA-1, PB, DN = 400 MM, PARA AGUAS PLUVIAIS (NBR8890)</t>
  </si>
  <si>
    <t>TUBO DE CONCRETO ARMADO, CLASSE PA-1, PB, DN = 500 MM, PARA AGUAS PLUVIAIS (NBR8890)</t>
  </si>
  <si>
    <t>TUBO DE CONCRETO ARMADO, CLASSE PA-1, PB, DN = 600 MM, PARA AGUAS PLUVIAIS (NBR8890)</t>
  </si>
  <si>
    <t>TUBO DE CONCRETO ARMADO, CLASSE PA-1, PB, DN = 700 MM, PARA AGUAS PLUVIAIS (NBR8890)</t>
  </si>
  <si>
    <t>TUBO DE CONCRETO ARMADO, CLASSE PA-1, PB, DN = 800 MM, PARA AGUAS PLUVIAIS (NBR8890)</t>
  </si>
  <si>
    <t>TUBO DE CONCRETO ARMADO, CLASSE PA-1, PB, DN = 900 MM, PARA AGUAS PLUVIAIS (NBR8890)</t>
  </si>
  <si>
    <t>TUBO DE CONCRETO SIMPLES POROSO, MACHO/FEMEA, DN 200 MM</t>
  </si>
  <si>
    <t>TUBO DE CONCRETO SIMPLES, CLASSE ES, PB JE, DN 400 MM, PARA ESGOTO SANITARIO(NBR 8890)</t>
  </si>
  <si>
    <t>TUBO DE CONCRETO SIMPLES, CLASSE ES, PB JE, DN 500 MM, PARA ESGOTO SANITARIO(NBR 8890)</t>
  </si>
  <si>
    <t>TUBO DE CONCRETO SIMPLES, CLASSE ES, PB JE, DN 600 MM, PARA ESGOTO SANITARIO(NBR 8890)</t>
  </si>
  <si>
    <t>TUBO DE CONCRETO SIMPLES, CLASSE- PS1, MACHO/FEMEA, DN 200 MM, PARA AGUASPLUVIAIS (NBR 8890)</t>
  </si>
  <si>
    <t>TUBO DE CONCRETO SIMPLES, CLASSE- PS1, MACHO/FEMEA, DN 300 MM, PARA AGUASPLUVIAIS (NBR 8890)</t>
  </si>
  <si>
    <t>TUBO DE CONCRETO SIMPLES, CLASSE- PS1, MACHO/FEMEA, DN 400 MM, PARA AGUASPLUVIAIS (NBR 8890)</t>
  </si>
  <si>
    <t>TUBO DE CONCRETO SIMPLES, CLASSE- PS1, MACHO/FEMEA, DN 500 MM, PARA AGUASPLUVIAIS (NBR 8890)</t>
  </si>
  <si>
    <t>TUBO DE CONCRETO SIMPLES, CLASSE- PS1, MACHO/FEMEA, DN 600 MM, PARA AGUASPLUVIAIS (NBR 8890)</t>
  </si>
  <si>
    <t>TUBO DE CONCRETO SIMPLES, CLASSE- PS1, PB, DN 200 MM, PARA AGUAS PLUVIAIS (NBR8890)</t>
  </si>
  <si>
    <t>TUBO DE CONCRETO SIMPLES, CLASSE- PS1, PB, DN 300 MM, PARA AGUAS PLUVIAIS (NBR8890)</t>
  </si>
  <si>
    <t>TUBO DE CONCRETO SIMPLES, CLASSE- PS1, PB, DN 400 MM, PARA AGUAS PLUVIAIS (NBR8890)</t>
  </si>
  <si>
    <t>TUBO DE CONCRETO SIMPLES, CLASSE- PS1, PB, DN 500 MM, PARA AGUAS PLUVIAIS (NBR8890)</t>
  </si>
  <si>
    <t>TUBO DE CONCRETO SIMPLES, CLASSE- PS1, PB, DN 600 MM, PARA AGUAS PLUVIAIS (NBR8890)</t>
  </si>
  <si>
    <t>TUBO DE CONCRETO SIMPLES, CLASSE- PS2, PB, DN 200 MM, PARA AGUAS PLUVIAIS (NBR8890)</t>
  </si>
  <si>
    <t>TUBO DE CONCRETO SIMPLES, CLASSE- PS2, PB, DN 300 MM, PARA AGUAS PLUVIAIS (NBR8890)</t>
  </si>
  <si>
    <t>TUBO DE CONCRETO SIMPLES, CLASSE- PS2, PB, DN 400 MM, PARA AGUAS PLUVIAIS (NBR8890)</t>
  </si>
  <si>
    <t>TUBO DE CONCRETO SIMPLES, CLASSE- PS2, PB, DN 500 MM, PARA AGUAS PLUVIAIS (NBR8890)</t>
  </si>
  <si>
    <t>TUBO DE POLIETILENO DE ALTA DENSIDADE (PEAD), PE-80, DE = 20 MM X 2,3 MM DE PAREDE,PARA LIGACAO DE AGUA PREDIAL (NBR 8417)</t>
  </si>
  <si>
    <t>TUBO DE POLIETILENO DE ALTA DENSIDADE (PEAD), PE-80, DE = 32 MM X 3,0 MM DE PAREDE,PARA LIGACAO DE AGUA PREDIAL (NBR 8417)</t>
  </si>
  <si>
    <t>TUBO DE POLIETILENO DE ALTA DENSIDADE, PEAD, PE-80, DE = 160 MM X 14,6 MM PAREDE,(SDR 11 - PN 12,5 ) PARA REDE DE AGUA (NBR 15561)</t>
  </si>
  <si>
    <t>TUBO DE POLIETILENO DE ALTA DENSIDADE, PEAD, PE-80, DE = 900 MM X 34,7 MM PAREDE, (SDR 26 - PN 05 ) PARA REDE DE AGUA (NBR 15561)</t>
  </si>
  <si>
    <t>TUBO DE POLIETILENO DE ALTA DENSIDADE, PEAD, PE-80, DE= 200 MM X 18,2 MM PAREDE, (SDR 11 - PN 12,5 ) PARA REDE DE AGUA (NBR 15561)</t>
  </si>
  <si>
    <t>TUBO DE POLIETILENO DE ALTA DENSIDADE, PEAD, PE-80, DE= 315 MM X 28,7 MM PAREDE, (SDR 11 - PN 12,5 ) PARA REDE DE AGUA (NBR 15561)</t>
  </si>
  <si>
    <t>TUBO DE POLIETILENO DE ALTA DENSIDADE, PEAD, PE-80, DE= 400 MM X 36,4 MM PAREDE, (SDR 11 - PN 12,5 ) PARA REDE DE AGUA (NBR 15561)</t>
  </si>
  <si>
    <t>TUBO DE POLIETILENO DE ALTA DENSIDADE, PEAD, PE-80, DE= 50 MM X 4,6 MM PAREDE,(SDR 11 - PN 12,5) PARA REDE DE AGUA (NBR 15561)</t>
  </si>
  <si>
    <t>TUBO DE POLIETILENO DE ALTA DENSIDADE, PEAD, PE-80, DE= 500 MM X 45,5 MM PAREDE, (SDR 11 - PN 12,5 ) PARA REDE DE AGUA (NBR 15561)</t>
  </si>
  <si>
    <t>TUBO DE POLIETILENO DE ALTA DENSIDADE, PEAD, PE-80, DE= 730 MM X 34,1 MM PAREDE, (SDR 21 - PN 06 ) PARA REDE DE AGUA (NBR 15561)</t>
  </si>
  <si>
    <t>TUBO DE POLIETILENO DE ALTA DENSIDADE, PEAD, PE-80, DE= 75 MM X 6,9 MM PAREDE, (SRD 11 - PN 12,5 ) PARA REDE DE AGUA (NBR 15561)</t>
  </si>
  <si>
    <t>TUBO DE POLIETILENO DE ALTA DENSIDADE, PEAD, PE-80, DE= 800 MM X 30,8 MM PAREDE, (SDR 26 - PN 05 ) PARA REDE DE AGUA (NBR 15561)</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</si>
  <si>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</si>
  <si>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</si>
  <si>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</si>
  <si>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</si>
  <si>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</si>
  <si>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PBV, SERIE R, DN 100 MM, PARA ESGOTO OU AGUAS PLUVIAIS PREDIAL (NBR5688)</t>
  </si>
  <si>
    <t>TUBO PVC, PBV, SERIE R, DN 150 MM, PARA ESGOTO OU AGUAS PLUVIAIS PREDIAL (NBR5688)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</si>
  <si>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</si>
  <si>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</si>
  <si>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</si>
  <si>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</si>
  <si>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</si>
  <si>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</si>
  <si>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</si>
  <si>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</si>
  <si>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UNIAO EM POLIPROPILENO (PP), PARA TUBO EM PEAD, 20 MM - LIGACAO PREDIAL DE AGUA</t>
  </si>
  <si>
    <t>UNIAO EM POLIPROPILENO (PP), PARA TUBO EM PEAD, 32 MM - LIGACAO PREDIAL DE AGUA</t>
  </si>
  <si>
    <t>UNIAO FERRO GALV C/ASSENTO CONICO BRONZE 3"</t>
  </si>
  <si>
    <t>UNIAO TIPO STORZ, COM EMPATACAO INTERNA TIPO ANEL DE EXPANSAO, ENGATE RAPIDO2 1/2", PARA MANGUEIRA DE COMBATE A INCENDIO PREDIAL</t>
  </si>
  <si>
    <t>USINA DE ASFALTO A QUENTE, FIXA, CIBER UACF 15 P ADVANCED, CAP. 60 A 80 T/H,GRAVIMETRICA, **CAIXA**</t>
  </si>
  <si>
    <t>VALVULA DE RETENCAO DE BRONZE, PE COM CRIVOS, EXTREMIDADE COM ROSCA, DE 11/2", PARA FUNDO DE POCO</t>
  </si>
  <si>
    <t>VALVULA DE RETENCAO DE BRONZE, PE COM CRIVOS, EXTREMIDADE COM ROSCA, DE 11/4", PARA FUNDO DE POCO</t>
  </si>
  <si>
    <t>VALVULA DE RETENCAO DE BRONZE, PE COM CRIVOS, EXTREMIDADE COM ROSCA, DE 1",PARA FUNDO DE POCO</t>
  </si>
  <si>
    <t>VALVULA DE RETENCAO DE BRONZE, PE COM CRIVOS, EXTREMIDADE COM ROSCA, DE 21/2", PARA FUNDO DE POCO</t>
  </si>
  <si>
    <t>VALVULA DE RETENCAO DE BRONZE, PE COM CRIVOS, EXTREMIDADE COM ROSCA, DE 2",PARA FUNDO DE POCO</t>
  </si>
  <si>
    <t>VALVULA DE RETENCAO DE BRONZE, PE COM CRIVOS, EXTREMIDADE COM ROSCA, DE 3/4",PARA FUNDO DE POCO</t>
  </si>
  <si>
    <t>VALVULA DE RETENCAO DE BRONZE, PE COM CRIVOS, EXTREMIDADE COM ROSCA, DE 4",PARA FUNDO DE POCO</t>
  </si>
  <si>
    <t>VALVULA DE RETENCAO HORIZONTAL, DE BRONZE (PN-25), 1 1/2", 400 PSI, TAMPA DE PORCADE UNIAO, EXTREMIDADES COM ROSCA</t>
  </si>
  <si>
    <t>VALVULA DE RETENCAO HORIZONTAL, DE BRONZE (PN-25), 1 1/4", 400 PSI, TAMPA DE PORCADE UNIAO, EXTREMIDADES COM ROSCA</t>
  </si>
  <si>
    <t>VALVULA DE RETENCAO HORIZONTAL, DE BRONZE (PN-25), 1/2", 400 PSI, TAMPA DE PORCADE UNIAO, EXTREMIDADES COM ROSCA</t>
  </si>
  <si>
    <t>VALVULA DE RETENCAO HORIZONTAL, DE BRONZE (PN-25), 2 1/2", 400 PSI, TAMPA DE PORCADE UNIAO, EXTREMIDADES COM ROSCA</t>
  </si>
  <si>
    <t>VALVULA DE RETENCAO HORIZONTAL, DE BRONZE (PN-25), 2", 400 PSI, TAMPA DE PORCA DEUNIAO, EXTREMIDADES COM ROSCA</t>
  </si>
  <si>
    <t>VALVULA DE RETENCAO HORIZONTAL, DE BRONZE (PN-25), 3/4", 400 PSI, TAMPA DE PORCADE UNIAO, EXTREMIDADES COM ROSCA</t>
  </si>
  <si>
    <t>VALVULA DE RETENCAO HORIZONTAL, DE BRONZE (PN-25), 3", 400 PSI, TAMPA DE PORCA DEUNIAO, EXTREMIDADES COM ROSCA</t>
  </si>
  <si>
    <t>VALVULA DE RETENCAO HORIZONTAL, DE BRONZE (PN-25), 4", 400 PSI, TAMPA DE PORCA DEUNIAO, EXTREMIDADES COM ROSCA</t>
  </si>
  <si>
    <t>VALVULA DE RETENCAO VERTICAL, DE BRONZE (PN-16), 1 1/2", 200 PSI, EXTREMIDADES COMROSCA</t>
  </si>
  <si>
    <t>VALVULA DE RETENCAO VERTICAL, DE BRONZE (PN-16), 1 1/4", 200 PSI, EXTREMIDADES COMROSCA</t>
  </si>
  <si>
    <t>VALVULA DE RETENCAO VERTICAL, DE BRONZE (PN-16), 1/2", 200 PSI, EXTREMIDADES COMROSCA</t>
  </si>
  <si>
    <t>VALVULA DE RETENCAO VERTICAL, DE BRONZE (PN-16), 1", 200 PSI, EXTREMIDADES COMROSCA</t>
  </si>
  <si>
    <t>VALVULA DE RETENCAO VERTICAL, DE BRONZE (PN-16), 2 1/2", 200 PSI, EXTREMIDADES COMROSCA</t>
  </si>
  <si>
    <t>VALVULA DE RETENCAO VERTICAL, DE BRONZE (PN-16), 2", 200 PSI, EXTREMIDADES COMROSCA</t>
  </si>
  <si>
    <t>VALVULA DE RETENCAO VERTICAL, DE BRONZE (PN-16), 3/4", 200 PSI, EXTREMIDADES COMROSCA</t>
  </si>
  <si>
    <t>VALVULA DE RETENCAO VERTICAL, DE BRONZE (PN-16), 3", 200 PSI, EXTREMIDADES COMROSCA</t>
  </si>
  <si>
    <t>VALVULA DE RETENCAO VERTICAL, DE BRONZE (PN-16), 4", 200 PSI, EXTREMIDADES COMROSCA</t>
  </si>
  <si>
    <t>VALVULA EM METAL CROMADO PARA TANQUE, 1.1/2 " SEM LADRAO</t>
  </si>
  <si>
    <t>VIBRADOR DE IMERSAO, DIAMETRO DA PONTEIRA DE *35* MM, COM MOTOR 4 TEMPOS AGASOLINA DE 5,5 HP (5,5 CV)</t>
  </si>
  <si>
    <t>VIBRADOR DE IMERSAO, DIAMETRO DA PONTEIRA DE *45* MM, COM MOTOR ELETRICOTRIFASICO DE 2 HP (2 CV)</t>
  </si>
  <si>
    <t>VIBRADOR DE IMERSAO, DIAMETRO DA PONTEIRA DE *45* MM, COM MOTOR 4 TEMPOS AGASOLINA DE 5,5 HP (5,5 CV)</t>
  </si>
  <si>
    <t>VIDRO LISO INCOLOR 4MM - SEM COLOCACAO</t>
  </si>
  <si>
    <t>ELEMENTOS ESTRUTURAIS PRE-MOLDADOS</t>
  </si>
  <si>
    <t>MOURAO RETO DE CONCRETO BASE 10X10CM H=2.50M</t>
  </si>
  <si>
    <t>BARRO PARA REBOCO - SINAPI 6076</t>
  </si>
  <si>
    <t>COBOGO DE CONCRETO TIPO RETO 20 X 20 X 10 CM</t>
  </si>
  <si>
    <t>COBOGO DE CONCRETO TIPO RETO 15 X 30 X 30 CM</t>
  </si>
  <si>
    <t>COBOGO DE CONCRETO TIPO RETO 10 X 30 X 30 CM</t>
  </si>
  <si>
    <t>COBOGO DE CONCRETO TIPO RETO 10 X 40 X 40 CM</t>
  </si>
  <si>
    <t>TELHA CERAMICA TIPO CAPA E CANAL PLAN - NATURAL</t>
  </si>
  <si>
    <t>CUMEEIRA CERAMICA TIPO CAPA E CANAL NAT - FABRICA</t>
  </si>
  <si>
    <t>CUMEEIRA CERAMICA CAPA E CANAL NAT - PÇA VITORIA</t>
  </si>
  <si>
    <t>ARAME FARPADO GALVANIZAD FIO 16BWG</t>
  </si>
  <si>
    <t>MOURAO CONCRETO CURVO SECAO "T" H=3,20M</t>
  </si>
  <si>
    <t>CABO FLEX ISOL. TERMOPLAST. 0,6/1KV - 4,0MM2 - 70º</t>
  </si>
  <si>
    <t>MINI DISJUNTOR TRIPOLAR 100A CURVA C 15KA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</si>
  <si>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</si>
  <si>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</si>
  <si>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</si>
  <si>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</si>
  <si>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</si>
  <si>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</si>
  <si>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</si>
  <si>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</si>
  <si>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</si>
  <si>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</si>
  <si>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</si>
  <si>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</si>
  <si>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</si>
  <si>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</si>
  <si>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</si>
  <si>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</si>
  <si>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</si>
  <si>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63A CURVA C 5KA 220/127V</t>
  </si>
  <si>
    <t>MINI DISJUNTOR MONOPOLAR 10A CURVA C 5KA 220/127V</t>
  </si>
  <si>
    <t>MINI DISJUNTOR MONOPOLAR 63A CURVA C 5KA 220/127V</t>
  </si>
  <si>
    <t>MINI DISJUNTOR MONOPOLAR 50A CURVA C 5KA 220/127V</t>
  </si>
  <si>
    <t>MINI DISJUNTOR TRIPOLAR 125A CURVA C 15KA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</si>
  <si>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</si>
  <si>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</si>
  <si>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</si>
  <si>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</si>
  <si>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</si>
  <si>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TANQUE SIMPLES 85 LTS ACO INOX, AISI 304 - TS Nº 2</t>
  </si>
  <si>
    <t>TANQUE SIMPLES 45 LTS ACO INOX, AISI 304 - TS Nº 1</t>
  </si>
  <si>
    <t>TANQUE DUPLO 90 LTS ACO INOX AISI 304 TD Nº 1</t>
  </si>
  <si>
    <t>Pastilha cerâmica branca 5 x 5 cm, assentada com argamassa de cimento colante e rejunte pré-fabricado, marcas de referência Atlas, Jatobá, NGK ou equivalentwe</t>
  </si>
  <si>
    <t>Cerca H=2.30cm, c/tela losang. arame fio 12 malha 2" revest. em PVC com mourão curvo de concreto H=3,20m, secção T, fixado emsolo, a cada 3m, c/3 fios de arame farpado na parte curva, incl 3 fios tensores, chumbadores e sapata de</t>
  </si>
  <si>
    <t>Cerca H=2.30cm, c/tela losang. arame fio 12 malha 2" revest. em PVC com mourão curvo de concreto H=3,20m, secção T, fixado em rocha, a cada 3m, c/3 fios de arame farpado na parte curva, incl 3 fios tensores, chumbadores e bloco de</t>
  </si>
  <si>
    <t>Cerca com mourão de concreto reto H=2.5, base quadrada 10x10cm, fixado em solo a cada 3.0m, com 10 fios de arame galvanizado liso nº 10</t>
  </si>
  <si>
    <t>02.01.02</t>
  </si>
  <si>
    <t>BARRACÃO PARA ESCRITÓRIO COM SANITÁRIO ÁREA DE 6,00M2, DE CHAPA DE COMPENS. 12MM E PONTALETE 8X8CM, PISO CIMENTADO E COBERTURA DE TELHA DE FIBROC. 6MM, INCL. PONTO DE LUZ E CX. DE INSPEÇÃO, CONF. PROJETO (3 UTILIZAÇÕES)</t>
  </si>
  <si>
    <t>03.02.01</t>
  </si>
  <si>
    <t>03.02</t>
  </si>
  <si>
    <t>03.01.02</t>
  </si>
  <si>
    <t>LABOR-030201</t>
  </si>
  <si>
    <t>LABOR-030101</t>
  </si>
  <si>
    <t>LABOR-040231</t>
  </si>
  <si>
    <t>LABOR-040206</t>
  </si>
  <si>
    <t>LABOR-040328</t>
  </si>
  <si>
    <t>LABOR-040333</t>
  </si>
  <si>
    <t>LABOR-050601</t>
  </si>
  <si>
    <t>ARQ-002</t>
  </si>
  <si>
    <t>ARQ-003</t>
  </si>
  <si>
    <t>ARQ-004</t>
  </si>
  <si>
    <t>ARQ-005</t>
  </si>
  <si>
    <t>SUBTOTAL 06</t>
  </si>
  <si>
    <t>07</t>
  </si>
  <si>
    <t>07.01</t>
  </si>
  <si>
    <t>LABOR-120101</t>
  </si>
  <si>
    <t>07.01.01</t>
  </si>
  <si>
    <t>07.02</t>
  </si>
  <si>
    <t>LABOR-120303</t>
  </si>
  <si>
    <t>07.02.01</t>
  </si>
  <si>
    <t>SUBTOTAL 07</t>
  </si>
  <si>
    <t>08</t>
  </si>
  <si>
    <t>08.01</t>
  </si>
  <si>
    <t>08.01.01</t>
  </si>
  <si>
    <t>08.02</t>
  </si>
  <si>
    <t>08.02.01</t>
  </si>
  <si>
    <t>LABOR-130209</t>
  </si>
  <si>
    <t>DIVERSOS PISOS</t>
  </si>
  <si>
    <t>SUBTOTAL 08</t>
  </si>
  <si>
    <t>09</t>
  </si>
  <si>
    <t>09.01</t>
  </si>
  <si>
    <t>09.01.01</t>
  </si>
  <si>
    <t>HID-001</t>
  </si>
  <si>
    <t>09.02</t>
  </si>
  <si>
    <t>09.02.01</t>
  </si>
  <si>
    <t>09.03</t>
  </si>
  <si>
    <t>09.03.01</t>
  </si>
  <si>
    <t>LABOR-141609</t>
  </si>
  <si>
    <t>SUBTOTAL 09</t>
  </si>
  <si>
    <t>10</t>
  </si>
  <si>
    <t>10.01</t>
  </si>
  <si>
    <t>10.01.01</t>
  </si>
  <si>
    <t>10.02</t>
  </si>
  <si>
    <t>10.02.01</t>
  </si>
  <si>
    <t>LABOR-151130</t>
  </si>
  <si>
    <t>LABOR-151302</t>
  </si>
  <si>
    <t>LABOR-151402</t>
  </si>
  <si>
    <t>LABOR-151403</t>
  </si>
  <si>
    <t xml:space="preserve">PADRAO DE ENTRADA DE ENERGIA </t>
  </si>
  <si>
    <t>SUBTOTAL 10</t>
  </si>
  <si>
    <t>11</t>
  </si>
  <si>
    <t>11.01</t>
  </si>
  <si>
    <t>11.01.01</t>
  </si>
  <si>
    <t>LABOR-160120</t>
  </si>
  <si>
    <t>11.02</t>
  </si>
  <si>
    <t>11.02.01</t>
  </si>
  <si>
    <t>11.03</t>
  </si>
  <si>
    <t>11.03.01</t>
  </si>
  <si>
    <t>SUBTOTAL 11</t>
  </si>
  <si>
    <t>LABOR-170101</t>
  </si>
  <si>
    <t>12</t>
  </si>
  <si>
    <t>12.01</t>
  </si>
  <si>
    <t>12.01.01</t>
  </si>
  <si>
    <t>LABOR-142107</t>
  </si>
  <si>
    <t>HID-002</t>
  </si>
  <si>
    <t>12.02</t>
  </si>
  <si>
    <t>12.02.01</t>
  </si>
  <si>
    <t>LABOR-170220</t>
  </si>
  <si>
    <t>12.03</t>
  </si>
  <si>
    <t>LABOR-170304</t>
  </si>
  <si>
    <t>LABOR-170315</t>
  </si>
  <si>
    <t>12.03.01</t>
  </si>
  <si>
    <t>12.03.02</t>
  </si>
  <si>
    <t>12.03.03</t>
  </si>
  <si>
    <t>LABOR-170512</t>
  </si>
  <si>
    <t>SUBTOTAL 12</t>
  </si>
  <si>
    <t>13</t>
  </si>
  <si>
    <t>13.01</t>
  </si>
  <si>
    <t>LABOR-180102</t>
  </si>
  <si>
    <t>13.01.02</t>
  </si>
  <si>
    <t>13.01.03</t>
  </si>
  <si>
    <t>13.02</t>
  </si>
  <si>
    <t>13.02.01</t>
  </si>
  <si>
    <t>LABOR-180204</t>
  </si>
  <si>
    <t>SUBTOTAL 13</t>
  </si>
  <si>
    <t>14</t>
  </si>
  <si>
    <t>14.01</t>
  </si>
  <si>
    <t>14.01.01</t>
  </si>
  <si>
    <t>LABOR-190103</t>
  </si>
  <si>
    <t>LABOR-190104</t>
  </si>
  <si>
    <t>LABOR-190106</t>
  </si>
  <si>
    <t>14.02.01</t>
  </si>
  <si>
    <t>14.02</t>
  </si>
  <si>
    <t>LABOR-190302</t>
  </si>
  <si>
    <t>SUBTOTAL 14</t>
  </si>
  <si>
    <t>15</t>
  </si>
  <si>
    <t>15.01.01</t>
  </si>
  <si>
    <t>15.01.02</t>
  </si>
  <si>
    <t>15.01</t>
  </si>
  <si>
    <t>15.02</t>
  </si>
  <si>
    <t>15.02.01</t>
  </si>
  <si>
    <t>LABOR-200402</t>
  </si>
  <si>
    <t xml:space="preserve">LIMPEZA GERAL DE OBRAS </t>
  </si>
  <si>
    <t>ARQ-006</t>
  </si>
  <si>
    <t>SUBTOTAL 15</t>
  </si>
  <si>
    <t>PREFEITURA MUNICIPAL DE ARACRUZ 
SECRETARIA MUNICIPAL DE OBRAS E INFRAESTRUTURA</t>
  </si>
  <si>
    <t>SUMIDOURO EM ALVENARIA DE BLOCO CERÂMICO 10 FUROS 10X20X20CM DIAMETRO 1,40M E ALTURA 5,00M, COM TAMPA EM CONCRETO ARMADO DIAMETRO 1,60M E ESPESSURA 10CM</t>
  </si>
  <si>
    <t>LABOR-010402</t>
  </si>
  <si>
    <t>ARQ-001</t>
  </si>
  <si>
    <t>04.01</t>
  </si>
  <si>
    <t>LABOR-040237</t>
  </si>
  <si>
    <t>LABOR-040243</t>
  </si>
  <si>
    <t>04.02</t>
  </si>
  <si>
    <t>04.02.01</t>
  </si>
  <si>
    <t>04.02.02</t>
  </si>
  <si>
    <t>04.02.03</t>
  </si>
  <si>
    <t>04.02.04</t>
  </si>
  <si>
    <t>LABOR-040337</t>
  </si>
  <si>
    <t>04.02.05</t>
  </si>
  <si>
    <t>LABOR-040332</t>
  </si>
  <si>
    <t>LABOR-040324</t>
  </si>
  <si>
    <t>ESQUADRIAS MADEIRAS</t>
  </si>
  <si>
    <t>LABOR-060102</t>
  </si>
  <si>
    <t>06.02</t>
  </si>
  <si>
    <t>PORTA EM MADEIRA DE LEI TIPO ANGELIM PEDRA OU EQUIV.C/ENCHIMENTO EM MADEIRA 1A.QUALIDADE,ESP. 30 MM P/ PINTURA, INCLUSIVE ALIZARES, DOBRADIÇAS E FECHADURA INT. EM LATÃO CROMADO LAFONTE OU EQUIV., EXCLUSIVE MARCO, NAS DIM.:</t>
  </si>
  <si>
    <t>06.02.01</t>
  </si>
  <si>
    <t>LABOR-090102</t>
  </si>
  <si>
    <t>LABOR-090202</t>
  </si>
  <si>
    <t>LABOR-090314</t>
  </si>
  <si>
    <t>LABOR-200513</t>
  </si>
  <si>
    <t>05.02</t>
  </si>
  <si>
    <t>05.02.01</t>
  </si>
  <si>
    <t>LABOR-061202</t>
  </si>
  <si>
    <t>LABOR-100203</t>
  </si>
  <si>
    <t>AQUISIÇÃO, ESPALHAMENTO E ADENSAMENTO DE AREIA LAVADA MÉDIA, INCLUSIVE TRANSPORTE E DESCARGA DE MATERIAL DE 1ª CATEGORIA</t>
  </si>
  <si>
    <t>TRP-001</t>
  </si>
  <si>
    <t>LABOR-200202</t>
  </si>
  <si>
    <t>BLOCOS INTERTRAVADOS DE CONCRETO, MARCA DE REF.: CIDADE ENGENHARIA LINHA LINEFORT NA COR CINZA, ESPESSURA DE 6 CM, DIMENSÕES DE 10 X 20 CM E RESISTÊNCIA A COMPRESSÃO MÍNIMA DE 35MPA, ASSENTADOS SOBRE COLCHÃO DE AREIA NA ESPESSURA DE 10 CM</t>
  </si>
  <si>
    <t>BLOCOS INTERTRAVADOS DE CONCRETO, MARCA DE REF.: CIDADE ENGENHARIA LINHA LINEFORT NA COR CINZA, ESPESSURA DE 8 CM, DIMENSÕES DE 10 X 20 CM E RESISTÊNCIA A COMPRESSÃO MÍNIMA DE 35MPA, ASSENTADOS SOBRE COLCHÃO DE AREIA NA ESPESSURA DE 10 CM</t>
  </si>
  <si>
    <t>LABOR-200307</t>
  </si>
  <si>
    <t>FORNECIMENTO E PLANTIO DE ÁRVORE PATA DE VACA BRANCA (BAUHINEA VARIEGATA), COM ALTURA DE 3,0M E DIAMETRO DE 0,10M, INCLUSIVE FORNECIMENTO DE TERRA VEGETAL</t>
  </si>
  <si>
    <t>LABOR-130109</t>
  </si>
  <si>
    <t>LABOR-071107</t>
  </si>
  <si>
    <t>PORTÃO DE ABRIR TIPO NYLOFOR 3D, DA BELGO MINEIRA OU SIMILAR, EXECUTADO EM PAINEL DE ACO GALVANIZADO, SOLDADO (GRAMATURA MINIMA 40G/M2), MALHA RETANGULAR DE (200X50)MM EM FIO DE ACO COM BITOLA DE 5MM, REVESTIDOS EM POLIESTER POR PROCESSO DE PINTURA ELETROESTATICA, ESPESSURA MINIMA DE 100 MICRONS, NAS CORES VERDE OU BRANCA. FORNECIMENTO E INSTALACAO.</t>
  </si>
  <si>
    <t>ARQ-007</t>
  </si>
  <si>
    <t>ARQ-008</t>
  </si>
  <si>
    <t>ARQ-009</t>
  </si>
  <si>
    <t>ARQ-010</t>
  </si>
  <si>
    <t>FORNECIMENTO E INSTALAÇÃO DE CERCA EM PEÇA DE EUCALIPTO Ø15CM TRATADO COM TELA SOLDADA DE SEGURANÇA  H=1,80M 2,76MM GERDAU OU SIMILAR, INCLUSIVE ESCAVAÇÃO, REATERRO E CONCRETO PARA PREENCHIMENTO DA CAVA</t>
  </si>
  <si>
    <t>PLANTIO DE CERCA VIVA COM ARBUSTOS DE ALTURA MAIOR QUE 1M, COM 4 UNIDADE/M INCLUSIVE FORNECIMENTO DE TERRA VEGETAL, CAIAÇÃO E ADUBAÇÃO</t>
  </si>
  <si>
    <t>ARQ-011</t>
  </si>
  <si>
    <t>ARQ-012</t>
  </si>
  <si>
    <t>LABOR-200573</t>
  </si>
  <si>
    <t>LABOR-200501</t>
  </si>
  <si>
    <t>LABOR-210304</t>
  </si>
  <si>
    <t>LABOR-030103</t>
  </si>
  <si>
    <t>LABOR-030304</t>
  </si>
  <si>
    <t>TRP-002</t>
  </si>
  <si>
    <t>LABOR-100301</t>
  </si>
  <si>
    <t>ELE-001</t>
  </si>
  <si>
    <t>QUADRO DE COMANDO EM AÇO CARBONO DIMENSÕES MÍNIMAS 750X600X300MM COMPLETO COM PLACA DE MONTAGEM, DISJUNTORES, CONTATOR , TRILHO, RELÉ FOTOELÉTRICO, CANALETA DE PVC E BARRAS DE COBRE CONFORME DETALHE EM PROJETO</t>
  </si>
  <si>
    <t>FORNECIMENTO E INSTALAÇÃO CAIXA DE PASSAGEM PVC 4X2"</t>
  </si>
  <si>
    <t>LABOR-150614</t>
  </si>
  <si>
    <t>ELE-002</t>
  </si>
  <si>
    <t>LABOR-151126</t>
  </si>
  <si>
    <t>LABOR-151127</t>
  </si>
  <si>
    <t>LABOR-151129</t>
  </si>
  <si>
    <t>LABOR-151138</t>
  </si>
  <si>
    <t>LABOR-151139</t>
  </si>
  <si>
    <t>LABOR-151301</t>
  </si>
  <si>
    <t>LABOR-151303</t>
  </si>
  <si>
    <t>LABOR-151309</t>
  </si>
  <si>
    <t>LABOR-151311</t>
  </si>
  <si>
    <t>LABOR-151404</t>
  </si>
  <si>
    <t>LABOR-151405</t>
  </si>
  <si>
    <t>LABOR-151406</t>
  </si>
  <si>
    <t>LABOR-151418</t>
  </si>
  <si>
    <t>LABOR-151422</t>
  </si>
  <si>
    <t>ABERTURA E FECHAMENTO DE RASGOS</t>
  </si>
  <si>
    <t>LABOR-151603</t>
  </si>
  <si>
    <t>LABOR-151606</t>
  </si>
  <si>
    <t>LABOR-140903</t>
  </si>
  <si>
    <t>LABOR-140904</t>
  </si>
  <si>
    <t>ATERRO DE CAMADA DRENATE EM VALAS COM BRITA 4</t>
  </si>
  <si>
    <t>FORNECIMENTO E INSTALAÇÃO DE MANTA BIDIM OP30 OU RT-16 PARA ENVOLVER CAMADA DRENANTE</t>
  </si>
  <si>
    <t>SARJETA EM CONCRETO MOLDADO IN-LOCO 40 X 30CM</t>
  </si>
  <si>
    <t xml:space="preserve">POÇO VISITA AG PLUV:CONC ARM 1X1X1,40M COLETOR &gt;D=40 PAREDE E=15CM BASE CONC FCK=10MPA REVEST C/ARG CIM/AREIA 1:4 DEGRAUS DE FºFº INCL FORN TODOS MATERIAIS </t>
  </si>
  <si>
    <t>CALHA EM CONCRETO PRÉ MOLDADO TIPO MEIA CANA ø 30CM</t>
  </si>
  <si>
    <t>LABOR-141610</t>
  </si>
  <si>
    <t>LABOR-141611</t>
  </si>
  <si>
    <t>LABOR-141612</t>
  </si>
  <si>
    <t>LABOR-141608</t>
  </si>
  <si>
    <t>LABOR-170328</t>
  </si>
  <si>
    <t>LABOR-170317</t>
  </si>
  <si>
    <t>LABOR-140201</t>
  </si>
  <si>
    <t>LABOR-170309</t>
  </si>
  <si>
    <t>HID-009</t>
  </si>
  <si>
    <t>CAIXA SIFONADA QUADRADA , COM TRÊS ENTRADAS E UMA SAÍDA, DIM 100X100X50MM, ACABAMENTO DE ALUMINIO</t>
  </si>
  <si>
    <t>CAIXA DE GORDURA DE ALV. BLOCO CONCRETO 9X19X39CM, DIM.90X90CM E HMÁX=1M, COM TAMPA EM CONCRETO ESP.5CM, LASTRO CONCRETO ESP.10CM, REVESTIDA INTERN. C/ CHAPISCO E REBOCO IMPERMEAB, ESCAVAÇÃO, REATERRO E PAREDE INTERNA EM CONCRETO</t>
  </si>
  <si>
    <t>HID-011</t>
  </si>
  <si>
    <t>LABOR-170134</t>
  </si>
  <si>
    <t>LABOR-170346</t>
  </si>
  <si>
    <t>LABOR-170136</t>
  </si>
  <si>
    <t>LABOR-170115</t>
  </si>
  <si>
    <t xml:space="preserve">TANQUE DE LOUÇA DECA REF: TQ 25 COM COLUNA DECA REF: CT 25, COM TORNEIRA METÁLICA DECA LINHA C 23 REF: 1153, COM VÁLVULA DE PLÁSTICO E CONJUNTO DE FIXAÇÃO </t>
  </si>
  <si>
    <t>HID-012</t>
  </si>
  <si>
    <t>LABOR-170111</t>
  </si>
  <si>
    <t>LABOR-170119</t>
  </si>
  <si>
    <t>LABOR-170108</t>
  </si>
  <si>
    <t>LABOR-160305</t>
  </si>
  <si>
    <t>LABOR-160309</t>
  </si>
  <si>
    <t>LABOR-160310</t>
  </si>
  <si>
    <t>LABOR-160311</t>
  </si>
  <si>
    <t>LABOR-160316</t>
  </si>
  <si>
    <t>LABOR-160317</t>
  </si>
  <si>
    <t>LABOR-160322</t>
  </si>
  <si>
    <t>LABOR-160324</t>
  </si>
  <si>
    <t>LABOR-160328</t>
  </si>
  <si>
    <t>LABOR-160333</t>
  </si>
  <si>
    <t>LABOR-160334</t>
  </si>
  <si>
    <t>CONECTOR MINI-GAR EM BRONZE ESTANHADO PARA CONEXÃO ENTRE CABO DE 16MM² A 35MM² E VERGALHÃO ATÉ ?3/8"  REF.: TEL-583</t>
  </si>
  <si>
    <t>TAMPA CEGA COM 01 FURO, COM PLACA 4X2" -  FORNECIMENTO E INSTALACAO</t>
  </si>
  <si>
    <t>ELE-003</t>
  </si>
  <si>
    <t>ELE-004</t>
  </si>
  <si>
    <t>LABOR-120220</t>
  </si>
  <si>
    <t>LABOR-130219</t>
  </si>
  <si>
    <t>LABOR-130320</t>
  </si>
  <si>
    <t>LABOR-130308</t>
  </si>
  <si>
    <t>LABOR-151704</t>
  </si>
  <si>
    <t>LABOR-150633</t>
  </si>
  <si>
    <t>LABOR-151321</t>
  </si>
  <si>
    <t>LABOR-151331</t>
  </si>
  <si>
    <t>LABOR-151337</t>
  </si>
  <si>
    <t>LABOR-160806</t>
  </si>
  <si>
    <t>LABOR-160807</t>
  </si>
  <si>
    <t>LABOR-160808</t>
  </si>
  <si>
    <t>CERTIFICAÇÃO DE PONTO DE LÓGICA</t>
  </si>
  <si>
    <t>ELE-005</t>
  </si>
  <si>
    <t xml:space="preserve">LUMINÁRIA DECORATIVA TIPO CHAPÉU CHINÊS PARA LÂMPADA VAPOR METÁLICO 150W COM POSTE CÔNICO EM AÇO GALVANIZADO, H = 4M; </t>
  </si>
  <si>
    <t>POSTE TELECÔNICO RETO EM AÇO GALVANIZADO, H = 9M (REF. FLPR09F, MARCA DE REFERÊNCIA FORTLIGHT), COM SUPORTE TRIPLO (REF. FLSU 3-60, MARCA DE REFERÊNCIA FORTLIGHT) E 03 LUMINÁRIAS PÚBLICAS FECHADAS, CORPO E ARO COM ALOJAMENTO PARA EQUIPAMENTO ELÉTRICO EM ALUMÍNIO INJETADO A ALTA PRESSÃO COM LÂMPADA VAPOR METÁLICO 400W/220V (REF. FLXI 03, MARCA DE REFERÊNCIA FORTLIGHT), REATOR E DEMAIS ACESSÓRIOS</t>
  </si>
  <si>
    <t>LUMINÁRIA TIPO TARTARUGA, CORPO EM ALUMÍNIO INJETADO, BORRACHA DE VEDAÇÃO, DIFUSOR EM VIDRO PRENSADO E GRADE FRONTAL DE PROTEÇÃO, FORNECIDC COM SOQUETE E-27 E 01 LÂMPADA FLUORESCENTE COMPACTA DE 23W, REF.: EX02-S1E27, MARCA DE REFERÊNCIA LUMIDEC.</t>
  </si>
  <si>
    <t>ELE-006</t>
  </si>
  <si>
    <t>ELE-007</t>
  </si>
  <si>
    <t>ELE-008</t>
  </si>
  <si>
    <t>LABOR-180205</t>
  </si>
  <si>
    <t>CABO TELEFÔNICO CI, COM 20 PARES DE 0,50 MM</t>
  </si>
  <si>
    <t>ELE-009</t>
  </si>
  <si>
    <t>FORNECIMENTO E INSTALAÇÃO TOMADA DE EMBUTIR 2P+T 10A/250V C/ PLACA</t>
  </si>
  <si>
    <t>FORNECIMENTO E INSTALAÇÃO TOMADA DUPLA DE EMBUTIR 2P+T 10A/250V C/ PLACA</t>
  </si>
  <si>
    <t>ELE-010</t>
  </si>
  <si>
    <t>ELE-011</t>
  </si>
  <si>
    <t>FORNECIMENTO E INSTALAÇÃO CAIXA DE PASSAGEM PVC 4X4"</t>
  </si>
  <si>
    <t>ELE-012</t>
  </si>
  <si>
    <t>FORNECIMENTO E INSTALAÇÃO CAIXA OCTOGONAL EM PVC 4 X 4"</t>
  </si>
  <si>
    <t>ELE-013</t>
  </si>
  <si>
    <t>LABOR-150616</t>
  </si>
  <si>
    <t>QUADRO DE COMANDO PARA 2 BOMBAS DE RECALQUES DE 1/3 A 2 CV, TRIFÁSICA, 220 VOLTS, COM CHAVE SELETORA, ACIONAMENTO MANUAL/AUTOMÁTICO, RELÉ DE SOBRECARGA E CONTATORA</t>
  </si>
  <si>
    <t>HID-010</t>
  </si>
  <si>
    <t>LABOR-141103</t>
  </si>
  <si>
    <t>LABOR-050113</t>
  </si>
  <si>
    <t>ELE-014</t>
  </si>
  <si>
    <t>LABOR-170528</t>
  </si>
  <si>
    <t>LABOR-190417</t>
  </si>
  <si>
    <t xml:space="preserve">CAIXA RALO COMPLETA COM GRELHA ARTICULADA EM FERRO FUNDIDO, ALVENARIA TIJOLO MACICO DOBRADO, REVESTIDA C/ ARGAMASSA DE CIMENTO E AREIA 1:3, SOBRE LASTRO DE CONCRETO 10CM </t>
  </si>
  <si>
    <t>HID-005</t>
  </si>
  <si>
    <t>HID-006</t>
  </si>
  <si>
    <t>HID-007</t>
  </si>
  <si>
    <t>HID-008</t>
  </si>
  <si>
    <t>LABOR-050206</t>
  </si>
  <si>
    <t>LABOR-160207</t>
  </si>
  <si>
    <t>PORTA EM MADEIRA SEMI-OCA ESP. 35MM PARA PINTURA, INCLUSIVE ALIZARES, DOBRADIÇAS E FECHADURA EXTERNA EM LATÃO CROMADO LAFONTE OU EQUIVALENTE, EXCLUSIVE MARCO, DIM. 0,70X2,10M (PM-01)</t>
  </si>
  <si>
    <t>PORTA EM MADEIRA SEMI-OCA ESP. 35MM PARA PINTURA, INCLUSIVE ALIZARES, DOBRADIÇAS E FECHADURA EXTERNA EM LATÃO CROMADO LAFONTE OU EQUIVALENTE, EXCLUSIVE MARCO, DIM. 0,80X2,10M (PM-02)</t>
  </si>
  <si>
    <t>PORTA EM MADEIRA SEMI-OCA ESP. 35MM PARA PINTURA, INCLUSIVE ALIZARES, DOBRADIÇAS E FECHADURA EXTERNA EM LATÃO CROMADO LAFONTE OU EQUIVALENTE, EXCLUSIVE MARCO, DIM. 0,60X1,60M (PM-04)</t>
  </si>
  <si>
    <t>PORTA EM MADEIRA SEMI-OCA ESP. 35MM PARA PINTURA, INCLUSIVE ALIZARES, DOBRADIÇAS E FECHADURA EXTERNA EM LATÃO CROMADO LAFONTE OU EQUIVALENTE, EXCLUSIVE MARCO, DIM. 0,80X1,60M (PM-05)</t>
  </si>
  <si>
    <t>ARQ-013</t>
  </si>
  <si>
    <t>ARQ-014</t>
  </si>
  <si>
    <t>ARQ-015</t>
  </si>
  <si>
    <t>ARQ-016</t>
  </si>
  <si>
    <t>ARQ-017</t>
  </si>
  <si>
    <t>FORNECIMENTO E INSTALAÇÃO ADAPTADOR PVC SOLDAVEL CURTO COM BOLSA E ROSCA, 20 MM X 1/2", PARA AGUA FRIA</t>
  </si>
  <si>
    <t xml:space="preserve">FORNECIMENTO E INSTALAÇÃO ADAPTADOR PVC SOLDAVEL CURTO COM BOLSA E ROSCA, 25 MM X 3/4", PARA AGUA FRIA </t>
  </si>
  <si>
    <t xml:space="preserve">FORNECIMENTO E INSTALAÇÃO ADAPTADOR PVC SOLDAVEL CURTO COM BOLSA E ROSCA, 50 MM X 1 1/4", PARA AGUA FRIA </t>
  </si>
  <si>
    <t>HID-013</t>
  </si>
  <si>
    <t>HID-014</t>
  </si>
  <si>
    <t>HID-015</t>
  </si>
  <si>
    <t xml:space="preserve">JANELA BASCULANTE DE FERRO COM COMANDO CENTRAL EXCLUSIVE VIDROS </t>
  </si>
  <si>
    <t xml:space="preserve">JANELA DE ABRIR VENEZIANA DE CHAPA DOBRADA COM TRAVA CENTRAL EXCLUSIVE VIDROS </t>
  </si>
  <si>
    <t>ARQ-018</t>
  </si>
  <si>
    <t>ARQ-019</t>
  </si>
  <si>
    <t>INSTALAÇÃO DE INCÊDIO</t>
  </si>
  <si>
    <t>RODABANCADA EM GRANITO H=7CM CINZA ANDORINHA, INCLUSIVE ACABAMENTOS</t>
  </si>
  <si>
    <t>ARQ-020</t>
  </si>
  <si>
    <t>LABOR-210315</t>
  </si>
  <si>
    <t>PRATELEIRA DE MADEIRA EM COMPENSADO NAVAL 18MM COM LAMINADO FOSCO NAS DIMENSÕES DE 0,40X1,00 M E ESPESSURA 2CM FIXADA NA PAREDE COM CANTONEIRA DE FERRO 4"X4"X3X/8</t>
  </si>
  <si>
    <t>ARQ-021</t>
  </si>
  <si>
    <t>SERVIÇOS COMPLEMENTARES</t>
  </si>
  <si>
    <t>LABOR-210113</t>
  </si>
  <si>
    <t>03.02.02</t>
  </si>
  <si>
    <t>03.02.03</t>
  </si>
  <si>
    <t>05.03</t>
  </si>
  <si>
    <t>05.03.01</t>
  </si>
  <si>
    <t>06.03</t>
  </si>
  <si>
    <t>06.03.01</t>
  </si>
  <si>
    <t>07.01.02</t>
  </si>
  <si>
    <t>ESQUADRIAS</t>
  </si>
  <si>
    <t xml:space="preserve">VIDROS E ESPELHOS </t>
  </si>
  <si>
    <t>VIDROS PARA ESPELHOS</t>
  </si>
  <si>
    <t>13.03</t>
  </si>
  <si>
    <t>13.04</t>
  </si>
  <si>
    <t>13.03.01</t>
  </si>
  <si>
    <t>13.03.02</t>
  </si>
  <si>
    <t>13.04.01</t>
  </si>
  <si>
    <t>13.04.02</t>
  </si>
  <si>
    <t>13.04.03</t>
  </si>
  <si>
    <t>13.05</t>
  </si>
  <si>
    <t>13.05.01</t>
  </si>
  <si>
    <t>13.05.02</t>
  </si>
  <si>
    <t>13.05.03</t>
  </si>
  <si>
    <t>13.06</t>
  </si>
  <si>
    <t>13.06.01</t>
  </si>
  <si>
    <t>13.06.02</t>
  </si>
  <si>
    <t>13.06.03</t>
  </si>
  <si>
    <t>13.06.04</t>
  </si>
  <si>
    <t>13.06.05</t>
  </si>
  <si>
    <t>13.07</t>
  </si>
  <si>
    <t>13.07.01</t>
  </si>
  <si>
    <t>13.07.02</t>
  </si>
  <si>
    <t>13.07.03</t>
  </si>
  <si>
    <t>13.07.04</t>
  </si>
  <si>
    <t>14.02.02</t>
  </si>
  <si>
    <t>14.02.03</t>
  </si>
  <si>
    <t>14.02.04</t>
  </si>
  <si>
    <t>14.02.05</t>
  </si>
  <si>
    <t>14.02.06</t>
  </si>
  <si>
    <t>14.03</t>
  </si>
  <si>
    <t>14.03.01</t>
  </si>
  <si>
    <t>14.03.02</t>
  </si>
  <si>
    <t>14.04</t>
  </si>
  <si>
    <t>14.03.03</t>
  </si>
  <si>
    <t>14.03.04</t>
  </si>
  <si>
    <t>14.03.05</t>
  </si>
  <si>
    <t>14.03.06</t>
  </si>
  <si>
    <t>14.04.01</t>
  </si>
  <si>
    <t>14.04.02</t>
  </si>
  <si>
    <t>14.04.03</t>
  </si>
  <si>
    <t>14.04.04</t>
  </si>
  <si>
    <t>14.04.05</t>
  </si>
  <si>
    <t>14.04.06</t>
  </si>
  <si>
    <t>14.04.07</t>
  </si>
  <si>
    <t>14.04.08</t>
  </si>
  <si>
    <t>14.04.09</t>
  </si>
  <si>
    <t>14.05</t>
  </si>
  <si>
    <t>14.07</t>
  </si>
  <si>
    <t>14.05.01</t>
  </si>
  <si>
    <t>14.05.02</t>
  </si>
  <si>
    <t>14.06</t>
  </si>
  <si>
    <t>14.06.01</t>
  </si>
  <si>
    <t>14.07.01</t>
  </si>
  <si>
    <t>15.03</t>
  </si>
  <si>
    <t>15.03.01</t>
  </si>
  <si>
    <t>15.03.02</t>
  </si>
  <si>
    <t>15.03.03</t>
  </si>
  <si>
    <t>15.03.04</t>
  </si>
  <si>
    <t>15.03.05</t>
  </si>
  <si>
    <t>15.03.06</t>
  </si>
  <si>
    <t>15.03.07</t>
  </si>
  <si>
    <t>15.03.08</t>
  </si>
  <si>
    <t>15.03.09</t>
  </si>
  <si>
    <t>15.03.10</t>
  </si>
  <si>
    <t>15.03.11</t>
  </si>
  <si>
    <t>15.03.12</t>
  </si>
  <si>
    <t>15.03.13</t>
  </si>
  <si>
    <t>15.04</t>
  </si>
  <si>
    <t>15.04.01</t>
  </si>
  <si>
    <t>15.05</t>
  </si>
  <si>
    <t>15.05.01</t>
  </si>
  <si>
    <t>15.05.02</t>
  </si>
  <si>
    <t>15.05.03</t>
  </si>
  <si>
    <t>15.05.04</t>
  </si>
  <si>
    <t>16</t>
  </si>
  <si>
    <t>16.01</t>
  </si>
  <si>
    <t>16.01.01</t>
  </si>
  <si>
    <t>16.01.02</t>
  </si>
  <si>
    <t>16.01.03</t>
  </si>
  <si>
    <t>16.01.04</t>
  </si>
  <si>
    <t>16.01.05</t>
  </si>
  <si>
    <t>16.01.06</t>
  </si>
  <si>
    <t>16.01.07</t>
  </si>
  <si>
    <t>16.02</t>
  </si>
  <si>
    <t>16.02.01</t>
  </si>
  <si>
    <t>16.02.02</t>
  </si>
  <si>
    <t>16.03</t>
  </si>
  <si>
    <t>16.03.01</t>
  </si>
  <si>
    <t>16.03.02</t>
  </si>
  <si>
    <t>16.03.03</t>
  </si>
  <si>
    <t>16.03.04</t>
  </si>
  <si>
    <t>16.03.05</t>
  </si>
  <si>
    <t>16.03.06</t>
  </si>
  <si>
    <t>16.03.07</t>
  </si>
  <si>
    <t>16.03.08</t>
  </si>
  <si>
    <t>16.03.09</t>
  </si>
  <si>
    <t>16.03.10</t>
  </si>
  <si>
    <t>16.03.11</t>
  </si>
  <si>
    <t>16.04</t>
  </si>
  <si>
    <t>16.04.01</t>
  </si>
  <si>
    <t>16.04.02</t>
  </si>
  <si>
    <t>16.04.03</t>
  </si>
  <si>
    <t>16.04.04</t>
  </si>
  <si>
    <t>SUBTOTAL 16</t>
  </si>
  <si>
    <t>17</t>
  </si>
  <si>
    <t>17.01</t>
  </si>
  <si>
    <t>17.01.01</t>
  </si>
  <si>
    <t>17.01.02</t>
  </si>
  <si>
    <t>17.01.03</t>
  </si>
  <si>
    <t>17.01.04</t>
  </si>
  <si>
    <t>17.02</t>
  </si>
  <si>
    <t>17.02.01</t>
  </si>
  <si>
    <t>17.02.02</t>
  </si>
  <si>
    <t>17.02.03</t>
  </si>
  <si>
    <t>17.02.04</t>
  </si>
  <si>
    <t>17.03</t>
  </si>
  <si>
    <t>17.03.01</t>
  </si>
  <si>
    <t>17.03.02</t>
  </si>
  <si>
    <t>SUBTOTAL 17</t>
  </si>
  <si>
    <t>18</t>
  </si>
  <si>
    <t>18.01</t>
  </si>
  <si>
    <t>18.01.01</t>
  </si>
  <si>
    <t>18.01.02</t>
  </si>
  <si>
    <t>18.01.03</t>
  </si>
  <si>
    <t>18.01.04</t>
  </si>
  <si>
    <t>18.02</t>
  </si>
  <si>
    <t>18.02.01</t>
  </si>
  <si>
    <t>18.03</t>
  </si>
  <si>
    <t>18.03.01</t>
  </si>
  <si>
    <t>SUBTOTAL 18</t>
  </si>
  <si>
    <t>19</t>
  </si>
  <si>
    <t>19.01</t>
  </si>
  <si>
    <t>19.01.01</t>
  </si>
  <si>
    <t>19.01.02</t>
  </si>
  <si>
    <t>19.01.03</t>
  </si>
  <si>
    <t>19.01.04</t>
  </si>
  <si>
    <t>19.02</t>
  </si>
  <si>
    <t>19.02.01</t>
  </si>
  <si>
    <t>19.02.02</t>
  </si>
  <si>
    <t>19.02.03</t>
  </si>
  <si>
    <t>19.03</t>
  </si>
  <si>
    <t>19.03.01</t>
  </si>
  <si>
    <t>19.04</t>
  </si>
  <si>
    <t>19.04.01</t>
  </si>
  <si>
    <t>19.04.02</t>
  </si>
  <si>
    <t>19.04.03</t>
  </si>
  <si>
    <t>19.04.04</t>
  </si>
  <si>
    <t>19.05</t>
  </si>
  <si>
    <t>19.05.01</t>
  </si>
  <si>
    <t>19.05.02</t>
  </si>
  <si>
    <t>19.06</t>
  </si>
  <si>
    <t>19.06.01</t>
  </si>
  <si>
    <t>SUBTOTAL 19</t>
  </si>
  <si>
    <t>LABOR-080102</t>
  </si>
  <si>
    <t>08.01.02</t>
  </si>
  <si>
    <t>LABOR-080103</t>
  </si>
  <si>
    <t>LABOR-080201</t>
  </si>
  <si>
    <t>PORTA COM PROTEÇÃO METÁLICA EM MADEIRA SEMI-OCA ESP. 35MM PARA PINTURA, INCLUSIVE BARRA DE METALICA DE APOIO,  ALIZARES, DOBRADIÇAS E FECHADURA EXTERNA EM LATÃO CROMADO LAFONTE OU EQUIVALENTE, EXCLUSIVE MARCO, DIM. 0,90X2,10M (PM-03)</t>
  </si>
  <si>
    <t>LABOR-010208</t>
  </si>
  <si>
    <t>FORMA CURVA PARA ESTRUTURAS, EM COMPENSADO PLASTIFICADO DE 12 MM, 3 USOS, INCLUSIVE ESCORAMENTO</t>
  </si>
  <si>
    <t>04.02.06</t>
  </si>
  <si>
    <t>ARQ-022</t>
  </si>
  <si>
    <t>03.03</t>
  </si>
  <si>
    <t>03.03.01</t>
  </si>
  <si>
    <t>03.03.02</t>
  </si>
  <si>
    <t>PORTA EM MADEIRA</t>
  </si>
  <si>
    <t>07.02.02</t>
  </si>
  <si>
    <t>LABOR-010501</t>
  </si>
  <si>
    <t>LABOR-010512</t>
  </si>
  <si>
    <t>01.02</t>
  </si>
  <si>
    <t>01.02.01</t>
  </si>
  <si>
    <t>01.02.02</t>
  </si>
  <si>
    <t>LABOR-020902</t>
  </si>
  <si>
    <t>LABOR-020904</t>
  </si>
  <si>
    <t>LABOR-020906</t>
  </si>
  <si>
    <t>LABOR-020908</t>
  </si>
  <si>
    <t>LABOR-020909</t>
  </si>
  <si>
    <t>02.02.06</t>
  </si>
  <si>
    <t>02.02.07</t>
  </si>
  <si>
    <t>02.02.08</t>
  </si>
  <si>
    <t>02.02.09</t>
  </si>
  <si>
    <t>02.02.10</t>
  </si>
  <si>
    <t>02.01.03</t>
  </si>
  <si>
    <t>TAPUME  DE  VEDAÇÃO  OU  PROTEÇÃO  EXECUTADO  COM  TELHAS  TRAPEZOIDAIS  DE  AÇO GALVANIZADO,  ESPESSURA  DE  0,5MM,  ESTAS  COM  4  VEZES  DE  UTILIZAÇÃO,  INCLUSIVE ENGRADAMENTO  DE  MADEIRA,  UTILIZADO  2  VEZES .</t>
  </si>
  <si>
    <t>ARQ-023</t>
  </si>
  <si>
    <t xml:space="preserve">REMOÇÃO E BOTA-FORA DE CANTEIRO DE OBRA EM MADEIRA </t>
  </si>
  <si>
    <t>01.01.03</t>
  </si>
  <si>
    <t>ARQ-024</t>
  </si>
  <si>
    <t>CASA DE LIXO, DIMENSÕES INTERNAS 100X190CM, EM ESTRUTURA DE CONCRETO ARMADO E FECHAMENTO EM ALVENARIA DE BLOCO DE CONCRETO 9X19X39CM, REVESTIMENTO DE PAREDES COM PINTURA ACRÍLICA SOBRE REBOCO, BASE EM CONCRETO ARMADO (RADIER), REVESTIDO INTERNAMENTE COM CERÂMICA ANTIDERRAPANTE E COBERTURA EM LAJE PLANA EM CONCRETO ARMADO COM IMPERMEABILIZAÇÃO COM MANTA ASFÁLTICA ARDOSIADA.</t>
  </si>
  <si>
    <t>ARQ-025</t>
  </si>
  <si>
    <t>06.03.02</t>
  </si>
  <si>
    <t>06.03.03</t>
  </si>
  <si>
    <t>06.03.04</t>
  </si>
  <si>
    <t>06.03.05</t>
  </si>
  <si>
    <t>VERGAS/CONTRAVERGAS</t>
  </si>
  <si>
    <t>LABOR-050301</t>
  </si>
  <si>
    <t>05.04</t>
  </si>
  <si>
    <t>05.04.01</t>
  </si>
  <si>
    <t>09.01.02</t>
  </si>
  <si>
    <t>LABOR-090101</t>
  </si>
  <si>
    <t>09.02.02</t>
  </si>
  <si>
    <t>LABOR-090211</t>
  </si>
  <si>
    <t>14.01.02</t>
  </si>
  <si>
    <t>LABOR-150306</t>
  </si>
  <si>
    <t>LABOR-151306</t>
  </si>
  <si>
    <t>14.05.03</t>
  </si>
  <si>
    <t>14.05.04</t>
  </si>
  <si>
    <t>14.05.05</t>
  </si>
  <si>
    <t>14.05.06</t>
  </si>
  <si>
    <t>14.05.07</t>
  </si>
  <si>
    <t>14.06.02</t>
  </si>
  <si>
    <t>QUADRO DE COMANDO E QUADRO DISTRIBUIÇÃO</t>
  </si>
  <si>
    <t>LABOR-151132</t>
  </si>
  <si>
    <t>LABOR-151133</t>
  </si>
  <si>
    <t>14.03.07</t>
  </si>
  <si>
    <t>14.03.08</t>
  </si>
  <si>
    <t>LABOR-152031</t>
  </si>
  <si>
    <t>14.08</t>
  </si>
  <si>
    <t>14.08.01</t>
  </si>
  <si>
    <t>14.08.02</t>
  </si>
  <si>
    <t>LABOR-152005</t>
  </si>
  <si>
    <t>03.02.04</t>
  </si>
  <si>
    <t>LABOR-030210</t>
  </si>
  <si>
    <t>11.04</t>
  </si>
  <si>
    <t>11.04.01</t>
  </si>
  <si>
    <t>ARQ-029</t>
  </si>
  <si>
    <t>11.04.02</t>
  </si>
  <si>
    <t>ARQ-030</t>
  </si>
  <si>
    <t>11.04.03</t>
  </si>
  <si>
    <t>LABOR-040705</t>
  </si>
  <si>
    <t>11.04.04</t>
  </si>
  <si>
    <t>ARQ-031</t>
  </si>
  <si>
    <t>APLICAÇÃO DE TELA FIX LARGURA 15CM, PARA CORREÇÃO DE FISSURAS NAS PAREDES</t>
  </si>
  <si>
    <t>ACABAMENTO ENTRE VIGAS DE CONCRETO E TERÇAS DE MADEIRA  COM ARGAMASSA DE CIMENTO, CAL E AREIA, ESPESSURA MÉDIA DE 25MM E LARGURA DE 15CM</t>
  </si>
  <si>
    <t>ACABAMENTO COM PERFIL DE ALUMINIO, PARA ARREMATES DAS JUNTAS DE DILATAÇÃO</t>
  </si>
  <si>
    <t>ARQ-026</t>
  </si>
  <si>
    <t>ARQ-027</t>
  </si>
  <si>
    <t>ARQ-028</t>
  </si>
  <si>
    <t>13.01.01</t>
  </si>
  <si>
    <t>13.02.02</t>
  </si>
  <si>
    <t>13.03.03</t>
  </si>
  <si>
    <t>13.03.04</t>
  </si>
  <si>
    <t>13.03.05</t>
  </si>
  <si>
    <t>13.04.04</t>
  </si>
  <si>
    <t>13.04.05</t>
  </si>
  <si>
    <t>13.06.06</t>
  </si>
  <si>
    <t>DRENAGEM</t>
  </si>
  <si>
    <t>13.07.05</t>
  </si>
  <si>
    <t>13.07.06</t>
  </si>
  <si>
    <t>13.07.07</t>
  </si>
  <si>
    <t>13.07.08</t>
  </si>
  <si>
    <t>13.07.09</t>
  </si>
  <si>
    <t>13.07.10</t>
  </si>
  <si>
    <t>LABOR-140204</t>
  </si>
  <si>
    <t>TUBO PEAD PERFURADO PARA DRENAGEM NO DIÂMETRO DE 100MM INCLUINDO ESCAVAÇÃO E ATERRO COM AREIA</t>
  </si>
  <si>
    <t>TUBO PEAD PERFURADO PARA DRENAGEM NO DIÂMETRO DE 150MM INCLUINDO ESCAVAÇÃO E ATERRO COM AREIA</t>
  </si>
  <si>
    <t>TAMPA DE CONCRETO ARMADO 60X60X5 CM PARA CAIXA</t>
  </si>
  <si>
    <t>TUBO PVC MARRON NO DIÂMETRO DE 25MM INCLUINDO ESCAVAÇÃO E ATERRO COM AREIA</t>
  </si>
  <si>
    <t>REGULADOR DE GÁS SEGUNDO ESTÁGIO</t>
  </si>
  <si>
    <t>FORNECIMENTO E INSTALAÇÃO DE TUBO DE COBRE CLASSE "E" 22MM, INCLUSIVE CONEXÕES</t>
  </si>
  <si>
    <t>HID-017</t>
  </si>
  <si>
    <t>HID-016</t>
  </si>
  <si>
    <t>HID-018</t>
  </si>
  <si>
    <t>HID-019</t>
  </si>
  <si>
    <t>CAIXAS EMPREGANDO ARGAMASSA DE CIMENTO, CAL E AREIA / CAIXAS EM PVC</t>
  </si>
  <si>
    <t>LABOR-141613</t>
  </si>
  <si>
    <t>09.04</t>
  </si>
  <si>
    <t>ACESSÓRIOS DE FIXAÇÃO</t>
  </si>
  <si>
    <t>09.04.01</t>
  </si>
  <si>
    <t>09.04.02</t>
  </si>
  <si>
    <t>09.04.03</t>
  </si>
  <si>
    <t>BARRA ROSCADA   Ø1/2"x 30 CM PARA FIXAÇÃO DE ESTRUTURA DE MADEIRA, INCLUINDO PORCA E ARRUELA</t>
  </si>
  <si>
    <t>CHAPA DE AÇO LISA ESP.5MM, COM FURAÇÃO, PARA EMENDAS DE PEÇAS DE MADEIRA</t>
  </si>
  <si>
    <t>15.01.03</t>
  </si>
  <si>
    <t>CAIXA DE SOBREPOR, EM AÇO ESTAMPADO COM PINTURA ELETROSTÁTICA À BASE DE EPOXI, NA COR CINZA RAL 7032, COM FUNDO DE MADEIRA DE LEI ENVERNIZADA, PORTA COM TRINCO E FECHADURA TIPO YALE, 80X80X20CM</t>
  </si>
  <si>
    <t>ELE-015</t>
  </si>
  <si>
    <t>15.02.02</t>
  </si>
  <si>
    <t>15.02.03</t>
  </si>
  <si>
    <t>15.02.04</t>
  </si>
  <si>
    <t>HID-021</t>
  </si>
  <si>
    <t>LABOR-150701</t>
  </si>
  <si>
    <t>HID-020</t>
  </si>
  <si>
    <t>16.01.08</t>
  </si>
  <si>
    <t>LABOR-170135</t>
  </si>
  <si>
    <t>16.03.12</t>
  </si>
  <si>
    <t>16.03.13</t>
  </si>
  <si>
    <t>LABOR-170321</t>
  </si>
  <si>
    <t>LABOR-170329</t>
  </si>
  <si>
    <t>LABOR-170330</t>
  </si>
  <si>
    <t>LABOR-170331</t>
  </si>
  <si>
    <t>LABOR-170324</t>
  </si>
  <si>
    <t>LABOR-170325</t>
  </si>
  <si>
    <t>LABOR-170322</t>
  </si>
  <si>
    <t>LABOR-180302</t>
  </si>
  <si>
    <t>RASPAGEM E LIMPEZA DO TERRENO (MANUAL)</t>
  </si>
  <si>
    <t>RETIRADA DE REVESTIMENTO ANTIGO EM REBOCO</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</si>
  <si>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</si>
  <si>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</si>
  <si>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</si>
  <si>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FACHADA - TIPO TORRE (ALUGUEL MENSAL)</t>
  </si>
  <si>
    <t>BARRACÃO PARA ALMOXARIFADO ÁREA DE 10.90M2, DE CHAPA DE COMPENSADO 12MM E PONTALETES 8X8CM, PISO CIMENTADO E COBERTURA DE TELHAS DE FIBROCIMENTO DE 6MM, INCL. PONTO DE LUZ, CONF. PROJETO (3 UTILIZAÇÕES)</t>
  </si>
  <si>
    <t>REFEITÓRIO COM PAREDES DE CHAPA DE COMPENS. 12MM E PONTALETES 8X8CM, PISO CIMENT. E COBERT.DE TELHAS FIBROC. 6MM, INCL. PONTO DE LUZ E CX. DE INSPEÇÃO (CONS. 1.21 M2/FUNC/TURNO), CONF. PROJETO (3 UTILIZAÇÕES)</t>
  </si>
  <si>
    <t>UNIDADE DE SANITÁRIO E VESTIÁRIO DE 20 A 40 FUNC. ÁREA 25.40M2, PAREDES DE CHAPA COMPENS. 12MM E PONTALETES 8X8CM, PISO CIMENTADO, COBERT. TELHA FIBROC. 6MM, INCL. INST. DE LUZ E CX. DE INSPEÇÃO, CONF. PROJETO (3 UTILIZAÇÕES)</t>
  </si>
  <si>
    <t>GALPÃO PARA SERRARIA E CARPINTARIA ÁREA 12.00M2, DE PEÇAS DE MADEIRA 8X8CM E CONTRAVENTAMENTO DE 5X7CM, COBERTURA DE TELHAS DE FIBROC. DE 6MM, INCLUSIVE PONTO E CABO DE ALIMENTAÇÃO DA MÁQUINA, CONF. PROJETO (3 UTILIZAÇÕES)</t>
  </si>
  <si>
    <t>GALPÃO PARA CORTE E ARMAÇÃO COM ÁREA DE 6.00M2, DE PEÇAS DE MADEIRA 8X8CM E CONTRAVENTAMENTO DE 5X7CM, COBERTURA DE TELHA DE FIBROC. 6MM, INCLUSIVE PONTO E CABO DE ALIMENTAÇÃO DA MÁQUINA, CONF. PROJETO (3 UTILIZAÇÕES)</t>
  </si>
  <si>
    <t>REDE DE ÁGUA, COM PADRÃO DE ENTRADA D'ÁGUA DIÂM. 3/4", CONF. ESPEC. CESAN, INCL. TUBOS E CONEXÕES PARA ALIMENTAÇÃO, DISTRIBUIÇÃO, EXTRAVASOR E LIMPEZA, CONS. O PADRÃO A 25M, CONF. PROJETO (3 UTILIZAÇÕES)</t>
  </si>
  <si>
    <t>REDE DE LUZ, INCL. PADRÃO ENTRADA DE ENERGIA TRIFÁS., CABO DE LIGAÇÃO ATÉ BARRACÕES, QUADRO DE DISTRIB., DISJ. E CHAVE DE FORÇA (QUANDO NECESSÁRIO), CONS. 20M ENTRE PADRÃO ENTRADA E QDG, CONF. PROJETO (3 UTILIZAÇÕES)</t>
  </si>
  <si>
    <t>REDE DE ESGOTO, CONTENDO FOSSA E FILTRO, INCLUSIVE TUBOS E CONEXÕES DE LIGAÇÃO ENTRE CAIXAS, CONSIDERANDO DISTÂNCIA DE 25M, CONFORME PROJETO (1 UTILIZAÇÃO)</t>
  </si>
  <si>
    <t>RESERVATÓRIO DE FIBRA DE VIDRO 500L, INCLUSIVE PEÇA DE MADEIRA 6X16CM PARA APOIO, EXCLUSIVE FLANGES E TORNEIRA DE BÓIA</t>
  </si>
  <si>
    <t>ESCAVAÇÃO MANUAL EM MATERIAL DE 1A. CATEGORIA, ATÉ 1.50 M DE PROFUNDIDADE</t>
  </si>
  <si>
    <t>ESCAVAÇÃO MECÂNICA EM MATERIAL DE 1A. CATEGORIA</t>
  </si>
  <si>
    <t>REATERRO APILOADO DE CAVAS DE FUNDAÇÃO, EM CAMADAS DE 20 CM</t>
  </si>
  <si>
    <t>ATERRO COMPACTADO UTILIZANDO COMPACTADOR DE PLACA VIBRATÓRIA COM REAPROVEITAMENTO DO MATERIAL</t>
  </si>
  <si>
    <t>ÍNDICE DE PREÇO PARA REMOÇÃO DE ENTULHO DECORRENTE DA EXECUÇÃO DE OBRAS (CLASSE A CONAMA - NBR 10.004 - CLASSE II-B), INCLUINDO ALUGUEL DA CAÇAMBA, CARGA, TRANSPORTE E DESCARGA EM ÁREA LICENCIADA</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</si>
  <si>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</si>
  <si>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</si>
  <si>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PREPARO E APLICAÇÃO DE CONCRETO FCK=25 MPA (BRITA 1 E 2) - (5% DE PERDAS JÁ INCLUÍDO NO CUSTO)</t>
  </si>
  <si>
    <t>FORNECIMENTO, DOBRAGEM E COLOCAÇÃO EM FÔRMA, DE ARMADURA CA-50 A MÉDIA, DIÂMETRO DE 6.3 A 10.0 MM</t>
  </si>
  <si>
    <t>FÔRMA EM CHAPA DE MADEIRA COMPENSADA PLASTIFICADA 12MM PARA ESTRUTURA EM GERAL, 5 REAPROVEITAMENTOS, REFORÇADA COM SARRAFOS DE MADEIRA 2.5X10CM (INCL MATERIAL, CORTE, MONTAGEM, ESCORAS EM EUCALIPTO E DESFORMA)</t>
  </si>
  <si>
    <t>FORNECIMENTO, DOBRAGEM E COLOCAÇÃO EM FÔRMA, DE ARMADURA CA-50 A GROSSA, DIÂMETRO DE 12.5 A 25.0MM</t>
  </si>
  <si>
    <t>FORNECIMENTO, DOBRAGEM E COLOCAÇÃO EM FÔRMA, DE ARMADURA CA-60 B FINA, DIÂMETRO DE 4.0 A 7.0MM</t>
  </si>
  <si>
    <t>COBOGÓ DE CONCRETO TIPO CRUZETA 15X30X30 CM, ASSENTADOS COM ARGAMASSA DE CIMENTO E AREIA NO TRAÇO 1:4, ESPESSURA DAS JUNTAS 10MM E ESPESSURA DA PAREDE 15 CM</t>
  </si>
  <si>
    <t>DIVISÓRIA DE GRANITO CINZA ANDORINHA COM 3 CM DE ESPESSURA, FIXADA COM CANTONEIRA DE FERRO CROMADO</t>
  </si>
  <si>
    <t>VERGA/CONTRAVERGA RETA DE CONCRETO ARMADO 10 X 5 CM, FCK = 15 MPA, INCLUSIVE FORMA, ARMAÇÃO E DESFORMA</t>
  </si>
  <si>
    <t>ALVENARIA DE BLOCOS DE CONCRETO 9X19X39CM, C/ RESIST. MÍNIMO A COMPRES. 2.5 MPA, ASSENT. C/ ARG. DE CIMENTO, CAL HIDRATADA CH1 E AREIA NO TRAÇO 1:0.5:8 ESP. DAS JUNTAS 10MM E ESP. DAS PAREDES, S/ REV. 9CM</t>
  </si>
  <si>
    <t>MARCO DE MADEIRA DE LEI TIPO PARAJU OU EQUIVALENTE COM 15X3 CM DE BATENTE, NAS DIMENSÕES DE 0.70 X 2.10 M</t>
  </si>
  <si>
    <t>0.70 X 2.10 M</t>
  </si>
  <si>
    <t>PORTÃO DE FERRO DE ABRIR EM BARRA CHATA, CHAPA E TUBO, INCLUSIVE CHUMBAMENTO</t>
  </si>
  <si>
    <t>VIDRO PLANO TRANSPARENTE LISO, COM 4 MM DE ESPESSURA</t>
  </si>
  <si>
    <t>VIDRO FANTASIA MINI-BOREAL, COM 4 MM DE ESPESSURA</t>
  </si>
  <si>
    <t>ESPELHO PARA BANHEIROS ESPESSURA 4 MM, INCLUINDO CHAPA COMPENSADA 10 MM, MOLDURA DE ALUMÍNIO EM PERFIL L 3/4", FIXADO COM PARAFUSOS CROMADOS</t>
  </si>
  <si>
    <t>ESTRUTURA DE MADEIRA DE LEI TIPO PARAJU OU EQUIVALENTE PARA TELHADO DE TELHA CERÂMICA TIPO CAPA E CANAL, COM PONTALETES, TERÇAS, CAIBROS E RIPAS, INCLUSIVE TRATAMENTO COM CUPINICIDA, EXCLUSIVE TELHAS</t>
  </si>
  <si>
    <t>ESTRUTURA DE MADEIRA DE LEI TIPO PARAJU OU EQUIVALENTE PARA TELHADO DE TELHA ONDULADA DE FIBROCIMENTO ESP. 6MM, COM PONTALETES E CAIBROS, INCLUSIVE TRATAMENTO COM CUPINICIDA, EXCLUSIVE TELHAS</t>
  </si>
  <si>
    <t>COBERTURA NOVA DE TELHAS ONDULADAS DE FIBROCIMENTO 6.0MM, INCLUSIVE CUMEEIRAS E ACESSÓRIOS DE FIXAÇÃO</t>
  </si>
  <si>
    <t>COBERTURA NOVA DE TELHAS CERÂMICAS TIPO CAPA E CANAL INCLUSIVE CUMEEIRA (TELHAS COMPRADAS NA PRAÇA DE VITÓRIA, POSTO OBRA) (ÁREA DE PROJEÇÃO HORIZONTAL; INCL. 35%)</t>
  </si>
  <si>
    <t>RUFO DE CHAPA DE ALUMÍNIO ESP. 0.5MM, LARGURA DE 30CM</t>
  </si>
  <si>
    <t>PINTURA IMPERMEABILIZANTE COM IGOLFLEX OU EQUIVALENTE A 3 DEMÃOS</t>
  </si>
  <si>
    <t>IMPERMEABILIZAÇÃO NAS SEGUINTES ETAPAS: CHAPISCO TRAÇO 1:2 C/ SIKA 1 PROP. 1:10 OU EQUIV., REVEST. DUPLO C/ ARGAMASSA DE CIMENTO E AREIA TRAÇO 1:3 C/ SIKA 1 PROP. 1:12 OU EQUIVALENTE, ESP. 2X15 MM E ACAB. ARGAMASSA 1:2</t>
  </si>
  <si>
    <t>CHAPISCO DE ARGAMASSA DE CIMENTO E AREIA MÉDIA OU GROSSA LAVADA, NO TRAÇO 1:3, ESPESSURA 5 MM</t>
  </si>
  <si>
    <t>CERÂMICA 10 X 10 CM, MARCAS DE REFERÊNCIA ELIANE, CECRISA OU PORTOBELLO, NAS CORES BRANCO OU AREIA, COM REJUNTE ESP. 0.5 CM, EMPREGANDO ARGAMASSA COLANTE</t>
  </si>
  <si>
    <t>REBOCO TIPO PAULISTA DE ARGAMASSA DE CIMENTO, CAL HIDRATADA CH1 E AREIA MÉDIA OU GROSSA LAVADA NO TRAÇO 1:0.5:6, ESPESSURA 25 MM</t>
  </si>
  <si>
    <t>EXECUÇÃO DE JUNTA DE DILATAÇÃO 2 X 2 CM CONSIDERANDO 1CM DE APLICAÇÃO DE ISOPOR E 1CM DE APLICAÇÃO DE MASTIQUE ELÁSTICO DO TIPO SIKAFLEX 1A OU EQUIVALENTE</t>
  </si>
  <si>
    <t>LASTRO REGULARIZADO E IMPERMEABILIZADO DE CONCRETO NÃO ESTRUTURAL, ESPESSURA DE 8 CM</t>
  </si>
  <si>
    <t>PISO DE CIMENTADO CAMURÇADO EXECUTADO COM ARGAMASSA DE CIMENTO E AREIA NO TRAÇO 1:3, ESP. 3.0CM</t>
  </si>
  <si>
    <t>PISO CERÂMICO 45X45CM, PEI 5, CARGO PLUS GRAY, MARCAS DE REFERÊNCIA ELIANE, CECRISA OU PORTOBELLO, ASSENTADO COM ARGAMASSA DE CIMENTO COLANTE, INCLUSIVE REJUNTAMENTO</t>
  </si>
  <si>
    <t>SOLEIRA DE GRANITO ESP. 2 CM E LARGURA DE 15 CM</t>
  </si>
  <si>
    <t>RODAPÉ EM CERÂMICA PEI-3, H = 7CM, ASSENTADO COM ARGAMASSA DE CIMENTO, CAL E AREIA, INCL. REJUNTAMENTO COM CIMENTO BRANCO</t>
  </si>
  <si>
    <t>PADRÃO DE ENTRADA D' ÁGUA COM CAVALETE DE PVC DIÂMETRO 3/4", CONFORME ESPECIFICAÇÕES DA CESAN, INCLUSIVE TORNEIRA DE PRESSÃO CROMADA, EXCLUSIVE ABRIGO</t>
  </si>
  <si>
    <t>ABRIGO PARA CAVALETE DE ALV. DE BLOCOS CERÂMICOS 10X20X20CM DIM.INTERNA 50X30X45CM, C/TAMPA CONCRETO ARMADO ESP.5CM, REVEST. INT. E EXTERNO EM REBOCO E LASTRO CONCRETO ESP.10CM, CONF.PROJ.(UTILIZANDO ARG. CIMENTO, CAL E AREIA)</t>
  </si>
  <si>
    <t>TUBO PVC RÍGIDO PARA ESGOTO NO DIÂMETRO DE 150MM INCLUINDO ESCAVAÇÃO E ATERRO COM AREIA</t>
  </si>
  <si>
    <t>TUBO PVC RÍGIDO PARA ESGOTO NO DIÂMETRO DE 100MM INCLUINDO ESCAVAÇÃO E ATERRO COM AREIA</t>
  </si>
  <si>
    <t>CAIXA SIFONADA ESPECIAL DE ALV. BLOCO CONC.9X19X39CM, DIM 60X60CM E HMÁX=1M, C/ TAMPA EM CONCRETO ESP.5CM, LASTRO CONC.ESP.10CM, REVEST. INTERN. C/CHAP. E REB. IMPERMEAB. ESCAV, REATERRO E CURVA CURTA C/ VISITA E PLUG EM PVC 100MM</t>
  </si>
  <si>
    <t>RALO SIFONADO EM PVC 100X100MM, COM GRELHA PVC</t>
  </si>
  <si>
    <t>TUBO DE PVC RÍGIDO ROSCÁVEL, DIÂM. 1/2" (20MM), INCLUSIVE CONEXÕES</t>
  </si>
  <si>
    <t>TUBO DE PVC RÍGIDO ROSCÁVEL, DIÂM. 3/4" (25MM), INCLUSIVE CONEXÕES</t>
  </si>
  <si>
    <t>TUBO DE PVC RÍGIDO ROSCÁVEL, DIÂM. 1" (32MM), INCLUSIVE CONEXÕES</t>
  </si>
  <si>
    <t>TUBO DE PVC RÍGIDO ROSCÁVEL, DIÂM. 11/4" (40MM), INCLUSIVE CONEXÕES</t>
  </si>
  <si>
    <t>TUBO DE PVC RÍGIDO ROSCÁVEL, DIÂM. 11/2" (50MM), INCLUSIVE CONEXÕES</t>
  </si>
  <si>
    <t>TUBO DE PVC RÍGIDO ROSCÁVEL, DIÂM. 2" (60MM), INCLUSIVE CONEXÕES</t>
  </si>
  <si>
    <t>QUADRO DE DISTRIBUIÇÃO DE ENERGIA, DE EMBUTIR, COM 12 DIVISÕES MODULARES COM BARRAMENTO</t>
  </si>
  <si>
    <t>CAIXA DE PASSAGEM DE ALVENARIA DE BLOCOS DE CONCRETO 9X19X39CM, DIMENSÕES DE 30X30X50CM,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</si>
  <si>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</si>
  <si>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ELETRODUTO DE PVC RÍGIDO ROSCÁVEL, DIÂM. 3/4" (25MM), INCLUSIVE CONEXÕES</t>
  </si>
  <si>
    <t>ELETRODUTO DE PVC RÍGIDO ROSCÁVEL, DIÂM. 1" (32MM), INCLUSIVE CONEXÕES</t>
  </si>
  <si>
    <t>ELETRODUTO DE PVC RÍGIDO ROSCÁVEL, DIÂM. 1 1/2" (50MM), INCLUSIVE CONEXÕES</t>
  </si>
  <si>
    <t>ELETRODUTO DE PVC RÍGIDO ROSCÁVEL, DIÂM. 2" (60MM), INCLUSIVE CONEXÕES</t>
  </si>
  <si>
    <t>ELETRODUTO PEAD, COR PRETA, DIAM. 1.1/4", MARCA REF. KANAFLEX OU EQUIVALENTE</t>
  </si>
  <si>
    <t>ELETRODUTO PEAD, COR PRETA, DIAM. 2", MARCA REF. KANAFLEX OU EQUIVALENTE</t>
  </si>
  <si>
    <t>ELETRODUTO FLEXÍVEL CORRUGADO 3/4" , MARCA DE REFERÊNCIA TIGRE</t>
  </si>
  <si>
    <t>ELETRODUTO FLEXÍVEL CORRUGADO 1", MARCA DE REFERÊNCIA TIGRE</t>
  </si>
  <si>
    <t>DISJUNTOR MONOPOLAR 16 A - NORMA DIN</t>
  </si>
  <si>
    <t>DISJUNTOR MONOPOLAR 20 A - NORMA DIN</t>
  </si>
  <si>
    <t>DISJUNTOR MONOPOLAR 25 A - NORMA DIN</t>
  </si>
  <si>
    <t>DISJUNTOR TRIPOLAR 40 A - NORMA DIN</t>
  </si>
  <si>
    <t>DISJUNTOR TRIPOLAR 50 A - NORMA DIN</t>
  </si>
  <si>
    <t>DISJUNTOR BIPOLAR 25 A - NORMA DIN</t>
  </si>
  <si>
    <t>DISJUNTOR TRIPOLAR 80 A - NORMA DIN</t>
  </si>
  <si>
    <t>DISPOSITIVO DE PROTEÇÃO CONTRA SURTO (DPS) BIPOLAR, TENSÃO NOMINAL MÁXIMA 275VCA, CORENTE DE SURTO MÁXIMA 40KA.</t>
  </si>
  <si>
    <t>DISJUNTOR BIPOLAR 16A - NORMA DIN</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</si>
  <si>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</si>
  <si>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</si>
  <si>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</si>
  <si>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</si>
  <si>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</si>
  <si>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1000V, SEÇÃO DE 4.0 MM2</t>
  </si>
  <si>
    <t>CABO DE COBRE TERMOPLÁSTICO, COM ISOLAMENTO PARA 1000V, SEÇÃO DE 25.0 MM2</t>
  </si>
  <si>
    <t>ABERTURA E FECHAMENTO DE RASGOS EM ALVENARIA, PARA PASSAGEM DE ELETRODUTO DIÂM. 2 1/2" A 4"</t>
  </si>
  <si>
    <t>ABERTURA E FECHAMENTO DE RASGOS EM CONCRETO, PARA PASSAGEM DE ELETRODUTO DIÂM. 2 1/2" A 4"</t>
  </si>
  <si>
    <t>PADRÃO DE ENTRADA DE ENERGIA ELÉTRICA, TRIFÁSICO, ENTRADA AÉREA, A 4 FIOS, CARGA INSTALADA DE 26001 ATÉ 34000W, INSTALADA EM MURO</t>
  </si>
  <si>
    <t>TERMINAL PARA LIGAÇÃO DE CABO A BARRA DE 25.0 MM2</t>
  </si>
  <si>
    <t>CONECTOR SPLIT BOLT PARA CABO DE 35.0 MM2</t>
  </si>
  <si>
    <t>TOMADA PARA TELEFONE COM CONECTOR RJ 11</t>
  </si>
  <si>
    <t>ABRIGO DE GÁS PARA 2 CILINDROS 45 KG, EXEC. EM ALV. BLOCO CONC CHEIO,DIM 2.10X0.85X1.50M, INCLUSIVE CILINDROS E REDE INTERNA DO ABRIGO COMPREENDENDO TUBOS E VÁLVULAS DE ESFERA QUE INTERLIGAM OS CILINDROS</t>
  </si>
  <si>
    <t>ENVELOPAMENTO DE CONCRETO SIMPLES COM CONSUMO MÍNIMO DE CIMENTO DE 250KG/M3, INCLUSIVE ESCAVAÇÃO PARA PROFUNDIDADE MÍNIMA DO ELETRODUTO DE 50 CM, DE 25 X 25 CM, PARA 1 ELETRODUTO</t>
  </si>
  <si>
    <t>CONDUTOR DE COBRE NÚ, SEÇÃO DE 35MM2, INCLUSIVE SUPORTES ISOLADORES E ACESSÓRIOS DE FIXAÇÃO, CONFORME PROJETO</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</si>
  <si>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</si>
  <si>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</si>
  <si>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HASTE DE TERRA TIPO COPPERWELD - 5/8" X 2.40M</t>
  </si>
  <si>
    <t>CAIXA DE INSPEÇÃO EM PVC, DIÂMETRO 300 MM, REF TEL-552, MARCA DE REFERÊNCIA TERMOTÉCNICA OU EQUIVALENTE, INCLUSIVE ESCAVAÇÃO E REATERRO</t>
  </si>
  <si>
    <t>CABO DE COBRE NÚ 50MM2, REF. TEL 5750, MARCA DE REFERÊNCIA TERMOTÉCNICA OU EQUIVALENTE</t>
  </si>
  <si>
    <t>ABRAÇADEIRA TIPO "D" COM CUNHA, DIÂMETRO 1", REF. TEL-095, MARCA DE REFERÊNCIA TERMOTÉCNICA OU EQUIVALENTE</t>
  </si>
  <si>
    <t>CAIXA DE EQUALIZAÇÃO DE POTENCIAIS PARA USO INTERNO E EXTERNO COM CINCO (5) TERMINAIS PARA ATERRAMENTO (BEP), EM POLIPROPILENO, REF. TEL-902, MARCA DE REFERÊNCIA TERMOTÉCNICA OU EQUIVALENTE</t>
  </si>
  <si>
    <t>TERMINAL ESTANHADO DE 1 COMPRESSÃO 1 FURO, 50MM², REF. TEL-5150, MARCA DE REFERÊNCIA TERMOTÉCNICA OU EQUIVALENTE</t>
  </si>
  <si>
    <t>ESPELHO COM CONECTOR RJ 45 FÊMEA</t>
  </si>
  <si>
    <t>CONECTOR RJ 45 MACHO</t>
  </si>
  <si>
    <t>CABO PAR TRANÇADO CAT 5</t>
  </si>
  <si>
    <t>SABONETEIRA DE LOUÇA BRANCA, 15X15CM, MARCAS DE REFERÊNCIA DECA, CELITE OU IDEAL STANDARD.</t>
  </si>
  <si>
    <t>PAPELEIRA DE LOUÇA BRANCA, 15X15CM, MARCAS DE REFERÊNCIA DECA, CELITE OU IDEAL STANDARD.</t>
  </si>
  <si>
    <t>CABIDE DE LOUÇA BRANCA COM UM GANCHO, MARCAS DE REFERÊNCIA DECA, CELITE OU IDEAL STANDARD</t>
  </si>
  <si>
    <t>BACIA CONVENCIONAL EM LOUÇA BRANCA REF. LINHA RAVENA P9 DECA OU EQUIV., INCLUSIVE TUBO DE LIGAÇÃO, ACESSÓRIOS DE FIXAÇÃO E ASSENTO PLÁSTICO</t>
  </si>
  <si>
    <t>BACIA SANITÁRIA DE LOUÇA BRANCA, COM CAIXA ACOPLADA DUPLO ACIONAMENTO, MARCA DE REF. DECA LINHA RAVENA OU EQUIVALENTE, INCLUSIVE ASSENTO PLÁSTICO E ACESSÓRIOS DE FIXAÇÃO</t>
  </si>
  <si>
    <t>LAVATÓRIO DE LOUÇA BRANCA COM COLUNA, MARCAS DE REFERÊNCIA DECA, CELITE OU IDEAL STANDARD, INCLUSIVE SIFÃO, VÁLVULA E ENGATES CROMADOS, EXCLUSIVE TORNEIRA.</t>
  </si>
  <si>
    <t>CUBA LOUÇA DE EMBUTIR COMPLETA, MARCAS DE REFERÊNCIA DECA, CELITE OU IDEAL STANDARD, INCL. VÁLVULA E SIFÃO, EXCLUSIVE TORNEIRA</t>
  </si>
  <si>
    <t>BACIA SIFONADA DE LOUÇA BRANCA PARA PORTADORES DE NECESSIDADES ESPECIAIS, VOGUE PLUS CONFORTO - LINHA CONFORTO, MOD P51, INCL. ASSENTO COM ABERTURA FRONTAL, REF.AP52,MARCA DE REF. DECA OU EQUIVALENTE</t>
  </si>
  <si>
    <t>BANCADA DE GRANITO COM ESPESSURA DE 2 CM</t>
  </si>
  <si>
    <t>TORNEIRA PRESSÃO CROMADA DIÂM. 1/2" PARA LAVATÓRIO, MARCAS DE REFERÊNCIA FABRIMAR, DECA OU DOCOL</t>
  </si>
  <si>
    <t>TORNEIRA PARA JARDIM DE 3/4" MARCAS DE REFERÊNCIA FABRIMAR, DECA OU DOCOL</t>
  </si>
  <si>
    <t>TORNEIRA PRESSÃO CROMADA DIAM. 1/2" PARA PIA, MARCAS DE REFERÊNCIA FABRIMAR, DECA OU DOCOL</t>
  </si>
  <si>
    <t>REGISTRO DE PRESSÃO COM CANOPLA CROMADA DIAM. 20MM (3/4"), MARCAS DE REFERÊNCIA FABRIMAR, DECA OU DOCOL</t>
  </si>
  <si>
    <t>REGISTRO DE GAVETA BRUTO DIAM. 25MM (1")</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</si>
  <si>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</si>
  <si>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</si>
  <si>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</si>
  <si>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</si>
  <si>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REGISTRO DE GAVETA BRUTO DIAM. 50MM (2")</t>
  </si>
  <si>
    <t>REGISTRO DE GAVETA BRUTO DIAM. 65MM (21/2")</t>
  </si>
  <si>
    <t>VÁLVULA DE DESCARGA COM CANOPLA CROMADA DE 40MM (11/2"), MARCAS DE REFERÊNCIA FABRIMAR, DECA OU DOCOL</t>
  </si>
  <si>
    <t>REGISTRO DE GAVETA BRUTO DIAM. 32MM (11/4")</t>
  </si>
  <si>
    <t>CUBA DE AÇO INOX N° 1(DIM.460X300X150)MM, MARCAS DE REFERÊNCIA FRANKE, STRAKE, TRAMONTINA, INCLUSIVE VÁLVULA DE METAL 31/2" E SIFÃO CROMADO 1 X 1/2", EXCL. TORNEIRA</t>
  </si>
  <si>
    <t>BARRA DE APOIO DE FERRO GALVANIZADO, DIÂM. 3 CM, COMPRIMENTO DE 80 CM, PARA SANITÁRIO DEFICIENTES, INCLUSIVE PINTURA</t>
  </si>
  <si>
    <t>RESERVATÓRIO DE FIBRA DE VIDRO DE 5.000 L, INCLUSIVE PEÇA DE MADEIRA 6 X 16 CM PARA APOIO, EXCLUSIVE FLANGES E TORNEIRA DE BÓIA</t>
  </si>
  <si>
    <t>LUMINÁRIA P/ DUAS LÂMPADAS FLUORESCENTES 40W, COMPLETA, C/ REATOR DUPLO-127V PARTIDA RÁPIDA E ALTO FATOR DE POTÊNCIA, SOQUETE ANTIVIBRATÓRIO E LÂMPADA FLUORESCENTE 40W-127V</t>
  </si>
  <si>
    <t>INTERRUPTOR DE UMA TECLA SIMPLES 10A/250V, COM PLACA 4X2"</t>
  </si>
  <si>
    <t>INTERRUPTOR DE DUAS TECLAS SIMPLES 10A/250V, COM PLACA 4X2"</t>
  </si>
  <si>
    <t>BOMBA CENTRÍFUGA MONOFÁSICA 1/2 CV</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</si>
  <si>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</si>
  <si>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</si>
  <si>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ACRÍLICA, MARCAS DE REFERÊNCIA SUVINIL, CORAL OU METALATEX, INCLUSIVE SELADOR ACRÍLICO, EM PAREDES E FORROS, A TRÊS DEMÃOS</t>
  </si>
  <si>
    <t>PINTURA COM TINTA ESMALTE SINTÉTICO, MARCAS DE REFERÊNCIA SUVINIL, CORAL OU METALATEX, INCLUSIVE FUNDO BRANCO NIVELADOR, EM MADEIRA, A DUAS DEMÃOS</t>
  </si>
  <si>
    <t>PINTURA COM TINTA ESMALTE SINTÉTICO, MARCAS DE REFERÊNCIA SUVINIL, CORAL OU METALATEX, A DUAS DEMÃOS, INCLUSIVE FUNDO ANTICORROSIVO A UMA DEMÃO, EM METAL</t>
  </si>
  <si>
    <t>MEIO-FIO DE CONCRETO PRÉ-MOLDADO COM DIMENSÕES DE 15X12X30X100 CM , REJUNTADOS COM ARGAMASSA DE CIMENTO E AREIA NO TRAÇO 1:3</t>
  </si>
  <si>
    <t>FORNECIMENTO E ESPALHAMENTO DE TERRA VEGETAL</t>
  </si>
  <si>
    <t>BICICLETÁRIO EM TUBO DE FERRO GALVANIZADO 1" E FERRO LISO 1/2", INCLUSIVE PINTURA, CONFORME PROJETO PADRÃO SEDU</t>
  </si>
  <si>
    <t>CONJUNTO DE 03 MASTROS, PARA BANDEIRA, EM FERRO GALVANIZADO, 2 COM 7,50M DE ALTURA E 1 COM 9,0M DE ALTURA, NOS DIÂMETROS DE 4", 3" E 2", INCLUSIVE BASE DE CONCRETO, CONF. DETALHE DE PROJETO</t>
  </si>
  <si>
    <t>BANCO DE CONCRETO ARMADO APARENTE FCK=15 MPA, COM APOIOS DE CONCRETO, LARGURA DE 45CM, ESPESSURA DE 7CM E ALTURA DE 45CM</t>
  </si>
  <si>
    <t>QUADRO BRANCO PARA PINCEL EM LAMINADO MELAMÍNICO BRILHANTE, DIM. 3.00 X 1.50 M, INCLUSIVE REQUADRO DE ALUMÍNIO ANODIZADO NATURAL LARGURA DE 3CM</t>
  </si>
  <si>
    <t>19.03.02</t>
  </si>
  <si>
    <t>19.03.03</t>
  </si>
  <si>
    <t>19.03.04</t>
  </si>
  <si>
    <t>19.04.05</t>
  </si>
  <si>
    <t>EXECUÇÃO DE PISO CIMENTADO COM  ARGAMASSA DE CIMENTO E AREIA NO TRAÇO 1:3 ESP. 1.5CM, LONA PLÁSTICA PRETA, TELA DE AÇO SOLDADA NERVURADA, CA-60, Q-196 E LASTRO DE CONCRETO COM 8CM DE  ESPESSURA, INCLUSIVE PREPARO DE CAIXA E JUNTAS PLÁSTICAS EM QUADROS DE 1 M</t>
  </si>
  <si>
    <t>12.03.04</t>
  </si>
  <si>
    <t>FORNECIMENTO E INSTALAÇÃO DE CHAPIM EM GRANITO CINZA ANDORINHA LARGURA 40 CM E ESP: 2 CM</t>
  </si>
  <si>
    <t>FORNECIMENTO E INSTALAÇÃO DE TELA SOLDADA DE SEGURANÇA  H=1,80M 2,76MM GERDAU OU SIMILAR</t>
  </si>
  <si>
    <t>FORNECIMENTO E INSTALAÇÃO DE PEÇA DE EUCALIPTO Ø15CM TRATADO</t>
  </si>
  <si>
    <t>PINTURA COM TEXTURA CRISTALLINI FINA SOBRE PAREDES E FORROS</t>
  </si>
  <si>
    <t>PLANTIO DE ARBUSTO REGIONAL ORNAMENTAL INCLUSIVE FORNECIMENTO DE TERRA VEGETAL, CAIAÇÃO E ADUBAÇÃO</t>
  </si>
  <si>
    <t>ARQ-032</t>
  </si>
  <si>
    <t>LABOR-200326</t>
  </si>
  <si>
    <t>18.02.02</t>
  </si>
  <si>
    <t>LABOR-190303</t>
  </si>
  <si>
    <t>04.01.05</t>
  </si>
  <si>
    <t>LABOR-040246</t>
  </si>
  <si>
    <t>19.03.05</t>
  </si>
  <si>
    <t>LABOR-130103</t>
  </si>
  <si>
    <t>12.01.02</t>
  </si>
  <si>
    <t>!EM PROCESSO DE DESATIVACAO! TOMADA DUPLA EMBUTIR 2 X 2P UNIVERSAL 10A/250VS/PLACA, TIPO SILENTOQUE PIAL OU EQUIV</t>
  </si>
  <si>
    <t>!EM PROCESSO DE DESATIVACAO! TOMADA EMBUTIR P/ TELEFONE PADRAO TELEBRAS C/PLACA, TIPO SILENTOQUE PIAL OU EQUIVPREÇOS DE INSUMOS!EM PROCESSO DE DESATIVACAO! TOMADA EMBUTIR P/ TELEFONE PADRAO TELEBRAS C/PLACA, TIPO SILENTOQUE PIAL OU EQUIV</t>
  </si>
  <si>
    <t>AÇO CA 50 - 12,5 MM (CORTADO E DOBRADO)</t>
  </si>
  <si>
    <t>ABRACADEIRA DE NYLON PARA AMARRACAO DE CABOS, COMPRIMENTO DE *230* X *7,6* MMPREÇOS DE INSUMOS</t>
  </si>
  <si>
    <t>ACO CA-60, 5,0 MM, VERGALHAO</t>
  </si>
  <si>
    <t>ADAPTADOR PVC PARA SIFAO, 40 MM X 1 1/4"PREÇOS DE INSUMOS</t>
  </si>
  <si>
    <t>ADAPTADOR PVC SOLDAVEL, LONGO, COM FLANGE LIVRE, 60 MM X 2", PARA CAIXA D' AGUA</t>
  </si>
  <si>
    <t>ADAPTADOR PVC, ROSCAVEL, COM FLANGES E ANEL DE VEDACAO, 1 1/4", PARA CAIXA D'AGUAPREÇOS DE INSUMOS</t>
  </si>
  <si>
    <t>ADUELA/BATENTE DUPLO/CAIXAO/GRADE CAIXA 13 X 3CM P/ PORTA 0,60 A 1,20 X 2,10MMADEIRA CEDRO/IMBUIA/JEQUITIBA OU SIMILAR.</t>
  </si>
  <si>
    <t>ADUELA/GALERIA DE CONCRETO ARMADO, SECAO RETANGULAR 1.50 X 1.50 M (L X A), C =1.00 M, E = 20 CMPREÇOS DE INSUMOS</t>
  </si>
  <si>
    <t>AMONIA</t>
  </si>
  <si>
    <t>ANEL BORRACHA PARA TUBO ESGOTO PREDIAL DN 40 MM (NBR 5688)PREÇOS DE INSUMOS</t>
  </si>
  <si>
    <t>ANEL DE EXPANSAO EM COBRE, ENGATE RAPIDO 2 1/2", PARA EMPATACAO MANGUEIRA DECOMBATE A INCENDIO PREDIAL</t>
  </si>
  <si>
    <t>APARELHO DE OXI-ACETILENO PARA SOLDA E CORTE, SEM O GAS (PPU) (LOCACAO)PREÇOS DE INSUMOS</t>
  </si>
  <si>
    <t>AREIA GROSSA - POSTO JAZIDA/FORNECEDOR (SEM FRETE)</t>
  </si>
  <si>
    <t>ARGAMASSA COLANTE AC I PARA CERAMICASPREÇOS DE INSUMOS</t>
  </si>
  <si>
    <t>ARRUELA REDONDA DE LATAO, DIAMETRO EXTERNO = 34 MM, ESPESSURA = 2,5 MM,DIAMETRO DO FURO = 17 MM</t>
  </si>
  <si>
    <t>ASFALTO OXIDADO PARA IMPERMEABILIZAÇÃO, COEFICIENTE DE PENETRAÇÃO 15-25PREÇOS DE INSUMOS</t>
  </si>
  <si>
    <t>BANCA/PIA DE ACO INOXIDAVEL (AISI 430) COM 1 CUBA CENTRAL, COM VALVULA,ESCORREDOR DUPLO, DE *0,55 X 1,40* M</t>
  </si>
  <si>
    <t>BANCADA PARA CARPINTARIA (SEM O DISCO DE SERRA) COM MOTOR ELETRICO TRIFASICOPREÇOS DE INSUMOSDE *3 A 5* HP, CHAVE E COIFA PROTETORA (LOCACAO)</t>
  </si>
  <si>
    <t>BETONEIRA DE 320 A 600 LITROS COM CARREGADOR E MOTOR ELETRICO TRIFASICO(LOCACAO)</t>
  </si>
  <si>
    <t>BETONEIRA 320 L, DIESEL, POTENCIA DE 5,5 HP, SEM CARREGADOR MECANICO (LOCACAO)PREÇOS DE INSUMOS</t>
  </si>
  <si>
    <t>BLOCO CONCRETO ESTRUTURAL 19 X 19 X 39 CM, FBK 16 MPA (NBR 6136)</t>
  </si>
  <si>
    <t>BLOCO DE POLIETILENO ALTA DENSIDADE, *27* X *30* X *100* CM, ACOMPANHADOS PLACASPREÇOS DE INSUMOSTERMINAIS E LONGARINAS, PARA FUNDO DE FILTRO</t>
  </si>
  <si>
    <t>BOMBA CENTRIFUGA MOTOR ELETRICO MONOFASICO 0,50 CV DIAMETRO DE SUCCAO XELEVACAO 3/4" X 3/4", MONOESTAGIO, DIAMETRO DOS ROTORES 114 MM, HM/Q: 2 M / 2,99M3/H A 24 M / 0,71 M3/H</t>
  </si>
  <si>
    <t>BOMBA CENTRIFUGA MOTOR ELETRICO TRIFASICO 5HP, DIAMETRO DE SUCCAO XPREÇOS DE INSUMOSELEVACAO 2" X 1 1/2", DIAMETRO DO ROTOR 155 MM, HM/Q: 40 M / 20,40 M3/H A 46 M / 9,20M3/H</t>
  </si>
  <si>
    <t>BOMBA SUBMERSIVEL, ELETRICA, TRIFASICA, POTENCIA 13 HP, DIAMETRO DO ROTOR 170MM, BOCAL DE SAIDA DIAMETRO DE 3 POLEGADAS, HM/Q = 11 M / 68,40 M3/H A 72 M / 3,6 M3/H</t>
  </si>
  <si>
    <t>BOTA COURO SOLADO DE BORRACHA VULCANIZADAPREÇOS DE INSUMOS</t>
  </si>
  <si>
    <t>BUCHA DE REDUCAO DE PVC, SOLDAVEL, CURTA, COM 75 X 60 MM, PARA AGUA FRIAPREDIAL</t>
  </si>
  <si>
    <t>BUCHA DE REDUCAO DE PVC, SOLDAVEL, LONGA, 50 X 40 MM, PARA ESGOTO PREDIAL</t>
  </si>
  <si>
    <t>BUCHA E ARRUELA ALUMINIO FUNDIDO P/ ELETRODUTO 20MM (3/4'')</t>
  </si>
  <si>
    <t>BUCHA E ARRUELA ALUMINIO FUNDIDO P/ ELETRODUTO 60MM (2 1/2'')PREÇOS DE INSUMOS</t>
  </si>
  <si>
    <t>BUCHA REDUCAO PVC ROSCAVEL 3/4" X 1/2"</t>
  </si>
  <si>
    <t>BUCHA REDUCAO PVC SOLD LONGA P/ AGUA FRIA PRED 110MM X 75MMPREÇOS DE INSUMOS</t>
  </si>
  <si>
    <t>CABO DE COBRE ISOLAMENTO ANTI-CHAMA 0,6/1KV 300MM2 (1 CONDUTOR) TP SINTENAXPIRELLI OU EQUIV</t>
  </si>
  <si>
    <t>CABO DE COBRE ISOLAMENTO ANTI-CHAMA 0,6/1KV 70MM2 (1 CONDUTOR) TP SINTENAXPIRELLI OU EQUIVPREÇOS DE INSUMOS</t>
  </si>
  <si>
    <t>CABO DE COBRE ISOLAMENTO ANTI-CHAMA 450/750V 300MM2, TP PIRASTIC PIRELLI OUEQUIV</t>
  </si>
  <si>
    <t>CABO DE COBRE ISOLAMENTO ANTI-CHAMA 450/750V 6MM2, FLEXIVEL, TP FORESPLASTALCOA OU EQUIVPREÇOS DE INSUMOS</t>
  </si>
  <si>
    <t>CABO DE COBRE UNIPOLAR 95 MM2, BLINDADO, ISOLACAO 3,6/6 KV EPR, COBERTURA EMPVC</t>
  </si>
  <si>
    <t>CABO FLEXIVEL PVC 750 V, 3 CONDUTORES DE 4,0 MM2PREÇOS DE INSUMOS</t>
  </si>
  <si>
    <t>CAIXA DE CONCRETO PRE-MOLDADO PARA AR-CONDICIONADO DE JANELA, DE *80 X 54 X76,5* CM (L X A X P)</t>
  </si>
  <si>
    <t>CAIXA DE INCENDIO/ABRIGO PARA MANGUEIRA, DE EMBUTIR/INTERNA, COM 75 X 45 X 17 CM,EM CHAPA DE ACO, PORTA COM VENTILACAO, VISOR COM A INSCRICAO "INCENDIO",SUPORTE/CESTA INTERNA PARA A MANGUEIRA, PINTURA ELETROSPREÇOS DE INSUMOS</t>
  </si>
  <si>
    <t>CAIXA METALICA P/ MEDICAO TRIFASICA CHAPA 18 P/ USO EXTERNO C/ PORTA E CX. DEMUFLA, COR CINZA, SEM TRANSFORMADOR PADRAO CELPE, MODELO D</t>
  </si>
  <si>
    <t>CAIXA PARA HIDROMETRO CONCRETO PRE MOLDADOPREÇOS DE INSUMOS</t>
  </si>
  <si>
    <t>CALHA/CANALETA DE CONCRETO SIMPLES, D = 80 CM, PARA AGUA PLUVIAL</t>
  </si>
  <si>
    <t>CAMINHAO FORA DE ESTRADA PESO BRUTO 51200 KG, CAPACIDADE DE CARGA 28000 KG,POTENCIA 357 HP, VELOCIDADE MAXIMA 52,70 KM/HPREÇOS DE INSUMOS</t>
  </si>
  <si>
    <t>CANTONEIRA ALUMINIO ABAS IGUAIS 1 1/2 ", E = 3/16 "</t>
  </si>
  <si>
    <t>CANTONEIRA FERRO GALVANIZADO DE ABAS IGUAIS, 2 X 3/8" (L X E), 6,9 KG/MPREÇOS DE INSUMOS</t>
  </si>
  <si>
    <t>CAP PVC, ROSCAVEL, 2", AGUA FRIA PREDIAL</t>
  </si>
  <si>
    <t>CAPIM BRAQUEARA DECUMBENS OU BRAQUIARINHA - VALOR CULTURAL (VC) = 30PREÇOS DE INSUMOS</t>
  </si>
  <si>
    <t>CHAPA ACO FINA QUENTE PRETA 18MSG E = 1,21MM - 9,76KG/M2</t>
  </si>
  <si>
    <t>CHAPA ACO INOX AISI 304 NÂº 4 (E = 6 MM), ACABAMENTO NÂº 1 (LAMINADO A QUENTE,FOSCO)PREÇOS DE INSUMOS</t>
  </si>
  <si>
    <t>CHAPA DE MADEIRA COMPENSADA NAVAL (COM COLA FENOLICA), E = 4 MM, DE *1,60 X 2,20*M</t>
  </si>
  <si>
    <t>CHAPA DE MADEIRA COMPENSADA PLASTIFICADA PARA FORMA DE CONCRETO, DE *2,44 X1,22* M, E = 20 MMPREÇOS DE INSUMOS</t>
  </si>
  <si>
    <t>CHAVE FACA BIPOLAR C/ BASE DE ARDOSIA P/ FUSIVEIS CARTUCHO 60A/250V</t>
  </si>
  <si>
    <t>CHAVE FACA TRIPOLAR C/BASE DE ARDOSIA/MARMORE 30A/250VPREÇOS DE INSUMOS</t>
  </si>
  <si>
    <t>CHUMBADOR OMEGA C/PARAFUSO OM1404 1/4"</t>
  </si>
  <si>
    <t>CIMENTO PORTLAND DE ALTO FORNO (AF) CP III-32PREÇOS DE INSUMOS</t>
  </si>
  <si>
    <t>COLAR TOMADA PVC C/ TRAVAS SAIDA ROSCAVEL C/ BUCHA DE LATAO DE 85MM X 1/2" P/LIGACAO PREDIAL</t>
  </si>
  <si>
    <t>COMPACTADOR SOLOS C/ PLACA VIBRATÓRIA MOTOR DIESEL/GASOLINA 7 A 10HP 400KGPREÇOS DE INSUMOSNÃO REVERSÍVEL TIPO DYNAPAC CM-20 OU EQUIV</t>
  </si>
  <si>
    <t>CONCRETO USINADO BOMBEAVEL, CLASSE DE RESISTENCIA C30, COM BRITA 0 E 1, SLUMP =100 +/- 20 MM, INCLUI SERVICO DE BOMBEAMENTO (NBR 8953)</t>
  </si>
  <si>
    <t>CONCRETO USINADO BOMBEAVEL, CLASSE DE RESISTENCIA C50, COM BRITA 0 E 1, SLUMP =100 +/- 20 MM, INCLUI SERVICO DE BOMBEAMENTO (NBR 8953)PREÇOS DE INSUMOS</t>
  </si>
  <si>
    <t>CONDULETE TIPO "LR" EM LIGA ALUMINIO P/ ELETRODUTO ROSCADO 1 1/2"</t>
  </si>
  <si>
    <t>CONDULETE TIPO "T" EM LIGA ALUMINIO P/ ELETRODUTO ROSCADO 1/2"PREÇOS DE INSUMOS</t>
  </si>
  <si>
    <t>CONECTOR PARAFUSO FENDIDO DE BRONZE P/ CABO 10-16MM2</t>
  </si>
  <si>
    <t>CONECTOR PARAFUSO FENDIDO PARA CABO 6 MM2PREÇOS DE INSUMOS</t>
  </si>
  <si>
    <t>CONJUNTO DE LIGACAO PARA BACIA SANITARIA EM PLASTICO BRANCO COM TUBO,CANOPLA E ANEL DE EXPANSAO (TUBO 1.1/2 '' X 20 CM)</t>
  </si>
  <si>
    <t>CONJUNTO PARA FUTSAL COM TRAVES OFICIAIS DE 3,00 X 2,00 M EM TUBO DE ACOGALVANIZADO 3" COM REQUADRO EM TUBO DE 1", PINTURA EM PRIMER COM TINTAESMALTE SINTETICO E REDES DE POLIETILENO FIO 4 MMPREÇOS DE INSUMOS</t>
  </si>
  <si>
    <t>CONTATOR TRIPOLAR, CORRENTE DE 45 A, TENSAO NOMINAL DE *500* V, CATEGORIA AC-2 EAC-3</t>
  </si>
  <si>
    <t>COPIA HELIOGRAFICAPREÇOS DE INSUMOS</t>
  </si>
  <si>
    <t>CREMONA LATAO CROMADO 113 X 40 X 35MM (NAO INCL VARA FERRO)</t>
  </si>
  <si>
    <t>CRIVO FOFO FLANGE, PN-10, DN = 100 MMPREÇOS DE INSUMOS</t>
  </si>
  <si>
    <t>CURVA DE PVC 45º, SOLDAVEL, DE 75 MM, PARA AGUA (NBR 5648)</t>
  </si>
  <si>
    <t>CURVA FERRO GALVANIZADO 45G ROSCA MACHO/FEMEA REF. 1 1/2"PREÇOS DE INSUMOS</t>
  </si>
  <si>
    <t>CURVA PVC LEVE 90G C/ PONTA E BOLSA LISA DN 150MM</t>
  </si>
  <si>
    <t>CURVA PVC PBA NBR 10351 P/ REDE AGUA JE PB 22G DN 50 /DE 60MMPREÇOS DE INSUMOS</t>
  </si>
  <si>
    <t>CURVA PVC 180G 3/4" P/ ELETRODUTO ROSCAVEL</t>
  </si>
  <si>
    <t>CURVA PVC 90 GRAUS, ROSCAVEL, 1 1/2", AGUA FRIA PREDIALPREÇOS DE INSUMOS</t>
  </si>
  <si>
    <t>CURVA 45G FERRO GALV ELETROLITICO 1 1/2" P/ ELETRODUTO</t>
  </si>
  <si>
    <t>CURVA 90G FERRO GALV ELETROLITICO 1/2" P/ ELETRODUTOPREÇOS DE INSUMOS</t>
  </si>
  <si>
    <t>DISJUNTOR TERMOMAGNETICO TRIPOLAR 125A</t>
  </si>
  <si>
    <t>DISJUNTOR TIPO DIN/IEC, BIPOLAR DE 6 ATE 32APREÇOS DE INSUMOS</t>
  </si>
  <si>
    <t>DIVISORIA CEGA (N1) - PAINEL MSO/COMEIA E=35MM - MONTANTE/RODAPE DUPLO ALUMINIOANOD NAT - COLOCADA</t>
  </si>
  <si>
    <t>DOBRADICA EM ACO/FERRO, 3" X 2 Â½", E= 1,2 A 1,8 MM, SEM ANEL, CROMADO OU ZINCADO,TAMPA BOLA, COM PARAFUSOSPREÇOS DE INSUMOS</t>
  </si>
  <si>
    <t>ELETRODUTO DE PVC ROSCÁVEL DE 1 1/4, SEM LUVA</t>
  </si>
  <si>
    <t>ELETRODUTO FERRO GALV OU ZINCADO ELETROLIT SEMI-PESADO PAREDE 1,20MM - 1.1/2"NBR 13057PREÇOS DE INSUMOSELETRODUTO FERRO GALV OU ZINCADO ELETROLIT SEMI-PESADO PAREDE 1,20MM - 1.1/2"NBR 13057</t>
  </si>
  <si>
    <t>ELEVADOR DE CARGA, CABINE SEMI FECHADA 2,0 X 1,5 X 2,0 M, CAPACIDADE DE CARGA1000 KG, TORRE 2,38 X 2,21 X 15 M, GUINCHO DE EMBREAGEM, FREIO DE SEGURANCA,LIMITADOR DE VELOCIDADE E CANCELA</t>
  </si>
  <si>
    <t>EMPILHADEIRA C/ TORRE TRIPLEX 4,80M 189" DE ELEVACAO C/ DESLOCADOR LATERAL DOSGARFOS, GASOLINA/GLP CAP MAX 5T, P/ TERRENO IRREGULAR CLARK CGP55/CGP50 PNEUSINFLAVEIS **CAIXA**"PREÇOS DE INSUMOS</t>
  </si>
  <si>
    <t>ESCAVADEIRA DRAGA DE MANDIBULAS SOBRE ESTEIRA, 140HP CAP. 3/4 JC (INCLMANUTENCAO/OPERACAO)</t>
  </si>
  <si>
    <t>ESCAVADEIRA HIDRAULICA SOBRE ESTEIRAS, CACAMBA 0,80 M3, PESO OPERACIONAL 17,8PREÇOS DE INSUMOST, POTENCIA LIQUIDA 110 HP</t>
  </si>
  <si>
    <t>ESPUMA DE POLIURETANO E=20 A 25MM TEMP DE TRABALHO -50 A +100 GC DENS 29 A35KG/M3</t>
  </si>
  <si>
    <t>ESTACA CONCRETO ARMADO CENTRIFUGADO D = 33CM INCLUSIVE CRAVACAO E EMENDASPREÇOS DE INSUMOS60 A 75T</t>
  </si>
  <si>
    <t>EXTREMIDADE P/ HIDROMETRO PVC LONGA 1/2" SEM BUCHA LATAO</t>
  </si>
  <si>
    <t>EXTREMIDADE PVC PBA NBR 10351 PF DN 75/ DE 85MMPREÇOS DE INSUMOS</t>
  </si>
  <si>
    <t>FECHO DE EMBUTIR (TP UNHA) C/ ALAVANCA LATAO CROMADO - 40CM</t>
  </si>
  <si>
    <t>FERROLHO/FECHO/TARJETA OU TRINCO PINO REDONDO 4"(10CM) SOBREPOR LATAOPREÇOS DE INSUMOSCROMADO/POLIDO OU OXIDADO</t>
  </si>
  <si>
    <t>FITA DE ALUMINIO PARA PROTECAO DO CONDUTOR LARGURA 10 MM</t>
  </si>
  <si>
    <t>FITA OU CINTA DE CALDEACAO P/ MANTA BUTILICAPREÇOS DE INSUMOS</t>
  </si>
  <si>
    <t>FORRO DE PVC EM REGUA DE 100 MM (COM COLOCACAO, EXCLUSIVE ESTRUTURA DESUPORTE)</t>
  </si>
  <si>
    <t>FRESADORA DE ASFALTO A FRIO SOBRE ESTEIRAS, LARG. FRESAGEM 2,00 M, POT. 410PREÇOS DE INSUMOSKW/550 HP</t>
  </si>
  <si>
    <t>GABIAO SACO MALHA HEXAGONAL 8 X 10 CM (ZN/AL), FIO 2,7 MM, DIMENSOES 4,0 X 0,65 M</t>
  </si>
  <si>
    <t>GANCHO CHATO EM FERRO GALVANIZADO, L = 110 MM, RECOBRIMENTO = 100MM, SECAO1/8 X 1/2" (3 MM X 12 MM), PARA FIXAR TELHA DE FIBROCIMENTO ONDULADAPREÇOS DE INSUMOS</t>
  </si>
  <si>
    <t>GRAMPO PARALELO BIMETALICO P/ CABO 6 A 50MM2 C/ 2 PARAF</t>
  </si>
  <si>
    <t>GRANALHA DE ACO, ANGULAR (GRIT), PARA JATEAMENTO, PENEIRA 1,41 A 1,19 MM (SAEG16)PREÇOS DE INSUMOS</t>
  </si>
  <si>
    <t>GRUPO GERADOR ESTACIONARIO SILENCIADO, POTENCIA 50 KVA, MOTOR DIESEL</t>
  </si>
  <si>
    <t>GUINCHO ELETRICO DE COLUNA, CAPACIDADE 400 KG, COM MOTO FREIO, MOTORTRIFASICO DE 1,25 CVPREÇOS DE INSUMOS</t>
  </si>
  <si>
    <t>HASTE DE ATERRAMENTO, DN 3/4 X 3000MM, EM ACO REVESTIDO COM UMA CAMADA DECOBRE ELETROLÍTICO.</t>
  </si>
  <si>
    <t>HASTE RETA PARA GANCHO DE FERRO GALVANIZADO, COM ROSCA 5/16" X 40 CM PARAFIXACAO DE TELHA DE FIBROCIMENTO, INCLUI PORCA SEXTAVADA DE ZINCOPREÇOS DE INSUMOS</t>
  </si>
  <si>
    <t>INTERRUPTOR BIPOLAR (TECLA DUPLA) EMBUTIR 20A/250V C/ PLACA, TIPO SILENTOQUE PIALOU EQUIV</t>
  </si>
  <si>
    <t>ISOLADOR DE PORCELANA, TIPO BUCHA, PARA TENSAO DE *15* KV</t>
  </si>
  <si>
    <t>ISOLADOR DE PORCELANA, TIPO BUCHA, PARA TENSAO DE *35* KV</t>
  </si>
  <si>
    <t>ISOLADOR DE PORCELANA, TIPO PINO MONOCORPO, PARA TENSAO DE *35* KVPREÇOS DE INSUMOS</t>
  </si>
  <si>
    <t>JANELA CHAPA DOBRADA ACO GALVANIZADO A FOGO, DE CORRER, 4 FLS, SEM DIVISAOHORIZONTAL P/ VIDRO, DE 150 X 120 CM (3/4" X 1/8")</t>
  </si>
  <si>
    <t>JANELA DE CORRER, ACO, BATENTE/REQUADRO DE 6 A 14 CM, QUADRICULADA, PINTPREÇOS DE INSUMOSANTICORROSIVA, SEM VIDRO, SEM BANDEIRA, 4 FLS, 120 X 200 CM (A X L)</t>
  </si>
  <si>
    <t>JOELHO CPVC (AQUATHERM) 90 SOLDAVEL 15 MM</t>
  </si>
  <si>
    <t>JOELHO FERRO GALV 45G ROSCA 3"PREÇOS DE INSUMOS</t>
  </si>
  <si>
    <t>JOELHO PVC C/ROSCA 90G P/ AGUA FRIA PREDIAL 3/4"</t>
  </si>
  <si>
    <t>JOELHO PVC SERIE R P/ ESG PREDIAL 90G DN 100 MMPREÇOS DE INSUMOS</t>
  </si>
  <si>
    <t>JOELHO PVC, 45 GRAUS, ROSCAVEL, 1 1/4", AGUA FRIA PREDIAL</t>
  </si>
  <si>
    <t>JOELHO REDUCAO 90G PVC SOLD/ROSCA P/AGUA FRIA PREDIAL 25MM X 1/2"PREÇOS DE INSUMOS</t>
  </si>
  <si>
    <t>JUNCAO FOFO 45 GR C/FLANGES PN-10/16 DN 300X200</t>
  </si>
  <si>
    <t>JUNCAO FOFO 45 GR C/FLANGES PN-16 DN 400X400PREÇOS DE INSUMOS</t>
  </si>
  <si>
    <t>JUNCAO SIMPLES PVC P/ ESG PREDIAL DN 50X50MM</t>
  </si>
  <si>
    <t>JUNCAO 2 GARRAS PARA FITA PERFURADAPREÇOS DE INSUMOS</t>
  </si>
  <si>
    <t>KIT-EMENDA C2 6" P/ DUTOS TIPO KANAFLEX</t>
  </si>
  <si>
    <t>LAJE EXCENTRICA CONC ARM PRE-MOLDADO DN 1,50M FURO=0,53M E=15CMPREÇOS DE INSUMOS</t>
  </si>
  <si>
    <t>LAMPADA INCANDESCENTE 40W</t>
  </si>
  <si>
    <t>LATAO CHAPA LAMINADA 1.20X0.60M ESP=3.5MMPREÇOS DE INSUMOS</t>
  </si>
  <si>
    <t>LUMINARIA CALHA SOBREPOR EM CHAPA ACO C/ 2 LAMPADAS FLUORESCENTES 20W TIPOTMS 500 PHILIPS OU EQUIV (COMPLETA, INCL. REAT PART RAP+LAMP+SUP)</t>
  </si>
  <si>
    <t>LUMINARIA CALHA SOBREPOR EM CHAPA ACO P/ 3 LAMPADAS FLUORESCENTES 40W (NAOINCLUI REATOR E LAMP)PREÇOS DE INSUMOS</t>
  </si>
  <si>
    <t>LUVA CORRER PVC JE NBR 10569 P/ REDE COLET ESG DN 125MM</t>
  </si>
  <si>
    <t>LUVA CORRER PVC P/TUBO ROSCAVEL P/AGUA FRIA PREDIAL 3/4''PREÇOS DE INSUMOS</t>
  </si>
  <si>
    <t>LUVA FERRO GALV ROSCA 6"</t>
  </si>
  <si>
    <t>LUVA PVC DE PRESSAO P/ ELETRODUTO TIGREFLEX 25PREÇOS DE INSUMOS</t>
  </si>
  <si>
    <t>LUVA REDUCAO FERRO GALV ROSCA 1.1/4" X 1/2"</t>
  </si>
  <si>
    <t>LUVA REDUCAO FERRO GALV ROSCA 3" X 2.1/2"PREÇOS DE INSUMOS</t>
  </si>
  <si>
    <t>MADEIRA DE LEI SERRADA, NAO APARELHADA (P/TELHADO)</t>
  </si>
  <si>
    <t>MANGUEIRA CRISTAL, LISA, PVC TRANSPARENTE, 1/4" X1,5 MMPREÇOS DE INSUMOS</t>
  </si>
  <si>
    <t>MANTA TERMOPLASTICA, PEAD, GEOMEMBRANA LISA, E = 1,00 MM ( NBR 15352)</t>
  </si>
  <si>
    <t>MANTA TERMOPLASTICA, PEAD, GEOMEMBRANA TEXTURIZADA EM AMBAS AS FACES, E =2,00 MM (NBR 15352)PREÇOS DE INSUMOS</t>
  </si>
  <si>
    <t>MARTELO DEMOLIDOR PNEUMATICO MANUAL, COM REDUCAO DE VIBRACAO, PESO DE 21 KG</t>
  </si>
  <si>
    <t>MASSA CORRIDA PVA PARA PAREDES INTERNASPREÇOS DE INSUMOS</t>
  </si>
  <si>
    <t>MEIO BLOCO CONCRETO ESTRUTURAL 14 X 19 X 19 CM, FBK 14 MPA (NBR 6136) *COLETADOCAIXA*</t>
  </si>
  <si>
    <t>MEIO BLOCO VEDACAO CONCRETO 9 X 19 X 19 CM (CLASSE D - NBR 6136)PREÇOS DE INSUMOS</t>
  </si>
  <si>
    <t>KG6,06MICROESFERAS DE VIDRO PARA SINALIZACAO HORIZONTAL VIARIA, TIPO II-A (DROP-ON) NBR 16184</t>
  </si>
  <si>
    <t>MOTOBOMBA CENTRIFUGA ELETRICA TRIFASICA POTENCIA ENTRE 5CV E 10CV PARADRENAGEM, SAIDA 3", HM = * 20 M* (LOCACAO)PREÇOS DE INSUMOS</t>
  </si>
  <si>
    <t>MUFLA TERMINAL PRIMARIA UNIPOLAR USO INTERNO PARA CABO 25/70MM2 ISOL 6/10KV EMEPR- BORRACHA DE SILICONE</t>
  </si>
  <si>
    <t>NIPEL FERRO GALV ROSCA 4"PREÇOS DE INSUMOS</t>
  </si>
  <si>
    <t>OLEO LUBRIFICANTE PARA MOTORES DE EQUIPAMENTOS PESADOS (CAMINHOES,TRATORES, RETROS E ETC)</t>
  </si>
  <si>
    <t>OPERADOR DE MOTONIVELADORAPREÇOS DE INSUMOS</t>
  </si>
  <si>
    <t>PARA-RAIOS TIPO FRANKLIN, EM LATAO CROMADO, DUAS DESCIDAS, GRANDE, PARAPROTECAO DE EDIFICACOES CONTRA DESCARGAS ATMOSFERICAS</t>
  </si>
  <si>
    <t>PARAFUSO DE LATAO COM ROSCA SOBERBA, CABECA CHATA E FENDA SIMPLES, DIAMETRO2,5 MM, COMPRIMENTO 12 MMPREÇOS DE INSUMOS</t>
  </si>
  <si>
    <t>PARAFUSO NIQUELADO P/ FIXAR PECA SANITARIA - INCL PORCA CEGA, ARRUELA E BUCHADE NYLON S-8</t>
  </si>
  <si>
    <t>PARAFUSO ZINCADO ROSCA SOBERBA, CABECA SEXTAVADA, 5/16 " X 200 MM, PARAPREÇOS DE INSUMOSFIXACAO DE TELHA EM MADEIRA</t>
  </si>
  <si>
    <t>PASTILHA DE VIDRO PIGMENTADA, NACIONAL, REVEST INT/EXT E PISCINA, CORES QUENTES,E MAIOR OU IGUAL A 5 MM *2,0 X 2,0* CM</t>
  </si>
  <si>
    <t>PECA DE MADEIRA DE LEI *7,5 X 7,5* CM, NÃO APARELHADA, (P/TELHADO, ESTRUTURASPERMANENTES)PREÇOS DE INSUMOS</t>
  </si>
  <si>
    <t>PECA DE MADEIRA ROLICA TRATADA (EUCALIPTO OU REGIONAL EQUIVALENTE) D = 20 A24CM - H = 12,0M (P/POSTES)</t>
  </si>
  <si>
    <t>PEDRA ARDOSIA, CINZA, 20 X 40 CM, E= *1 CMPREÇOS DE INSUMOS</t>
  </si>
  <si>
    <t>PERFIL ACO ESTRUTURAL "I", 12 " X 5 1/4 " (QUALQUER ESPESSURA)</t>
  </si>
  <si>
    <t>PERFIL LAMINADO ACO ESTRUTURAL "I", 6" X 3 3/8", ESPESSURA = 8,71 MM ( 21,95 KG/M )PREÇOS DE INSUMOS</t>
  </si>
  <si>
    <t>PISO EM GRANITO BRANCO MARFIM 30X30CM E=2CM LEVIGADO</t>
  </si>
  <si>
    <t>PLACA CEGA 4 X 4'' EM TERMOPLASTICO, TIPO SILENTOQUE PIAL OU EQUIVPREÇOS DE INSUMOS</t>
  </si>
  <si>
    <t>PLUG PVC ROSCAVEL 1", PARA AGUA FRIA PREDIAL</t>
  </si>
  <si>
    <t>PO DE PEDRA (POSTO PEDREIRA/FORNECEDOR, SEM FRETE)PREÇOS DE INSUMOS</t>
  </si>
  <si>
    <t>PORTA DE MADEIRA SEMI-OCA ENCABECADA, FOLHA LISA PARA VERNIZ, *60 X 210 X 3,5* CM</t>
  </si>
  <si>
    <t>PORTA EUCATEX EUCADUR PRONTA PARA PINTURA 80 X 210 X 3,5CMPREÇOS DE INSUMOS</t>
  </si>
  <si>
    <t>POSTE DE CONCRETO CIRCULAR, 100 KG, H = 7 M (NBR 8451)</t>
  </si>
  <si>
    <t>POSTE DE CONCRETO CIRCULAR, 400 KG, H = 9 M (NBR 8451)PREÇOS DE INSUMOS</t>
  </si>
  <si>
    <t>PREGO POLIDO COM CABECA 2 1/2 X 10</t>
  </si>
  <si>
    <t>PROJETOR RETANGULAR FECHADO PARA LAMPADA VAPOR DE MERCURIO/SODIO 250 W A500 W, CABECEIRAS EM ALUMINIO FUNDIDO, CORPO EM ALUMINIO ANODIZADO, PARAPREÇOS DE INSUMOSLAMPADA E40 FECHAMENTO EM VIDRO TEMPERADO.</t>
  </si>
  <si>
    <t>QUADRO DE DISTRIBUICAO DE EMBUTIR SEM BARRAMENTO P/ 3 DISJUNTORESUNIPOLARES, COM PORTA EM CHAPA DE ACO GALV</t>
  </si>
  <si>
    <t>QUADRO EM CHAPA DE ACO 18, PARA 3 DISJUNTORES MONOPOLARES, SEM BARRAMENTO,DE EMBUTIR, COM PORTA (PARA DISTRIBUICAO DE CIRCUITOS)PREÇOS DE INSUMOS</t>
  </si>
  <si>
    <t>REDUCAO EXCENTRICA PVC NBR 10569 P/REDE COLET ESG PB JE 150 X 125MM</t>
  </si>
  <si>
    <t>REDUCAO EXCENTRICA PVC SERIE R P/ESG PREDIAL DN 75 X 50MMPREÇOS DE INSUMOS</t>
  </si>
  <si>
    <t>REGISTRO PRESSAO COM ACABAMENTO E CANOPLA CROMADA, SIMPLES, BITOLA 3/4 " (REF1416)</t>
  </si>
  <si>
    <t>REGISTRO PVC ESFERA VS SOLDAVEL DN 32PREÇOS DE INSUMOS</t>
  </si>
  <si>
    <t>REVESTIMENTO DE PAREDE EM GRANILITE, MARMORITE OU GRANITINA COLORIDO - ESP = 5MM</t>
  </si>
  <si>
    <t>REVESTIMENTO EM CERAMICA ESMALTADA EXTRA, PEI MAIOR OU IGUAL 4, FORMATO MAIORA 2025 CM2</t>
  </si>
  <si>
    <t>RODAPE ARDOSIA, CINZA, 10 CM, E= *1CMPREÇOS DE INSUMOS</t>
  </si>
  <si>
    <t>ROLO COMPACTADOR VIBRATORIO DE UM CILINDRO LISO DE ACO, POTENCIA 80 HP, PESOOPERACIONAL MAXIMO 8,5 T, LARGURA TRABALHO 1,676 M</t>
  </si>
  <si>
    <t>ROLO COMPACTADOR VIBRATORIO LISO AUTOPROPELIDO 83HP, FORCA IMPACTO 11T, TIPOMULLER VAP-SSL OU EQUIV (INCL MANUTENCAO/OPERACAO)PREÇOS DE INSUMOS</t>
  </si>
  <si>
    <t>SAIDA EM T FLANGE EM PE FERRO GALV 2 1/2" (COMBATE INCENDIO)</t>
  </si>
  <si>
    <t>SELIM PVC 90G C/ TRAVAS NBR 10569 P/ REDE COLET ESG DN 125X100MMPREÇOS DE INSUMOS</t>
  </si>
  <si>
    <t>SOLEIRA GRANITO 15 X 3CM</t>
  </si>
  <si>
    <t>SOQUETE DE PVC PARA LÂMPADA INCANDESCENTE (BASE E-27) COM RABICHO, DE 10 A/250VPREÇOS DE INSUMOS</t>
  </si>
  <si>
    <t>TABEIRA EM MARMORE 2 X 5CM</t>
  </si>
  <si>
    <t>TABUA MADEIRA 3A QUALIDADE 2,5 X 30,0CM (1 X 12 ) NAO APARELHADAPREÇOS DE INSUMOS</t>
  </si>
  <si>
    <t>TAMPAO PVC P/ TIL EB-644 P/ REDE COLET ESG DN 125MM</t>
  </si>
  <si>
    <t>TANQUE DE ASFALTO ESTACIONARIO COM MACARICO, CAPACIDADE 20.000 LPREÇOS DE INSUMOS</t>
  </si>
  <si>
    <t>TE DE SERVICO, PEAD PE 100, DE 200 X 63 MM, PARA ELETROFUSAO</t>
  </si>
  <si>
    <t>TE DE SERVICO, PEAD PE 100, DE 63 X 20 MM, PARA ELETROFUSAO</t>
  </si>
  <si>
    <t>TE DE SERVICO, PEAD PE 100, DE 63 X 32 MM, PARA ELETROFUSAO</t>
  </si>
  <si>
    <t>TE FERRO GALVANIZADO 45G 3"PREÇOS DE INSUMOS</t>
  </si>
  <si>
    <t>TE PVC SOLD 90G P/ AGUA FRIA PREDIAL 110MM</t>
  </si>
  <si>
    <t>TE PVC 90G NBR 10569 P/ REDE COLET ESG JE BBB DN 100MMPREÇOS DE INSUMOS</t>
  </si>
  <si>
    <t>TE REDUCAO PVC SOLD 90G P/ AGUA FRIA PREDIAL 50 MM X 20 MM</t>
  </si>
  <si>
    <t>TE SANITARIO PVC P/ ESG PREDIAL DN 100 X 100MMPREÇOS DE INSUMOS</t>
  </si>
  <si>
    <t>TELA EM MALHA HEXAGONAL DUPLA TORCAO 8 X 10 CM (ZN/AL + PVC), FIO 2,7 MM,DIMENSOES 0,5 X 1,0 X 3,0 M (SOLO REFORCADO)PREÇOS DE INSUMOS</t>
  </si>
  <si>
    <t>TELHA DE ACO ZINCADO TRAPEZOIDAL, A = *40* MM, E = 0,5 MM, SEM PINTURA</t>
  </si>
  <si>
    <t>TELHA DE FIBROCIMENTO ONDULADA E = 4 MM, DE *2,44 X 0,50* M (SEM AMIANTO)PREÇOS DE INSUMOS</t>
  </si>
  <si>
    <t>TELHA ESTRUTURAL FIBROCIMENTO CANALETE 90 OU KALHETAO, C = 8,20 M (SEM AMIANTO)</t>
  </si>
  <si>
    <t>TERMINAL A COMPRESSAO EM COBRE ESTANHADO P/ CABO 35MM2PREÇOS DE INSUMOS</t>
  </si>
  <si>
    <t>TESTEIRA VINILICA - PECA 5M</t>
  </si>
  <si>
    <t>TIL PVC PASSAGEM NBR 10569 P/REDE COLET ESG JE BBB DN 150X150MMPREÇOS DE INSUMOS</t>
  </si>
  <si>
    <t>TOMADA COMPLETA P/ RADIO E TV</t>
  </si>
  <si>
    <t>TOPOGRAFOPREÇOS DE INSUMOS</t>
  </si>
  <si>
    <t>TRANSFORMADOR TRIFASICO DE DISTRIBUICAO DE 15 KV; 220/127 V; 15 KVA, IMERSO EMOLEO MINERAL</t>
  </si>
  <si>
    <t>TRANSFORMADOR TRIFASICO 13,8KV/220-127V; 500KVA IMERSO EM OLEO MINERAL"PREÇOS DE INSUMOS</t>
  </si>
  <si>
    <t>TUBO ACO GALV C/ COSTURA DIN 2440/NBR 5580 CLASSE MEDIA DN 1.1/4" (32MM) E=3,25MM 3,14KG/M</t>
  </si>
  <si>
    <t>TUBO ACO GALV C/ COSTURA DIN 2440/NBR 5580 CLASSE MEDIA DN 3" (80MM) E = 4,05MM 8,47KG/MPREÇOS DE INSUMOS</t>
  </si>
  <si>
    <t>TUBO ACO PRETO C/ COSTURA NBR 5580 CLASSE LEVE DN 32MM ( 1.1/4" ) E= 2,65MM - 2,59KGM</t>
  </si>
  <si>
    <t>TUBO ACO PRETO SEM COSTURA 14", E= *11,13 MM, SCHEDULE 40, *94,55 KG/MPREÇOS DE INSUMOS</t>
  </si>
  <si>
    <t>TUBO CONCRETO ARMADO, CLASSE EA-2, PB JE, DN 800 MM, PARA ESGOTO SANITARIO (NBR8890)</t>
  </si>
  <si>
    <t>TUBO CONCRETO ARMADO, CLASSE EA-3, PB JE, DN 400 MM, PARA ESGOTO SANITARIO (NBR8890)PREÇOS DE INSUMOS</t>
  </si>
  <si>
    <t>TUBO DE ACO PRETO COM COSTURA, CLASSE MEDIA, TAMANHO NOMINAL = 25, DE = 1", E =3,35 MM, PESO = 2,50 KG/M (NBR 5580)</t>
  </si>
  <si>
    <t>TUBO DE CONCRETO ARMADO, CLASSE PA-1, PB, DN = 1200 MM, PARA AGUAS PLUVIAIS (NBR8890)PREÇOS DE INSUMOS</t>
  </si>
  <si>
    <t>TUBO DE CONCRETO SIMPLES, CLASSE- PS2, PB, DN 600 MM, PARA AGUAS PLUVIAIS (NBR8890)</t>
  </si>
  <si>
    <t>TUBO DE POLIETILENO DE ALTA DENSIDADE, PEAD, PE-80, DE = 110 MM X 10,0 MM PAREDE, (SDR 11 - PN 12,5 ) PARA REDE DE AGUA (NBR 15561)PREÇOS DE INSUMOS</t>
  </si>
  <si>
    <t>TUBO PVC DEFOFO, JEI, 1 MPA, DN 250 MM, PARA REDE DE AGUA (NBR 7665)</t>
  </si>
  <si>
    <t>TUBO PVC EB-644 P/ REDE COLET ESG JE DN 125MMPREÇOS DE INSUMOS</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</si>
  <si>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</si>
  <si>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</si>
  <si>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</si>
  <si>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</si>
  <si>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</si>
  <si>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</si>
  <si>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</si>
  <si>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</si>
  <si>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</si>
  <si>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SOLDAVEL, DN 20 MM, AGUA FRIA (NBR-5648)</t>
  </si>
  <si>
    <t>TUBO PVC, SOLDAVEL, DN 85 MM, AGUA FRIA (NBR-5648)PREÇOS DE INSUMOS</t>
  </si>
  <si>
    <t>UNIAO PVC SOLD P/AGUA FRIA PREDIAL 25MM</t>
  </si>
  <si>
    <t>UNIAO TIPO STORZ, COM EMPATACAO INTERNA TIPO ANEL DE EXPANSAO, ENGATE RAPIDOPREÇOS DE INSUMOS1 1/2", PARA MANGUEIRA DE COMBATE A INCENDIO PREDIAL</t>
  </si>
  <si>
    <t>VALVULA DE RETENCAO DE BRONZE, PE COM CRIVOS, EXTREMIDADE COM ROSCA, DE 3",PARA FUNDO DE POCO</t>
  </si>
  <si>
    <t>VALVULA DE RETENCAO HORIZONTAL, DE BRONZE (PN-25), 1", 400 PSI, TAMPA DE PORCA DEPREÇOS DE INSUMOSUNIAO, EXTREMIDADES COM ROSCA</t>
  </si>
  <si>
    <t>VEICULO TIPO FURGAO 1.4 MANUAL, 4 VELOCIDADES, TOTAL FLEX, CAP 953 KG, POTENCIAPREÇOS DE INSUMOS78/80 CV, PARA 2 PASSAGEIROS</t>
  </si>
  <si>
    <t>VIDRO CRISTAL COLORIDO 10 MMPREÇOS DE INSUMOS</t>
  </si>
  <si>
    <t>CABO UTP 4 PARES CAT 5E</t>
  </si>
  <si>
    <t>MINI DISJUNTOR TRIPOLAR 90A CURVA C 5KA 220/127V</t>
  </si>
  <si>
    <t>MINI DISJUNTOR TRIPOLAR 80A CURVA C 5KA 220/127V</t>
  </si>
  <si>
    <t>14.02.07</t>
  </si>
  <si>
    <t>ELE-016</t>
  </si>
  <si>
    <t>TAMPA DE CONCRETO ARMADO 90X90X5 CM PARA CAIXA</t>
  </si>
  <si>
    <t>LABOR-160606</t>
  </si>
  <si>
    <t>LABOR-160607</t>
  </si>
  <si>
    <t>LABOR-160604</t>
  </si>
  <si>
    <t>15.04.02</t>
  </si>
  <si>
    <t>15.04.03</t>
  </si>
  <si>
    <t>Obra: CONCLUSÃO DA OBRA DE CONSTRUÇÃO DA ESCOLA PLURIDOCENTE INDÍGENA (EMPI) TRÊS PALMEIRAS</t>
  </si>
  <si>
    <t>15.04.04</t>
  </si>
  <si>
    <t>15.04.05</t>
  </si>
  <si>
    <t>LABOR-160612</t>
  </si>
  <si>
    <t>LABOR-160613</t>
  </si>
  <si>
    <t>18.04</t>
  </si>
  <si>
    <t>18.04.01</t>
  </si>
  <si>
    <t>LABOR-190601</t>
  </si>
  <si>
    <t>PINTURA À BASE DE EPOXI, MARCAS DE REFERÊNCIA SUVINIL, CORAL OU METALATEX, EM FAIXAS COM LARGURA DE 5 CM, PARA DEMARCAÇÃO DE VAGAS PARA ESTACIONAMENTO</t>
  </si>
  <si>
    <t>14.09</t>
  </si>
  <si>
    <t>PONTO ELÉTRICOS</t>
  </si>
  <si>
    <t>14.09.01</t>
  </si>
  <si>
    <t>14.09.02</t>
  </si>
  <si>
    <t>LABOR-151807</t>
  </si>
  <si>
    <t>LABOR-151815</t>
  </si>
  <si>
    <t>PONTO PADRÃO DE VENTILADOR NA PAREDE - CONSIDERANDO ELETRODUTO PVC RÍGIDO DE 3/4" INCLUSIVE CONEXÕES (4.5M), FIO ISOLADO PVC DE 2.5MM2 (21.6M) E CAIXA ESTAMPADA 4X4" (1 UND)</t>
  </si>
  <si>
    <t>16.01.09</t>
  </si>
  <si>
    <t>LABOR-170114</t>
  </si>
  <si>
    <t>16.04.05</t>
  </si>
  <si>
    <t>LABOR-180811</t>
  </si>
  <si>
    <t>18.01.05</t>
  </si>
  <si>
    <t>11.02.02</t>
  </si>
  <si>
    <t>LABOR-110201</t>
  </si>
  <si>
    <t>11.02.03</t>
  </si>
  <si>
    <t>ARQ-033</t>
  </si>
  <si>
    <t>LABOR-190101</t>
  </si>
  <si>
    <t>FOSSA SÉPTICA DE ANÉIS PRÉ-MOLDADOS DE CONCRETO, DIÂMETRO 2.00 M, HÚTIL 2.0M COMPLETA, INCLUINDO TAMPA DE FERRO FUNDIDO C/VISITA DE 60CM, CONCRETO P/ FUNDO ESP.10 CM, TUBO DE LIMPEZA E ESCAVAÇÃO, CONF. DETALHE EM PROJETO</t>
  </si>
  <si>
    <t>HID-022</t>
  </si>
  <si>
    <t>HID-023</t>
  </si>
  <si>
    <t>FILTRO ANAERÓBIO DE ANÉIS PRÉ-MOLDADOS DE CONCRETO, DIÂM. 2.0M, HÚTIL 2.0M, COMPL., INCL. TAMPA DE FERRO FUNDIDO C/VISITA 60CM, CONCRETO P/ FUNDO ESP. 10CM, ESCAVAÇÃO, BRITA 4 E TUBULAÇÃO DE SAÍDA ESGOTO 150MM, CONF. PROJ.</t>
  </si>
  <si>
    <t>FORNECIMENTO E EXECUÇÃO DE LINHA DE SOMBRA 5X5 CM</t>
  </si>
  <si>
    <t>CAIXA RETENTORA DE MAT. SÓLIDA EM ALV. BLOCO CONC.9X19X39CM, DIM.80X80CM E HMÁX=1M, C/ TAMPA DE FERRO FUND., LASTRO CONC. ESP.10CM, REVEST. INT. C/ CHAP. E REB. IMPERMEAB., ESC. REATERRO E PAREDE INT. EM CONCRETO</t>
  </si>
  <si>
    <t>13.04.06</t>
  </si>
  <si>
    <t>HID-024</t>
  </si>
  <si>
    <t>CAIXA DE INSPEÇÃO EM ALV. BLOCO CONCRETO 9X19X39CM, DIM. 80X80CM E HMÁX=1M, C/ TAMPA DE FERRO FUNDIDO 40X40CM, LASTRO DE CONCRETO ESP.10CM, REVEST. INTERNO C/ CHAPISCO E REBOCO IMPERMEABILIZ, INCL. ESCAVAÇÃO, REATERRO E ENCHIMENTO</t>
  </si>
  <si>
    <t>13.04.07</t>
  </si>
  <si>
    <t>HID-025</t>
  </si>
  <si>
    <t>Local: ALDEIA TRÊS PALMEIRAS - ARACRUZ/ES</t>
  </si>
  <si>
    <t>PARAFUSO DE AÇO Ø1/2" x 20 CM PARA FIXAÇÃO DE ESTRUTURA DE MADEIRA, INCLUINDO PORCA E ARRUELA</t>
  </si>
  <si>
    <t>FORRO DE GESSO ACABAMENTO TIPO LISO</t>
  </si>
  <si>
    <t>REGULARIZAÇÃO DE BASE P/ REVESTIMENTO CERÂMICO, COM ARGAMASSA DE CIMENTO E AREIA NO TRAÇO 1:5, ESPESSURA 3CM</t>
  </si>
  <si>
    <t>PONTO PADRÃO DE INTERRUPTOR PARA VENTILADOR - CONSIDERANDO ELETRODUTO PVC RÍGIDO DE 3/4" INCLUSIVE CONEXÕES (3.3M), FIO ISOLADO PVC DE 2.5MM2 (12.0M) E CAIXA ESTAMPADA 4X2" (1 UND)</t>
  </si>
  <si>
    <t>EXTINTOR DE INCÊNDIO DE PÓ QUÍMICO SECO 4 KG, INCLUSIVE SUPORTE PARA FIXAÇÃO, EXCLUSIVE PLACA SINALIZADORA EM PVC FOTOLUMINESCENTE</t>
  </si>
  <si>
    <t>EXTINTOR DE INCÊNDIO DE ÁGUA PRESSURIZADA 10L, INCLUSIVE SUPORTE PARA FIXAÇÃO E EXCLUSIVE PLACA SINALIZADORA EM PVC FOTOLUMINESCENTE</t>
  </si>
  <si>
    <t>EXTINTOR DE INCÊNDIO DE GÁS CARBÔNICO CO2-6 KG, INCLUSIVE SUPORTE PARA FIXAÇÃO, EXCLUSIVE PLACA SINALIZADORA EM PVC FOTOLUMINESCENTE</t>
  </si>
  <si>
    <t>PLACA DE SINALIZAÇÃO DE SEGURANÇA CODIGO 14 - 315/158(NBR 13.434); CÓDIGO S3(NT 14/2010-ES) ("SAIDA DE EMERGÊNCIA" - SETA VERTICAL)</t>
  </si>
  <si>
    <t>PONTO PARA ILUMINAÇÃO DE EMERGÊNCIA COMPLETO, INCLUSIVE BLOCO AUTÔNOMO DE ILUMINAÇÃO 2X9W COM TOMADA UNIVERSAL</t>
  </si>
  <si>
    <t>BACIA SIFONADA INFANTIL DE LOUÇA BRANCA, MARCAS DE REFERÊNCIA DECA, CELITE OU IDEAL STANDARD, INCLUSIVE TAMPA E ACESSÓRIOS</t>
  </si>
  <si>
    <t>COIFA EM CHAPA INOX 304, Nº22 (0.8MM), COMPLETA INCLUSIVE EXAUSTOR DE 1/2 HP DE POTÊNCIA, CONFORME DETALHE EM PROJETO</t>
  </si>
  <si>
    <t>EMASSAMENTO DE PAREDES E FORROS, COM DUAS DEMÃOS DE MASSA À BASE DE PVA, MARCAS DE REFERÊNCIA SUVINIL, CORAL OU METALATEX</t>
  </si>
  <si>
    <t>PINTURA COM VERNIZ BRILHANTE, LINHA PREMIUM, MARCAS DE REFERÊNCIA SUVINIL, CORAL OU METALATEX, EM MADEIRA, A TRÊS DEMÃOS</t>
  </si>
  <si>
    <t>FORNECIMENTO E PLANTIO DE GRAMA EM PLACAS TIPO ESMERALDA, INCLUSIVE FORNECIMENTO DE TERRA VEGETAL</t>
  </si>
  <si>
    <t>ESCADA TIPO MARINHEIRO DE TUBO DE FERRO 1" E 3/4", COM H=4.20M, PARA ACESSO A CAIXA D'ÁGUA, INCLUSIVE PINTURA EM ESMALTE SINTÉTICO, CONFORME DETALHE EM PROJETO</t>
  </si>
</sst>
</file>

<file path=xl/styles.xml><?xml version="1.0" encoding="utf-8"?>
<styleSheet xmlns="http://schemas.openxmlformats.org/spreadsheetml/2006/main">
  <numFmts count="21">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 #,##0.00_);_(* \(#,##0.00\);_(* \-??_);_(@_)"/>
    <numFmt numFmtId="167" formatCode="0.000"/>
    <numFmt numFmtId="168" formatCode="###,###,##0.00"/>
    <numFmt numFmtId="169" formatCode="_(&quot;R$&quot;* #,##0.00_);_(&quot;R$&quot;* \(#,##0.00\);_(&quot;R$&quot;* &quot;-&quot;??_);_(@_)"/>
    <numFmt numFmtId="170" formatCode="_(* #,##0.0000_);_(* \(#,##0.0000\);_(* &quot;-&quot;??_);_(@_)"/>
    <numFmt numFmtId="171" formatCode="General_)"/>
    <numFmt numFmtId="172" formatCode="_([$€-2]* #,##0.00_);_([$€-2]* \(#,##0.00\);_([$€-2]* &quot;-&quot;??_)"/>
    <numFmt numFmtId="173" formatCode="_([$€-2]* #,##0.00_);_([$€-2]* \(#,##0.00\);_([$€-2]* \-??_)"/>
    <numFmt numFmtId="174" formatCode="_(&quot;R$ &quot;* #,##0.00_);_(&quot;R$ &quot;* \(#,##0.00\);_(&quot;R$ &quot;* \-??_);_(@_)"/>
    <numFmt numFmtId="175" formatCode="#,##0.00\ ;&quot; (&quot;#,##0.00\);&quot; -&quot;#\ ;@\ "/>
    <numFmt numFmtId="176" formatCode="0.000000"/>
    <numFmt numFmtId="178" formatCode="000"/>
    <numFmt numFmtId="180" formatCode="_-* #,##0.000000_-;\-* #,##0.000000_-;_-* &quot;-&quot;??_-;_-@_-"/>
    <numFmt numFmtId="181" formatCode="0.0000000"/>
    <numFmt numFmtId="183" formatCode="_(&quot;$&quot;* #,##0_);_(&quot;$&quot;* \(#,##0\);_(&quot;$&quot;* &quot;-&quot;_);_(@_)"/>
    <numFmt numFmtId="185" formatCode="#,##0.00&quot; &quot;;&quot; (&quot;#,##0.00&quot;)&quot;;&quot; -&quot;#&quot; &quot;;@&quot; &quot;"/>
    <numFmt numFmtId="186" formatCode="[$R$-416]&quot; &quot;#,##0.00;[Red]&quot;-&quot;[$R$-416]&quot; &quot;#,##0.00"/>
  </numFmts>
  <fonts count="7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0"/>
      <name val="Arial"/>
      <family val="2"/>
    </font>
    <font>
      <b/>
      <sz val="12"/>
      <name val="Arial"/>
      <family val="2"/>
    </font>
    <font>
      <b/>
      <sz val="14"/>
      <name val="Arial"/>
      <family val="2"/>
    </font>
    <font>
      <sz val="10"/>
      <color theme="1"/>
      <name val="Arial"/>
      <family val="2"/>
    </font>
    <font>
      <b/>
      <sz val="11"/>
      <color theme="1"/>
      <name val="Arial"/>
      <family val="2"/>
    </font>
    <font>
      <sz val="10"/>
      <name val="Arial"/>
      <family val="2"/>
    </font>
    <font>
      <b/>
      <sz val="15"/>
      <color indexed="62"/>
      <name val="Calibri"/>
      <family val="2"/>
    </font>
    <font>
      <b/>
      <sz val="18"/>
      <name val="Times New Roman"/>
      <family val="1"/>
    </font>
    <font>
      <b/>
      <sz val="8"/>
      <name val="Arial"/>
      <family val="2"/>
    </font>
    <font>
      <i/>
      <sz val="8"/>
      <color indexed="12"/>
      <name val="Arial"/>
      <family val="2"/>
    </font>
    <font>
      <sz val="10"/>
      <name val="SimSun"/>
      <family val="2"/>
    </font>
    <font>
      <sz val="10"/>
      <name val="Courier New"/>
      <family val="3"/>
    </font>
    <font>
      <sz val="11"/>
      <color rgb="FF000000"/>
      <name val="Calibri"/>
      <family val="2"/>
      <charset val="204"/>
    </font>
    <font>
      <sz val="11"/>
      <color rgb="FF000000"/>
      <name val="Calibri"/>
      <family val="2"/>
      <charset val="1"/>
    </font>
    <font>
      <sz val="10"/>
      <color theme="1"/>
      <name val="Calibri"/>
      <family val="2"/>
      <scheme val="minor"/>
    </font>
    <font>
      <b/>
      <sz val="10"/>
      <color indexed="8"/>
      <name val="Calibri"/>
      <family val="2"/>
      <scheme val="minor"/>
    </font>
    <font>
      <b/>
      <sz val="10"/>
      <name val="Calibri"/>
      <family val="2"/>
      <scheme val="minor"/>
    </font>
    <font>
      <sz val="10"/>
      <name val="Calibri"/>
      <family val="2"/>
      <scheme val="minor"/>
    </font>
    <font>
      <b/>
      <sz val="11"/>
      <name val="Calibri"/>
      <family val="2"/>
      <scheme val="minor"/>
    </font>
    <font>
      <sz val="11"/>
      <color theme="2"/>
      <name val="Calibri"/>
      <family val="2"/>
      <scheme val="minor"/>
    </font>
    <font>
      <sz val="11"/>
      <name val="Calibri"/>
      <family val="2"/>
      <scheme val="minor"/>
    </font>
    <font>
      <sz val="8"/>
      <color indexed="81"/>
      <name val="Tahoma"/>
      <family val="2"/>
    </font>
    <font>
      <b/>
      <sz val="8"/>
      <color indexed="81"/>
      <name val="Tahoma"/>
      <family val="2"/>
    </font>
    <font>
      <b/>
      <sz val="9"/>
      <name val="Calibri"/>
      <family val="2"/>
      <scheme val="minor"/>
    </font>
    <font>
      <sz val="10"/>
      <name val="Arial"/>
      <family val="2"/>
    </font>
    <font>
      <sz val="8"/>
      <color theme="1"/>
      <name val="Courier New"/>
      <family val="3"/>
    </font>
    <font>
      <b/>
      <sz val="8"/>
      <color theme="1"/>
      <name val="Courier New"/>
      <family val="3"/>
    </font>
    <font>
      <sz val="10"/>
      <color indexed="8"/>
      <name val="Calibri"/>
      <family val="2"/>
    </font>
    <font>
      <sz val="10"/>
      <name val="Arial"/>
      <family val="2"/>
    </font>
    <font>
      <sz val="10"/>
      <name val="Arial"/>
      <family val="2"/>
    </font>
    <font>
      <u/>
      <sz val="10"/>
      <color indexed="12"/>
      <name val="Arial"/>
      <family val="2"/>
    </font>
    <font>
      <sz val="11"/>
      <color theme="1"/>
      <name val="Arial1"/>
    </font>
    <font>
      <sz val="10"/>
      <color theme="1"/>
      <name val="Arial1"/>
    </font>
    <font>
      <b/>
      <i/>
      <sz val="16"/>
      <color theme="1"/>
      <name val="Arial1"/>
    </font>
    <font>
      <b/>
      <i/>
      <u/>
      <sz val="11"/>
      <color theme="1"/>
      <name val="Arial1"/>
    </font>
    <font>
      <sz val="10"/>
      <name val="Arial"/>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7"/>
      </patternFill>
    </fill>
    <fill>
      <patternFill patternType="solid">
        <fgColor indexed="26"/>
      </patternFill>
    </fill>
    <fill>
      <patternFill patternType="solid">
        <fgColor indexed="4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rgb="FFFFFFFF"/>
        <bgColor indexed="64"/>
      </patternFill>
    </fill>
    <fill>
      <patternFill patternType="solid">
        <fgColor rgb="FFEAF5FF"/>
        <bgColor indexed="64"/>
      </patternFill>
    </fill>
    <fill>
      <patternFill patternType="solid">
        <fgColor rgb="FFD9D9D9"/>
        <bgColor indexed="64"/>
      </patternFill>
    </fill>
    <fill>
      <patternFill patternType="solid">
        <fgColor rgb="FFF0F0F0"/>
        <bgColor indexed="64"/>
      </patternFill>
    </fill>
    <fill>
      <patternFill patternType="solid">
        <fgColor indexed="27"/>
        <bgColor indexed="41"/>
      </patternFill>
    </fill>
    <fill>
      <patternFill patternType="solid">
        <fgColor indexed="47"/>
        <bgColor indexed="22"/>
      </patternFill>
    </fill>
    <fill>
      <patternFill patternType="gray0625"/>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8"/>
      </right>
      <top style="medium">
        <color indexed="8"/>
      </top>
      <bottom style="medium">
        <color indexed="8"/>
      </bottom>
      <diagonal/>
    </border>
    <border>
      <left style="medium">
        <color indexed="8"/>
      </left>
      <right style="thin">
        <color indexed="64"/>
      </right>
      <top/>
      <bottom/>
      <diagonal/>
    </border>
    <border>
      <left style="thin">
        <color indexed="64"/>
      </left>
      <right style="medium">
        <color indexed="8"/>
      </right>
      <top/>
      <bottom/>
      <diagonal/>
    </border>
    <border>
      <left style="medium">
        <color indexed="8"/>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8"/>
      </right>
      <top/>
      <bottom style="medium">
        <color indexed="8"/>
      </bottom>
      <diagonal/>
    </border>
    <border>
      <left style="double">
        <color indexed="8"/>
      </left>
      <right style="thin">
        <color indexed="8"/>
      </right>
      <top style="double">
        <color indexed="8"/>
      </top>
      <bottom/>
      <diagonal/>
    </border>
    <border>
      <left/>
      <right/>
      <top/>
      <bottom style="thick">
        <color indexed="56"/>
      </bottom>
      <diagonal/>
    </border>
    <border>
      <left/>
      <right/>
      <top/>
      <bottom style="thick">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rgb="FFC6CFDD"/>
      </left>
      <right/>
      <top style="medium">
        <color rgb="FFC6CFDD"/>
      </top>
      <bottom/>
      <diagonal/>
    </border>
    <border>
      <left/>
      <right/>
      <top style="medium">
        <color rgb="FFC6CFDD"/>
      </top>
      <bottom/>
      <diagonal/>
    </border>
    <border>
      <left/>
      <right style="medium">
        <color rgb="FFC6CFDD"/>
      </right>
      <top style="medium">
        <color rgb="FFC6CFDD"/>
      </top>
      <bottom/>
      <diagonal/>
    </border>
    <border>
      <left style="medium">
        <color rgb="FFC6CFDD"/>
      </left>
      <right/>
      <top/>
      <bottom/>
      <diagonal/>
    </border>
    <border>
      <left/>
      <right style="medium">
        <color rgb="FFC6CFDD"/>
      </right>
      <top/>
      <bottom/>
      <diagonal/>
    </border>
    <border>
      <left style="medium">
        <color rgb="FFC6CFDD"/>
      </left>
      <right/>
      <top/>
      <bottom style="medium">
        <color rgb="FFC6CFDD"/>
      </bottom>
      <diagonal/>
    </border>
    <border>
      <left/>
      <right/>
      <top/>
      <bottom style="medium">
        <color rgb="FFC6CFDD"/>
      </bottom>
      <diagonal/>
    </border>
    <border>
      <left/>
      <right style="medium">
        <color rgb="FFC6CFDD"/>
      </right>
      <top/>
      <bottom style="medium">
        <color rgb="FFC6CFDD"/>
      </bottom>
      <diagonal/>
    </border>
    <border>
      <left style="hair">
        <color auto="1"/>
      </left>
      <right style="hair">
        <color auto="1"/>
      </right>
      <top style="hair">
        <color auto="1"/>
      </top>
      <bottom style="hair">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s>
  <cellStyleXfs count="21881">
    <xf numFmtId="0" fontId="0" fillId="0" borderId="0"/>
    <xf numFmtId="9" fontId="1" fillId="0" borderId="0" applyFont="0" applyFill="0" applyBorder="0" applyAlignment="0" applyProtection="0"/>
    <xf numFmtId="0" fontId="18" fillId="0" borderId="0">
      <alignment vertical="top"/>
    </xf>
    <xf numFmtId="0" fontId="19" fillId="33" borderId="0" applyNumberFormat="0" applyBorder="0" applyProtection="0">
      <alignment vertical="top"/>
    </xf>
    <xf numFmtId="0" fontId="19" fillId="34" borderId="0" applyNumberFormat="0" applyBorder="0" applyProtection="0">
      <alignment vertical="top"/>
    </xf>
    <xf numFmtId="0" fontId="19" fillId="35" borderId="0" applyNumberFormat="0" applyBorder="0" applyProtection="0">
      <alignment vertical="top"/>
    </xf>
    <xf numFmtId="0" fontId="19" fillId="36" borderId="0" applyNumberFormat="0" applyBorder="0" applyProtection="0">
      <alignment vertical="top"/>
    </xf>
    <xf numFmtId="0" fontId="19" fillId="37" borderId="0" applyNumberFormat="0" applyBorder="0" applyProtection="0">
      <alignment vertical="top"/>
    </xf>
    <xf numFmtId="0" fontId="19" fillId="38" borderId="0" applyNumberFormat="0" applyBorder="0" applyProtection="0">
      <alignment vertical="top"/>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9" fillId="42" borderId="0" applyNumberFormat="0" applyBorder="0" applyProtection="0">
      <alignment vertical="top"/>
    </xf>
    <xf numFmtId="0" fontId="19" fillId="43" borderId="0" applyNumberFormat="0" applyBorder="0" applyProtection="0">
      <alignment vertical="top"/>
    </xf>
    <xf numFmtId="0" fontId="19" fillId="44" borderId="0" applyNumberFormat="0" applyBorder="0" applyProtection="0">
      <alignment vertical="top"/>
    </xf>
    <xf numFmtId="0" fontId="19" fillId="36" borderId="0" applyNumberFormat="0" applyBorder="0" applyProtection="0">
      <alignment vertical="top"/>
    </xf>
    <xf numFmtId="0" fontId="19" fillId="42" borderId="0" applyNumberFormat="0" applyBorder="0" applyProtection="0">
      <alignment vertical="top"/>
    </xf>
    <xf numFmtId="0" fontId="19" fillId="45" borderId="0" applyNumberFormat="0" applyBorder="0" applyProtection="0">
      <alignment vertical="top"/>
    </xf>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0" fillId="48" borderId="0" applyNumberFormat="0" applyBorder="0" applyProtection="0">
      <alignment vertical="top"/>
    </xf>
    <xf numFmtId="0" fontId="20" fillId="43" borderId="0" applyNumberFormat="0" applyBorder="0" applyProtection="0">
      <alignment vertical="top"/>
    </xf>
    <xf numFmtId="0" fontId="20" fillId="44" borderId="0" applyNumberFormat="0" applyBorder="0" applyProtection="0">
      <alignment vertical="top"/>
    </xf>
    <xf numFmtId="0" fontId="20" fillId="49" borderId="0" applyNumberFormat="0" applyBorder="0" applyProtection="0">
      <alignment vertical="top"/>
    </xf>
    <xf numFmtId="0" fontId="20" fillId="50" borderId="0" applyNumberFormat="0" applyBorder="0" applyProtection="0">
      <alignment vertical="top"/>
    </xf>
    <xf numFmtId="0" fontId="20" fillId="51" borderId="0" applyNumberFormat="0" applyBorder="0" applyProtection="0">
      <alignment vertical="top"/>
    </xf>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0" fillId="52" borderId="0" applyNumberFormat="0" applyBorder="0" applyProtection="0">
      <alignment vertical="top"/>
    </xf>
    <xf numFmtId="0" fontId="20" fillId="53" borderId="0" applyNumberFormat="0" applyBorder="0" applyProtection="0">
      <alignment vertical="top"/>
    </xf>
    <xf numFmtId="0" fontId="20" fillId="54" borderId="0" applyNumberFormat="0" applyBorder="0" applyProtection="0">
      <alignment vertical="top"/>
    </xf>
    <xf numFmtId="0" fontId="20" fillId="49" borderId="0" applyNumberFormat="0" applyBorder="0" applyProtection="0">
      <alignment vertical="top"/>
    </xf>
    <xf numFmtId="0" fontId="20" fillId="50" borderId="0" applyNumberFormat="0" applyBorder="0" applyProtection="0">
      <alignment vertical="top"/>
    </xf>
    <xf numFmtId="0" fontId="20" fillId="55" borderId="0" applyNumberFormat="0" applyBorder="0" applyProtection="0">
      <alignment vertical="top"/>
    </xf>
    <xf numFmtId="0" fontId="26" fillId="34" borderId="0" applyNumberFormat="0" applyBorder="0" applyProtection="0">
      <alignment vertical="top"/>
    </xf>
    <xf numFmtId="0" fontId="21" fillId="41"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2" fillId="56" borderId="11" applyNumberFormat="0" applyProtection="0">
      <alignment vertical="top"/>
    </xf>
    <xf numFmtId="0" fontId="22" fillId="46" borderId="11" applyNumberFormat="0" applyAlignment="0" applyProtection="0"/>
    <xf numFmtId="0" fontId="11" fillId="6" borderId="4" applyNumberFormat="0" applyAlignment="0" applyProtection="0"/>
    <xf numFmtId="0" fontId="23" fillId="57" borderId="12" applyNumberFormat="0" applyAlignment="0" applyProtection="0"/>
    <xf numFmtId="0" fontId="12" fillId="0" borderId="6" applyNumberFormat="0" applyFill="0" applyAlignment="0" applyProtection="0"/>
    <xf numFmtId="0" fontId="23" fillId="58" borderId="12" applyNumberFormat="0" applyProtection="0">
      <alignment vertical="top"/>
    </xf>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6" fillId="2" borderId="0" applyNumberFormat="0" applyBorder="0" applyAlignment="0" applyProtection="0"/>
    <xf numFmtId="0" fontId="25" fillId="39" borderId="11" applyNumberFormat="0" applyAlignment="0" applyProtection="0"/>
    <xf numFmtId="0" fontId="9" fillId="5" borderId="4" applyNumberFormat="0" applyAlignment="0" applyProtection="0"/>
    <xf numFmtId="0" fontId="18" fillId="0" borderId="0">
      <alignment vertical="top"/>
    </xf>
    <xf numFmtId="0" fontId="31" fillId="0" borderId="0" applyNumberFormat="0" applyFill="0" applyBorder="0" applyProtection="0">
      <alignment vertical="top"/>
    </xf>
    <xf numFmtId="0" fontId="21" fillId="35" borderId="0" applyNumberFormat="0" applyBorder="0" applyProtection="0">
      <alignment vertical="top"/>
    </xf>
    <xf numFmtId="0" fontId="32" fillId="0" borderId="0" applyNumberFormat="0" applyFill="0" applyBorder="0" applyProtection="0">
      <alignment vertical="top"/>
    </xf>
    <xf numFmtId="0" fontId="34" fillId="0" borderId="10" applyNumberFormat="0" applyFill="0" applyProtection="0">
      <alignment vertical="top"/>
    </xf>
    <xf numFmtId="0" fontId="35" fillId="0" borderId="14" applyNumberFormat="0" applyFill="0" applyProtection="0">
      <alignment vertical="top"/>
    </xf>
    <xf numFmtId="0" fontId="35" fillId="0" borderId="0" applyNumberFormat="0" applyFill="0" applyBorder="0" applyProtection="0">
      <alignment vertical="top"/>
    </xf>
    <xf numFmtId="0" fontId="7" fillId="3" borderId="0" applyNumberFormat="0" applyBorder="0" applyAlignment="0" applyProtection="0"/>
    <xf numFmtId="0" fontId="25" fillId="38" borderId="11" applyNumberFormat="0" applyProtection="0">
      <alignment vertical="top"/>
    </xf>
    <xf numFmtId="0" fontId="24" fillId="0" borderId="13" applyNumberFormat="0" applyFill="0" applyProtection="0">
      <alignment vertical="top"/>
    </xf>
    <xf numFmtId="0" fontId="27" fillId="47" borderId="0" applyNumberFormat="0" applyBorder="0" applyAlignment="0" applyProtection="0"/>
    <xf numFmtId="0" fontId="27" fillId="59" borderId="0" applyNumberFormat="0" applyBorder="0" applyProtection="0">
      <alignment vertical="top"/>
    </xf>
    <xf numFmtId="0" fontId="8" fillId="4" borderId="0" applyNumberFormat="0" applyBorder="0" applyAlignment="0" applyProtection="0"/>
    <xf numFmtId="0" fontId="28" fillId="0" borderId="0"/>
    <xf numFmtId="0" fontId="1" fillId="0" borderId="0"/>
    <xf numFmtId="0" fontId="28" fillId="0" borderId="0">
      <alignment vertical="top"/>
    </xf>
    <xf numFmtId="0" fontId="28" fillId="0" borderId="0">
      <alignment vertical="top"/>
    </xf>
    <xf numFmtId="0" fontId="28" fillId="40" borderId="15" applyNumberFormat="0" applyFont="0" applyAlignment="0" applyProtection="0"/>
    <xf numFmtId="0" fontId="1" fillId="8" borderId="8"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9" fontId="18" fillId="0" borderId="0" applyFill="0" applyBorder="0" applyProtection="0">
      <alignment vertical="top"/>
    </xf>
    <xf numFmtId="0" fontId="29" fillId="46" borderId="16" applyNumberFormat="0" applyAlignment="0" applyProtection="0"/>
    <xf numFmtId="0" fontId="10" fillId="6" borderId="5" applyNumberFormat="0" applyAlignment="0" applyProtection="0"/>
    <xf numFmtId="165" fontId="2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33" fillId="0" borderId="17" applyNumberFormat="0" applyFill="0" applyProtection="0">
      <alignment vertical="top"/>
    </xf>
    <xf numFmtId="0" fontId="2" fillId="0" borderId="0" applyNumberFormat="0" applyFill="0" applyBorder="0" applyAlignment="0" applyProtection="0"/>
    <xf numFmtId="0" fontId="36" fillId="0" borderId="18" applyNumberFormat="0" applyFill="0" applyProtection="0">
      <alignment vertical="top"/>
    </xf>
    <xf numFmtId="0" fontId="16" fillId="0" borderId="9" applyNumberFormat="0" applyFill="0" applyAlignment="0" applyProtection="0"/>
    <xf numFmtId="0" fontId="13" fillId="7" borderId="7" applyNumberFormat="0" applyAlignment="0" applyProtection="0"/>
    <xf numFmtId="0" fontId="30" fillId="0" borderId="0" applyNumberFormat="0" applyFill="0" applyBorder="0" applyProtection="0">
      <alignment vertical="top"/>
    </xf>
    <xf numFmtId="0" fontId="42" fillId="0" borderId="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1" fillId="35" borderId="0" applyNumberFormat="0" applyBorder="0" applyAlignment="0" applyProtection="0"/>
    <xf numFmtId="0" fontId="22" fillId="56" borderId="11" applyNumberFormat="0" applyAlignment="0" applyProtection="0"/>
    <xf numFmtId="0" fontId="23" fillId="58" borderId="12" applyNumberFormat="0" applyAlignment="0" applyProtection="0"/>
    <xf numFmtId="0" fontId="24" fillId="0" borderId="13" applyNumberFormat="0" applyFill="0" applyAlignment="0" applyProtection="0"/>
    <xf numFmtId="171" fontId="44" fillId="0" borderId="0" applyNumberFormat="0" applyFill="0" applyBorder="0">
      <alignment horizontal="left" vertical="center"/>
      <protection locked="0"/>
    </xf>
    <xf numFmtId="171" fontId="45" fillId="68" borderId="0" applyNumberFormat="0" applyBorder="0">
      <alignment horizontal="center" vertical="center"/>
    </xf>
    <xf numFmtId="171" fontId="45" fillId="68" borderId="0" applyNumberFormat="0" applyBorder="0">
      <alignment horizontal="center" vertical="center"/>
    </xf>
    <xf numFmtId="171" fontId="46" fillId="68" borderId="31" applyNumberFormat="0" applyFill="0" applyBorder="0" applyProtection="0">
      <alignment horizontal="left"/>
      <protection locked="0"/>
    </xf>
    <xf numFmtId="0" fontId="20"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5" borderId="0" applyNumberFormat="0" applyBorder="0" applyAlignment="0" applyProtection="0"/>
    <xf numFmtId="0" fontId="25" fillId="67" borderId="11"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3" fontId="47" fillId="0" borderId="0" applyFill="0" applyBorder="0" applyAlignment="0" applyProtection="0"/>
    <xf numFmtId="172" fontId="28" fillId="0" borderId="0" applyFont="0" applyFill="0" applyBorder="0" applyAlignment="0" applyProtection="0"/>
    <xf numFmtId="0" fontId="26" fillId="34" borderId="0" applyNumberFormat="0" applyBorder="0" applyAlignment="0" applyProtection="0"/>
    <xf numFmtId="0" fontId="28" fillId="0" borderId="0">
      <alignment horizontal="centerContinuous" vertical="justify"/>
    </xf>
    <xf numFmtId="0" fontId="28" fillId="0" borderId="0">
      <alignment horizontal="centerContinuous" vertical="justify"/>
    </xf>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9"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9"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4" fontId="47"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4" fontId="47" fillId="0" borderId="0" applyFill="0" applyBorder="0" applyAlignment="0" applyProtection="0"/>
    <xf numFmtId="164" fontId="28" fillId="0" borderId="0" applyFont="0" applyFill="0" applyBorder="0" applyAlignment="0" applyProtection="0"/>
    <xf numFmtId="174" fontId="28"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4" fontId="28"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47"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47" fillId="0" borderId="0" applyFill="0" applyBorder="0" applyAlignment="0" applyProtection="0"/>
    <xf numFmtId="16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28"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28"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5" fontId="28" fillId="0" borderId="0" applyFill="0" applyBorder="0" applyAlignment="0" applyProtection="0"/>
    <xf numFmtId="175" fontId="28"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7"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0" borderId="15" applyNumberFormat="0" applyAlignment="0" applyProtection="0"/>
    <xf numFmtId="0" fontId="28" fillId="60" borderId="15" applyNumberForma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0" applyNumberFormat="0" applyBorder="0" applyAlignment="0"/>
    <xf numFmtId="0" fontId="28" fillId="0" borderId="0" applyNumberFormat="0" applyBorder="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0" fontId="28" fillId="0" borderId="40" applyNumberFormat="0" applyFont="0" applyAlignment="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7"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47"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7"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7"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7"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ill="0" applyAlignment="0" applyProtection="0"/>
    <xf numFmtId="9" fontId="28" fillId="0" borderId="0" applyFill="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9" fillId="56" borderId="16"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6" fontId="47"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6" fontId="47" fillId="0" borderId="0" applyFill="0" applyBorder="0" applyAlignment="0" applyProtection="0"/>
    <xf numFmtId="165" fontId="28" fillId="0" borderId="0" applyFont="0" applyFill="0" applyBorder="0" applyAlignment="0" applyProtection="0"/>
    <xf numFmtId="166" fontId="28"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6" fontId="28"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66" fontId="47" fillId="0" borderId="0" applyFill="0" applyBorder="0" applyAlignment="0" applyProtection="0"/>
    <xf numFmtId="169" fontId="28" fillId="0" borderId="0" applyFill="0" applyBorder="0" applyAlignment="0" applyProtection="0"/>
    <xf numFmtId="169" fontId="28" fillId="0" borderId="0" applyFill="0" applyBorder="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69" fontId="28" fillId="0" borderId="0" applyFill="0" applyBorder="0" applyAlignment="0" applyProtection="0"/>
    <xf numFmtId="169" fontId="28"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0" fillId="0" borderId="0"/>
    <xf numFmtId="0" fontId="30" fillId="0" borderId="0" applyNumberFormat="0" applyFill="0" applyBorder="0" applyAlignment="0" applyProtection="0"/>
    <xf numFmtId="0" fontId="31" fillId="0" borderId="0" applyNumberFormat="0" applyFill="0" applyBorder="0" applyAlignment="0" applyProtection="0"/>
    <xf numFmtId="0" fontId="43" fillId="0" borderId="42" applyNumberFormat="0" applyFill="0" applyAlignment="0" applyProtection="0"/>
    <xf numFmtId="0" fontId="43" fillId="0" borderId="41" applyNumberFormat="0" applyFill="0" applyAlignment="0" applyProtection="0"/>
    <xf numFmtId="0" fontId="33" fillId="0" borderId="17" applyNumberFormat="0" applyFill="0" applyAlignment="0" applyProtection="0"/>
    <xf numFmtId="0" fontId="43" fillId="0" borderId="42"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2" fillId="0" borderId="0" applyNumberFormat="0" applyFill="0" applyBorder="0" applyAlignment="0" applyProtection="0"/>
    <xf numFmtId="0" fontId="34" fillId="0" borderId="10" applyNumberFormat="0" applyFill="0" applyAlignment="0" applyProtection="0"/>
    <xf numFmtId="0" fontId="35" fillId="0" borderId="14" applyNumberFormat="0" applyFill="0" applyAlignment="0" applyProtection="0"/>
    <xf numFmtId="0" fontId="35" fillId="0" borderId="0" applyNumberFormat="0" applyFill="0" applyBorder="0" applyAlignment="0" applyProtection="0"/>
    <xf numFmtId="0" fontId="32" fillId="0" borderId="0" applyNumberFormat="0" applyFill="0" applyBorder="0" applyAlignment="0" applyProtection="0"/>
    <xf numFmtId="0" fontId="36" fillId="0" borderId="18" applyNumberFormat="0" applyFill="0" applyAlignment="0" applyProtection="0"/>
    <xf numFmtId="165" fontId="4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42" fillId="0" borderId="0" applyFont="0" applyFill="0" applyBorder="0" applyAlignment="0" applyProtection="0"/>
    <xf numFmtId="43" fontId="1" fillId="0" borderId="0" applyFont="0" applyFill="0" applyBorder="0" applyAlignment="0" applyProtection="0"/>
    <xf numFmtId="0" fontId="21" fillId="41" borderId="0" applyNumberFormat="0" applyBorder="0" applyAlignment="0" applyProtection="0"/>
    <xf numFmtId="0" fontId="11" fillId="6" borderId="4" applyNumberFormat="0" applyAlignment="0" applyProtection="0"/>
    <xf numFmtId="0" fontId="23" fillId="57" borderId="12" applyNumberFormat="0" applyAlignment="0" applyProtection="0"/>
    <xf numFmtId="0" fontId="9" fillId="5" borderId="4" applyNumberFormat="0" applyAlignment="0" applyProtection="0"/>
    <xf numFmtId="0" fontId="18" fillId="0" borderId="0">
      <alignment vertical="top"/>
    </xf>
    <xf numFmtId="169" fontId="28" fillId="0" borderId="0" applyFont="0" applyFill="0" applyBorder="0" applyAlignment="0" applyProtection="0"/>
    <xf numFmtId="0" fontId="27" fillId="47" borderId="0" applyNumberFormat="0" applyBorder="0" applyAlignment="0" applyProtection="0"/>
    <xf numFmtId="0" fontId="1" fillId="0" borderId="0"/>
    <xf numFmtId="0" fontId="28" fillId="0" borderId="0">
      <alignment vertical="top"/>
    </xf>
    <xf numFmtId="0" fontId="28" fillId="0" borderId="0">
      <alignment vertical="top"/>
    </xf>
    <xf numFmtId="0" fontId="18" fillId="0" borderId="0">
      <alignment vertical="top"/>
    </xf>
    <xf numFmtId="0" fontId="28" fillId="0" borderId="0"/>
    <xf numFmtId="0" fontId="1" fillId="8" borderId="8" applyNumberFormat="0" applyFont="0" applyAlignment="0" applyProtection="0"/>
    <xf numFmtId="0" fontId="28" fillId="40" borderId="15" applyNumberFormat="0" applyFont="0" applyAlignment="0" applyProtection="0"/>
    <xf numFmtId="9" fontId="28" fillId="0" borderId="0" applyFont="0" applyFill="0" applyBorder="0" applyAlignment="0" applyProtection="0"/>
    <xf numFmtId="9" fontId="18" fillId="0" borderId="0" applyFill="0" applyBorder="0" applyProtection="0">
      <alignment vertical="top"/>
    </xf>
    <xf numFmtId="0" fontId="10" fillId="6" borderId="5"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3" fillId="0" borderId="17" applyNumberFormat="0" applyFill="0" applyProtection="0">
      <alignment vertical="top"/>
    </xf>
    <xf numFmtId="0" fontId="2" fillId="0" borderId="0" applyNumberFormat="0" applyFill="0" applyBorder="0" applyAlignment="0" applyProtection="0"/>
    <xf numFmtId="0" fontId="16" fillId="0" borderId="9" applyNumberFormat="0" applyFill="0" applyAlignment="0" applyProtection="0"/>
    <xf numFmtId="165" fontId="1"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0" fontId="61" fillId="0" borderId="0"/>
    <xf numFmtId="9" fontId="61" fillId="0" borderId="0" applyFont="0" applyFill="0" applyBorder="0" applyAlignment="0" applyProtection="0"/>
    <xf numFmtId="165" fontId="61" fillId="0" borderId="0" applyFont="0" applyFill="0" applyBorder="0" applyAlignment="0" applyProtection="0"/>
    <xf numFmtId="0" fontId="61" fillId="0" borderId="0"/>
    <xf numFmtId="0" fontId="61" fillId="0" borderId="0"/>
    <xf numFmtId="0" fontId="61" fillId="0" borderId="0"/>
    <xf numFmtId="0" fontId="61" fillId="0" borderId="0"/>
    <xf numFmtId="9" fontId="28" fillId="0" borderId="0" applyFont="0" applyFill="0" applyBorder="0" applyAlignment="0" applyProtection="0"/>
    <xf numFmtId="9"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65" fillId="0" borderId="0"/>
    <xf numFmtId="9" fontId="65" fillId="0" borderId="0" applyFont="0" applyFill="0" applyBorder="0" applyAlignment="0" applyProtection="0"/>
    <xf numFmtId="9" fontId="65" fillId="0" borderId="0" applyFont="0" applyFill="0" applyBorder="0" applyAlignment="0" applyProtection="0"/>
    <xf numFmtId="165" fontId="65" fillId="0" borderId="0" applyFont="0" applyFill="0" applyBorder="0" applyAlignment="0" applyProtection="0"/>
    <xf numFmtId="0" fontId="65" fillId="0" borderId="0"/>
    <xf numFmtId="165" fontId="65" fillId="0" borderId="0" applyFont="0" applyFill="0" applyBorder="0" applyAlignment="0" applyProtection="0"/>
    <xf numFmtId="0" fontId="28" fillId="0" borderId="0"/>
    <xf numFmtId="9"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165" fontId="66" fillId="0" borderId="0" applyFont="0" applyFill="0" applyBorder="0" applyAlignment="0" applyProtection="0"/>
    <xf numFmtId="0" fontId="16" fillId="0" borderId="9" applyNumberFormat="0" applyFill="0" applyAlignment="0" applyProtection="0"/>
    <xf numFmtId="0" fontId="2" fillId="0" borderId="0" applyNumberFormat="0" applyFill="0" applyBorder="0" applyAlignment="0" applyProtection="0"/>
    <xf numFmtId="0" fontId="33" fillId="0" borderId="17" applyNumberFormat="0" applyFill="0" applyProtection="0">
      <alignment vertical="top"/>
    </xf>
    <xf numFmtId="0" fontId="15" fillId="0" borderId="0" applyNumberFormat="0" applyFill="0" applyBorder="0" applyAlignment="0" applyProtection="0"/>
    <xf numFmtId="0" fontId="14" fillId="0" borderId="0" applyNumberFormat="0" applyFill="0" applyBorder="0" applyAlignment="0" applyProtection="0"/>
    <xf numFmtId="0" fontId="10" fillId="6" borderId="5" applyNumberFormat="0" applyAlignment="0" applyProtection="0"/>
    <xf numFmtId="9" fontId="18" fillId="0" borderId="0" applyFill="0" applyBorder="0" applyProtection="0">
      <alignment vertical="top"/>
    </xf>
    <xf numFmtId="0" fontId="1" fillId="8" borderId="8" applyNumberFormat="0" applyFont="0" applyAlignment="0" applyProtection="0"/>
    <xf numFmtId="0" fontId="28" fillId="40" borderId="15" applyNumberFormat="0" applyFont="0" applyAlignment="0" applyProtection="0"/>
    <xf numFmtId="0" fontId="28" fillId="0" borderId="0">
      <alignment vertical="top"/>
    </xf>
    <xf numFmtId="0" fontId="28" fillId="0" borderId="0">
      <alignment vertical="top"/>
    </xf>
    <xf numFmtId="0" fontId="1" fillId="0" borderId="0"/>
    <xf numFmtId="0" fontId="27" fillId="47" borderId="0" applyNumberFormat="0" applyBorder="0" applyAlignment="0" applyProtection="0"/>
    <xf numFmtId="0" fontId="18" fillId="0" borderId="0">
      <alignment vertical="top"/>
    </xf>
    <xf numFmtId="0" fontId="9" fillId="5" borderId="4" applyNumberFormat="0" applyAlignment="0" applyProtection="0"/>
    <xf numFmtId="0" fontId="23" fillId="57" borderId="12" applyNumberFormat="0" applyAlignment="0" applyProtection="0"/>
    <xf numFmtId="0" fontId="11" fillId="6" borderId="4" applyNumberFormat="0" applyAlignment="0" applyProtection="0"/>
    <xf numFmtId="0" fontId="21" fillId="41" borderId="0" applyNumberFormat="0" applyBorder="0" applyAlignment="0" applyProtection="0"/>
    <xf numFmtId="0" fontId="18" fillId="0" borderId="0">
      <alignment vertical="top"/>
    </xf>
    <xf numFmtId="165" fontId="66" fillId="0" borderId="0" applyFont="0" applyFill="0" applyBorder="0" applyAlignment="0" applyProtection="0"/>
    <xf numFmtId="0" fontId="66" fillId="0" borderId="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66" fillId="0" borderId="0" applyFont="0" applyFill="0" applyBorder="0" applyAlignment="0" applyProtection="0"/>
    <xf numFmtId="0" fontId="66" fillId="0" borderId="0"/>
    <xf numFmtId="0" fontId="66" fillId="0" borderId="0"/>
    <xf numFmtId="0" fontId="67" fillId="0" borderId="0" applyNumberForma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0" fillId="0" borderId="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165" fontId="28" fillId="0" borderId="0" applyFont="0" applyFill="0" applyBorder="0" applyAlignment="0" applyProtection="0"/>
    <xf numFmtId="0" fontId="25" fillId="67" borderId="11" applyNumberFormat="0" applyAlignment="0" applyProtection="0"/>
    <xf numFmtId="0" fontId="22" fillId="56" borderId="11" applyNumberFormat="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40" fillId="0" borderId="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40" borderId="15" applyNumberFormat="0" applyFont="0" applyAlignment="0" applyProtection="0"/>
    <xf numFmtId="0" fontId="28" fillId="0" borderId="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5" fillId="39" borderId="11" applyNumberFormat="0" applyAlignment="0" applyProtection="0"/>
    <xf numFmtId="0" fontId="18" fillId="60" borderId="15"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40" fillId="0" borderId="0"/>
    <xf numFmtId="0" fontId="40" fillId="0" borderId="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40" fillId="0" borderId="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9" fillId="56" borderId="16"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5" fillId="39"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8" fillId="60" borderId="15" applyNumberFormat="0" applyAlignment="0" applyProtection="0"/>
    <xf numFmtId="0" fontId="29" fillId="5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8" fillId="60" borderId="15" applyNumberFormat="0" applyAlignment="0" applyProtection="0"/>
    <xf numFmtId="0" fontId="18" fillId="60" borderId="15" applyNumberFormat="0" applyProtection="0">
      <alignment vertical="top"/>
    </xf>
    <xf numFmtId="0" fontId="22" fillId="56" borderId="11" applyNumberFormat="0" applyProtection="0">
      <alignment vertical="top"/>
    </xf>
    <xf numFmtId="0" fontId="25" fillId="39"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28" fillId="60" borderId="15" applyNumberFormat="0" applyAlignment="0" applyProtection="0"/>
    <xf numFmtId="0" fontId="25" fillId="39" borderId="11" applyNumberFormat="0" applyAlignment="0" applyProtection="0"/>
    <xf numFmtId="0" fontId="29" fillId="56" borderId="16" applyNumberFormat="0" applyProtection="0">
      <alignment vertical="top"/>
    </xf>
    <xf numFmtId="0" fontId="28" fillId="60" borderId="15" applyNumberFormat="0" applyAlignment="0" applyProtection="0"/>
    <xf numFmtId="0" fontId="29" fillId="4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46" borderId="16" applyNumberFormat="0" applyAlignment="0" applyProtection="0"/>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5" fillId="38" borderId="11" applyNumberFormat="0" applyProtection="0">
      <alignment vertical="top"/>
    </xf>
    <xf numFmtId="0" fontId="28" fillId="60" borderId="15" applyNumberFormat="0" applyAlignment="0" applyProtection="0"/>
    <xf numFmtId="0" fontId="25" fillId="67"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5" fillId="39" borderId="11" applyNumberFormat="0" applyAlignment="0" applyProtection="0"/>
    <xf numFmtId="0" fontId="18" fillId="60" borderId="15" applyNumberFormat="0" applyProtection="0">
      <alignment vertical="top"/>
    </xf>
    <xf numFmtId="0" fontId="22" fillId="56" borderId="11" applyNumberForma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18" fillId="60" borderId="15" applyNumberFormat="0" applyProtection="0">
      <alignment vertical="top"/>
    </xf>
    <xf numFmtId="0" fontId="28" fillId="60" borderId="15" applyNumberFormat="0" applyAlignment="0" applyProtection="0"/>
    <xf numFmtId="0" fontId="22" fillId="56"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5" fillId="38" borderId="11" applyNumberFormat="0" applyProtection="0">
      <alignment vertical="top"/>
    </xf>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8" fillId="60" borderId="15" applyNumberFormat="0" applyAlignment="0" applyProtection="0"/>
    <xf numFmtId="0" fontId="18" fillId="60" borderId="15" applyNumberFormat="0" applyProtection="0">
      <alignment vertical="top"/>
    </xf>
    <xf numFmtId="0" fontId="22" fillId="46" borderId="11" applyNumberFormat="0" applyAlignment="0" applyProtection="0"/>
    <xf numFmtId="0" fontId="22" fillId="56" borderId="11" applyNumberFormat="0" applyAlignment="0" applyProtection="0"/>
    <xf numFmtId="0" fontId="22" fillId="46"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5" fillId="67"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46"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5" fillId="39" borderId="11" applyNumberFormat="0" applyAlignment="0" applyProtection="0"/>
    <xf numFmtId="0" fontId="29" fillId="4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9" fillId="56" borderId="16" applyNumberFormat="0" applyProtection="0">
      <alignment vertical="top"/>
    </xf>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39"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46"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5" fillId="39" borderId="11" applyNumberFormat="0" applyAlignment="0" applyProtection="0"/>
    <xf numFmtId="0" fontId="29" fillId="4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9" fillId="56" borderId="16" applyNumberFormat="0" applyProtection="0">
      <alignment vertical="top"/>
    </xf>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39"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165" fontId="28" fillId="0" borderId="0" applyFont="0" applyFill="0" applyBorder="0" applyAlignment="0" applyProtection="0"/>
    <xf numFmtId="0" fontId="1" fillId="0" borderId="0"/>
    <xf numFmtId="0" fontId="1" fillId="0" borderId="0"/>
    <xf numFmtId="9" fontId="19" fillId="0" borderId="0" applyFont="0" applyFill="0" applyBorder="0" applyAlignment="0" applyProtection="0"/>
    <xf numFmtId="183" fontId="28"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5" fillId="39" borderId="11" applyNumberFormat="0" applyAlignment="0" applyProtection="0"/>
    <xf numFmtId="0" fontId="18" fillId="60" borderId="15"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8" fillId="60" borderId="15"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8" fillId="60" borderId="15" applyNumberFormat="0" applyAlignment="0" applyProtection="0"/>
    <xf numFmtId="0" fontId="29" fillId="56" borderId="16"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8" fillId="60" borderId="15" applyNumberFormat="0" applyAlignment="0" applyProtection="0"/>
    <xf numFmtId="0" fontId="18" fillId="60" borderId="15" applyNumberFormat="0" applyProtection="0">
      <alignment vertical="top"/>
    </xf>
    <xf numFmtId="0" fontId="25" fillId="39"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9" fillId="4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2" fillId="56"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8" fillId="60" borderId="15" applyNumberFormat="0" applyAlignment="0" applyProtection="0"/>
    <xf numFmtId="0" fontId="29" fillId="46" borderId="16" applyNumberFormat="0" applyAlignment="0" applyProtection="0"/>
    <xf numFmtId="0" fontId="28" fillId="60" borderId="15" applyNumberFormat="0" applyAlignment="0" applyProtection="0"/>
    <xf numFmtId="0" fontId="29" fillId="46" borderId="16" applyNumberFormat="0" applyAlignment="0" applyProtection="0"/>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9" fillId="56" borderId="16" applyNumberFormat="0" applyAlignment="0" applyProtection="0"/>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5" fillId="38" borderId="11" applyNumberFormat="0" applyProtection="0">
      <alignment vertical="top"/>
    </xf>
    <xf numFmtId="0" fontId="28" fillId="60" borderId="15" applyNumberFormat="0" applyAlignment="0" applyProtection="0"/>
    <xf numFmtId="0" fontId="25" fillId="67" borderId="11" applyNumberFormat="0" applyAlignment="0" applyProtection="0"/>
    <xf numFmtId="0" fontId="18" fillId="60" borderId="15"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5" fillId="39" borderId="11" applyNumberFormat="0" applyAlignment="0" applyProtection="0"/>
    <xf numFmtId="0" fontId="18" fillId="60" borderId="15" applyNumberFormat="0" applyProtection="0">
      <alignment vertical="top"/>
    </xf>
    <xf numFmtId="0" fontId="22" fillId="56"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9" fillId="4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9" fillId="46" borderId="16" applyNumberFormat="0" applyAlignment="0" applyProtection="0"/>
    <xf numFmtId="0" fontId="25" fillId="67"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2" fillId="4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5" fillId="67"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9" fillId="5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8" borderId="11"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60" borderId="15"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9" fillId="56" borderId="16"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5" fillId="39"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46" borderId="11" applyNumberFormat="0" applyAlignment="0" applyProtection="0"/>
    <xf numFmtId="0" fontId="25" fillId="38" borderId="11"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2" fillId="46" borderId="11" applyNumberFormat="0" applyAlignment="0" applyProtection="0"/>
    <xf numFmtId="0" fontId="28" fillId="60" borderId="15" applyNumberFormat="0" applyAlignment="0" applyProtection="0"/>
    <xf numFmtId="0" fontId="28" fillId="60" borderId="15" applyNumberFormat="0" applyAlignment="0" applyProtection="0"/>
    <xf numFmtId="0" fontId="22" fillId="56" borderId="11" applyNumberFormat="0" applyProtection="0">
      <alignment vertical="top"/>
    </xf>
    <xf numFmtId="0" fontId="29" fillId="4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9" fillId="46" borderId="16" applyNumberFormat="0" applyAlignment="0" applyProtection="0"/>
    <xf numFmtId="0" fontId="29" fillId="5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Alignment="0" applyProtection="0"/>
    <xf numFmtId="0" fontId="25" fillId="39" borderId="11"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9" fillId="46" borderId="16" applyNumberFormat="0" applyAlignment="0" applyProtection="0"/>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46" borderId="16" applyNumberFormat="0" applyAlignment="0" applyProtection="0"/>
    <xf numFmtId="0" fontId="25" fillId="67" borderId="11" applyNumberFormat="0" applyAlignment="0" applyProtection="0"/>
    <xf numFmtId="0" fontId="29" fillId="56" borderId="16" applyNumberFormat="0" applyAlignment="0" applyProtection="0"/>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2" fillId="4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39" borderId="11" applyNumberFormat="0" applyAlignment="0" applyProtection="0"/>
    <xf numFmtId="0" fontId="18" fillId="60" borderId="15" applyNumberFormat="0" applyProtection="0">
      <alignment vertical="top"/>
    </xf>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2" fillId="4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46"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9" fillId="56" borderId="16"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39"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9" fillId="46" borderId="16" applyNumberFormat="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28" fillId="60" borderId="15"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Alignment="0" applyProtection="0"/>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5" fillId="38" borderId="11" applyNumberFormat="0" applyProtection="0">
      <alignment vertical="top"/>
    </xf>
    <xf numFmtId="0" fontId="28" fillId="60" borderId="15" applyNumberFormat="0" applyAlignment="0" applyProtection="0"/>
    <xf numFmtId="0" fontId="25" fillId="67"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2" fillId="5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25" fillId="39"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4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2" fillId="56" borderId="11" applyNumberFormat="0" applyAlignment="0" applyProtection="0"/>
    <xf numFmtId="0" fontId="18" fillId="60" borderId="15" applyNumberFormat="0" applyProtection="0">
      <alignment vertical="top"/>
    </xf>
    <xf numFmtId="0" fontId="25" fillId="39" borderId="11" applyNumberFormat="0" applyAlignment="0" applyProtection="0"/>
    <xf numFmtId="0" fontId="18" fillId="60" borderId="15" applyNumberFormat="0" applyProtection="0">
      <alignment vertical="top"/>
    </xf>
    <xf numFmtId="0" fontId="18" fillId="60" borderId="15"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4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9" fillId="46" borderId="16" applyNumberFormat="0" applyAlignment="0" applyProtection="0"/>
    <xf numFmtId="0" fontId="22" fillId="4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Protection="0">
      <alignment vertical="top"/>
    </xf>
    <xf numFmtId="0" fontId="18" fillId="60" borderId="15" applyNumberFormat="0" applyProtection="0">
      <alignment vertical="top"/>
    </xf>
    <xf numFmtId="0" fontId="28" fillId="60" borderId="15"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25" fillId="39" borderId="11"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67"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38" borderId="11" applyNumberFormat="0" applyProtection="0">
      <alignment vertical="top"/>
    </xf>
    <xf numFmtId="0" fontId="22" fillId="56" borderId="11" applyNumberFormat="0" applyAlignment="0" applyProtection="0"/>
    <xf numFmtId="0" fontId="36" fillId="0" borderId="18" applyNumberFormat="0" applyFill="0" applyProtection="0">
      <alignment vertical="top"/>
    </xf>
    <xf numFmtId="0" fontId="25" fillId="67" borderId="11" applyNumberForma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Protection="0">
      <alignment vertical="top"/>
    </xf>
    <xf numFmtId="0" fontId="22" fillId="56" borderId="11" applyNumberFormat="0" applyProtection="0">
      <alignment vertical="top"/>
    </xf>
    <xf numFmtId="0" fontId="28" fillId="60" borderId="15" applyNumberFormat="0" applyAlignment="0" applyProtection="0"/>
    <xf numFmtId="0" fontId="28" fillId="60" borderId="15" applyNumberFormat="0" applyAlignment="0" applyProtection="0"/>
    <xf numFmtId="0" fontId="25" fillId="39"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2" fillId="56"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8" fillId="60" borderId="15"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5" fillId="67"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29" fillId="46" borderId="16" applyNumberFormat="0" applyAlignment="0" applyProtection="0"/>
    <xf numFmtId="0" fontId="25" fillId="67"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46" borderId="16" applyNumberFormat="0" applyAlignment="0" applyProtection="0"/>
    <xf numFmtId="0" fontId="28" fillId="60" borderId="15"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46" borderId="16" applyNumberFormat="0" applyAlignment="0" applyProtection="0"/>
    <xf numFmtId="0" fontId="22" fillId="4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2" fillId="56"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8" fillId="60" borderId="15"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5" fillId="67"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29" fillId="46" borderId="16" applyNumberFormat="0" applyAlignment="0" applyProtection="0"/>
    <xf numFmtId="0" fontId="25" fillId="67"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46" borderId="16" applyNumberFormat="0" applyAlignment="0" applyProtection="0"/>
    <xf numFmtId="0" fontId="22" fillId="4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9" fillId="56" borderId="16" applyNumberFormat="0" applyProtection="0">
      <alignment vertical="top"/>
    </xf>
    <xf numFmtId="0" fontId="18" fillId="60" borderId="15" applyNumberFormat="0" applyProtection="0">
      <alignment vertical="top"/>
    </xf>
    <xf numFmtId="0" fontId="25" fillId="38" borderId="11" applyNumberFormat="0" applyProtection="0">
      <alignment vertical="top"/>
    </xf>
    <xf numFmtId="0" fontId="18" fillId="60" borderId="15" applyNumberFormat="0" applyProtection="0">
      <alignment vertical="top"/>
    </xf>
    <xf numFmtId="0" fontId="28" fillId="60" borderId="15" applyNumberFormat="0" applyAlignment="0" applyProtection="0"/>
    <xf numFmtId="0" fontId="22" fillId="56"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5" fillId="39" borderId="11" applyNumberFormat="0" applyAlignment="0" applyProtection="0"/>
    <xf numFmtId="0" fontId="29" fillId="56" borderId="16" applyNumberFormat="0" applyProtection="0">
      <alignment vertical="top"/>
    </xf>
    <xf numFmtId="0" fontId="25" fillId="67"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18" fillId="60" borderId="15" applyNumberFormat="0" applyProtection="0">
      <alignment vertical="top"/>
    </xf>
    <xf numFmtId="0" fontId="29" fillId="46" borderId="16"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8" fillId="60" borderId="15"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29" fillId="56" borderId="16"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5" fillId="38" borderId="11" applyNumberFormat="0" applyProtection="0">
      <alignment vertical="top"/>
    </xf>
    <xf numFmtId="0" fontId="28" fillId="60" borderId="15" applyNumberFormat="0" applyAlignment="0" applyProtection="0"/>
    <xf numFmtId="0" fontId="25" fillId="67"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Alignment="0" applyProtection="0"/>
    <xf numFmtId="0" fontId="25" fillId="67" borderId="11" applyNumberFormat="0" applyAlignment="0" applyProtection="0"/>
    <xf numFmtId="0" fontId="25" fillId="39"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8" fillId="60" borderId="15" applyNumberFormat="0" applyAlignment="0" applyProtection="0"/>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5" fillId="39"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9" fillId="4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2" fillId="56" borderId="11" applyNumberFormat="0" applyAlignment="0" applyProtection="0"/>
    <xf numFmtId="0" fontId="25" fillId="67" borderId="11" applyNumberFormat="0" applyAlignment="0" applyProtection="0"/>
    <xf numFmtId="0" fontId="25" fillId="39"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46" borderId="16"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18" fillId="60" borderId="15"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5" fillId="38"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2" fillId="56"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2" fillId="56" borderId="11" applyNumberFormat="0" applyProtection="0">
      <alignment vertical="top"/>
    </xf>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18" fillId="60" borderId="15"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18" fillId="60" borderId="15"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5" fillId="39" borderId="11" applyNumberFormat="0" applyAlignment="0" applyProtection="0"/>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8"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2" fillId="46" borderId="11" applyNumberFormat="0" applyAlignment="0" applyProtection="0"/>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9" fillId="46" borderId="16"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7"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6" borderId="16" applyNumberFormat="0" applyProtection="0">
      <alignment vertical="top"/>
    </xf>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2" fillId="4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38" borderId="11" applyNumberFormat="0" applyProtection="0">
      <alignment vertical="top"/>
    </xf>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2" fillId="46"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8" fillId="60" borderId="15"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2" fillId="5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36" fillId="0" borderId="18" applyNumberFormat="0" applyFill="0" applyProtection="0">
      <alignment vertical="top"/>
    </xf>
    <xf numFmtId="0" fontId="25" fillId="67" borderId="11" applyNumberFormat="0" applyAlignment="0" applyProtection="0"/>
    <xf numFmtId="0" fontId="28" fillId="60" borderId="15" applyNumberFormat="0" applyAlignment="0" applyProtection="0"/>
    <xf numFmtId="0" fontId="22" fillId="46" borderId="11"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5" fillId="39"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2" fillId="56" borderId="11" applyNumberFormat="0" applyAlignment="0" applyProtection="0"/>
    <xf numFmtId="0" fontId="18" fillId="60" borderId="15"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9" fillId="56" borderId="16" applyNumberFormat="0" applyProtection="0">
      <alignment vertical="top"/>
    </xf>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2" fillId="4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56" borderId="16" applyNumberFormat="0" applyProtection="0">
      <alignment vertical="top"/>
    </xf>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18" fillId="60" borderId="15" applyNumberFormat="0" applyProtection="0">
      <alignment vertical="top"/>
    </xf>
    <xf numFmtId="0" fontId="22" fillId="46" borderId="11" applyNumberFormat="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46" borderId="16" applyNumberFormat="0" applyAlignment="0" applyProtection="0"/>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18" fillId="60" borderId="15"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Protection="0">
      <alignment vertical="top"/>
    </xf>
    <xf numFmtId="0" fontId="29" fillId="56" borderId="16"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18" fillId="60" borderId="15" applyNumberFormat="0" applyProtection="0">
      <alignment vertical="top"/>
    </xf>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2" fillId="56"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9" fillId="46" borderId="16"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18" fillId="60" borderId="15" applyNumberFormat="0" applyProtection="0">
      <alignment vertical="top"/>
    </xf>
    <xf numFmtId="0" fontId="29" fillId="46" borderId="16"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46" borderId="16" applyNumberFormat="0" applyAlignment="0" applyProtection="0"/>
    <xf numFmtId="0" fontId="22" fillId="56" borderId="11" applyNumberFormat="0" applyProtection="0">
      <alignment vertical="top"/>
    </xf>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9" fillId="4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2" fillId="56" borderId="11" applyNumberFormat="0" applyAlignment="0" applyProtection="0"/>
    <xf numFmtId="0" fontId="22" fillId="46" borderId="11"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8" fillId="60" borderId="15" applyNumberFormat="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Alignment="0" applyProtection="0"/>
    <xf numFmtId="0" fontId="29" fillId="46" borderId="16" applyNumberFormat="0" applyAlignment="0" applyProtection="0"/>
    <xf numFmtId="0" fontId="25" fillId="67" borderId="11" applyNumberFormat="0" applyAlignment="0" applyProtection="0"/>
    <xf numFmtId="0" fontId="29" fillId="46" borderId="16"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5" fillId="39" borderId="11" applyNumberFormat="0" applyAlignment="0" applyProtection="0"/>
    <xf numFmtId="0" fontId="18" fillId="60" borderId="15" applyNumberFormat="0" applyProtection="0">
      <alignment vertical="top"/>
    </xf>
    <xf numFmtId="0" fontId="29" fillId="56" borderId="16" applyNumberFormat="0" applyAlignment="0" applyProtection="0"/>
    <xf numFmtId="0" fontId="25" fillId="39"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9" fillId="56" borderId="16"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Alignment="0" applyProtection="0"/>
    <xf numFmtId="0" fontId="22" fillId="4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5" fillId="39"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8" fillId="60" borderId="15" applyNumberFormat="0" applyAlignment="0" applyProtection="0"/>
    <xf numFmtId="0" fontId="22" fillId="56" borderId="11" applyNumberFormat="0" applyProtection="0">
      <alignment vertical="top"/>
    </xf>
    <xf numFmtId="0" fontId="25" fillId="39"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9" fillId="46" borderId="16"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2" fillId="46" borderId="11" applyNumberFormat="0" applyAlignment="0" applyProtection="0"/>
    <xf numFmtId="0" fontId="29" fillId="46" borderId="16" applyNumberFormat="0" applyAlignment="0" applyProtection="0"/>
    <xf numFmtId="0" fontId="25" fillId="38" borderId="11" applyNumberFormat="0" applyProtection="0">
      <alignment vertical="top"/>
    </xf>
    <xf numFmtId="0" fontId="29" fillId="56" borderId="16" applyNumberFormat="0" applyProtection="0">
      <alignment vertical="top"/>
    </xf>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18" fillId="60" borderId="15" applyNumberFormat="0" applyProtection="0">
      <alignment vertical="top"/>
    </xf>
    <xf numFmtId="0" fontId="29" fillId="46" borderId="16" applyNumberFormat="0" applyAlignment="0" applyProtection="0"/>
    <xf numFmtId="0" fontId="29" fillId="56" borderId="16" applyNumberFormat="0" applyAlignment="0" applyProtection="0"/>
    <xf numFmtId="0" fontId="29" fillId="46" borderId="16" applyNumberFormat="0" applyAlignment="0" applyProtection="0"/>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9" fillId="46" borderId="16" applyNumberFormat="0" applyAlignment="0" applyProtection="0"/>
    <xf numFmtId="0" fontId="25" fillId="38" borderId="11" applyNumberFormat="0" applyProtection="0">
      <alignment vertical="top"/>
    </xf>
    <xf numFmtId="0" fontId="29" fillId="56" borderId="16"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29" fillId="4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5" fillId="67"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39"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Alignment="0" applyProtection="0"/>
    <xf numFmtId="0" fontId="22" fillId="46"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5" fillId="67"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46" borderId="11" applyNumberFormat="0" applyAlignment="0" applyProtection="0"/>
    <xf numFmtId="0" fontId="25" fillId="67"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9"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2" fillId="4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8" fillId="60" borderId="15"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2" fillId="56"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9" fillId="46" borderId="16" applyNumberFormat="0" applyAlignment="0" applyProtection="0"/>
    <xf numFmtId="0" fontId="25" fillId="38" borderId="11" applyNumberFormat="0" applyProtection="0">
      <alignment vertical="top"/>
    </xf>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5" fillId="67" borderId="11" applyNumberFormat="0" applyAlignment="0" applyProtection="0"/>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5" fillId="39" borderId="11" applyNumberFormat="0" applyAlignment="0" applyProtection="0"/>
    <xf numFmtId="0" fontId="22" fillId="4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9" fillId="56" borderId="16" applyNumberFormat="0" applyAlignment="0" applyProtection="0"/>
    <xf numFmtId="0" fontId="22" fillId="46" borderId="11" applyNumberFormat="0" applyAlignment="0" applyProtection="0"/>
    <xf numFmtId="0" fontId="22" fillId="56" borderId="11" applyNumberFormat="0" applyAlignment="0" applyProtection="0"/>
    <xf numFmtId="0" fontId="22" fillId="46"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9" fillId="4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9" fillId="46" borderId="16" applyNumberFormat="0" applyAlignment="0" applyProtection="0"/>
    <xf numFmtId="0" fontId="25" fillId="39" borderId="11" applyNumberFormat="0" applyAlignment="0" applyProtection="0"/>
    <xf numFmtId="0" fontId="29" fillId="46" borderId="16" applyNumberFormat="0" applyAlignment="0" applyProtection="0"/>
    <xf numFmtId="0" fontId="22" fillId="56"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2" fillId="56" borderId="11" applyNumberFormat="0" applyAlignment="0" applyProtection="0"/>
    <xf numFmtId="0" fontId="22" fillId="56"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46" borderId="16"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4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25" fillId="39" borderId="11" applyNumberFormat="0" applyAlignment="0" applyProtection="0"/>
    <xf numFmtId="0" fontId="29" fillId="46" borderId="16" applyNumberFormat="0" applyAlignment="0" applyProtection="0"/>
    <xf numFmtId="0" fontId="22" fillId="46" borderId="11" applyNumberForma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22" fillId="56"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2" fillId="46" borderId="11" applyNumberFormat="0" applyAlignment="0" applyProtection="0"/>
    <xf numFmtId="0" fontId="22" fillId="46"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8" borderId="11"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18" fillId="60" borderId="15"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60" borderId="15" applyNumberForma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2" fillId="4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9" fillId="56" borderId="16" applyNumberFormat="0" applyAlignment="0" applyProtection="0"/>
    <xf numFmtId="0" fontId="28" fillId="60" borderId="15"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9" fillId="56" borderId="16" applyNumberFormat="0" applyProtection="0">
      <alignment vertical="top"/>
    </xf>
    <xf numFmtId="0" fontId="29" fillId="56" borderId="16" applyNumberFormat="0" applyAlignment="0" applyProtection="0"/>
    <xf numFmtId="0" fontId="25" fillId="39" borderId="11" applyNumberFormat="0" applyAlignment="0" applyProtection="0"/>
    <xf numFmtId="0" fontId="18" fillId="60" borderId="15" applyNumberFormat="0" applyProtection="0">
      <alignment vertical="top"/>
    </xf>
    <xf numFmtId="0" fontId="28" fillId="60" borderId="15" applyNumberFormat="0" applyAlignment="0" applyProtection="0"/>
    <xf numFmtId="0" fontId="25" fillId="38" borderId="11"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5" fillId="67" borderId="11" applyNumberFormat="0" applyAlignment="0" applyProtection="0"/>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4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5" fillId="39" borderId="11" applyNumberFormat="0" applyAlignment="0" applyProtection="0"/>
    <xf numFmtId="0" fontId="25" fillId="67"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2" fillId="4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18" fillId="60" borderId="15" applyNumberFormat="0" applyProtection="0">
      <alignment vertical="top"/>
    </xf>
    <xf numFmtId="0" fontId="25" fillId="67"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9" fillId="46" borderId="16" applyNumberFormat="0" applyAlignment="0" applyProtection="0"/>
    <xf numFmtId="0" fontId="28" fillId="60" borderId="15" applyNumberForma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8" borderId="11" applyNumberFormat="0" applyProtection="0">
      <alignment vertical="top"/>
    </xf>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5" fillId="67"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5" fillId="39" borderId="11" applyNumberFormat="0" applyAlignment="0" applyProtection="0"/>
    <xf numFmtId="0" fontId="22" fillId="56" borderId="11" applyNumberFormat="0" applyAlignment="0" applyProtection="0"/>
    <xf numFmtId="0" fontId="25" fillId="39" borderId="11"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2" fillId="5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9" fillId="56" borderId="16" applyNumberFormat="0" applyProtection="0">
      <alignment vertical="top"/>
    </xf>
    <xf numFmtId="0" fontId="28" fillId="60" borderId="15" applyNumberFormat="0" applyAlignment="0" applyProtection="0"/>
    <xf numFmtId="0" fontId="18" fillId="60" borderId="15" applyNumberFormat="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46" borderId="16" applyNumberFormat="0" applyAlignment="0" applyProtection="0"/>
    <xf numFmtId="0" fontId="25" fillId="39"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9"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2" fillId="56" borderId="11" applyNumberFormat="0" applyAlignment="0" applyProtection="0"/>
    <xf numFmtId="0" fontId="28" fillId="60" borderId="15" applyNumberFormat="0" applyAlignment="0" applyProtection="0"/>
    <xf numFmtId="0" fontId="22" fillId="56" borderId="11" applyNumberForma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9" borderId="11" applyNumberFormat="0" applyAlignment="0" applyProtection="0"/>
    <xf numFmtId="0" fontId="29" fillId="46" borderId="16" applyNumberFormat="0" applyAlignment="0" applyProtection="0"/>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5" fillId="67"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2" fillId="56"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Alignment="0" applyProtection="0"/>
    <xf numFmtId="0" fontId="18" fillId="60" borderId="15" applyNumberFormat="0" applyProtection="0">
      <alignment vertical="top"/>
    </xf>
    <xf numFmtId="0" fontId="22" fillId="46" borderId="11" applyNumberFormat="0" applyAlignment="0" applyProtection="0"/>
    <xf numFmtId="0" fontId="25" fillId="38" borderId="11" applyNumberFormat="0" applyProtection="0">
      <alignment vertical="top"/>
    </xf>
    <xf numFmtId="0" fontId="18" fillId="60" borderId="15"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60" borderId="15"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9" fillId="56" borderId="16" applyNumberFormat="0" applyProtection="0">
      <alignment vertical="top"/>
    </xf>
    <xf numFmtId="0" fontId="22" fillId="56" borderId="11" applyNumberFormat="0" applyProtection="0">
      <alignment vertical="top"/>
    </xf>
    <xf numFmtId="0" fontId="22" fillId="46" borderId="11" applyNumberFormat="0" applyAlignment="0" applyProtection="0"/>
    <xf numFmtId="0" fontId="28" fillId="60" borderId="15"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18" fillId="60" borderId="15" applyNumberFormat="0" applyProtection="0">
      <alignment vertical="top"/>
    </xf>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5" fillId="67"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Protection="0">
      <alignment vertical="top"/>
    </xf>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9" fillId="56" borderId="16"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5" fillId="38" borderId="11" applyNumberFormat="0" applyProtection="0">
      <alignment vertical="top"/>
    </xf>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5" fillId="67" borderId="11" applyNumberFormat="0" applyAlignment="0" applyProtection="0"/>
    <xf numFmtId="0" fontId="29" fillId="46" borderId="16" applyNumberFormat="0" applyAlignment="0" applyProtection="0"/>
    <xf numFmtId="0" fontId="28" fillId="60" borderId="15" applyNumberFormat="0" applyAlignment="0" applyProtection="0"/>
    <xf numFmtId="0" fontId="25" fillId="39"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18" fillId="60" borderId="15"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2" fillId="56"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2" fillId="46" borderId="11" applyNumberFormat="0" applyAlignment="0" applyProtection="0"/>
    <xf numFmtId="0" fontId="28" fillId="60" borderId="15" applyNumberFormat="0" applyAlignment="0" applyProtection="0"/>
    <xf numFmtId="0" fontId="25" fillId="67" borderId="11" applyNumberFormat="0" applyAlignment="0" applyProtection="0"/>
    <xf numFmtId="0" fontId="29" fillId="56" borderId="16" applyNumberFormat="0" applyProtection="0">
      <alignment vertical="top"/>
    </xf>
    <xf numFmtId="0" fontId="18" fillId="60" borderId="15"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5" fillId="38"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60" borderId="15" applyNumberFormat="0" applyAlignment="0" applyProtection="0"/>
    <xf numFmtId="0" fontId="22" fillId="56"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28" fillId="60" borderId="15" applyNumberFormat="0" applyAlignment="0" applyProtection="0"/>
    <xf numFmtId="0" fontId="25" fillId="67"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2" fillId="46" borderId="11" applyNumberFormat="0" applyAlignment="0" applyProtection="0"/>
    <xf numFmtId="0" fontId="22" fillId="46"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2" fillId="46"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9" fillId="56" borderId="16" applyNumberFormat="0" applyProtection="0">
      <alignment vertical="top"/>
    </xf>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25" fillId="39" borderId="11"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9" fillId="4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9" fillId="46" borderId="16" applyNumberFormat="0" applyAlignment="0" applyProtection="0"/>
    <xf numFmtId="0" fontId="28" fillId="60" borderId="15"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Alignment="0" applyProtection="0"/>
    <xf numFmtId="0" fontId="22" fillId="46" borderId="11"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2" fillId="56" borderId="11" applyNumberFormat="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xf numFmtId="0" fontId="22" fillId="56" borderId="11" applyNumberFormat="0" applyAlignment="0" applyProtection="0"/>
    <xf numFmtId="0" fontId="18" fillId="60" borderId="15" applyNumberFormat="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9"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Protection="0">
      <alignment vertical="top"/>
    </xf>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39" borderId="11" applyNumberFormat="0" applyAlignment="0" applyProtection="0"/>
    <xf numFmtId="0" fontId="25" fillId="67"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5" fillId="39" borderId="11" applyNumberFormat="0" applyAlignment="0" applyProtection="0"/>
    <xf numFmtId="0" fontId="25" fillId="67"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29" fillId="46" borderId="16"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2" fillId="4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18" fillId="60" borderId="15" applyNumberFormat="0" applyProtection="0">
      <alignment vertical="top"/>
    </xf>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5" fillId="39" borderId="11" applyNumberForma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25" fillId="67"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5" fillId="67" borderId="11" applyNumberFormat="0" applyAlignment="0" applyProtection="0"/>
    <xf numFmtId="0" fontId="25" fillId="67" borderId="11"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9" fillId="46" borderId="16"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2" fillId="56" borderId="11" applyNumberForma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9" borderId="11" applyNumberFormat="0" applyAlignment="0" applyProtection="0"/>
    <xf numFmtId="0" fontId="29" fillId="46" borderId="16" applyNumberFormat="0" applyAlignment="0" applyProtection="0"/>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5" fillId="39" borderId="11" applyNumberFormat="0" applyAlignment="0" applyProtection="0"/>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29" fillId="46" borderId="16" applyNumberFormat="0" applyAlignment="0" applyProtection="0"/>
    <xf numFmtId="0" fontId="25" fillId="39"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5" fillId="38" borderId="11" applyNumberFormat="0" applyProtection="0">
      <alignment vertical="top"/>
    </xf>
    <xf numFmtId="0" fontId="29" fillId="4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9" fillId="56" borderId="16" applyNumberFormat="0" applyProtection="0">
      <alignment vertical="top"/>
    </xf>
    <xf numFmtId="0" fontId="29" fillId="5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56" borderId="16" applyNumberFormat="0" applyAlignment="0" applyProtection="0"/>
    <xf numFmtId="0" fontId="36" fillId="0" borderId="18" applyNumberFormat="0" applyFill="0" applyAlignment="0" applyProtection="0"/>
    <xf numFmtId="0" fontId="25" fillId="39" borderId="11" applyNumberFormat="0" applyAlignment="0" applyProtection="0"/>
    <xf numFmtId="0" fontId="36" fillId="0" borderId="18" applyNumberFormat="0" applyFill="0" applyAlignment="0" applyProtection="0"/>
    <xf numFmtId="0" fontId="28" fillId="60" borderId="15"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18" fillId="60" borderId="15" applyNumberFormat="0" applyProtection="0">
      <alignment vertical="top"/>
    </xf>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4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9" fillId="46" borderId="16"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18" fillId="60" borderId="15"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39"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60" borderId="15" applyNumberFormat="0" applyAlignment="0" applyProtection="0"/>
    <xf numFmtId="0" fontId="18" fillId="60" borderId="15"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46" borderId="11" applyNumberForma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5" fillId="67"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9" fillId="4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6" borderId="16"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2" fillId="56"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46" borderId="16"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9" fillId="56" borderId="16" applyNumberFormat="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18" fillId="60" borderId="15" applyNumberFormat="0" applyProtection="0">
      <alignment vertical="top"/>
    </xf>
    <xf numFmtId="0" fontId="28" fillId="60" borderId="15" applyNumberFormat="0" applyAlignment="0" applyProtection="0"/>
    <xf numFmtId="0" fontId="22" fillId="56"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5" fillId="38" borderId="11" applyNumberFormat="0" applyProtection="0">
      <alignment vertical="top"/>
    </xf>
    <xf numFmtId="0" fontId="29" fillId="56" borderId="16" applyNumberFormat="0" applyAlignment="0" applyProtection="0"/>
    <xf numFmtId="0" fontId="22" fillId="46"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28" fillId="60" borderId="15" applyNumberForma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Protection="0">
      <alignment vertical="top"/>
    </xf>
    <xf numFmtId="0" fontId="29" fillId="56" borderId="16"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8" fillId="60" borderId="15" applyNumberFormat="0" applyAlignment="0" applyProtection="0"/>
    <xf numFmtId="0" fontId="18" fillId="60" borderId="15" applyNumberFormat="0" applyProtection="0">
      <alignment vertical="top"/>
    </xf>
    <xf numFmtId="0" fontId="22" fillId="46" borderId="11" applyNumberFormat="0" applyAlignment="0" applyProtection="0"/>
    <xf numFmtId="0" fontId="22" fillId="56" borderId="11" applyNumberFormat="0" applyAlignment="0" applyProtection="0"/>
    <xf numFmtId="0" fontId="22" fillId="46"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5" fillId="67"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46"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5" fillId="39" borderId="11" applyNumberFormat="0" applyAlignment="0" applyProtection="0"/>
    <xf numFmtId="0" fontId="29" fillId="4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9" fillId="56" borderId="16" applyNumberFormat="0" applyProtection="0">
      <alignment vertical="top"/>
    </xf>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39"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4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18" fillId="60" borderId="15"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7"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2" fillId="56"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6" borderId="11"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5" fillId="39"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56" borderId="16" applyNumberFormat="0" applyAlignment="0" applyProtection="0"/>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56" borderId="16"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36" fillId="0" borderId="18" applyNumberFormat="0" applyFill="0" applyProtection="0">
      <alignment vertical="top"/>
    </xf>
    <xf numFmtId="0" fontId="22" fillId="46"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2" fillId="46"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5" fillId="67" borderId="11" applyNumberFormat="0" applyAlignment="0" applyProtection="0"/>
    <xf numFmtId="0" fontId="25" fillId="67" borderId="11" applyNumberFormat="0" applyAlignment="0" applyProtection="0"/>
    <xf numFmtId="0" fontId="22" fillId="46" borderId="11" applyNumberFormat="0" applyAlignment="0" applyProtection="0"/>
    <xf numFmtId="0" fontId="28" fillId="60" borderId="15"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5" fillId="38" borderId="11" applyNumberFormat="0" applyProtection="0">
      <alignment vertical="top"/>
    </xf>
    <xf numFmtId="0" fontId="28" fillId="60" borderId="15" applyNumberFormat="0" applyAlignment="0" applyProtection="0"/>
    <xf numFmtId="0" fontId="29" fillId="56" borderId="16" applyNumberFormat="0" applyAlignment="0" applyProtection="0"/>
    <xf numFmtId="0" fontId="18" fillId="60" borderId="15" applyNumberFormat="0" applyProtection="0">
      <alignment vertical="top"/>
    </xf>
    <xf numFmtId="0" fontId="25" fillId="39" borderId="11" applyNumberFormat="0" applyAlignment="0" applyProtection="0"/>
    <xf numFmtId="0" fontId="22" fillId="46"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Protection="0">
      <alignment vertical="top"/>
    </xf>
    <xf numFmtId="0" fontId="25" fillId="67"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Alignment="0" applyProtection="0"/>
    <xf numFmtId="0" fontId="29" fillId="56" borderId="16" applyNumberFormat="0" applyAlignment="0" applyProtection="0"/>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67" borderId="11" applyNumberFormat="0" applyAlignment="0" applyProtection="0"/>
    <xf numFmtId="0" fontId="22" fillId="56" borderId="11"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22" fillId="5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2" fillId="56" borderId="11" applyNumberFormat="0" applyProtection="0">
      <alignment vertical="top"/>
    </xf>
    <xf numFmtId="0" fontId="25" fillId="39" borderId="11" applyNumberFormat="0" applyAlignment="0" applyProtection="0"/>
    <xf numFmtId="0" fontId="25" fillId="39"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9" fillId="56" borderId="16" applyNumberFormat="0" applyProtection="0">
      <alignment vertical="top"/>
    </xf>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Alignment="0" applyProtection="0"/>
    <xf numFmtId="0" fontId="25" fillId="39" borderId="11" applyNumberFormat="0" applyAlignment="0" applyProtection="0"/>
    <xf numFmtId="0" fontId="22" fillId="46" borderId="11" applyNumberFormat="0" applyAlignment="0" applyProtection="0"/>
    <xf numFmtId="0" fontId="25" fillId="67" borderId="11" applyNumberFormat="0" applyAlignment="0" applyProtection="0"/>
    <xf numFmtId="0" fontId="22" fillId="5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5" fillId="67" borderId="11"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18" fillId="60" borderId="15" applyNumberFormat="0" applyProtection="0">
      <alignment vertical="top"/>
    </xf>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39" borderId="11" applyNumberFormat="0" applyAlignment="0" applyProtection="0"/>
    <xf numFmtId="0" fontId="29" fillId="4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60" borderId="15"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5" fillId="39" borderId="11" applyNumberFormat="0" applyAlignment="0" applyProtection="0"/>
    <xf numFmtId="0" fontId="28" fillId="60" borderId="15" applyNumberFormat="0" applyAlignment="0" applyProtection="0"/>
    <xf numFmtId="0" fontId="18" fillId="60" borderId="15" applyNumberFormat="0" applyProtection="0">
      <alignment vertical="top"/>
    </xf>
    <xf numFmtId="0" fontId="28" fillId="60" borderId="15" applyNumberFormat="0" applyAlignment="0" applyProtection="0"/>
    <xf numFmtId="0" fontId="28" fillId="40" borderId="15" applyNumberFormat="0" applyFont="0" applyAlignment="0" applyProtection="0"/>
    <xf numFmtId="0" fontId="28" fillId="60" borderId="15" applyNumberFormat="0" applyAlignment="0" applyProtection="0"/>
    <xf numFmtId="0" fontId="18" fillId="60" borderId="15"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2" fillId="46" borderId="11" applyNumberFormat="0" applyAlignment="0" applyProtection="0"/>
    <xf numFmtId="0" fontId="22" fillId="56" borderId="11" applyNumberFormat="0" applyAlignment="0" applyProtection="0"/>
    <xf numFmtId="0" fontId="22" fillId="56" borderId="11" applyNumberFormat="0" applyAlignment="0" applyProtection="0"/>
    <xf numFmtId="0" fontId="22" fillId="56" borderId="11" applyNumberFormat="0" applyAlignment="0" applyProtection="0"/>
    <xf numFmtId="0" fontId="29" fillId="56" borderId="16" applyNumberFormat="0" applyProtection="0">
      <alignment vertical="top"/>
    </xf>
    <xf numFmtId="0" fontId="22" fillId="56" borderId="11" applyNumberFormat="0" applyProtection="0">
      <alignment vertical="top"/>
    </xf>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9" fillId="46" borderId="16" applyNumberFormat="0" applyAlignment="0" applyProtection="0"/>
    <xf numFmtId="0" fontId="22" fillId="46" borderId="11" applyNumberForma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2" fillId="46" borderId="11" applyNumberFormat="0" applyAlignment="0" applyProtection="0"/>
    <xf numFmtId="0" fontId="25" fillId="38" borderId="11" applyNumberFormat="0" applyProtection="0">
      <alignment vertical="top"/>
    </xf>
    <xf numFmtId="0" fontId="28" fillId="60" borderId="15"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2" fillId="56" borderId="11" applyNumberFormat="0" applyProtection="0">
      <alignment vertical="top"/>
    </xf>
    <xf numFmtId="0" fontId="22" fillId="46" borderId="11" applyNumberFormat="0" applyAlignment="0" applyProtection="0"/>
    <xf numFmtId="0" fontId="22" fillId="56"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9" fillId="46" borderId="16" applyNumberFormat="0" applyAlignment="0" applyProtection="0"/>
    <xf numFmtId="0" fontId="25" fillId="38" borderId="11" applyNumberFormat="0" applyProtection="0">
      <alignment vertical="top"/>
    </xf>
    <xf numFmtId="0" fontId="18" fillId="60" borderId="15" applyNumberFormat="0" applyProtection="0">
      <alignment vertical="top"/>
    </xf>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9" fillId="56" borderId="16"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2" fillId="56"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5" fillId="38" borderId="11" applyNumberFormat="0" applyProtection="0">
      <alignment vertical="top"/>
    </xf>
    <xf numFmtId="0" fontId="25" fillId="39" borderId="11" applyNumberFormat="0" applyAlignment="0" applyProtection="0"/>
    <xf numFmtId="0" fontId="36" fillId="0" borderId="18" applyNumberFormat="0" applyFill="0" applyAlignment="0" applyProtection="0"/>
    <xf numFmtId="0" fontId="25" fillId="67" borderId="11" applyNumberFormat="0" applyAlignment="0" applyProtection="0"/>
    <xf numFmtId="0" fontId="25" fillId="67"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9" fillId="46" borderId="16"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8" fillId="40" borderId="15" applyNumberFormat="0" applyFont="0" applyAlignment="0" applyProtection="0"/>
    <xf numFmtId="0" fontId="18" fillId="60" borderId="15" applyNumberFormat="0" applyProtection="0">
      <alignment vertical="top"/>
    </xf>
    <xf numFmtId="0" fontId="22" fillId="46"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9" borderId="11" applyNumberFormat="0" applyAlignment="0" applyProtection="0"/>
    <xf numFmtId="0" fontId="25" fillId="39" borderId="11" applyNumberFormat="0" applyAlignment="0" applyProtection="0"/>
    <xf numFmtId="0" fontId="29" fillId="4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Protection="0">
      <alignment vertical="top"/>
    </xf>
    <xf numFmtId="0" fontId="28" fillId="60" borderId="15" applyNumberFormat="0" applyAlignment="0" applyProtection="0"/>
    <xf numFmtId="0" fontId="22" fillId="56" borderId="11" applyNumberFormat="0" applyProtection="0">
      <alignment vertical="top"/>
    </xf>
    <xf numFmtId="0" fontId="28" fillId="60" borderId="15" applyNumberForma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2" fillId="46" borderId="11" applyNumberFormat="0" applyAlignment="0" applyProtection="0"/>
    <xf numFmtId="0" fontId="29" fillId="46" borderId="16" applyNumberFormat="0" applyAlignment="0" applyProtection="0"/>
    <xf numFmtId="0" fontId="36" fillId="0" borderId="18" applyNumberFormat="0" applyFill="0" applyProtection="0">
      <alignment vertical="top"/>
    </xf>
    <xf numFmtId="0" fontId="18" fillId="60" borderId="15" applyNumberFormat="0" applyProtection="0">
      <alignment vertical="top"/>
    </xf>
    <xf numFmtId="0" fontId="25" fillId="38" borderId="11" applyNumberFormat="0" applyProtection="0">
      <alignment vertical="top"/>
    </xf>
    <xf numFmtId="0" fontId="29" fillId="56" borderId="16" applyNumberFormat="0" applyAlignment="0" applyProtection="0"/>
    <xf numFmtId="0" fontId="22" fillId="56"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5" fillId="39"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2" fillId="56" borderId="11" applyNumberFormat="0" applyProtection="0">
      <alignment vertical="top"/>
    </xf>
    <xf numFmtId="0" fontId="29" fillId="56" borderId="16" applyNumberFormat="0" applyProtection="0">
      <alignment vertical="top"/>
    </xf>
    <xf numFmtId="0" fontId="18" fillId="60" borderId="15" applyNumberFormat="0" applyProtection="0">
      <alignment vertical="top"/>
    </xf>
    <xf numFmtId="0" fontId="29" fillId="56" borderId="16" applyNumberFormat="0" applyAlignment="0" applyProtection="0"/>
    <xf numFmtId="0" fontId="28" fillId="60" borderId="15" applyNumberFormat="0" applyAlignment="0" applyProtection="0"/>
    <xf numFmtId="0" fontId="29" fillId="46" borderId="16" applyNumberFormat="0" applyAlignment="0" applyProtection="0"/>
    <xf numFmtId="0" fontId="25" fillId="39" borderId="11"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36" fillId="0" borderId="18" applyNumberFormat="0" applyFill="0" applyProtection="0">
      <alignment vertical="top"/>
    </xf>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5" fillId="39" borderId="11" applyNumberFormat="0" applyAlignment="0" applyProtection="0"/>
    <xf numFmtId="0" fontId="25" fillId="39" borderId="11" applyNumberForma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Alignment="0" applyProtection="0"/>
    <xf numFmtId="0" fontId="22" fillId="4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9" fillId="56" borderId="16" applyNumberFormat="0" applyProtection="0">
      <alignment vertical="top"/>
    </xf>
    <xf numFmtId="0" fontId="29" fillId="56" borderId="16" applyNumberFormat="0" applyAlignment="0" applyProtection="0"/>
    <xf numFmtId="0" fontId="22" fillId="56"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9" fillId="46" borderId="16" applyNumberFormat="0" applyAlignment="0" applyProtection="0"/>
    <xf numFmtId="0" fontId="28" fillId="60" borderId="15"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4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46" borderId="16" applyNumberFormat="0" applyAlignment="0" applyProtection="0"/>
    <xf numFmtId="0" fontId="29" fillId="56" borderId="16" applyNumberFormat="0" applyProtection="0">
      <alignment vertical="top"/>
    </xf>
    <xf numFmtId="0" fontId="36" fillId="0" borderId="18" applyNumberFormat="0" applyFill="0" applyAlignment="0" applyProtection="0"/>
    <xf numFmtId="0" fontId="25" fillId="38" borderId="11" applyNumberFormat="0" applyProtection="0">
      <alignment vertical="top"/>
    </xf>
    <xf numFmtId="0" fontId="25" fillId="38" borderId="11" applyNumberFormat="0" applyProtection="0">
      <alignment vertical="top"/>
    </xf>
    <xf numFmtId="0" fontId="29" fillId="56" borderId="16" applyNumberFormat="0" applyAlignment="0" applyProtection="0"/>
    <xf numFmtId="0" fontId="29" fillId="46" borderId="16"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9" fillId="56" borderId="16" applyNumberFormat="0" applyAlignment="0" applyProtection="0"/>
    <xf numFmtId="0" fontId="29" fillId="56"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6" borderId="16"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Alignment="0" applyProtection="0"/>
    <xf numFmtId="0" fontId="29" fillId="56" borderId="16"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8" fillId="40" borderId="15" applyNumberFormat="0" applyFont="0" applyAlignment="0" applyProtection="0"/>
    <xf numFmtId="0" fontId="25" fillId="38" borderId="11" applyNumberFormat="0" applyProtection="0">
      <alignment vertical="top"/>
    </xf>
    <xf numFmtId="0" fontId="22" fillId="56"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29" fillId="46" borderId="16" applyNumberFormat="0" applyAlignment="0" applyProtection="0"/>
    <xf numFmtId="0" fontId="28" fillId="40" borderId="15" applyNumberFormat="0" applyFont="0" applyAlignment="0" applyProtection="0"/>
    <xf numFmtId="0" fontId="28" fillId="60" borderId="15" applyNumberFormat="0" applyAlignment="0" applyProtection="0"/>
    <xf numFmtId="0" fontId="29" fillId="46" borderId="16" applyNumberFormat="0" applyAlignment="0" applyProtection="0"/>
    <xf numFmtId="0" fontId="29" fillId="4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22" fillId="56" borderId="11" applyNumberFormat="0" applyAlignment="0" applyProtection="0"/>
    <xf numFmtId="0" fontId="22" fillId="46" borderId="11"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46" borderId="16" applyNumberFormat="0" applyAlignment="0" applyProtection="0"/>
    <xf numFmtId="0" fontId="29" fillId="56" borderId="16" applyNumberFormat="0" applyAlignment="0" applyProtection="0"/>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9" fillId="56" borderId="16" applyNumberFormat="0" applyProtection="0">
      <alignment vertical="top"/>
    </xf>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Alignment="0" applyProtection="0"/>
    <xf numFmtId="0" fontId="29" fillId="56" borderId="16" applyNumberFormat="0" applyAlignment="0" applyProtection="0"/>
    <xf numFmtId="0" fontId="18" fillId="60" borderId="15" applyNumberFormat="0" applyProtection="0">
      <alignment vertical="top"/>
    </xf>
    <xf numFmtId="0" fontId="28" fillId="60" borderId="15" applyNumberFormat="0" applyAlignment="0" applyProtection="0"/>
    <xf numFmtId="0" fontId="22" fillId="46" borderId="11" applyNumberFormat="0" applyAlignment="0" applyProtection="0"/>
    <xf numFmtId="0" fontId="25" fillId="67" borderId="11" applyNumberFormat="0" applyAlignment="0" applyProtection="0"/>
    <xf numFmtId="0" fontId="25" fillId="39" borderId="11"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Alignment="0" applyProtection="0"/>
    <xf numFmtId="0" fontId="29" fillId="46" borderId="16"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2" fillId="56" borderId="11" applyNumberFormat="0" applyProtection="0">
      <alignment vertical="top"/>
    </xf>
    <xf numFmtId="0" fontId="29" fillId="46" borderId="16" applyNumberFormat="0" applyAlignment="0" applyProtection="0"/>
    <xf numFmtId="0" fontId="28" fillId="40" borderId="15" applyNumberFormat="0" applyFont="0" applyAlignment="0" applyProtection="0"/>
    <xf numFmtId="0" fontId="29" fillId="56" borderId="16" applyNumberFormat="0" applyProtection="0">
      <alignment vertical="top"/>
    </xf>
    <xf numFmtId="0" fontId="25" fillId="39" borderId="11" applyNumberFormat="0" applyAlignment="0" applyProtection="0"/>
    <xf numFmtId="0" fontId="28" fillId="60" borderId="15" applyNumberFormat="0" applyAlignment="0" applyProtection="0"/>
    <xf numFmtId="0" fontId="29" fillId="56" borderId="16" applyNumberFormat="0" applyAlignment="0" applyProtection="0"/>
    <xf numFmtId="0" fontId="29" fillId="56" borderId="16" applyNumberFormat="0" applyProtection="0">
      <alignment vertical="top"/>
    </xf>
    <xf numFmtId="0" fontId="22" fillId="46" borderId="11" applyNumberFormat="0" applyAlignment="0" applyProtection="0"/>
    <xf numFmtId="0" fontId="25" fillId="39"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2" fillId="56" borderId="11" applyNumberFormat="0" applyAlignment="0" applyProtection="0"/>
    <xf numFmtId="0" fontId="28" fillId="60" borderId="15"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40" borderId="15" applyNumberFormat="0" applyFont="0" applyAlignment="0" applyProtection="0"/>
    <xf numFmtId="0" fontId="29" fillId="56" borderId="16" applyNumberFormat="0" applyProtection="0">
      <alignment vertical="top"/>
    </xf>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5" fillId="39" borderId="11" applyNumberFormat="0" applyAlignment="0" applyProtection="0"/>
    <xf numFmtId="0" fontId="29" fillId="56" borderId="16" applyNumberFormat="0" applyProtection="0">
      <alignment vertical="top"/>
    </xf>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8" fillId="40" borderId="15" applyNumberFormat="0" applyFont="0" applyAlignment="0" applyProtection="0"/>
    <xf numFmtId="0" fontId="18" fillId="60" borderId="15" applyNumberFormat="0" applyProtection="0">
      <alignment vertical="top"/>
    </xf>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8"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5" fillId="67" borderId="11" applyNumberFormat="0" applyAlignment="0" applyProtection="0"/>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Alignment="0" applyProtection="0"/>
    <xf numFmtId="0" fontId="28" fillId="40" borderId="15" applyNumberFormat="0" applyFont="0" applyAlignment="0" applyProtection="0"/>
    <xf numFmtId="0" fontId="25" fillId="39"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Protection="0">
      <alignment vertical="top"/>
    </xf>
    <xf numFmtId="0" fontId="29" fillId="56" borderId="16" applyNumberFormat="0" applyProtection="0">
      <alignment vertical="top"/>
    </xf>
    <xf numFmtId="0" fontId="29" fillId="46" borderId="16" applyNumberFormat="0" applyAlignment="0" applyProtection="0"/>
    <xf numFmtId="0" fontId="22" fillId="56" borderId="11" applyNumberFormat="0" applyProtection="0">
      <alignment vertical="top"/>
    </xf>
    <xf numFmtId="0" fontId="22" fillId="56" borderId="11" applyNumberFormat="0" applyProtection="0">
      <alignment vertical="top"/>
    </xf>
    <xf numFmtId="0" fontId="29" fillId="56" borderId="16" applyNumberFormat="0" applyProtection="0">
      <alignment vertical="top"/>
    </xf>
    <xf numFmtId="0" fontId="22" fillId="46" borderId="11" applyNumberFormat="0" applyAlignment="0" applyProtection="0"/>
    <xf numFmtId="0" fontId="29" fillId="56" borderId="16" applyNumberFormat="0" applyAlignment="0" applyProtection="0"/>
    <xf numFmtId="0" fontId="18" fillId="60" borderId="15" applyNumberFormat="0" applyProtection="0">
      <alignment vertical="top"/>
    </xf>
    <xf numFmtId="0" fontId="22" fillId="56" borderId="11" applyNumberFormat="0" applyAlignment="0" applyProtection="0"/>
    <xf numFmtId="0" fontId="29" fillId="46" borderId="16" applyNumberFormat="0" applyAlignment="0" applyProtection="0"/>
    <xf numFmtId="0" fontId="22" fillId="56" borderId="11" applyNumberFormat="0" applyProtection="0">
      <alignment vertical="top"/>
    </xf>
    <xf numFmtId="0" fontId="25" fillId="67" borderId="11" applyNumberFormat="0" applyAlignment="0" applyProtection="0"/>
    <xf numFmtId="0" fontId="29" fillId="56" borderId="16" applyNumberFormat="0" applyAlignment="0" applyProtection="0"/>
    <xf numFmtId="0" fontId="25" fillId="38" borderId="11" applyNumberFormat="0" applyProtection="0">
      <alignment vertical="top"/>
    </xf>
    <xf numFmtId="0" fontId="28" fillId="60" borderId="15" applyNumberFormat="0" applyAlignment="0" applyProtection="0"/>
    <xf numFmtId="0" fontId="29" fillId="4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2" fillId="46"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5" fillId="39"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9" borderId="11" applyNumberFormat="0" applyAlignment="0" applyProtection="0"/>
    <xf numFmtId="0" fontId="29" fillId="46" borderId="16" applyNumberFormat="0" applyAlignment="0" applyProtection="0"/>
    <xf numFmtId="0" fontId="18" fillId="60" borderId="15" applyNumberFormat="0" applyProtection="0">
      <alignment vertical="top"/>
    </xf>
    <xf numFmtId="0" fontId="29" fillId="56" borderId="16" applyNumberFormat="0" applyAlignment="0" applyProtection="0"/>
    <xf numFmtId="0" fontId="22" fillId="46" borderId="11" applyNumberFormat="0" applyAlignment="0" applyProtection="0"/>
    <xf numFmtId="0" fontId="25" fillId="39"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18" fillId="60" borderId="15" applyNumberFormat="0" applyProtection="0">
      <alignment vertical="top"/>
    </xf>
    <xf numFmtId="0" fontId="36" fillId="0" borderId="18" applyNumberFormat="0" applyFill="0" applyAlignment="0" applyProtection="0"/>
    <xf numFmtId="0" fontId="29" fillId="56" borderId="16" applyNumberFormat="0" applyProtection="0">
      <alignment vertical="top"/>
    </xf>
    <xf numFmtId="0" fontId="36" fillId="0" borderId="18" applyNumberFormat="0" applyFill="0" applyAlignment="0" applyProtection="0"/>
    <xf numFmtId="0" fontId="25" fillId="67" borderId="11" applyNumberFormat="0" applyAlignment="0" applyProtection="0"/>
    <xf numFmtId="0" fontId="22" fillId="4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36" fillId="0" borderId="18" applyNumberFormat="0" applyFill="0" applyProtection="0">
      <alignment vertical="top"/>
    </xf>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Protection="0">
      <alignment vertical="top"/>
    </xf>
    <xf numFmtId="0" fontId="29" fillId="56" borderId="16" applyNumberFormat="0" applyProtection="0">
      <alignment vertical="top"/>
    </xf>
    <xf numFmtId="0" fontId="36" fillId="0" borderId="18" applyNumberFormat="0" applyFill="0" applyAlignment="0" applyProtection="0"/>
    <xf numFmtId="0" fontId="29" fillId="56" borderId="16" applyNumberFormat="0" applyAlignment="0" applyProtection="0"/>
    <xf numFmtId="0" fontId="29" fillId="56" borderId="16"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5" fillId="67" borderId="11" applyNumberFormat="0" applyAlignment="0" applyProtection="0"/>
    <xf numFmtId="0" fontId="29" fillId="56" borderId="16" applyNumberFormat="0" applyAlignment="0" applyProtection="0"/>
    <xf numFmtId="0" fontId="22" fillId="46" borderId="11" applyNumberFormat="0" applyAlignment="0" applyProtection="0"/>
    <xf numFmtId="0" fontId="29" fillId="56" borderId="16" applyNumberFormat="0" applyProtection="0">
      <alignment vertical="top"/>
    </xf>
    <xf numFmtId="0" fontId="36" fillId="0" borderId="18" applyNumberFormat="0" applyFill="0" applyProtection="0">
      <alignment vertical="top"/>
    </xf>
    <xf numFmtId="0" fontId="29" fillId="56" borderId="16" applyNumberFormat="0" applyProtection="0">
      <alignment vertical="top"/>
    </xf>
    <xf numFmtId="0" fontId="29" fillId="46" borderId="16" applyNumberForma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5" fillId="67" borderId="11"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38"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7" borderId="11" applyNumberFormat="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56" borderId="11" applyNumberFormat="0" applyProtection="0">
      <alignment vertical="top"/>
    </xf>
    <xf numFmtId="0" fontId="25" fillId="38" borderId="11"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9" fillId="56" borderId="16" applyNumberFormat="0" applyAlignment="0" applyProtection="0"/>
    <xf numFmtId="0" fontId="36" fillId="0" borderId="18" applyNumberFormat="0" applyFill="0" applyAlignment="0" applyProtection="0"/>
    <xf numFmtId="0" fontId="22" fillId="46" borderId="11" applyNumberFormat="0" applyAlignment="0" applyProtection="0"/>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25" fillId="67" borderId="11"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25" fillId="39" borderId="11" applyNumberForma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8" fillId="40" borderId="15" applyNumberFormat="0" applyFont="0" applyAlignment="0" applyProtection="0"/>
    <xf numFmtId="0" fontId="28" fillId="60" borderId="15" applyNumberFormat="0" applyAlignment="0" applyProtection="0"/>
    <xf numFmtId="0" fontId="36" fillId="0" borderId="18" applyNumberFormat="0" applyFill="0" applyAlignment="0" applyProtection="0"/>
    <xf numFmtId="0" fontId="29" fillId="56" borderId="16" applyNumberFormat="0" applyAlignment="0" applyProtection="0"/>
    <xf numFmtId="0" fontId="28" fillId="60" borderId="15" applyNumberFormat="0" applyAlignment="0" applyProtection="0"/>
    <xf numFmtId="0" fontId="22" fillId="56" borderId="11"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25" fillId="39" borderId="11" applyNumberFormat="0" applyAlignment="0" applyProtection="0"/>
    <xf numFmtId="0" fontId="25" fillId="67" borderId="11" applyNumberFormat="0" applyAlignment="0" applyProtection="0"/>
    <xf numFmtId="0" fontId="18" fillId="60" borderId="15" applyNumberFormat="0" applyProtection="0">
      <alignment vertical="top"/>
    </xf>
    <xf numFmtId="0" fontId="25" fillId="38" borderId="11" applyNumberFormat="0" applyProtection="0">
      <alignment vertical="top"/>
    </xf>
    <xf numFmtId="0" fontId="28" fillId="40" borderId="15" applyNumberFormat="0" applyFont="0" applyAlignment="0" applyProtection="0"/>
    <xf numFmtId="0" fontId="22" fillId="56" borderId="11" applyNumberFormat="0" applyProtection="0">
      <alignment vertical="top"/>
    </xf>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40" borderId="15" applyNumberFormat="0" applyFont="0" applyAlignment="0" applyProtection="0"/>
    <xf numFmtId="0" fontId="36" fillId="0" borderId="18" applyNumberFormat="0" applyFill="0" applyAlignment="0" applyProtection="0"/>
    <xf numFmtId="0" fontId="28" fillId="40" borderId="15" applyNumberFormat="0" applyFont="0" applyAlignment="0" applyProtection="0"/>
    <xf numFmtId="0" fontId="29" fillId="56" borderId="16" applyNumberFormat="0" applyAlignment="0" applyProtection="0"/>
    <xf numFmtId="0" fontId="28" fillId="60" borderId="15" applyNumberFormat="0" applyAlignment="0" applyProtection="0"/>
    <xf numFmtId="0" fontId="28" fillId="60" borderId="15" applyNumberFormat="0" applyAlignment="0" applyProtection="0"/>
    <xf numFmtId="0" fontId="36" fillId="0" borderId="18" applyNumberFormat="0" applyFill="0" applyProtection="0">
      <alignment vertical="top"/>
    </xf>
    <xf numFmtId="0" fontId="29" fillId="46" borderId="16" applyNumberFormat="0" applyAlignment="0" applyProtection="0"/>
    <xf numFmtId="0" fontId="29" fillId="56" borderId="16" applyNumberFormat="0" applyProtection="0">
      <alignment vertical="top"/>
    </xf>
    <xf numFmtId="0" fontId="18" fillId="60" borderId="15" applyNumberFormat="0" applyProtection="0">
      <alignment vertical="top"/>
    </xf>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2" fillId="56"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18" fillId="60" borderId="15" applyNumberFormat="0" applyProtection="0">
      <alignment vertical="top"/>
    </xf>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67" borderId="11" applyNumberFormat="0" applyAlignment="0" applyProtection="0"/>
    <xf numFmtId="0" fontId="22" fillId="56" borderId="11" applyNumberForma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22" fillId="56" borderId="11" applyNumberFormat="0" applyProtection="0">
      <alignment vertical="top"/>
    </xf>
    <xf numFmtId="0" fontId="28" fillId="40" borderId="15" applyNumberFormat="0" applyFont="0" applyAlignment="0" applyProtection="0"/>
    <xf numFmtId="0" fontId="25" fillId="38" borderId="11" applyNumberFormat="0" applyProtection="0">
      <alignment vertical="top"/>
    </xf>
    <xf numFmtId="0" fontId="18" fillId="60" borderId="15" applyNumberFormat="0" applyProtection="0">
      <alignment vertical="top"/>
    </xf>
    <xf numFmtId="0" fontId="25" fillId="67" borderId="11" applyNumberFormat="0" applyAlignment="0" applyProtection="0"/>
    <xf numFmtId="0" fontId="25" fillId="39" borderId="11" applyNumberFormat="0" applyAlignment="0" applyProtection="0"/>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60" borderId="15" applyNumberFormat="0" applyAlignment="0" applyProtection="0"/>
    <xf numFmtId="0" fontId="28" fillId="40" borderId="15" applyNumberFormat="0" applyFont="0" applyAlignment="0" applyProtection="0"/>
    <xf numFmtId="0" fontId="22" fillId="46" borderId="11" applyNumberFormat="0" applyAlignment="0" applyProtection="0"/>
    <xf numFmtId="0" fontId="22" fillId="56" borderId="11" applyNumberFormat="0" applyProtection="0">
      <alignment vertical="top"/>
    </xf>
    <xf numFmtId="0" fontId="22" fillId="46" borderId="11" applyNumberFormat="0" applyAlignment="0" applyProtection="0"/>
    <xf numFmtId="0" fontId="25" fillId="39" borderId="11" applyNumberFormat="0" applyAlignment="0" applyProtection="0"/>
    <xf numFmtId="0" fontId="25" fillId="38" borderId="11" applyNumberFormat="0" applyProtection="0">
      <alignment vertical="top"/>
    </xf>
    <xf numFmtId="0" fontId="28" fillId="40" borderId="15" applyNumberFormat="0" applyFont="0" applyAlignment="0" applyProtection="0"/>
    <xf numFmtId="0" fontId="18" fillId="60" borderId="15" applyNumberFormat="0" applyProtection="0">
      <alignment vertical="top"/>
    </xf>
    <xf numFmtId="0" fontId="29" fillId="56" borderId="16" applyNumberFormat="0" applyProtection="0">
      <alignment vertical="top"/>
    </xf>
    <xf numFmtId="0" fontId="29" fillId="46" borderId="16" applyNumberFormat="0" applyAlignment="0" applyProtection="0"/>
    <xf numFmtId="0" fontId="36" fillId="0" borderId="18" applyNumberFormat="0" applyFill="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8" fillId="40" borderId="15" applyNumberFormat="0" applyFont="0" applyAlignment="0" applyProtection="0"/>
    <xf numFmtId="0" fontId="28" fillId="60" borderId="15" applyNumberFormat="0" applyAlignment="0" applyProtection="0"/>
    <xf numFmtId="0" fontId="28" fillId="60" borderId="15" applyNumberFormat="0" applyAlignment="0" applyProtection="0"/>
    <xf numFmtId="0" fontId="18" fillId="60" borderId="15" applyNumberFormat="0" applyProtection="0">
      <alignment vertical="top"/>
    </xf>
    <xf numFmtId="0" fontId="28" fillId="40" borderId="15" applyNumberFormat="0" applyFont="0" applyAlignment="0" applyProtection="0"/>
    <xf numFmtId="0" fontId="28" fillId="40" borderId="15" applyNumberFormat="0" applyFont="0" applyAlignment="0" applyProtection="0"/>
    <xf numFmtId="0" fontId="68" fillId="0" borderId="0"/>
    <xf numFmtId="185" fontId="69" fillId="0" borderId="0"/>
    <xf numFmtId="0" fontId="70" fillId="0" borderId="0">
      <alignment horizontal="center"/>
    </xf>
    <xf numFmtId="0" fontId="70" fillId="0" borderId="0">
      <alignment horizontal="center" textRotation="90"/>
    </xf>
    <xf numFmtId="0" fontId="71" fillId="0" borderId="0"/>
    <xf numFmtId="186" fontId="71" fillId="0" borderId="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169" fontId="28" fillId="0" borderId="0" applyFont="0" applyFill="0" applyBorder="0" applyAlignment="0" applyProtection="0"/>
    <xf numFmtId="0" fontId="28" fillId="0" borderId="0"/>
    <xf numFmtId="165" fontId="28"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0" fontId="66" fillId="0" borderId="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169" fontId="28" fillId="0" borderId="0" applyFont="0" applyFill="0" applyBorder="0" applyAlignment="0" applyProtection="0"/>
    <xf numFmtId="9" fontId="28" fillId="0" borderId="0" applyFont="0" applyFill="0" applyBorder="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0" fontId="72" fillId="0" borderId="0"/>
    <xf numFmtId="9" fontId="72" fillId="0" borderId="0" applyFont="0" applyFill="0" applyBorder="0" applyAlignment="0" applyProtection="0"/>
    <xf numFmtId="0" fontId="72" fillId="0" borderId="0"/>
    <xf numFmtId="0" fontId="72" fillId="0" borderId="0"/>
    <xf numFmtId="0" fontId="72" fillId="0" borderId="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8" fillId="0" borderId="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169" fontId="28" fillId="0" borderId="0" applyFont="0" applyFill="0" applyBorder="0" applyAlignment="0" applyProtection="0"/>
    <xf numFmtId="0" fontId="28" fillId="0" borderId="0"/>
    <xf numFmtId="165" fontId="28" fillId="0" borderId="0" applyFont="0" applyFill="0" applyBorder="0" applyAlignment="0" applyProtection="0"/>
    <xf numFmtId="169" fontId="28" fillId="0" borderId="0" applyFont="0" applyFill="0" applyBorder="0" applyAlignment="0" applyProtection="0"/>
    <xf numFmtId="0" fontId="28" fillId="0" borderId="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9" fontId="28" fillId="0" borderId="0" applyFont="0" applyFill="0" applyBorder="0" applyAlignment="0" applyProtection="0"/>
    <xf numFmtId="165" fontId="28" fillId="0" borderId="0" applyFont="0" applyFill="0" applyBorder="0" applyAlignment="0" applyProtection="0"/>
    <xf numFmtId="0" fontId="29" fillId="46" borderId="16" applyNumberFormat="0" applyAlignment="0" applyProtection="0"/>
    <xf numFmtId="0" fontId="25" fillId="38" borderId="11" applyNumberFormat="0" applyProtection="0">
      <alignment vertical="top"/>
    </xf>
    <xf numFmtId="0" fontId="25" fillId="39" borderId="11" applyNumberFormat="0" applyAlignment="0" applyProtection="0"/>
    <xf numFmtId="0" fontId="28" fillId="40" borderId="15" applyNumberFormat="0" applyFont="0" applyAlignment="0" applyProtection="0"/>
    <xf numFmtId="0" fontId="36" fillId="0" borderId="18" applyNumberFormat="0" applyFill="0" applyProtection="0">
      <alignment vertical="top"/>
    </xf>
    <xf numFmtId="0" fontId="22" fillId="46" borderId="11" applyNumberFormat="0" applyAlignment="0" applyProtection="0"/>
    <xf numFmtId="0" fontId="22" fillId="56" borderId="11" applyNumberFormat="0" applyProtection="0">
      <alignment vertical="top"/>
    </xf>
    <xf numFmtId="0" fontId="18" fillId="60" borderId="15" applyNumberFormat="0" applyProtection="0">
      <alignment vertical="top"/>
    </xf>
    <xf numFmtId="0" fontId="22" fillId="56" borderId="11" applyNumberFormat="0" applyAlignment="0" applyProtection="0"/>
    <xf numFmtId="0" fontId="25" fillId="67" borderId="11" applyNumberFormat="0" applyAlignment="0" applyProtection="0"/>
    <xf numFmtId="0" fontId="28" fillId="60" borderId="15" applyNumberFormat="0" applyAlignment="0" applyProtection="0"/>
    <xf numFmtId="0" fontId="28" fillId="60" borderId="15" applyNumberFormat="0" applyAlignment="0" applyProtection="0"/>
    <xf numFmtId="0" fontId="29" fillId="56" borderId="16" applyNumberFormat="0" applyAlignment="0" applyProtection="0"/>
    <xf numFmtId="0" fontId="36" fillId="0" borderId="18" applyNumberFormat="0" applyFill="0" applyAlignment="0" applyProtection="0"/>
    <xf numFmtId="0" fontId="28" fillId="40" borderId="15" applyNumberFormat="0" applyFont="0" applyAlignment="0" applyProtection="0"/>
    <xf numFmtId="0" fontId="28" fillId="40" borderId="15" applyNumberFormat="0" applyFont="0" applyAlignment="0" applyProtection="0"/>
    <xf numFmtId="0" fontId="29" fillId="56" borderId="16" applyNumberFormat="0" applyProtection="0">
      <alignment vertical="top"/>
    </xf>
  </cellStyleXfs>
  <cellXfs count="815">
    <xf numFmtId="0" fontId="0" fillId="0" borderId="0" xfId="0"/>
    <xf numFmtId="0" fontId="0" fillId="0" borderId="0" xfId="0" applyFill="1"/>
    <xf numFmtId="0" fontId="0" fillId="0" borderId="0" xfId="0" applyAlignment="1">
      <alignment wrapText="1"/>
    </xf>
    <xf numFmtId="17" fontId="0" fillId="0" borderId="0" xfId="0" applyNumberFormat="1"/>
    <xf numFmtId="0" fontId="0" fillId="0" borderId="0" xfId="0"/>
    <xf numFmtId="168" fontId="41" fillId="64" borderId="33" xfId="0" applyNumberFormat="1" applyFont="1" applyFill="1" applyBorder="1" applyAlignment="1">
      <alignment horizontal="center" vertical="center" wrapText="1"/>
    </xf>
    <xf numFmtId="0" fontId="0" fillId="0" borderId="0" xfId="0"/>
    <xf numFmtId="9" fontId="0" fillId="0" borderId="0" xfId="0" applyNumberFormat="1"/>
    <xf numFmtId="10" fontId="0" fillId="0" borderId="0" xfId="0" applyNumberFormat="1"/>
    <xf numFmtId="0" fontId="0" fillId="0" borderId="0" xfId="0" applyAlignment="1">
      <alignment horizontal="center"/>
    </xf>
    <xf numFmtId="0" fontId="0" fillId="69" borderId="30" xfId="0" applyFill="1" applyBorder="1" applyAlignment="1">
      <alignment horizontal="center"/>
    </xf>
    <xf numFmtId="0" fontId="0" fillId="69" borderId="30" xfId="0" applyFill="1" applyBorder="1"/>
    <xf numFmtId="0" fontId="0" fillId="69" borderId="19" xfId="0" applyFill="1" applyBorder="1"/>
    <xf numFmtId="0" fontId="39" fillId="61" borderId="0" xfId="102" applyFont="1" applyFill="1" applyBorder="1" applyAlignment="1">
      <alignment vertical="center" wrapText="1"/>
    </xf>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0" fontId="1" fillId="0" borderId="20" xfId="0" applyFont="1" applyFill="1" applyBorder="1" applyAlignment="1">
      <alignment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0" fontId="16" fillId="0" borderId="20" xfId="0" applyFont="1" applyBorder="1"/>
    <xf numFmtId="10" fontId="51" fillId="0" borderId="20" xfId="1" applyNumberFormat="1" applyFont="1" applyBorder="1" applyAlignment="1">
      <alignment horizontal="center" wrapText="1"/>
    </xf>
    <xf numFmtId="10" fontId="0" fillId="0" borderId="20" xfId="0" applyNumberFormat="1" applyBorder="1" applyAlignment="1">
      <alignment horizontal="center"/>
    </xf>
    <xf numFmtId="17" fontId="0" fillId="0" borderId="20" xfId="0" applyNumberFormat="1" applyBorder="1" applyAlignment="1">
      <alignment horizontal="center"/>
    </xf>
    <xf numFmtId="0" fontId="42" fillId="0" borderId="0" xfId="102" applyAlignment="1">
      <alignment vertical="top"/>
    </xf>
    <xf numFmtId="0" fontId="37" fillId="0" borderId="0" xfId="102" applyFont="1" applyAlignment="1">
      <alignment vertical="center"/>
    </xf>
    <xf numFmtId="0" fontId="28" fillId="0" borderId="0" xfId="102" applyFont="1" applyAlignment="1">
      <alignment vertical="top"/>
    </xf>
    <xf numFmtId="4" fontId="55" fillId="0" borderId="19" xfId="2" applyNumberFormat="1" applyFont="1"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0" xfId="0" applyAlignment="1"/>
    <xf numFmtId="0" fontId="38" fillId="61" borderId="0" xfId="102" applyFont="1" applyFill="1" applyBorder="1" applyAlignment="1">
      <alignment horizontal="center" vertical="top" wrapText="1"/>
    </xf>
    <xf numFmtId="0" fontId="0" fillId="0" borderId="0"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52" fillId="0" borderId="20" xfId="2" applyFont="1" applyFill="1" applyBorder="1" applyAlignment="1">
      <alignment horizontal="center" vertical="center"/>
    </xf>
    <xf numFmtId="0" fontId="52" fillId="0" borderId="20" xfId="2" applyFont="1" applyFill="1" applyBorder="1" applyAlignment="1">
      <alignment horizontal="center" vertical="center"/>
    </xf>
    <xf numFmtId="0" fontId="0" fillId="71" borderId="20" xfId="0" applyFill="1" applyBorder="1" applyAlignment="1">
      <alignment horizontal="center"/>
    </xf>
    <xf numFmtId="0" fontId="1" fillId="71" borderId="20" xfId="0" applyFont="1" applyFill="1" applyBorder="1" applyAlignment="1">
      <alignment horizontal="center"/>
    </xf>
    <xf numFmtId="0" fontId="1" fillId="71" borderId="20" xfId="0" applyFont="1" applyFill="1" applyBorder="1"/>
    <xf numFmtId="176" fontId="1" fillId="71" borderId="20" xfId="0" applyNumberFormat="1" applyFont="1" applyFill="1" applyBorder="1"/>
    <xf numFmtId="2" fontId="1" fillId="71" borderId="20" xfId="0" applyNumberFormat="1" applyFont="1" applyFill="1" applyBorder="1"/>
    <xf numFmtId="0" fontId="0" fillId="0" borderId="20" xfId="0" applyFont="1" applyFill="1" applyBorder="1" applyAlignment="1">
      <alignment wrapText="1"/>
    </xf>
    <xf numFmtId="0" fontId="54" fillId="71" borderId="20" xfId="2" applyNumberFormat="1" applyFont="1" applyFill="1" applyBorder="1" applyAlignment="1">
      <alignment horizontal="center" vertical="center" wrapText="1"/>
    </xf>
    <xf numFmtId="0" fontId="1" fillId="71" borderId="20" xfId="0" applyFont="1" applyFill="1" applyBorder="1" applyAlignment="1">
      <alignment wrapText="1"/>
    </xf>
    <xf numFmtId="0" fontId="52" fillId="0" borderId="20" xfId="2" applyFont="1" applyFill="1" applyBorder="1" applyAlignment="1">
      <alignment horizontal="center" vertical="center"/>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1" fillId="0" borderId="20" xfId="0" applyFont="1" applyFill="1" applyBorder="1" applyAlignment="1">
      <alignment vertical="center" wrapText="1"/>
    </xf>
    <xf numFmtId="0" fontId="0" fillId="0" borderId="25" xfId="0" applyBorder="1" applyAlignment="1">
      <alignment vertical="center"/>
    </xf>
    <xf numFmtId="0" fontId="0" fillId="0" borderId="56" xfId="0" applyBorder="1" applyAlignment="1">
      <alignment vertical="center"/>
    </xf>
    <xf numFmtId="176" fontId="1" fillId="0" borderId="20" xfId="0" applyNumberFormat="1" applyFont="1" applyFill="1" applyBorder="1" applyAlignment="1">
      <alignment vertical="center"/>
    </xf>
    <xf numFmtId="2" fontId="1" fillId="0" borderId="20" xfId="0" applyNumberFormat="1" applyFont="1" applyFill="1" applyBorder="1" applyAlignment="1">
      <alignment vertical="center"/>
    </xf>
    <xf numFmtId="0" fontId="0" fillId="69" borderId="23" xfId="0" applyFill="1" applyBorder="1" applyAlignment="1">
      <alignment horizontal="center" vertical="center"/>
    </xf>
    <xf numFmtId="0" fontId="56" fillId="69" borderId="28" xfId="0" applyFont="1" applyFill="1" applyBorder="1" applyAlignment="1">
      <alignment horizontal="center" vertical="center"/>
    </xf>
    <xf numFmtId="0" fontId="0" fillId="69" borderId="30" xfId="0" applyFill="1" applyBorder="1" applyAlignment="1">
      <alignment horizontal="center" vertical="center"/>
    </xf>
    <xf numFmtId="0" fontId="0" fillId="69" borderId="30" xfId="0" applyFill="1" applyBorder="1" applyAlignment="1">
      <alignment vertical="center"/>
    </xf>
    <xf numFmtId="0" fontId="0" fillId="69" borderId="19" xfId="0" applyFill="1" applyBorder="1" applyAlignment="1">
      <alignment vertical="center"/>
    </xf>
    <xf numFmtId="0" fontId="0" fillId="0" borderId="20" xfId="0" applyFont="1" applyFill="1" applyBorder="1" applyAlignment="1">
      <alignment vertical="center" wrapText="1"/>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176" fontId="0" fillId="0" borderId="20" xfId="0" applyNumberFormat="1" applyFont="1" applyFill="1" applyBorder="1"/>
    <xf numFmtId="0" fontId="1" fillId="0" borderId="20" xfId="0" applyFont="1" applyFill="1" applyBorder="1" applyAlignment="1"/>
    <xf numFmtId="0" fontId="52" fillId="0" borderId="20" xfId="2" applyFont="1" applyFill="1" applyBorder="1" applyAlignment="1">
      <alignment horizontal="center" vertical="center"/>
    </xf>
    <xf numFmtId="0" fontId="38" fillId="61" borderId="0" xfId="102" applyFont="1" applyFill="1" applyBorder="1" applyAlignment="1">
      <alignment horizontal="center" vertical="center" wrapText="1"/>
    </xf>
    <xf numFmtId="0" fontId="52" fillId="0" borderId="23" xfId="2" applyFont="1" applyFill="1" applyBorder="1" applyAlignment="1">
      <alignment horizontal="center" vertical="center"/>
    </xf>
    <xf numFmtId="0" fontId="16" fillId="0" borderId="20" xfId="0" applyFont="1" applyBorder="1" applyAlignment="1">
      <alignment vertical="center"/>
    </xf>
    <xf numFmtId="10" fontId="0" fillId="0" borderId="20" xfId="0" applyNumberFormat="1" applyBorder="1" applyAlignment="1">
      <alignment horizontal="center" vertical="center"/>
    </xf>
    <xf numFmtId="17" fontId="0" fillId="0" borderId="20" xfId="0" applyNumberFormat="1" applyBorder="1" applyAlignment="1">
      <alignment horizontal="center" vertical="center"/>
    </xf>
    <xf numFmtId="0" fontId="42" fillId="0" borderId="0" xfId="102" applyBorder="1" applyAlignment="1">
      <alignment horizontal="left" vertical="center"/>
    </xf>
    <xf numFmtId="4" fontId="42" fillId="0" borderId="0" xfId="102" applyNumberFormat="1" applyBorder="1" applyAlignment="1">
      <alignment horizontal="left" vertical="center"/>
    </xf>
    <xf numFmtId="0" fontId="28" fillId="0" borderId="0" xfId="102" applyFont="1" applyBorder="1" applyAlignment="1">
      <alignment horizontal="left" vertical="center"/>
    </xf>
    <xf numFmtId="0" fontId="38" fillId="61" borderId="0" xfId="102" applyFont="1" applyFill="1" applyBorder="1" applyAlignment="1">
      <alignment horizontal="center" vertical="top" wrapText="1"/>
    </xf>
    <xf numFmtId="0" fontId="0" fillId="0" borderId="0" xfId="0"/>
    <xf numFmtId="0" fontId="0" fillId="0" borderId="0" xfId="0" applyFill="1"/>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6" fillId="0" borderId="20" xfId="0" applyFont="1" applyBorder="1"/>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0" xfId="0" applyBorder="1"/>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1" fillId="0" borderId="20" xfId="0" applyFont="1" applyFill="1" applyBorder="1" applyAlignment="1">
      <alignment vertical="center" wrapText="1"/>
    </xf>
    <xf numFmtId="0" fontId="1" fillId="0" borderId="20" xfId="0" applyFont="1" applyFill="1" applyBorder="1" applyAlignment="1">
      <alignment vertical="center"/>
    </xf>
    <xf numFmtId="176" fontId="1" fillId="0" borderId="20" xfId="0" applyNumberFormat="1" applyFont="1" applyFill="1" applyBorder="1" applyAlignment="1">
      <alignment vertical="center"/>
    </xf>
    <xf numFmtId="2" fontId="1" fillId="0" borderId="20" xfId="0" applyNumberFormat="1" applyFont="1" applyFill="1" applyBorder="1" applyAlignment="1">
      <alignment vertical="center"/>
    </xf>
    <xf numFmtId="0" fontId="56" fillId="69" borderId="28" xfId="0" applyFont="1" applyFill="1" applyBorder="1" applyAlignment="1">
      <alignment horizontal="center" vertical="center"/>
    </xf>
    <xf numFmtId="0" fontId="0" fillId="69" borderId="30" xfId="0" applyFill="1" applyBorder="1" applyAlignment="1">
      <alignment horizontal="center" vertical="center"/>
    </xf>
    <xf numFmtId="0" fontId="0" fillId="69" borderId="30" xfId="0" applyFill="1" applyBorder="1" applyAlignment="1">
      <alignment vertical="center"/>
    </xf>
    <xf numFmtId="0" fontId="0" fillId="69" borderId="19" xfId="0" applyFill="1" applyBorder="1" applyAlignment="1">
      <alignment vertical="center"/>
    </xf>
    <xf numFmtId="176" fontId="0" fillId="0" borderId="20" xfId="0" applyNumberFormat="1" applyFont="1" applyFill="1" applyBorder="1" applyAlignment="1">
      <alignment vertical="center"/>
    </xf>
    <xf numFmtId="2" fontId="0" fillId="0" borderId="0" xfId="0" applyNumberFormat="1"/>
    <xf numFmtId="0" fontId="0" fillId="0" borderId="0" xfId="0"/>
    <xf numFmtId="10" fontId="51" fillId="0" borderId="20" xfId="1" applyNumberFormat="1" applyFont="1" applyBorder="1" applyAlignment="1">
      <alignment horizontal="center" vertical="center" wrapText="1"/>
    </xf>
    <xf numFmtId="0" fontId="0" fillId="0" borderId="0" xfId="0"/>
    <xf numFmtId="0" fontId="0" fillId="0" borderId="0" xfId="0" applyAlignment="1">
      <alignment horizontal="center"/>
    </xf>
    <xf numFmtId="0" fontId="39" fillId="61" borderId="0" xfId="1686" applyFont="1" applyFill="1" applyBorder="1" applyAlignment="1">
      <alignment vertical="center" wrapText="1"/>
    </xf>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0" fillId="0" borderId="0" xfId="0" applyAlignment="1">
      <alignment vertical="center"/>
    </xf>
    <xf numFmtId="178" fontId="0" fillId="0" borderId="25" xfId="0" applyNumberFormat="1" applyFill="1" applyBorder="1" applyAlignment="1">
      <alignment horizontal="right" vertical="center"/>
    </xf>
    <xf numFmtId="178" fontId="57" fillId="0" borderId="26" xfId="2" quotePrefix="1" applyNumberFormat="1" applyFont="1" applyFill="1" applyBorder="1" applyAlignment="1">
      <alignment horizontal="left" vertical="center" wrapText="1"/>
    </xf>
    <xf numFmtId="0" fontId="60" fillId="0" borderId="20" xfId="2" applyNumberFormat="1" applyFont="1" applyFill="1" applyBorder="1" applyAlignment="1">
      <alignment horizontal="left" vertical="center"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0" fillId="0" borderId="25" xfId="0" applyBorder="1" applyAlignment="1">
      <alignment vertical="center"/>
    </xf>
    <xf numFmtId="0" fontId="0" fillId="0" borderId="56" xfId="0" applyBorder="1" applyAlignment="1">
      <alignment vertical="center"/>
    </xf>
    <xf numFmtId="0" fontId="0" fillId="0" borderId="20" xfId="0" applyFont="1" applyFill="1" applyBorder="1" applyAlignment="1">
      <alignment horizontal="center" vertical="center"/>
    </xf>
    <xf numFmtId="0" fontId="38" fillId="61" borderId="0" xfId="1686" applyFont="1" applyFill="1" applyBorder="1" applyAlignment="1">
      <alignment horizontal="center" vertical="center" wrapText="1"/>
    </xf>
    <xf numFmtId="0" fontId="16" fillId="0" borderId="20" xfId="0" applyFont="1" applyBorder="1" applyAlignment="1">
      <alignment vertical="center"/>
    </xf>
    <xf numFmtId="43" fontId="39" fillId="61" borderId="0" xfId="1674" applyFont="1" applyFill="1" applyBorder="1" applyAlignment="1">
      <alignment vertical="center" wrapText="1"/>
    </xf>
    <xf numFmtId="43" fontId="16" fillId="0" borderId="20" xfId="1674" applyFont="1" applyBorder="1" applyAlignment="1">
      <alignment vertical="center"/>
    </xf>
    <xf numFmtId="43" fontId="38" fillId="61" borderId="0" xfId="1674" applyFont="1" applyFill="1" applyBorder="1" applyAlignment="1">
      <alignment horizontal="center" vertical="center" wrapText="1"/>
    </xf>
    <xf numFmtId="43" fontId="0" fillId="0" borderId="0" xfId="1674" applyFont="1" applyBorder="1" applyAlignment="1">
      <alignment vertical="center"/>
    </xf>
    <xf numFmtId="43" fontId="52" fillId="0" borderId="26" xfId="1674" applyFont="1" applyFill="1" applyBorder="1" applyAlignment="1">
      <alignment vertical="center"/>
    </xf>
    <xf numFmtId="43" fontId="53" fillId="0" borderId="19" xfId="1674" applyFont="1" applyFill="1" applyBorder="1" applyAlignment="1">
      <alignment horizontal="center" vertical="center" wrapText="1"/>
    </xf>
    <xf numFmtId="43" fontId="54" fillId="0" borderId="29" xfId="1674" applyFont="1" applyFill="1" applyBorder="1" applyAlignment="1">
      <alignment horizontal="center" vertical="center"/>
    </xf>
    <xf numFmtId="43" fontId="53" fillId="0" borderId="24" xfId="1674" applyFont="1" applyFill="1" applyBorder="1" applyAlignment="1">
      <alignment horizontal="center" vertical="center"/>
    </xf>
    <xf numFmtId="43" fontId="53" fillId="0" borderId="20" xfId="1674" applyFont="1" applyFill="1" applyBorder="1" applyAlignment="1">
      <alignment horizontal="center" vertical="center"/>
    </xf>
    <xf numFmtId="180" fontId="39" fillId="61" borderId="0" xfId="1674" applyNumberFormat="1" applyFont="1" applyFill="1" applyBorder="1" applyAlignment="1">
      <alignment vertical="center" wrapText="1"/>
    </xf>
    <xf numFmtId="180" fontId="16" fillId="0" borderId="20" xfId="1674" applyNumberFormat="1" applyFont="1" applyBorder="1" applyAlignment="1">
      <alignment vertical="center"/>
    </xf>
    <xf numFmtId="180" fontId="38" fillId="61" borderId="0" xfId="1674" applyNumberFormat="1" applyFont="1" applyFill="1" applyBorder="1" applyAlignment="1">
      <alignment horizontal="center" vertical="center" wrapText="1"/>
    </xf>
    <xf numFmtId="180" fontId="52" fillId="0" borderId="21" xfId="1674" applyNumberFormat="1" applyFont="1" applyFill="1" applyBorder="1" applyAlignment="1">
      <alignment vertical="center"/>
    </xf>
    <xf numFmtId="180" fontId="54" fillId="0" borderId="28" xfId="1674" applyNumberFormat="1" applyFont="1" applyFill="1" applyBorder="1" applyAlignment="1">
      <alignment vertical="center" wrapText="1"/>
    </xf>
    <xf numFmtId="180" fontId="53" fillId="0" borderId="24" xfId="1674" applyNumberFormat="1" applyFont="1" applyFill="1" applyBorder="1" applyAlignment="1">
      <alignment horizontal="center" vertical="center"/>
    </xf>
    <xf numFmtId="180" fontId="1" fillId="0" borderId="20" xfId="1674" applyNumberFormat="1" applyFont="1" applyFill="1" applyBorder="1" applyAlignment="1">
      <alignment vertical="center"/>
    </xf>
    <xf numFmtId="0" fontId="0" fillId="0" borderId="0" xfId="0"/>
    <xf numFmtId="0" fontId="0" fillId="0" borderId="0" xfId="0" applyFill="1"/>
    <xf numFmtId="0" fontId="0" fillId="0" borderId="0" xfId="0" applyAlignment="1">
      <alignment horizontal="center"/>
    </xf>
    <xf numFmtId="0" fontId="0" fillId="69" borderId="30" xfId="0" applyFill="1" applyBorder="1" applyAlignment="1">
      <alignment horizontal="center"/>
    </xf>
    <xf numFmtId="0" fontId="0" fillId="69" borderId="30" xfId="0" applyFill="1" applyBorder="1"/>
    <xf numFmtId="0" fontId="39" fillId="61" borderId="0" xfId="1686" applyFont="1" applyFill="1" applyBorder="1" applyAlignment="1">
      <alignment vertical="center" wrapText="1"/>
    </xf>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4" fillId="0" borderId="20" xfId="2" applyNumberFormat="1" applyFont="1" applyFill="1" applyBorder="1" applyAlignment="1">
      <alignment horizontal="center" vertical="center" wrapText="1"/>
    </xf>
    <xf numFmtId="0" fontId="1" fillId="0" borderId="20" xfId="0" applyFont="1" applyFill="1" applyBorder="1" applyAlignment="1">
      <alignment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0" fontId="16" fillId="0" borderId="20" xfId="0" applyFont="1" applyBorder="1"/>
    <xf numFmtId="10" fontId="51" fillId="0" borderId="20" xfId="1" applyNumberFormat="1" applyFont="1" applyBorder="1" applyAlignment="1">
      <alignment horizontal="center" wrapText="1"/>
    </xf>
    <xf numFmtId="10" fontId="0" fillId="0" borderId="20" xfId="0" applyNumberFormat="1" applyBorder="1" applyAlignment="1">
      <alignment horizontal="center"/>
    </xf>
    <xf numFmtId="17" fontId="0" fillId="0" borderId="20" xfId="0" applyNumberFormat="1" applyBorder="1" applyAlignment="1">
      <alignment horizontal="center"/>
    </xf>
    <xf numFmtId="0" fontId="0" fillId="0" borderId="0" xfId="0" applyAlignment="1">
      <alignment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0" xfId="0" applyAlignment="1"/>
    <xf numFmtId="0" fontId="38" fillId="61" borderId="0" xfId="1686" applyFont="1" applyFill="1" applyBorder="1" applyAlignment="1">
      <alignment horizontal="center" vertical="top" wrapText="1"/>
    </xf>
    <xf numFmtId="0" fontId="0" fillId="0" borderId="0"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1" fillId="0" borderId="20" xfId="0" applyFont="1" applyFill="1" applyBorder="1" applyAlignment="1">
      <alignment vertical="center" wrapText="1"/>
    </xf>
    <xf numFmtId="0" fontId="0" fillId="0" borderId="25" xfId="0" applyBorder="1" applyAlignment="1">
      <alignment vertical="center"/>
    </xf>
    <xf numFmtId="0" fontId="0" fillId="0" borderId="56" xfId="0" applyBorder="1" applyAlignment="1">
      <alignment vertical="center"/>
    </xf>
    <xf numFmtId="0" fontId="0" fillId="69" borderId="23" xfId="0" applyFill="1" applyBorder="1" applyAlignment="1">
      <alignment horizontal="center" vertical="center"/>
    </xf>
    <xf numFmtId="0" fontId="56" fillId="69" borderId="28" xfId="0" applyFont="1" applyFill="1" applyBorder="1" applyAlignment="1">
      <alignment horizontal="center" vertical="center"/>
    </xf>
    <xf numFmtId="0" fontId="0" fillId="69" borderId="30" xfId="0" applyFill="1" applyBorder="1" applyAlignment="1">
      <alignment horizontal="center" vertical="center"/>
    </xf>
    <xf numFmtId="0" fontId="0" fillId="69" borderId="30" xfId="0" applyFill="1" applyBorder="1" applyAlignment="1">
      <alignment vertical="center"/>
    </xf>
    <xf numFmtId="43" fontId="1" fillId="0" borderId="20" xfId="1674" applyFont="1" applyFill="1" applyBorder="1" applyAlignment="1">
      <alignment vertical="center"/>
    </xf>
    <xf numFmtId="0" fontId="0" fillId="0" borderId="20" xfId="0" applyFont="1" applyFill="1" applyBorder="1" applyAlignment="1">
      <alignment vertical="center" wrapText="1"/>
    </xf>
    <xf numFmtId="43" fontId="1" fillId="0" borderId="20" xfId="1674" applyFont="1" applyFill="1" applyBorder="1"/>
    <xf numFmtId="0" fontId="0" fillId="0" borderId="0" xfId="0" applyFill="1" applyAlignment="1">
      <alignment vertical="center"/>
    </xf>
    <xf numFmtId="0" fontId="0" fillId="70" borderId="20" xfId="0" applyFont="1" applyFill="1" applyBorder="1" applyAlignment="1">
      <alignment vertical="center" wrapText="1"/>
    </xf>
    <xf numFmtId="0" fontId="54" fillId="0" borderId="20" xfId="2" quotePrefix="1" applyNumberFormat="1" applyFont="1" applyFill="1" applyBorder="1" applyAlignment="1">
      <alignment horizontal="center" vertical="center" wrapText="1"/>
    </xf>
    <xf numFmtId="0" fontId="52" fillId="0" borderId="20" xfId="2" applyFont="1" applyFill="1" applyBorder="1" applyAlignment="1">
      <alignment horizontal="center" vertical="center" wrapText="1"/>
    </xf>
    <xf numFmtId="0" fontId="53" fillId="0" borderId="20" xfId="2" applyFont="1" applyFill="1" applyBorder="1" applyAlignment="1">
      <alignment horizontal="center" vertical="center" wrapText="1"/>
    </xf>
    <xf numFmtId="0" fontId="0" fillId="69" borderId="30" xfId="0" applyFill="1" applyBorder="1" applyAlignment="1">
      <alignment vertical="center" wrapText="1"/>
    </xf>
    <xf numFmtId="43" fontId="52" fillId="0" borderId="26" xfId="1674" applyFont="1" applyFill="1" applyBorder="1" applyAlignment="1">
      <alignment vertical="center"/>
    </xf>
    <xf numFmtId="43" fontId="53" fillId="0" borderId="19" xfId="1674" applyFont="1" applyFill="1" applyBorder="1" applyAlignment="1">
      <alignment horizontal="center" vertical="center" wrapText="1"/>
    </xf>
    <xf numFmtId="43" fontId="54" fillId="0" borderId="29" xfId="1674" applyFont="1" applyFill="1" applyBorder="1" applyAlignment="1">
      <alignment horizontal="center" vertical="center"/>
    </xf>
    <xf numFmtId="43" fontId="55" fillId="0" borderId="19" xfId="1674" applyFont="1" applyFill="1" applyBorder="1" applyAlignment="1">
      <alignment horizontal="center" vertical="center"/>
    </xf>
    <xf numFmtId="43" fontId="53" fillId="0" borderId="24" xfId="1674" applyFont="1" applyFill="1" applyBorder="1" applyAlignment="1">
      <alignment horizontal="center" vertical="center"/>
    </xf>
    <xf numFmtId="43" fontId="53" fillId="0" borderId="20" xfId="1674" applyFont="1" applyFill="1" applyBorder="1" applyAlignment="1">
      <alignment horizontal="center" vertical="center"/>
    </xf>
    <xf numFmtId="43" fontId="0" fillId="69" borderId="30" xfId="1674" applyFont="1" applyFill="1" applyBorder="1" applyAlignment="1">
      <alignment vertical="center"/>
    </xf>
    <xf numFmtId="43" fontId="0" fillId="69" borderId="19" xfId="1674" applyFont="1" applyFill="1" applyBorder="1" applyAlignment="1">
      <alignment vertical="center"/>
    </xf>
    <xf numFmtId="0" fontId="1" fillId="70" borderId="20" xfId="0" applyFont="1" applyFill="1" applyBorder="1" applyAlignment="1">
      <alignment vertical="center" wrapText="1"/>
    </xf>
    <xf numFmtId="180" fontId="52" fillId="0" borderId="21" xfId="1674" applyNumberFormat="1" applyFont="1" applyFill="1" applyBorder="1" applyAlignment="1">
      <alignment vertical="center"/>
    </xf>
    <xf numFmtId="180" fontId="54" fillId="0" borderId="28" xfId="1674" applyNumberFormat="1" applyFont="1" applyFill="1" applyBorder="1" applyAlignment="1">
      <alignment vertical="center" wrapText="1"/>
    </xf>
    <xf numFmtId="180" fontId="53" fillId="0" borderId="24" xfId="1674" applyNumberFormat="1" applyFont="1" applyFill="1" applyBorder="1" applyAlignment="1">
      <alignment horizontal="center" vertical="center"/>
    </xf>
    <xf numFmtId="180" fontId="1" fillId="0" borderId="20" xfId="1674" applyNumberFormat="1" applyFont="1" applyFill="1" applyBorder="1" applyAlignment="1">
      <alignment vertical="center"/>
    </xf>
    <xf numFmtId="180" fontId="0" fillId="69" borderId="30" xfId="1674" applyNumberFormat="1" applyFont="1" applyFill="1" applyBorder="1" applyAlignment="1">
      <alignment vertical="center"/>
    </xf>
    <xf numFmtId="180" fontId="1" fillId="70" borderId="20" xfId="1674" applyNumberFormat="1" applyFont="1" applyFill="1" applyBorder="1" applyAlignment="1">
      <alignment vertical="center"/>
    </xf>
    <xf numFmtId="43" fontId="0" fillId="69" borderId="30" xfId="1674" applyFont="1" applyFill="1" applyBorder="1"/>
    <xf numFmtId="43" fontId="0" fillId="69" borderId="19" xfId="1674" applyFont="1" applyFill="1" applyBorder="1"/>
    <xf numFmtId="180" fontId="1" fillId="0" borderId="20" xfId="1674" applyNumberFormat="1" applyFont="1" applyFill="1" applyBorder="1"/>
    <xf numFmtId="180" fontId="0" fillId="69" borderId="30" xfId="1674" applyNumberFormat="1" applyFont="1" applyFill="1" applyBorder="1"/>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39" fillId="61" borderId="0" xfId="1686" applyFont="1" applyFill="1" applyBorder="1" applyAlignment="1">
      <alignment vertical="center" wrapText="1"/>
    </xf>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4" fillId="0" borderId="20" xfId="2" applyNumberFormat="1" applyFont="1" applyFill="1" applyBorder="1" applyAlignment="1">
      <alignment horizontal="center" vertical="center" wrapText="1"/>
    </xf>
    <xf numFmtId="0" fontId="1" fillId="0" borderId="20" xfId="0" applyFont="1" applyFill="1" applyBorder="1" applyAlignment="1">
      <alignment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0" fontId="16" fillId="0" borderId="20" xfId="0" applyFont="1" applyBorder="1"/>
    <xf numFmtId="10" fontId="51" fillId="0" borderId="20" xfId="1" applyNumberFormat="1" applyFont="1" applyBorder="1" applyAlignment="1">
      <alignment horizontal="center" wrapText="1"/>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38" fillId="61" borderId="0" xfId="1686" applyFont="1" applyFill="1" applyBorder="1" applyAlignment="1">
      <alignment horizontal="center" vertical="top" wrapText="1"/>
    </xf>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ont="1" applyFill="1" applyBorder="1" applyAlignment="1">
      <alignment horizontal="center"/>
    </xf>
    <xf numFmtId="0" fontId="0" fillId="0" borderId="20" xfId="0" applyFont="1" applyFill="1" applyBorder="1" applyAlignment="1">
      <alignment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1" fillId="0" borderId="20" xfId="0" applyFont="1" applyFill="1" applyBorder="1" applyAlignment="1">
      <alignment vertical="center" wrapText="1"/>
    </xf>
    <xf numFmtId="0" fontId="0" fillId="0" borderId="25" xfId="0" applyBorder="1" applyAlignment="1">
      <alignment vertical="center"/>
    </xf>
    <xf numFmtId="0" fontId="0" fillId="0" borderId="56" xfId="0" applyBorder="1" applyAlignment="1">
      <alignment vertical="center"/>
    </xf>
    <xf numFmtId="0" fontId="0" fillId="69" borderId="23" xfId="0" applyFill="1" applyBorder="1" applyAlignment="1">
      <alignment horizontal="center" vertical="center"/>
    </xf>
    <xf numFmtId="0" fontId="56" fillId="69" borderId="28" xfId="0" applyFont="1" applyFill="1" applyBorder="1" applyAlignment="1">
      <alignment horizontal="center" vertical="center"/>
    </xf>
    <xf numFmtId="0" fontId="0" fillId="69" borderId="30" xfId="0" applyFill="1" applyBorder="1" applyAlignment="1">
      <alignment horizontal="center" vertical="center"/>
    </xf>
    <xf numFmtId="0" fontId="0" fillId="69" borderId="30" xfId="0" applyFill="1" applyBorder="1" applyAlignment="1">
      <alignment vertical="center"/>
    </xf>
    <xf numFmtId="43" fontId="1" fillId="0" borderId="20" xfId="1674" applyFont="1" applyFill="1" applyBorder="1" applyAlignment="1">
      <alignment vertical="center"/>
    </xf>
    <xf numFmtId="0" fontId="0" fillId="0" borderId="20" xfId="0" applyFont="1" applyFill="1" applyBorder="1" applyAlignment="1">
      <alignment vertical="center" wrapText="1"/>
    </xf>
    <xf numFmtId="43" fontId="1" fillId="0" borderId="20" xfId="1674" applyFont="1" applyFill="1" applyBorder="1"/>
    <xf numFmtId="0" fontId="0" fillId="70" borderId="20" xfId="0" applyFont="1" applyFill="1" applyBorder="1" applyAlignment="1">
      <alignment vertical="center" wrapText="1"/>
    </xf>
    <xf numFmtId="0" fontId="54" fillId="0" borderId="20" xfId="2" quotePrefix="1" applyNumberFormat="1" applyFont="1" applyFill="1" applyBorder="1" applyAlignment="1">
      <alignment horizontal="center" vertical="center" wrapText="1"/>
    </xf>
    <xf numFmtId="0" fontId="52" fillId="0" borderId="20" xfId="2" applyFont="1" applyFill="1" applyBorder="1" applyAlignment="1">
      <alignment horizontal="center" vertical="center" wrapText="1"/>
    </xf>
    <xf numFmtId="0" fontId="53" fillId="0" borderId="20" xfId="2" applyFont="1" applyFill="1" applyBorder="1" applyAlignment="1">
      <alignment horizontal="center" vertical="center" wrapText="1"/>
    </xf>
    <xf numFmtId="0" fontId="0" fillId="69" borderId="30" xfId="0" applyFill="1" applyBorder="1" applyAlignment="1">
      <alignment vertical="center" wrapText="1"/>
    </xf>
    <xf numFmtId="43" fontId="39" fillId="61" borderId="0" xfId="1674" applyFont="1" applyFill="1" applyBorder="1" applyAlignment="1">
      <alignment vertical="center" wrapText="1"/>
    </xf>
    <xf numFmtId="43" fontId="52" fillId="0" borderId="26" xfId="1674" applyFont="1" applyFill="1" applyBorder="1" applyAlignment="1">
      <alignment vertical="center"/>
    </xf>
    <xf numFmtId="43" fontId="53" fillId="0" borderId="19" xfId="1674" applyFont="1" applyFill="1" applyBorder="1" applyAlignment="1">
      <alignment horizontal="center" vertical="center" wrapText="1"/>
    </xf>
    <xf numFmtId="43" fontId="54" fillId="0" borderId="29" xfId="1674" applyFont="1" applyFill="1" applyBorder="1" applyAlignment="1">
      <alignment horizontal="center" vertical="center"/>
    </xf>
    <xf numFmtId="43" fontId="55" fillId="0" borderId="19" xfId="1674" applyFont="1" applyFill="1" applyBorder="1" applyAlignment="1">
      <alignment horizontal="center" vertical="center"/>
    </xf>
    <xf numFmtId="43" fontId="53" fillId="0" borderId="24" xfId="1674" applyFont="1" applyFill="1" applyBorder="1" applyAlignment="1">
      <alignment horizontal="center" vertical="center"/>
    </xf>
    <xf numFmtId="43" fontId="53" fillId="0" borderId="20" xfId="1674" applyFont="1" applyFill="1" applyBorder="1" applyAlignment="1">
      <alignment horizontal="center" vertical="center"/>
    </xf>
    <xf numFmtId="43" fontId="0" fillId="69" borderId="30" xfId="1674" applyFont="1" applyFill="1" applyBorder="1" applyAlignment="1">
      <alignment vertical="center"/>
    </xf>
    <xf numFmtId="43" fontId="0" fillId="69" borderId="19" xfId="1674" applyFont="1" applyFill="1" applyBorder="1" applyAlignment="1">
      <alignment vertical="center"/>
    </xf>
    <xf numFmtId="0" fontId="1" fillId="70" borderId="20" xfId="0" applyFont="1" applyFill="1" applyBorder="1" applyAlignment="1">
      <alignment vertical="center" wrapText="1"/>
    </xf>
    <xf numFmtId="180" fontId="39" fillId="61" borderId="0" xfId="1674" applyNumberFormat="1" applyFont="1" applyFill="1" applyBorder="1" applyAlignment="1">
      <alignment vertical="center" wrapText="1"/>
    </xf>
    <xf numFmtId="180" fontId="52" fillId="0" borderId="21" xfId="1674" applyNumberFormat="1" applyFont="1" applyFill="1" applyBorder="1" applyAlignment="1">
      <alignment vertical="center"/>
    </xf>
    <xf numFmtId="180" fontId="54" fillId="0" borderId="28" xfId="1674" applyNumberFormat="1" applyFont="1" applyFill="1" applyBorder="1" applyAlignment="1">
      <alignment vertical="center" wrapText="1"/>
    </xf>
    <xf numFmtId="180" fontId="53" fillId="0" borderId="24" xfId="1674" applyNumberFormat="1" applyFont="1" applyFill="1" applyBorder="1" applyAlignment="1">
      <alignment horizontal="center" vertical="center"/>
    </xf>
    <xf numFmtId="180" fontId="1" fillId="0" borderId="20" xfId="1674" applyNumberFormat="1" applyFont="1" applyFill="1" applyBorder="1" applyAlignment="1">
      <alignment vertical="center"/>
    </xf>
    <xf numFmtId="180" fontId="0" fillId="69" borderId="30" xfId="1674" applyNumberFormat="1" applyFont="1" applyFill="1" applyBorder="1" applyAlignment="1">
      <alignment vertical="center"/>
    </xf>
    <xf numFmtId="180" fontId="1" fillId="70" borderId="20" xfId="1674" applyNumberFormat="1" applyFont="1" applyFill="1" applyBorder="1" applyAlignment="1">
      <alignment vertical="center"/>
    </xf>
    <xf numFmtId="43" fontId="16" fillId="0" borderId="20" xfId="1674" applyFont="1" applyBorder="1"/>
    <xf numFmtId="43" fontId="0" fillId="0" borderId="20" xfId="1674" applyFont="1" applyBorder="1" applyAlignment="1">
      <alignment horizontal="center"/>
    </xf>
    <xf numFmtId="43" fontId="38" fillId="61" borderId="0" xfId="1674" applyFont="1" applyFill="1" applyBorder="1" applyAlignment="1">
      <alignment horizontal="center" vertical="top" wrapText="1"/>
    </xf>
    <xf numFmtId="43" fontId="0" fillId="0" borderId="0" xfId="1674" applyFont="1" applyBorder="1"/>
    <xf numFmtId="43" fontId="0" fillId="69" borderId="30" xfId="1674" applyFont="1" applyFill="1" applyBorder="1"/>
    <xf numFmtId="43" fontId="0" fillId="69" borderId="19" xfId="1674" applyFont="1" applyFill="1" applyBorder="1"/>
    <xf numFmtId="43" fontId="0" fillId="0" borderId="0" xfId="1674" applyFont="1" applyAlignment="1"/>
    <xf numFmtId="180" fontId="16" fillId="0" borderId="20" xfId="1674" applyNumberFormat="1" applyFont="1" applyBorder="1"/>
    <xf numFmtId="180" fontId="0" fillId="0" borderId="20" xfId="1674" applyNumberFormat="1" applyFont="1" applyBorder="1" applyAlignment="1">
      <alignment horizontal="center"/>
    </xf>
    <xf numFmtId="180" fontId="38" fillId="61" borderId="0" xfId="1674" applyNumberFormat="1" applyFont="1" applyFill="1" applyBorder="1" applyAlignment="1">
      <alignment horizontal="center" vertical="top" wrapText="1"/>
    </xf>
    <xf numFmtId="180" fontId="1" fillId="0" borderId="20" xfId="1674" applyNumberFormat="1" applyFont="1" applyFill="1" applyBorder="1"/>
    <xf numFmtId="180" fontId="0" fillId="69" borderId="30" xfId="1674" applyNumberFormat="1" applyFont="1" applyFill="1" applyBorder="1"/>
    <xf numFmtId="0" fontId="0" fillId="0" borderId="0" xfId="0"/>
    <xf numFmtId="0" fontId="0" fillId="0" borderId="0" xfId="0" applyAlignment="1">
      <alignment horizontal="center"/>
    </xf>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0" fillId="69" borderId="19" xfId="0" applyFill="1" applyBorder="1"/>
    <xf numFmtId="0" fontId="39" fillId="61" borderId="0" xfId="1686" applyFont="1" applyFill="1" applyBorder="1" applyAlignment="1">
      <alignment vertical="center" wrapText="1"/>
    </xf>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0" fontId="1" fillId="0" borderId="20" xfId="0" applyFont="1" applyFill="1" applyBorder="1" applyAlignment="1">
      <alignment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0" fontId="16" fillId="0" borderId="20" xfId="0" applyFont="1" applyBorder="1"/>
    <xf numFmtId="10" fontId="51" fillId="0" borderId="20" xfId="1" applyNumberFormat="1" applyFont="1" applyBorder="1" applyAlignment="1">
      <alignment horizontal="center" wrapText="1"/>
    </xf>
    <xf numFmtId="10" fontId="0" fillId="0" borderId="20" xfId="0" applyNumberFormat="1" applyBorder="1" applyAlignment="1">
      <alignment horizontal="center"/>
    </xf>
    <xf numFmtId="17" fontId="0" fillId="0" borderId="20" xfId="0" applyNumberFormat="1" applyBorder="1" applyAlignment="1">
      <alignment horizontal="center"/>
    </xf>
    <xf numFmtId="4" fontId="55" fillId="0" borderId="19" xfId="2" applyNumberFormat="1" applyFont="1" applyFill="1" applyBorder="1" applyAlignment="1">
      <alignment horizontal="center" vertical="center"/>
    </xf>
    <xf numFmtId="0" fontId="0" fillId="0" borderId="0" xfId="0" applyAlignment="1">
      <alignment vertical="center"/>
    </xf>
    <xf numFmtId="0" fontId="0" fillId="0" borderId="0" xfId="0" applyAlignment="1">
      <alignment vertical="center" wrapText="1"/>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0" xfId="0" applyAlignment="1"/>
    <xf numFmtId="0" fontId="38" fillId="61" borderId="0" xfId="1686" applyFont="1" applyFill="1" applyBorder="1" applyAlignment="1">
      <alignment horizontal="center" vertical="top" wrapText="1"/>
    </xf>
    <xf numFmtId="0" fontId="0" fillId="0" borderId="0"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1" fillId="0" borderId="20" xfId="0" applyFont="1" applyFill="1" applyBorder="1" applyAlignment="1">
      <alignment vertical="center" wrapText="1"/>
    </xf>
    <xf numFmtId="0" fontId="0" fillId="0" borderId="25" xfId="0" applyBorder="1" applyAlignment="1">
      <alignment vertical="center"/>
    </xf>
    <xf numFmtId="0" fontId="0" fillId="0" borderId="56" xfId="0" applyBorder="1" applyAlignment="1">
      <alignment vertical="center"/>
    </xf>
    <xf numFmtId="0" fontId="0" fillId="69" borderId="23" xfId="0" applyFill="1" applyBorder="1" applyAlignment="1">
      <alignment horizontal="center" vertical="center"/>
    </xf>
    <xf numFmtId="0" fontId="56" fillId="69" borderId="28" xfId="0" applyFont="1" applyFill="1" applyBorder="1" applyAlignment="1">
      <alignment horizontal="center" vertical="center"/>
    </xf>
    <xf numFmtId="0" fontId="0" fillId="69" borderId="30" xfId="0" applyFill="1" applyBorder="1" applyAlignment="1">
      <alignment horizontal="center" vertical="center"/>
    </xf>
    <xf numFmtId="0" fontId="0" fillId="69" borderId="30" xfId="0" applyFill="1" applyBorder="1" applyAlignment="1">
      <alignment vertical="center"/>
    </xf>
    <xf numFmtId="43" fontId="1" fillId="0" borderId="20" xfId="1674" applyFont="1" applyFill="1" applyBorder="1" applyAlignment="1">
      <alignment vertical="center"/>
    </xf>
    <xf numFmtId="0" fontId="0" fillId="0" borderId="20" xfId="0" applyFont="1" applyFill="1" applyBorder="1" applyAlignment="1">
      <alignment vertical="center" wrapText="1"/>
    </xf>
    <xf numFmtId="0" fontId="0" fillId="0" borderId="0" xfId="0" applyFill="1" applyAlignment="1">
      <alignment vertical="center"/>
    </xf>
    <xf numFmtId="0" fontId="54" fillId="0" borderId="20" xfId="2" quotePrefix="1" applyNumberFormat="1" applyFont="1" applyFill="1" applyBorder="1" applyAlignment="1">
      <alignment horizontal="center" vertical="center" wrapText="1"/>
    </xf>
    <xf numFmtId="0" fontId="52" fillId="0" borderId="20" xfId="2" applyFont="1" applyFill="1" applyBorder="1" applyAlignment="1">
      <alignment horizontal="center" vertical="center" wrapText="1"/>
    </xf>
    <xf numFmtId="0" fontId="53" fillId="0" borderId="20" xfId="2" applyFont="1" applyFill="1" applyBorder="1" applyAlignment="1">
      <alignment horizontal="center" vertical="center" wrapText="1"/>
    </xf>
    <xf numFmtId="0" fontId="0" fillId="69" borderId="30" xfId="0" applyFill="1" applyBorder="1" applyAlignment="1">
      <alignment vertical="center" wrapText="1"/>
    </xf>
    <xf numFmtId="43" fontId="52" fillId="0" borderId="26" xfId="1674" applyFont="1" applyFill="1" applyBorder="1" applyAlignment="1">
      <alignment vertical="center"/>
    </xf>
    <xf numFmtId="43" fontId="53" fillId="0" borderId="19" xfId="1674" applyFont="1" applyFill="1" applyBorder="1" applyAlignment="1">
      <alignment horizontal="center" vertical="center" wrapText="1"/>
    </xf>
    <xf numFmtId="43" fontId="54" fillId="0" borderId="29" xfId="1674" applyFont="1" applyFill="1" applyBorder="1" applyAlignment="1">
      <alignment horizontal="center" vertical="center"/>
    </xf>
    <xf numFmtId="43" fontId="55" fillId="0" borderId="19" xfId="1674" applyFont="1" applyFill="1" applyBorder="1" applyAlignment="1">
      <alignment horizontal="center" vertical="center"/>
    </xf>
    <xf numFmtId="43" fontId="53" fillId="0" borderId="24" xfId="1674" applyFont="1" applyFill="1" applyBorder="1" applyAlignment="1">
      <alignment horizontal="center" vertical="center"/>
    </xf>
    <xf numFmtId="43" fontId="53" fillId="0" borderId="20" xfId="1674" applyFont="1" applyFill="1" applyBorder="1" applyAlignment="1">
      <alignment horizontal="center" vertical="center"/>
    </xf>
    <xf numFmtId="43" fontId="0" fillId="69" borderId="30" xfId="1674" applyFont="1" applyFill="1" applyBorder="1" applyAlignment="1">
      <alignment vertical="center"/>
    </xf>
    <xf numFmtId="43" fontId="0" fillId="69" borderId="19" xfId="1674" applyFont="1" applyFill="1" applyBorder="1" applyAlignment="1">
      <alignment vertical="center"/>
    </xf>
    <xf numFmtId="180" fontId="52" fillId="0" borderId="21" xfId="1674" applyNumberFormat="1" applyFont="1" applyFill="1" applyBorder="1" applyAlignment="1">
      <alignment vertical="center"/>
    </xf>
    <xf numFmtId="180" fontId="54" fillId="0" borderId="28" xfId="1674" applyNumberFormat="1" applyFont="1" applyFill="1" applyBorder="1" applyAlignment="1">
      <alignment vertical="center" wrapText="1"/>
    </xf>
    <xf numFmtId="180" fontId="53" fillId="0" borderId="24" xfId="1674" applyNumberFormat="1" applyFont="1" applyFill="1" applyBorder="1" applyAlignment="1">
      <alignment horizontal="center" vertical="center"/>
    </xf>
    <xf numFmtId="180" fontId="1" fillId="0" borderId="20" xfId="1674" applyNumberFormat="1" applyFont="1" applyFill="1" applyBorder="1" applyAlignment="1">
      <alignment vertical="center"/>
    </xf>
    <xf numFmtId="180" fontId="0" fillId="69" borderId="30" xfId="1674" applyNumberFormat="1" applyFont="1" applyFill="1" applyBorder="1" applyAlignment="1">
      <alignment vertical="center"/>
    </xf>
    <xf numFmtId="180" fontId="1" fillId="70" borderId="20" xfId="1674" applyNumberFormat="1" applyFont="1" applyFill="1" applyBorder="1" applyAlignment="1">
      <alignment vertical="center"/>
    </xf>
    <xf numFmtId="0" fontId="0" fillId="0" borderId="0" xfId="0" applyAlignment="1">
      <alignment vertical="top"/>
    </xf>
    <xf numFmtId="0" fontId="0" fillId="0" borderId="0" xfId="0" applyBorder="1" applyAlignment="1">
      <alignment vertical="top"/>
    </xf>
    <xf numFmtId="0" fontId="0" fillId="0" borderId="0" xfId="0" applyBorder="1" applyAlignment="1">
      <alignment horizontal="center" vertical="center"/>
    </xf>
    <xf numFmtId="0" fontId="40" fillId="65" borderId="35" xfId="0" applyNumberFormat="1" applyFont="1" applyFill="1" applyBorder="1" applyAlignment="1">
      <alignment horizontal="left" vertical="top" wrapText="1"/>
    </xf>
    <xf numFmtId="0" fontId="40" fillId="0" borderId="35" xfId="0" applyNumberFormat="1" applyFont="1" applyBorder="1" applyAlignment="1">
      <alignment horizontal="left" vertical="top" wrapText="1"/>
    </xf>
    <xf numFmtId="0" fontId="63" fillId="63" borderId="0" xfId="0" applyFont="1" applyFill="1" applyAlignment="1">
      <alignment vertical="center" wrapText="1"/>
    </xf>
    <xf numFmtId="0" fontId="63" fillId="62" borderId="0" xfId="0" applyFont="1" applyFill="1" applyAlignment="1">
      <alignment vertical="center" wrapText="1"/>
    </xf>
    <xf numFmtId="0" fontId="62" fillId="62" borderId="0" xfId="0" applyFont="1" applyFill="1" applyAlignment="1">
      <alignment horizontal="center" vertical="center" wrapText="1"/>
    </xf>
    <xf numFmtId="0" fontId="62" fillId="62" borderId="0" xfId="0" applyFont="1" applyFill="1" applyAlignment="1">
      <alignment horizontal="right" vertical="center" wrapText="1"/>
    </xf>
    <xf numFmtId="0" fontId="62" fillId="63" borderId="0" xfId="0" applyFont="1" applyFill="1" applyAlignment="1">
      <alignment horizontal="center" vertical="center" wrapText="1"/>
    </xf>
    <xf numFmtId="0" fontId="62" fillId="63" borderId="0" xfId="0" applyFont="1" applyFill="1" applyAlignment="1">
      <alignment horizontal="right" vertical="center" wrapText="1"/>
    </xf>
    <xf numFmtId="0" fontId="62" fillId="62" borderId="0" xfId="0" applyFont="1" applyFill="1" applyAlignment="1">
      <alignment vertical="center" wrapText="1"/>
    </xf>
    <xf numFmtId="0" fontId="62" fillId="63" borderId="0" xfId="0" applyFont="1" applyFill="1" applyAlignment="1">
      <alignment vertical="center" wrapText="1"/>
    </xf>
    <xf numFmtId="4" fontId="62" fillId="63" borderId="0" xfId="0" applyNumberFormat="1" applyFont="1" applyFill="1" applyAlignment="1">
      <alignment horizontal="right" vertical="center" wrapText="1"/>
    </xf>
    <xf numFmtId="4" fontId="62" fillId="62" borderId="0" xfId="0" applyNumberFormat="1" applyFont="1" applyFill="1" applyAlignment="1">
      <alignment horizontal="right" vertical="center" wrapText="1"/>
    </xf>
    <xf numFmtId="0" fontId="63" fillId="63" borderId="60" xfId="0" applyFont="1" applyFill="1" applyBorder="1" applyAlignment="1">
      <alignment vertical="center" wrapText="1"/>
    </xf>
    <xf numFmtId="0" fontId="63" fillId="63" borderId="61" xfId="0" applyFont="1" applyFill="1" applyBorder="1" applyAlignment="1">
      <alignment vertical="center" wrapText="1"/>
    </xf>
    <xf numFmtId="0" fontId="63" fillId="63" borderId="61" xfId="0" applyFont="1" applyFill="1" applyBorder="1" applyAlignment="1">
      <alignment horizontal="center" vertical="center" wrapText="1"/>
    </xf>
    <xf numFmtId="0" fontId="63" fillId="63" borderId="61" xfId="0" applyFont="1" applyFill="1" applyBorder="1" applyAlignment="1">
      <alignment horizontal="right" vertical="center" wrapText="1"/>
    </xf>
    <xf numFmtId="0" fontId="63" fillId="63" borderId="62" xfId="0" applyFont="1" applyFill="1" applyBorder="1" applyAlignment="1">
      <alignment horizontal="center" vertical="center" wrapText="1"/>
    </xf>
    <xf numFmtId="0" fontId="63" fillId="62" borderId="63" xfId="0" applyFont="1" applyFill="1" applyBorder="1" applyAlignment="1">
      <alignment vertical="center" wrapText="1"/>
    </xf>
    <xf numFmtId="0" fontId="62" fillId="62" borderId="64" xfId="0" applyFont="1" applyFill="1" applyBorder="1" applyAlignment="1">
      <alignment horizontal="center" vertical="center" wrapText="1"/>
    </xf>
    <xf numFmtId="0" fontId="63" fillId="63" borderId="63" xfId="0" applyFont="1" applyFill="1" applyBorder="1" applyAlignment="1">
      <alignment vertical="center" wrapText="1"/>
    </xf>
    <xf numFmtId="0" fontId="62" fillId="63" borderId="64" xfId="0" applyFont="1" applyFill="1" applyBorder="1" applyAlignment="1">
      <alignment horizontal="center" vertical="center" wrapText="1"/>
    </xf>
    <xf numFmtId="0" fontId="62" fillId="62" borderId="63" xfId="0" applyFont="1" applyFill="1" applyBorder="1" applyAlignment="1">
      <alignment vertical="center" wrapText="1"/>
    </xf>
    <xf numFmtId="0" fontId="62" fillId="63" borderId="63" xfId="0" applyFont="1" applyFill="1" applyBorder="1" applyAlignment="1">
      <alignment vertical="center" wrapText="1"/>
    </xf>
    <xf numFmtId="168" fontId="40" fillId="0" borderId="31" xfId="0" applyNumberFormat="1" applyFont="1" applyBorder="1" applyAlignment="1">
      <alignment horizontal="right" vertical="top" wrapText="1"/>
    </xf>
    <xf numFmtId="168" fontId="40" fillId="65" borderId="31" xfId="0" applyNumberFormat="1" applyFont="1" applyFill="1" applyBorder="1" applyAlignment="1">
      <alignment horizontal="right" vertical="top" wrapText="1"/>
    </xf>
    <xf numFmtId="0" fontId="0" fillId="0" borderId="0" xfId="0"/>
    <xf numFmtId="49" fontId="41" fillId="64" borderId="32" xfId="0" applyNumberFormat="1" applyFont="1" applyFill="1" applyBorder="1" applyAlignment="1">
      <alignment horizontal="center" vertical="center" wrapText="1"/>
    </xf>
    <xf numFmtId="49" fontId="41" fillId="64" borderId="33" xfId="0" applyNumberFormat="1" applyFont="1" applyFill="1" applyBorder="1" applyAlignment="1">
      <alignment horizontal="center" vertical="center" wrapText="1"/>
    </xf>
    <xf numFmtId="168" fontId="41" fillId="64" borderId="34" xfId="0" applyNumberFormat="1" applyFont="1" applyFill="1" applyBorder="1" applyAlignment="1">
      <alignment horizontal="center" vertical="center" wrapText="1"/>
    </xf>
    <xf numFmtId="49" fontId="40" fillId="0" borderId="31" xfId="0" applyNumberFormat="1" applyFont="1" applyBorder="1" applyAlignment="1">
      <alignment horizontal="left" vertical="top" wrapText="1"/>
    </xf>
    <xf numFmtId="49" fontId="40" fillId="65" borderId="31" xfId="0" applyNumberFormat="1" applyFont="1" applyFill="1" applyBorder="1" applyAlignment="1">
      <alignment horizontal="left" vertical="top" wrapText="1"/>
    </xf>
    <xf numFmtId="49" fontId="40" fillId="0" borderId="31" xfId="0" applyNumberFormat="1" applyFont="1" applyBorder="1" applyAlignment="1">
      <alignment horizontal="center" vertical="top" wrapText="1"/>
    </xf>
    <xf numFmtId="49" fontId="40" fillId="65" borderId="31" xfId="0" applyNumberFormat="1" applyFont="1" applyFill="1" applyBorder="1" applyAlignment="1">
      <alignment horizontal="center" vertical="top" wrapText="1"/>
    </xf>
    <xf numFmtId="49" fontId="40" fillId="0" borderId="35" xfId="0" applyNumberFormat="1" applyFont="1" applyBorder="1" applyAlignment="1">
      <alignment horizontal="left" vertical="top" wrapText="1"/>
    </xf>
    <xf numFmtId="168" fontId="40" fillId="0" borderId="36" xfId="0" applyNumberFormat="1" applyFont="1" applyBorder="1" applyAlignment="1">
      <alignment horizontal="right" vertical="top" wrapText="1"/>
    </xf>
    <xf numFmtId="49" fontId="40" fillId="65" borderId="35" xfId="0" applyNumberFormat="1" applyFont="1" applyFill="1" applyBorder="1" applyAlignment="1">
      <alignment horizontal="left" vertical="top" wrapText="1"/>
    </xf>
    <xf numFmtId="168" fontId="40" fillId="65" borderId="36" xfId="0" applyNumberFormat="1" applyFont="1" applyFill="1" applyBorder="1" applyAlignment="1">
      <alignment horizontal="right" vertical="top" wrapText="1"/>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0" fillId="0" borderId="20" xfId="0" quotePrefix="1" applyFont="1" applyFill="1" applyBorder="1" applyAlignment="1">
      <alignment vertical="center" wrapText="1"/>
    </xf>
    <xf numFmtId="0" fontId="0" fillId="0" borderId="20" xfId="0" applyFont="1" applyFill="1" applyBorder="1" applyAlignment="1">
      <alignment vertical="center"/>
    </xf>
    <xf numFmtId="181" fontId="1" fillId="0" borderId="20" xfId="0" applyNumberFormat="1" applyFont="1" applyFill="1" applyBorder="1" applyAlignment="1">
      <alignment vertical="center"/>
    </xf>
    <xf numFmtId="0" fontId="64" fillId="0" borderId="0" xfId="102" applyFont="1" applyBorder="1" applyAlignment="1">
      <alignment horizontal="left" vertical="center" wrapText="1"/>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0" fillId="0" borderId="25" xfId="0" applyBorder="1" applyAlignment="1">
      <alignment vertical="center"/>
    </xf>
    <xf numFmtId="0" fontId="1" fillId="0" borderId="20" xfId="0" applyFont="1" applyFill="1" applyBorder="1" applyAlignment="1">
      <alignment wrapText="1"/>
    </xf>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0" fontId="0" fillId="0" borderId="20" xfId="0" applyFill="1" applyBorder="1" applyAlignment="1">
      <alignment horizontal="center"/>
    </xf>
    <xf numFmtId="0" fontId="0" fillId="0" borderId="20" xfId="0" applyFont="1" applyFill="1" applyBorder="1" applyAlignment="1">
      <alignment horizontal="center" vertical="center"/>
    </xf>
    <xf numFmtId="0" fontId="0" fillId="0" borderId="20" xfId="0" applyFill="1" applyBorder="1" applyAlignment="1">
      <alignment wrapText="1"/>
    </xf>
    <xf numFmtId="0" fontId="0" fillId="0" borderId="0" xfId="0" applyAlignment="1">
      <alignment vertical="center"/>
    </xf>
    <xf numFmtId="0" fontId="1" fillId="0" borderId="20" xfId="0" applyFont="1" applyFill="1" applyBorder="1" applyAlignment="1">
      <alignment vertical="center" wrapText="1"/>
    </xf>
    <xf numFmtId="0" fontId="0" fillId="0" borderId="20" xfId="0" applyFont="1" applyFill="1" applyBorder="1" applyAlignment="1">
      <alignment vertical="center" wrapText="1"/>
    </xf>
    <xf numFmtId="0" fontId="0" fillId="0" borderId="20" xfId="0" applyFill="1" applyBorder="1" applyAlignment="1">
      <alignment vertical="center" wrapText="1"/>
    </xf>
    <xf numFmtId="0" fontId="0" fillId="0" borderId="0" xfId="0"/>
    <xf numFmtId="0" fontId="0" fillId="0" borderId="0" xfId="0" applyFill="1"/>
    <xf numFmtId="0" fontId="52" fillId="0" borderId="25" xfId="2" applyFont="1" applyFill="1" applyBorder="1" applyAlignment="1">
      <alignment horizontal="center" vertical="center"/>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178" fontId="0" fillId="0" borderId="25" xfId="0" applyNumberFormat="1" applyFill="1" applyBorder="1" applyAlignment="1">
      <alignment horizontal="right" vertical="center"/>
    </xf>
    <xf numFmtId="178" fontId="57" fillId="0" borderId="26" xfId="2" quotePrefix="1" applyNumberFormat="1" applyFont="1" applyFill="1" applyBorder="1" applyAlignment="1">
      <alignment horizontal="left" vertical="center" wrapText="1"/>
    </xf>
    <xf numFmtId="0" fontId="60" fillId="0" borderId="20" xfId="2" applyNumberFormat="1" applyFont="1" applyFill="1" applyBorder="1" applyAlignment="1">
      <alignment horizontal="left" vertical="center"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0" fillId="0" borderId="56" xfId="0" applyBorder="1" applyAlignment="1">
      <alignment vertical="center"/>
    </xf>
    <xf numFmtId="0" fontId="1" fillId="0" borderId="20" xfId="0" applyFont="1" applyFill="1" applyBorder="1" applyAlignment="1">
      <alignment vertical="center"/>
    </xf>
    <xf numFmtId="176" fontId="1" fillId="0" borderId="20" xfId="0" applyNumberFormat="1" applyFont="1" applyFill="1" applyBorder="1" applyAlignment="1">
      <alignment vertical="center"/>
    </xf>
    <xf numFmtId="2" fontId="1" fillId="0" borderId="20" xfId="0" applyNumberFormat="1" applyFont="1" applyFill="1" applyBorder="1" applyAlignment="1">
      <alignment vertical="center"/>
    </xf>
    <xf numFmtId="0" fontId="0" fillId="0" borderId="56" xfId="0" applyFill="1" applyBorder="1" applyAlignment="1">
      <alignment vertical="center"/>
    </xf>
    <xf numFmtId="0" fontId="52" fillId="0" borderId="23" xfId="2" applyFont="1" applyFill="1" applyBorder="1" applyAlignment="1">
      <alignment horizontal="center" vertical="center"/>
    </xf>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60" fillId="0" borderId="20" xfId="2" applyNumberFormat="1" applyFont="1" applyFill="1" applyBorder="1" applyAlignment="1">
      <alignment horizontal="left" vertical="center" wrapText="1"/>
    </xf>
    <xf numFmtId="0" fontId="0" fillId="0" borderId="20" xfId="0" applyFont="1" applyFill="1" applyBorder="1" applyAlignment="1">
      <alignment wrapText="1"/>
    </xf>
    <xf numFmtId="2" fontId="0" fillId="70" borderId="0" xfId="0" applyNumberFormat="1" applyFill="1"/>
    <xf numFmtId="2" fontId="0" fillId="0" borderId="0" xfId="0" applyNumberFormat="1" applyFill="1"/>
    <xf numFmtId="0" fontId="0" fillId="69" borderId="23" xfId="0" applyFill="1" applyBorder="1" applyAlignment="1">
      <alignment horizontal="center" vertical="center"/>
    </xf>
    <xf numFmtId="0" fontId="56" fillId="69" borderId="28" xfId="0" applyFont="1" applyFill="1" applyBorder="1" applyAlignment="1">
      <alignment horizontal="center" vertical="center"/>
    </xf>
    <xf numFmtId="0" fontId="0" fillId="69" borderId="30" xfId="0" applyFill="1" applyBorder="1" applyAlignment="1">
      <alignment horizontal="center" vertical="center"/>
    </xf>
    <xf numFmtId="0" fontId="0" fillId="69" borderId="30" xfId="0" applyFill="1" applyBorder="1" applyAlignment="1">
      <alignment vertical="center"/>
    </xf>
    <xf numFmtId="0" fontId="0" fillId="69" borderId="19" xfId="0" applyFill="1" applyBorder="1" applyAlignment="1">
      <alignment vertical="center"/>
    </xf>
    <xf numFmtId="0" fontId="0" fillId="0" borderId="0" xfId="0"/>
    <xf numFmtId="0" fontId="0" fillId="0" borderId="0" xfId="0" applyFill="1"/>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0" fillId="0" borderId="0" xfId="0"/>
    <xf numFmtId="0" fontId="0" fillId="0" borderId="0" xfId="0" applyFill="1"/>
    <xf numFmtId="0" fontId="63" fillId="0" borderId="0" xfId="0" applyFont="1" applyAlignment="1">
      <alignment vertical="center" wrapText="1"/>
    </xf>
    <xf numFmtId="0" fontId="63" fillId="0" borderId="0" xfId="0" applyFont="1" applyAlignment="1">
      <alignment horizontal="center" vertical="center" wrapText="1"/>
    </xf>
    <xf numFmtId="0" fontId="63" fillId="0" borderId="0" xfId="0" applyFont="1" applyAlignment="1">
      <alignment horizontal="right" vertical="center" wrapText="1"/>
    </xf>
    <xf numFmtId="0" fontId="40" fillId="65" borderId="37" xfId="0" applyNumberFormat="1" applyFont="1" applyFill="1" applyBorder="1" applyAlignment="1">
      <alignment horizontal="left" vertical="top" wrapText="1"/>
    </xf>
    <xf numFmtId="49" fontId="40" fillId="65" borderId="38" xfId="0" applyNumberFormat="1" applyFont="1" applyFill="1" applyBorder="1" applyAlignment="1">
      <alignment horizontal="left" vertical="top" wrapText="1"/>
    </xf>
    <xf numFmtId="49" fontId="40" fillId="65" borderId="38" xfId="0" applyNumberFormat="1" applyFont="1" applyFill="1" applyBorder="1" applyAlignment="1">
      <alignment horizontal="center" vertical="top" wrapText="1"/>
    </xf>
    <xf numFmtId="168" fontId="40" fillId="65" borderId="38" xfId="0" applyNumberFormat="1" applyFont="1" applyFill="1" applyBorder="1" applyAlignment="1">
      <alignment horizontal="right" vertical="top" wrapText="1"/>
    </xf>
    <xf numFmtId="168" fontId="40" fillId="65" borderId="39" xfId="0" applyNumberFormat="1" applyFont="1" applyFill="1" applyBorder="1" applyAlignment="1">
      <alignment horizontal="right" vertical="top" wrapText="1"/>
    </xf>
    <xf numFmtId="0" fontId="0" fillId="0" borderId="0" xfId="0" applyBorder="1"/>
    <xf numFmtId="0" fontId="38" fillId="61" borderId="0" xfId="1686" applyFont="1" applyFill="1" applyBorder="1" applyAlignment="1">
      <alignment horizontal="center" vertical="top" wrapText="1"/>
    </xf>
    <xf numFmtId="0" fontId="64" fillId="70" borderId="0" xfId="102" applyFont="1" applyFill="1" applyBorder="1" applyAlignment="1">
      <alignment horizontal="left" vertical="center" wrapText="1"/>
    </xf>
    <xf numFmtId="0" fontId="28" fillId="70" borderId="0" xfId="102" applyFont="1" applyFill="1" applyAlignment="1">
      <alignment vertical="top"/>
    </xf>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0" fillId="69" borderId="19" xfId="0" applyFill="1" applyBorder="1"/>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0" fontId="1" fillId="0" borderId="20" xfId="0" applyFont="1" applyFill="1" applyBorder="1" applyAlignment="1">
      <alignment wrapText="1"/>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0" fontId="0" fillId="0" borderId="25"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2" fontId="1" fillId="0" borderId="20" xfId="0" applyNumberFormat="1" applyFont="1" applyFill="1" applyBorder="1" applyAlignment="1"/>
    <xf numFmtId="0" fontId="37" fillId="0" borderId="0" xfId="0" applyFont="1" applyFill="1" applyAlignment="1">
      <alignment vertical="center"/>
    </xf>
    <xf numFmtId="0" fontId="28" fillId="0" borderId="0" xfId="0" applyFont="1" applyFill="1" applyBorder="1" applyAlignment="1">
      <alignment horizontal="left" vertical="center"/>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176" fontId="1" fillId="0" borderId="20" xfId="0" applyNumberFormat="1" applyFont="1" applyFill="1" applyBorder="1" applyAlignment="1">
      <alignment vertical="center"/>
    </xf>
    <xf numFmtId="2" fontId="1" fillId="0" borderId="20" xfId="0" applyNumberFormat="1" applyFont="1" applyFill="1" applyBorder="1" applyAlignment="1">
      <alignment vertical="center"/>
    </xf>
    <xf numFmtId="0" fontId="0" fillId="0" borderId="20" xfId="0" applyFont="1" applyFill="1" applyBorder="1" applyAlignment="1">
      <alignment horizontal="center" vertical="center"/>
    </xf>
    <xf numFmtId="0" fontId="54" fillId="0" borderId="20" xfId="2" applyNumberFormat="1" applyFont="1" applyFill="1" applyBorder="1" applyAlignment="1">
      <alignment horizontal="center" vertical="center" wrapText="1"/>
    </xf>
    <xf numFmtId="0" fontId="0" fillId="0" borderId="0" xfId="0"/>
    <xf numFmtId="0" fontId="0" fillId="0" borderId="20" xfId="0" applyFill="1" applyBorder="1" applyAlignment="1">
      <alignment vertical="center" wrapText="1"/>
    </xf>
    <xf numFmtId="178" fontId="57" fillId="0" borderId="26" xfId="2" quotePrefix="1" applyNumberFormat="1" applyFont="1" applyFill="1" applyBorder="1" applyAlignment="1">
      <alignment horizontal="left" vertical="center" wrapText="1"/>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1" fillId="0" borderId="20" xfId="0" applyFont="1" applyFill="1" applyBorder="1" applyAlignment="1">
      <alignment horizontal="center"/>
    </xf>
    <xf numFmtId="0" fontId="0" fillId="0" borderId="20" xfId="0" applyFont="1" applyFill="1" applyBorder="1" applyAlignment="1">
      <alignment horizontal="center"/>
    </xf>
    <xf numFmtId="0" fontId="1" fillId="0" borderId="20" xfId="0" applyFont="1" applyFill="1" applyBorder="1" applyAlignment="1">
      <alignment horizontal="center"/>
    </xf>
    <xf numFmtId="0" fontId="0" fillId="0" borderId="20" xfId="0" applyFill="1" applyBorder="1" applyAlignment="1">
      <alignment horizontal="center"/>
    </xf>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0" fillId="69" borderId="19" xfId="0" applyFill="1" applyBorder="1"/>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176" fontId="1" fillId="0" borderId="20" xfId="0" applyNumberFormat="1" applyFont="1" applyFill="1" applyBorder="1"/>
    <xf numFmtId="2" fontId="1" fillId="0" borderId="20" xfId="0" applyNumberFormat="1" applyFont="1" applyFill="1" applyBorder="1"/>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ont="1" applyFill="1" applyBorder="1" applyAlignment="1">
      <alignment wrapText="1"/>
    </xf>
    <xf numFmtId="0" fontId="0" fillId="0" borderId="20" xfId="0" applyFill="1" applyBorder="1" applyAlignment="1">
      <alignment vertical="center" wrapText="1"/>
    </xf>
    <xf numFmtId="0" fontId="1" fillId="0" borderId="20" xfId="0" applyFont="1" applyFill="1" applyBorder="1" applyAlignment="1">
      <alignment horizontal="center"/>
    </xf>
    <xf numFmtId="0" fontId="0" fillId="0" borderId="20" xfId="0" applyFont="1" applyFill="1" applyBorder="1" applyAlignment="1">
      <alignment horizontal="center"/>
    </xf>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0" fillId="69" borderId="19" xfId="0" applyFill="1" applyBorder="1"/>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ill="1" applyBorder="1" applyAlignment="1">
      <alignment wrapText="1"/>
    </xf>
    <xf numFmtId="0" fontId="1" fillId="0" borderId="20" xfId="0" applyFont="1" applyFill="1" applyBorder="1" applyAlignment="1">
      <alignment horizontal="center"/>
    </xf>
    <xf numFmtId="0" fontId="0" fillId="0" borderId="20" xfId="0" applyFont="1" applyFill="1" applyBorder="1" applyAlignment="1">
      <alignment horizontal="center"/>
    </xf>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0" fillId="69" borderId="19" xfId="0" applyFill="1" applyBorder="1"/>
    <xf numFmtId="0" fontId="52" fillId="0" borderId="23" xfId="2" applyFont="1" applyFill="1" applyBorder="1" applyAlignment="1">
      <alignment horizontal="center" vertical="center"/>
    </xf>
    <xf numFmtId="0" fontId="52" fillId="0" borderId="25" xfId="2" applyFont="1" applyFill="1" applyBorder="1" applyAlignment="1">
      <alignment horizontal="center" vertical="center"/>
    </xf>
    <xf numFmtId="0" fontId="52" fillId="0" borderId="21" xfId="2" applyFont="1" applyFill="1" applyBorder="1" applyAlignment="1">
      <alignment vertical="center"/>
    </xf>
    <xf numFmtId="0" fontId="52" fillId="0" borderId="26" xfId="2" applyFont="1" applyFill="1" applyBorder="1" applyAlignment="1">
      <alignment vertical="center"/>
    </xf>
    <xf numFmtId="0" fontId="53" fillId="0" borderId="19" xfId="2" applyFont="1" applyFill="1" applyBorder="1" applyAlignment="1">
      <alignment horizontal="center" vertical="center" wrapText="1"/>
    </xf>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20" xfId="0" applyFill="1" applyBorder="1" applyAlignment="1">
      <alignment horizontal="center"/>
    </xf>
    <xf numFmtId="0" fontId="52" fillId="0" borderId="20"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ont="1" applyFill="1" applyBorder="1" applyAlignment="1">
      <alignment vertical="center" wrapText="1"/>
    </xf>
    <xf numFmtId="0" fontId="1" fillId="0" borderId="20" xfId="0" applyFont="1" applyFill="1" applyBorder="1" applyAlignment="1">
      <alignment horizontal="center"/>
    </xf>
    <xf numFmtId="0" fontId="0" fillId="0" borderId="20" xfId="0" applyFont="1" applyFill="1" applyBorder="1" applyAlignment="1">
      <alignment horizontal="center"/>
    </xf>
    <xf numFmtId="0" fontId="0" fillId="0" borderId="0" xfId="0"/>
    <xf numFmtId="0" fontId="0" fillId="0" borderId="0" xfId="0" applyFill="1"/>
    <xf numFmtId="0" fontId="0" fillId="69" borderId="30" xfId="0" applyFill="1" applyBorder="1" applyAlignment="1">
      <alignment horizontal="center"/>
    </xf>
    <xf numFmtId="0" fontId="0" fillId="69" borderId="30" xfId="0" applyFill="1" applyBorder="1"/>
    <xf numFmtId="0" fontId="0" fillId="69" borderId="19" xfId="0" applyFill="1" applyBorder="1"/>
    <xf numFmtId="0" fontId="54" fillId="0" borderId="20" xfId="2" applyNumberFormat="1" applyFont="1" applyFill="1" applyBorder="1" applyAlignment="1">
      <alignment horizontal="center" vertical="center" wrapText="1"/>
    </xf>
    <xf numFmtId="4" fontId="54" fillId="0" borderId="23" xfId="2" applyNumberFormat="1" applyFont="1" applyFill="1" applyBorder="1" applyAlignment="1">
      <alignment horizontal="center" vertical="center"/>
    </xf>
    <xf numFmtId="0" fontId="54" fillId="0" borderId="27" xfId="2" applyNumberFormat="1" applyFont="1" applyFill="1" applyBorder="1" applyAlignment="1">
      <alignment horizontal="center" vertical="center" wrapText="1"/>
    </xf>
    <xf numFmtId="0" fontId="54" fillId="0" borderId="28" xfId="2" applyNumberFormat="1" applyFont="1" applyFill="1" applyBorder="1" applyAlignment="1">
      <alignment vertical="center" wrapText="1"/>
    </xf>
    <xf numFmtId="0" fontId="54" fillId="0" borderId="29" xfId="2" applyFont="1" applyFill="1" applyBorder="1" applyAlignment="1">
      <alignment horizontal="center" vertical="center"/>
    </xf>
    <xf numFmtId="0" fontId="53" fillId="0" borderId="20" xfId="2" applyFont="1" applyFill="1" applyBorder="1" applyAlignment="1">
      <alignment horizontal="center" vertical="center"/>
    </xf>
    <xf numFmtId="0" fontId="53" fillId="0" borderId="24" xfId="2" applyFont="1" applyFill="1" applyBorder="1" applyAlignment="1">
      <alignment horizontal="center" vertical="center"/>
    </xf>
    <xf numFmtId="0" fontId="1" fillId="0" borderId="20" xfId="0" applyFont="1" applyFill="1" applyBorder="1"/>
    <xf numFmtId="0" fontId="1" fillId="0" borderId="20" xfId="0" applyFont="1" applyFill="1" applyBorder="1" applyAlignment="1">
      <alignment horizontal="center"/>
    </xf>
    <xf numFmtId="176" fontId="1" fillId="0" borderId="20" xfId="0" applyNumberFormat="1" applyFont="1" applyFill="1" applyBorder="1"/>
    <xf numFmtId="2" fontId="1" fillId="0" borderId="20" xfId="0" applyNumberFormat="1" applyFont="1" applyFill="1" applyBorder="1"/>
    <xf numFmtId="4" fontId="55" fillId="0" borderId="19" xfId="2" applyNumberFormat="1" applyFont="1" applyFill="1" applyBorder="1" applyAlignment="1">
      <alignment horizontal="center" vertical="center"/>
    </xf>
    <xf numFmtId="178" fontId="0" fillId="0" borderId="25" xfId="0" applyNumberFormat="1" applyFill="1" applyBorder="1" applyAlignment="1">
      <alignment horizontal="right" vertical="center"/>
    </xf>
    <xf numFmtId="0" fontId="0" fillId="0" borderId="56" xfId="0" applyBorder="1"/>
    <xf numFmtId="0" fontId="0" fillId="69" borderId="23" xfId="0" applyFill="1" applyBorder="1" applyAlignment="1">
      <alignment horizontal="center"/>
    </xf>
    <xf numFmtId="0" fontId="56" fillId="69" borderId="28" xfId="0" applyFont="1" applyFill="1" applyBorder="1" applyAlignment="1">
      <alignment horizontal="center"/>
    </xf>
    <xf numFmtId="178" fontId="57" fillId="0" borderId="26" xfId="2" quotePrefix="1" applyNumberFormat="1" applyFont="1" applyFill="1" applyBorder="1" applyAlignment="1">
      <alignment horizontal="left" vertical="center" wrapText="1"/>
    </xf>
    <xf numFmtId="0" fontId="0" fillId="0" borderId="25" xfId="0" applyBorder="1"/>
    <xf numFmtId="0" fontId="0" fillId="0" borderId="20" xfId="0" applyFill="1" applyBorder="1" applyAlignment="1">
      <alignment horizontal="center"/>
    </xf>
    <xf numFmtId="0" fontId="60" fillId="0" borderId="20" xfId="2" applyNumberFormat="1" applyFont="1" applyFill="1" applyBorder="1" applyAlignment="1">
      <alignment horizontal="left" vertical="center" wrapText="1"/>
    </xf>
    <xf numFmtId="0" fontId="0" fillId="0" borderId="20" xfId="0" applyFont="1" applyFill="1" applyBorder="1" applyAlignment="1">
      <alignment wrapText="1"/>
    </xf>
    <xf numFmtId="0" fontId="0" fillId="0" borderId="20" xfId="0" applyFont="1" applyFill="1" applyBorder="1" applyAlignment="1">
      <alignment wrapText="1"/>
    </xf>
    <xf numFmtId="0" fontId="1" fillId="0" borderId="20" xfId="0" applyFont="1" applyFill="1" applyBorder="1" applyAlignment="1">
      <alignment horizontal="center"/>
    </xf>
    <xf numFmtId="0" fontId="0" fillId="0" borderId="20" xfId="0" applyFont="1" applyFill="1" applyBorder="1" applyAlignment="1">
      <alignment horizontal="center"/>
    </xf>
    <xf numFmtId="0" fontId="1" fillId="0" borderId="20" xfId="0" applyFont="1" applyFill="1" applyBorder="1" applyAlignment="1">
      <alignment horizontal="center"/>
    </xf>
    <xf numFmtId="0" fontId="0" fillId="0" borderId="20" xfId="0" applyFill="1" applyBorder="1" applyAlignment="1">
      <alignment horizontal="center"/>
    </xf>
    <xf numFmtId="176" fontId="1" fillId="0" borderId="20" xfId="0" applyNumberFormat="1" applyFont="1" applyFill="1" applyBorder="1"/>
    <xf numFmtId="10" fontId="51" fillId="0" borderId="20" xfId="1" applyNumberFormat="1" applyFont="1" applyBorder="1" applyAlignment="1">
      <alignment horizontal="center" vertical="center" wrapText="1"/>
    </xf>
    <xf numFmtId="10" fontId="0" fillId="0" borderId="20" xfId="0" applyNumberFormat="1" applyBorder="1" applyAlignment="1">
      <alignment horizontal="center" vertical="center"/>
    </xf>
    <xf numFmtId="0" fontId="40" fillId="0" borderId="37" xfId="0" applyNumberFormat="1" applyFont="1" applyBorder="1" applyAlignment="1">
      <alignment horizontal="left" vertical="top" wrapText="1"/>
    </xf>
    <xf numFmtId="49" fontId="40" fillId="0" borderId="38" xfId="0" applyNumberFormat="1" applyFont="1" applyBorder="1" applyAlignment="1">
      <alignment horizontal="left" vertical="top" wrapText="1"/>
    </xf>
    <xf numFmtId="49" fontId="40" fillId="0" borderId="38" xfId="0" applyNumberFormat="1" applyFont="1" applyBorder="1" applyAlignment="1">
      <alignment horizontal="center" vertical="top" wrapText="1"/>
    </xf>
    <xf numFmtId="168" fontId="40" fillId="0" borderId="38" xfId="0" applyNumberFormat="1" applyFont="1" applyBorder="1" applyAlignment="1">
      <alignment horizontal="right" vertical="top" wrapText="1"/>
    </xf>
    <xf numFmtId="0" fontId="28" fillId="70" borderId="0" xfId="0" applyFont="1" applyFill="1" applyBorder="1" applyAlignment="1">
      <alignment horizontal="left" vertical="center"/>
    </xf>
    <xf numFmtId="0" fontId="37" fillId="70" borderId="0" xfId="0" applyFont="1" applyFill="1" applyAlignment="1">
      <alignment vertical="center"/>
    </xf>
    <xf numFmtId="0" fontId="28" fillId="70" borderId="0" xfId="102" applyNumberFormat="1" applyFont="1" applyFill="1" applyBorder="1" applyAlignment="1">
      <alignment horizontal="center" vertical="center"/>
    </xf>
    <xf numFmtId="0" fontId="28" fillId="70" borderId="0" xfId="102" applyFont="1" applyFill="1" applyBorder="1" applyAlignment="1">
      <alignment horizontal="left" vertical="center"/>
    </xf>
    <xf numFmtId="0" fontId="28" fillId="70" borderId="56" xfId="102" applyNumberFormat="1" applyFont="1" applyFill="1" applyBorder="1" applyAlignment="1">
      <alignment horizontal="center" vertical="center"/>
    </xf>
    <xf numFmtId="0" fontId="28" fillId="73" borderId="0" xfId="0" applyFont="1" applyFill="1" applyBorder="1" applyAlignment="1">
      <alignment horizontal="left" vertical="center"/>
    </xf>
    <xf numFmtId="0" fontId="37" fillId="73" borderId="0" xfId="0" applyFont="1" applyFill="1" applyAlignment="1">
      <alignment vertical="center"/>
    </xf>
    <xf numFmtId="0" fontId="64" fillId="73" borderId="0" xfId="102" applyFont="1" applyFill="1" applyBorder="1" applyAlignment="1">
      <alignment horizontal="left" vertical="center" wrapText="1"/>
    </xf>
    <xf numFmtId="0" fontId="28" fillId="73" borderId="0" xfId="102" applyFont="1" applyFill="1" applyAlignment="1">
      <alignment vertical="top"/>
    </xf>
    <xf numFmtId="0" fontId="62" fillId="62" borderId="0" xfId="0" applyFont="1" applyFill="1" applyAlignment="1">
      <alignment vertical="center" wrapText="1"/>
    </xf>
    <xf numFmtId="0" fontId="62" fillId="63" borderId="0" xfId="0" applyFont="1" applyFill="1" applyAlignment="1">
      <alignment vertical="center" wrapText="1"/>
    </xf>
    <xf numFmtId="0" fontId="0" fillId="72" borderId="47" xfId="0" applyFill="1" applyBorder="1" applyAlignment="1">
      <alignment vertical="top"/>
    </xf>
    <xf numFmtId="4" fontId="37" fillId="72" borderId="0" xfId="0" applyNumberFormat="1" applyFont="1" applyFill="1" applyBorder="1" applyAlignment="1">
      <alignment wrapText="1"/>
    </xf>
    <xf numFmtId="0" fontId="63" fillId="62" borderId="0" xfId="0" applyFont="1" applyFill="1" applyAlignment="1">
      <alignment vertical="center" wrapText="1"/>
    </xf>
    <xf numFmtId="0" fontId="62" fillId="62" borderId="0" xfId="0" applyFont="1" applyFill="1" applyAlignment="1">
      <alignment vertical="center" wrapText="1"/>
    </xf>
    <xf numFmtId="0" fontId="62" fillId="63" borderId="0" xfId="0" applyFont="1" applyFill="1" applyAlignment="1">
      <alignment vertical="center" wrapText="1"/>
    </xf>
    <xf numFmtId="0" fontId="28" fillId="70" borderId="0" xfId="0" applyFont="1" applyFill="1" applyBorder="1" applyAlignment="1">
      <alignment horizontal="left" vertical="center"/>
    </xf>
    <xf numFmtId="0" fontId="37" fillId="70" borderId="0" xfId="0" applyFont="1" applyFill="1" applyAlignment="1">
      <alignment vertical="center"/>
    </xf>
    <xf numFmtId="0" fontId="28" fillId="72" borderId="54" xfId="102" applyNumberFormat="1" applyFont="1" applyFill="1" applyBorder="1" applyAlignment="1">
      <alignment horizontal="center" vertical="center"/>
    </xf>
    <xf numFmtId="4" fontId="39" fillId="72" borderId="28" xfId="0" applyNumberFormat="1" applyFont="1" applyFill="1" applyBorder="1" applyAlignment="1">
      <alignment horizontal="center" vertical="center" wrapText="1"/>
    </xf>
    <xf numFmtId="0" fontId="37" fillId="72" borderId="69" xfId="102" applyFont="1" applyFill="1" applyBorder="1" applyAlignment="1">
      <alignment horizontal="center" vertical="center"/>
    </xf>
    <xf numFmtId="0" fontId="37" fillId="72" borderId="20" xfId="102" applyFont="1" applyFill="1" applyBorder="1" applyAlignment="1">
      <alignment horizontal="center" vertical="center"/>
    </xf>
    <xf numFmtId="4" fontId="37" fillId="72" borderId="20" xfId="102" applyNumberFormat="1" applyFont="1" applyFill="1" applyBorder="1" applyAlignment="1">
      <alignment horizontal="center" vertical="center"/>
    </xf>
    <xf numFmtId="4" fontId="37" fillId="72" borderId="20" xfId="102" applyNumberFormat="1" applyFont="1" applyFill="1" applyBorder="1" applyAlignment="1">
      <alignment horizontal="center" vertical="center" wrapText="1"/>
    </xf>
    <xf numFmtId="0" fontId="37" fillId="72" borderId="48" xfId="102" applyFont="1" applyFill="1" applyBorder="1" applyAlignment="1">
      <alignment horizontal="center" vertical="center" wrapText="1"/>
    </xf>
    <xf numFmtId="49" fontId="37" fillId="72" borderId="71" xfId="102" applyNumberFormat="1" applyFont="1" applyFill="1" applyBorder="1" applyAlignment="1">
      <alignment horizontal="center" vertical="center"/>
    </xf>
    <xf numFmtId="0" fontId="37" fillId="72" borderId="58" xfId="102" applyFont="1" applyFill="1" applyBorder="1" applyAlignment="1">
      <alignment horizontal="justify" vertical="center"/>
    </xf>
    <xf numFmtId="0" fontId="37" fillId="72" borderId="58" xfId="102" applyFont="1" applyFill="1" applyBorder="1" applyAlignment="1">
      <alignment horizontal="center"/>
    </xf>
    <xf numFmtId="4" fontId="37" fillId="72" borderId="58" xfId="102" applyNumberFormat="1" applyFont="1" applyFill="1" applyBorder="1" applyAlignment="1">
      <alignment horizontal="right"/>
    </xf>
    <xf numFmtId="4" fontId="42" fillId="72" borderId="58" xfId="102" applyNumberFormat="1" applyFill="1" applyBorder="1" applyAlignment="1">
      <alignment horizontal="right"/>
    </xf>
    <xf numFmtId="4" fontId="42" fillId="72" borderId="59" xfId="102" applyNumberFormat="1" applyFill="1" applyBorder="1" applyAlignment="1">
      <alignment horizontal="center" vertical="center"/>
    </xf>
    <xf numFmtId="49" fontId="37" fillId="72" borderId="72" xfId="102" applyNumberFormat="1" applyFont="1" applyFill="1" applyBorder="1" applyAlignment="1">
      <alignment horizontal="center" vertical="center"/>
    </xf>
    <xf numFmtId="0" fontId="37" fillId="72" borderId="52" xfId="102" applyFont="1" applyFill="1" applyBorder="1" applyAlignment="1">
      <alignment horizontal="justify" vertical="center"/>
    </xf>
    <xf numFmtId="0" fontId="37" fillId="72" borderId="52" xfId="102" applyFont="1" applyFill="1" applyBorder="1" applyAlignment="1">
      <alignment horizontal="center"/>
    </xf>
    <xf numFmtId="4" fontId="37" fillId="72" borderId="52" xfId="102" applyNumberFormat="1" applyFont="1" applyFill="1" applyBorder="1" applyAlignment="1">
      <alignment horizontal="right"/>
    </xf>
    <xf numFmtId="4" fontId="42" fillId="72" borderId="52" xfId="102" applyNumberFormat="1" applyFill="1" applyBorder="1" applyAlignment="1">
      <alignment horizontal="right"/>
    </xf>
    <xf numFmtId="4" fontId="42" fillId="72" borderId="54" xfId="102" applyNumberFormat="1" applyFill="1" applyBorder="1" applyAlignment="1">
      <alignment horizontal="center" vertical="center"/>
    </xf>
    <xf numFmtId="49" fontId="28" fillId="72" borderId="72" xfId="102" applyNumberFormat="1" applyFont="1" applyFill="1" applyBorder="1" applyAlignment="1">
      <alignment horizontal="center" vertical="center"/>
    </xf>
    <xf numFmtId="0" fontId="28" fillId="72" borderId="52" xfId="102" applyFont="1" applyFill="1" applyBorder="1" applyAlignment="1">
      <alignment horizontal="justify" vertical="center"/>
    </xf>
    <xf numFmtId="0" fontId="28" fillId="72" borderId="52" xfId="102" applyFont="1" applyFill="1" applyBorder="1" applyAlignment="1">
      <alignment horizontal="center" vertical="center"/>
    </xf>
    <xf numFmtId="4" fontId="28" fillId="72" borderId="52" xfId="102" applyNumberFormat="1" applyFont="1" applyFill="1" applyBorder="1" applyAlignment="1">
      <alignment horizontal="right" vertical="center"/>
    </xf>
    <xf numFmtId="4" fontId="42" fillId="72" borderId="52" xfId="102" applyNumberFormat="1" applyFill="1" applyBorder="1" applyAlignment="1">
      <alignment horizontal="right" vertical="center"/>
    </xf>
    <xf numFmtId="49" fontId="37" fillId="72" borderId="72" xfId="0" applyNumberFormat="1" applyFont="1" applyFill="1" applyBorder="1" applyAlignment="1">
      <alignment horizontal="center" vertical="center"/>
    </xf>
    <xf numFmtId="0" fontId="37" fillId="72" borderId="52" xfId="0" applyFont="1" applyFill="1" applyBorder="1" applyAlignment="1">
      <alignment horizontal="justify" vertical="center"/>
    </xf>
    <xf numFmtId="0" fontId="37" fillId="72" borderId="52" xfId="0" applyFont="1" applyFill="1" applyBorder="1" applyAlignment="1">
      <alignment horizontal="center" vertical="center"/>
    </xf>
    <xf numFmtId="4" fontId="37" fillId="72" borderId="52" xfId="0" applyNumberFormat="1" applyFont="1" applyFill="1" applyBorder="1" applyAlignment="1">
      <alignment horizontal="right" vertical="center"/>
    </xf>
    <xf numFmtId="4" fontId="28" fillId="72" borderId="54" xfId="0" applyNumberFormat="1" applyFont="1" applyFill="1" applyBorder="1" applyAlignment="1">
      <alignment horizontal="center" vertical="center"/>
    </xf>
    <xf numFmtId="0" fontId="37" fillId="72" borderId="52" xfId="0" applyFont="1" applyFill="1" applyBorder="1" applyAlignment="1">
      <alignment horizontal="center"/>
    </xf>
    <xf numFmtId="4" fontId="37" fillId="72" borderId="52" xfId="0" applyNumberFormat="1" applyFont="1" applyFill="1" applyBorder="1" applyAlignment="1">
      <alignment horizontal="right"/>
    </xf>
    <xf numFmtId="4" fontId="51" fillId="72" borderId="52" xfId="0" applyNumberFormat="1" applyFont="1" applyFill="1" applyBorder="1" applyAlignment="1">
      <alignment horizontal="right"/>
    </xf>
    <xf numFmtId="4" fontId="51" fillId="72" borderId="52" xfId="0" applyNumberFormat="1" applyFont="1" applyFill="1" applyBorder="1" applyAlignment="1">
      <alignment horizontal="right" vertical="center"/>
    </xf>
    <xf numFmtId="0" fontId="37" fillId="72" borderId="52" xfId="102" applyNumberFormat="1" applyFont="1" applyFill="1" applyBorder="1" applyAlignment="1">
      <alignment horizontal="left" vertical="center" wrapText="1"/>
    </xf>
    <xf numFmtId="49" fontId="28" fillId="72" borderId="72" xfId="1686" applyNumberFormat="1" applyFont="1" applyFill="1" applyBorder="1" applyAlignment="1">
      <alignment horizontal="center" vertical="center"/>
    </xf>
    <xf numFmtId="0" fontId="28" fillId="72" borderId="52" xfId="1686" applyFont="1" applyFill="1" applyBorder="1" applyAlignment="1">
      <alignment horizontal="center" vertical="center"/>
    </xf>
    <xf numFmtId="4" fontId="28" fillId="72" borderId="52" xfId="1686" applyNumberFormat="1" applyFont="1" applyFill="1" applyBorder="1" applyAlignment="1">
      <alignment horizontal="right" vertical="center"/>
    </xf>
    <xf numFmtId="4" fontId="28" fillId="72" borderId="52" xfId="1686" applyNumberFormat="1" applyFill="1" applyBorder="1" applyAlignment="1">
      <alignment horizontal="right" vertical="center"/>
    </xf>
    <xf numFmtId="0" fontId="28" fillId="72" borderId="54" xfId="1686" applyNumberFormat="1" applyFont="1" applyFill="1" applyBorder="1" applyAlignment="1">
      <alignment horizontal="center" vertical="center"/>
    </xf>
    <xf numFmtId="49" fontId="28" fillId="72" borderId="51" xfId="102" applyNumberFormat="1" applyFont="1" applyFill="1" applyBorder="1" applyAlignment="1">
      <alignment horizontal="center" vertical="center"/>
    </xf>
    <xf numFmtId="0" fontId="28" fillId="72" borderId="31" xfId="102" applyFont="1" applyFill="1" applyBorder="1" applyAlignment="1">
      <alignment horizontal="justify" vertical="center"/>
    </xf>
    <xf numFmtId="0" fontId="28" fillId="72" borderId="31" xfId="102" applyFont="1" applyFill="1" applyBorder="1" applyAlignment="1">
      <alignment horizontal="center" vertical="center"/>
    </xf>
    <xf numFmtId="4" fontId="28" fillId="72" borderId="31" xfId="102" applyNumberFormat="1" applyFont="1" applyFill="1" applyBorder="1" applyAlignment="1">
      <alignment horizontal="right" vertical="center"/>
    </xf>
    <xf numFmtId="4" fontId="42" fillId="72" borderId="31" xfId="102" applyNumberFormat="1" applyFill="1" applyBorder="1" applyAlignment="1">
      <alignment horizontal="right" vertical="center"/>
    </xf>
    <xf numFmtId="0" fontId="28" fillId="72" borderId="53" xfId="102" applyNumberFormat="1" applyFont="1" applyFill="1" applyBorder="1" applyAlignment="1">
      <alignment horizontal="center" vertical="center"/>
    </xf>
    <xf numFmtId="0" fontId="42" fillId="72" borderId="0" xfId="102" applyFill="1" applyAlignment="1">
      <alignment vertical="top"/>
    </xf>
    <xf numFmtId="4" fontId="42" fillId="72" borderId="0" xfId="102" applyNumberFormat="1" applyFill="1" applyAlignment="1">
      <alignment vertical="top"/>
    </xf>
    <xf numFmtId="0" fontId="42" fillId="72" borderId="0" xfId="102" applyFill="1" applyAlignment="1">
      <alignment horizontal="center" vertical="center"/>
    </xf>
    <xf numFmtId="0" fontId="28" fillId="72" borderId="0" xfId="102" applyFont="1" applyFill="1" applyAlignment="1">
      <alignment vertical="top"/>
    </xf>
    <xf numFmtId="4" fontId="42" fillId="72" borderId="0" xfId="102" applyNumberFormat="1" applyFill="1" applyAlignment="1">
      <alignment horizontal="center" vertical="center"/>
    </xf>
    <xf numFmtId="4" fontId="28" fillId="72" borderId="0" xfId="102" applyNumberFormat="1" applyFont="1" applyFill="1" applyAlignment="1">
      <alignment vertical="top"/>
    </xf>
    <xf numFmtId="0" fontId="28" fillId="72" borderId="0" xfId="102" applyFont="1" applyFill="1" applyAlignment="1">
      <alignment horizontal="center" vertical="center"/>
    </xf>
    <xf numFmtId="0" fontId="62" fillId="72" borderId="0" xfId="0" applyFont="1" applyFill="1" applyAlignment="1">
      <alignment vertical="center" wrapText="1"/>
    </xf>
    <xf numFmtId="0" fontId="37" fillId="74" borderId="49" xfId="0" applyFont="1" applyFill="1" applyBorder="1" applyAlignment="1">
      <alignment horizontal="right" vertical="center"/>
    </xf>
    <xf numFmtId="0" fontId="28" fillId="74" borderId="49" xfId="0" applyFont="1" applyFill="1" applyBorder="1" applyAlignment="1">
      <alignment horizontal="center" vertical="center"/>
    </xf>
    <xf numFmtId="4" fontId="28" fillId="74" borderId="49" xfId="0" applyNumberFormat="1" applyFont="1" applyFill="1" applyBorder="1" applyAlignment="1">
      <alignment vertical="center"/>
    </xf>
    <xf numFmtId="4" fontId="37" fillId="74" borderId="49" xfId="0" applyNumberFormat="1" applyFont="1" applyFill="1" applyBorder="1" applyAlignment="1">
      <alignment vertical="center"/>
    </xf>
    <xf numFmtId="4" fontId="37" fillId="74" borderId="50" xfId="0" applyNumberFormat="1" applyFont="1" applyFill="1" applyBorder="1" applyAlignment="1">
      <alignment horizontal="center" vertical="center"/>
    </xf>
    <xf numFmtId="4" fontId="37" fillId="74" borderId="0" xfId="0" applyNumberFormat="1" applyFont="1" applyFill="1" applyBorder="1" applyAlignment="1">
      <alignment horizontal="center" vertical="center"/>
    </xf>
    <xf numFmtId="0" fontId="0" fillId="74" borderId="0" xfId="0" applyFill="1" applyAlignment="1">
      <alignment vertical="top"/>
    </xf>
    <xf numFmtId="0" fontId="62" fillId="63" borderId="65" xfId="0" applyFont="1" applyFill="1" applyBorder="1" applyAlignment="1">
      <alignment vertical="center" wrapText="1"/>
    </xf>
    <xf numFmtId="0" fontId="62" fillId="63" borderId="66" xfId="0" applyFont="1" applyFill="1" applyBorder="1" applyAlignment="1">
      <alignment vertical="center" wrapText="1"/>
    </xf>
    <xf numFmtId="0" fontId="62" fillId="63" borderId="66" xfId="0" applyFont="1" applyFill="1" applyBorder="1" applyAlignment="1">
      <alignment horizontal="center" vertical="center" wrapText="1"/>
    </xf>
    <xf numFmtId="0" fontId="62" fillId="63" borderId="66" xfId="0" applyFont="1" applyFill="1" applyBorder="1" applyAlignment="1">
      <alignment horizontal="right" vertical="center" wrapText="1"/>
    </xf>
    <xf numFmtId="0" fontId="62" fillId="63" borderId="67" xfId="0" applyFont="1" applyFill="1" applyBorder="1" applyAlignment="1">
      <alignment horizontal="center" vertical="center" wrapText="1"/>
    </xf>
    <xf numFmtId="0" fontId="28" fillId="72" borderId="54" xfId="1686" applyNumberFormat="1" applyFont="1" applyFill="1" applyBorder="1" applyAlignment="1">
      <alignment horizontal="center" vertical="center"/>
    </xf>
    <xf numFmtId="0" fontId="28" fillId="72" borderId="46" xfId="0" applyFont="1" applyFill="1" applyBorder="1" applyAlignment="1">
      <alignment horizontal="left" vertical="top"/>
    </xf>
    <xf numFmtId="0" fontId="37" fillId="72" borderId="28" xfId="0" applyFont="1" applyFill="1" applyBorder="1" applyAlignment="1">
      <alignment horizontal="left" vertical="top" wrapText="1"/>
    </xf>
    <xf numFmtId="0" fontId="37" fillId="72" borderId="55" xfId="0" applyFont="1" applyFill="1" applyBorder="1" applyAlignment="1">
      <alignment horizontal="left" vertical="top" wrapText="1"/>
    </xf>
    <xf numFmtId="0" fontId="39" fillId="72" borderId="43" xfId="0" applyFont="1" applyFill="1" applyBorder="1" applyAlignment="1">
      <alignment horizontal="center" vertical="center" wrapText="1"/>
    </xf>
    <xf numFmtId="0" fontId="39" fillId="72" borderId="44" xfId="0" applyFont="1" applyFill="1" applyBorder="1" applyAlignment="1">
      <alignment horizontal="center" vertical="center" wrapText="1"/>
    </xf>
    <xf numFmtId="0" fontId="39" fillId="72" borderId="45" xfId="0" applyFont="1" applyFill="1" applyBorder="1" applyAlignment="1">
      <alignment horizontal="center" vertical="center" wrapText="1"/>
    </xf>
    <xf numFmtId="0" fontId="28" fillId="72" borderId="28" xfId="0" applyFont="1" applyFill="1" applyBorder="1"/>
    <xf numFmtId="0" fontId="39" fillId="72" borderId="69" xfId="0" applyFont="1" applyFill="1" applyBorder="1" applyAlignment="1">
      <alignment horizontal="center" vertical="center"/>
    </xf>
    <xf numFmtId="0" fontId="39" fillId="72" borderId="30" xfId="0" applyFont="1" applyFill="1" applyBorder="1" applyAlignment="1">
      <alignment horizontal="center" vertical="center"/>
    </xf>
    <xf numFmtId="0" fontId="39" fillId="72" borderId="70" xfId="0" applyFont="1" applyFill="1" applyBorder="1" applyAlignment="1">
      <alignment horizontal="center" vertical="center"/>
    </xf>
    <xf numFmtId="0" fontId="28" fillId="72" borderId="22" xfId="0" applyFont="1" applyFill="1" applyBorder="1" applyAlignment="1">
      <alignment horizontal="left" vertical="center" wrapText="1"/>
    </xf>
    <xf numFmtId="0" fontId="28" fillId="72" borderId="0" xfId="0" applyFont="1" applyFill="1" applyBorder="1" applyAlignment="1">
      <alignment horizontal="left" vertical="center" wrapText="1"/>
    </xf>
    <xf numFmtId="0" fontId="52" fillId="0" borderId="20" xfId="2" applyFont="1" applyFill="1" applyBorder="1" applyAlignment="1">
      <alignment horizontal="center" vertical="center"/>
    </xf>
    <xf numFmtId="0" fontId="39" fillId="61" borderId="0" xfId="102" applyFont="1" applyFill="1" applyBorder="1" applyAlignment="1">
      <alignment horizontal="center" wrapText="1"/>
    </xf>
    <xf numFmtId="0" fontId="38" fillId="61" borderId="0" xfId="102" applyFont="1" applyFill="1" applyBorder="1" applyAlignment="1">
      <alignment horizontal="center" vertical="center" wrapText="1"/>
    </xf>
    <xf numFmtId="0" fontId="38" fillId="61" borderId="57" xfId="102" applyFont="1" applyFill="1" applyBorder="1" applyAlignment="1">
      <alignment horizontal="center" vertical="center" wrapText="1"/>
    </xf>
    <xf numFmtId="0" fontId="38" fillId="61" borderId="0" xfId="102" applyFont="1" applyFill="1" applyBorder="1" applyAlignment="1">
      <alignment horizontal="center" vertical="top" wrapText="1"/>
    </xf>
    <xf numFmtId="0" fontId="38" fillId="61" borderId="57" xfId="102" applyFont="1" applyFill="1" applyBorder="1" applyAlignment="1">
      <alignment horizontal="center" vertical="top" wrapText="1"/>
    </xf>
    <xf numFmtId="0" fontId="52" fillId="0" borderId="23" xfId="2" applyFont="1" applyFill="1" applyBorder="1" applyAlignment="1">
      <alignment horizontal="center" vertical="center"/>
    </xf>
    <xf numFmtId="0" fontId="52" fillId="0" borderId="19" xfId="2" applyFont="1" applyFill="1" applyBorder="1" applyAlignment="1">
      <alignment horizontal="center" vertical="center"/>
    </xf>
    <xf numFmtId="0" fontId="39" fillId="61" borderId="0" xfId="1686" applyFont="1" applyFill="1" applyBorder="1" applyAlignment="1">
      <alignment horizontal="center" wrapText="1"/>
    </xf>
    <xf numFmtId="0" fontId="38" fillId="61" borderId="0" xfId="1686" applyFont="1" applyFill="1" applyBorder="1" applyAlignment="1">
      <alignment horizontal="center" vertical="center" wrapText="1"/>
    </xf>
    <xf numFmtId="0" fontId="38" fillId="61" borderId="57" xfId="1686" applyFont="1" applyFill="1" applyBorder="1" applyAlignment="1">
      <alignment horizontal="center" vertical="center" wrapText="1"/>
    </xf>
    <xf numFmtId="0" fontId="38" fillId="61" borderId="0" xfId="1686" applyFont="1" applyFill="1" applyBorder="1" applyAlignment="1">
      <alignment horizontal="center" vertical="top" wrapText="1"/>
    </xf>
    <xf numFmtId="0" fontId="38" fillId="61" borderId="57" xfId="1686" applyFont="1" applyFill="1" applyBorder="1" applyAlignment="1">
      <alignment horizontal="center" vertical="top" wrapText="1"/>
    </xf>
    <xf numFmtId="0" fontId="39" fillId="61" borderId="0" xfId="102" applyFont="1" applyFill="1" applyBorder="1" applyAlignment="1">
      <alignment horizontal="center" vertical="center" wrapText="1"/>
    </xf>
    <xf numFmtId="0" fontId="39" fillId="61" borderId="0" xfId="1686" applyFont="1" applyFill="1" applyBorder="1" applyAlignment="1">
      <alignment horizontal="center" vertical="center" wrapText="1"/>
    </xf>
    <xf numFmtId="0" fontId="55" fillId="70" borderId="68" xfId="0" applyFont="1" applyFill="1" applyBorder="1" applyAlignment="1">
      <alignment horizontal="left" vertical="center" wrapText="1"/>
    </xf>
  </cellXfs>
  <cellStyles count="21881">
    <cellStyle name="20% - Accent1" xfId="3"/>
    <cellStyle name="20% - Accent2" xfId="4"/>
    <cellStyle name="20% - Accent3" xfId="5"/>
    <cellStyle name="20% - Accent4" xfId="6"/>
    <cellStyle name="20% - Accent5" xfId="7"/>
    <cellStyle name="20% - Accent6" xfId="8"/>
    <cellStyle name="20% - Cor1 2" xfId="9"/>
    <cellStyle name="20% - Cor2 2" xfId="10"/>
    <cellStyle name="20% - Cor3 2" xfId="11"/>
    <cellStyle name="20% - Cor4 2" xfId="12"/>
    <cellStyle name="20% - Cor5 2" xfId="13"/>
    <cellStyle name="20% - Cor6 2" xfId="14"/>
    <cellStyle name="20% - Ênfase1" xfId="21819" builtinId="30" customBuiltin="1"/>
    <cellStyle name="20% - Ênfase1 2" xfId="103"/>
    <cellStyle name="20% - Ênfase1 2 2" xfId="104"/>
    <cellStyle name="20% - Ênfase1 2 2 2" xfId="105"/>
    <cellStyle name="20% - Ênfase1 2 2 2 2" xfId="106"/>
    <cellStyle name="20% - Ênfase1 2 2 3" xfId="107"/>
    <cellStyle name="20% - Ênfase1 2 3" xfId="108"/>
    <cellStyle name="20% - Ênfase1 2 3 2" xfId="109"/>
    <cellStyle name="20% - Ênfase1 2 4" xfId="110"/>
    <cellStyle name="20% - Ênfase2" xfId="21823" builtinId="34" customBuiltin="1"/>
    <cellStyle name="20% - Ênfase2 2" xfId="111"/>
    <cellStyle name="20% - Ênfase2 2 2" xfId="112"/>
    <cellStyle name="20% - Ênfase2 2 2 2" xfId="113"/>
    <cellStyle name="20% - Ênfase2 2 2 2 2" xfId="114"/>
    <cellStyle name="20% - Ênfase2 2 2 3" xfId="115"/>
    <cellStyle name="20% - Ênfase2 2 3" xfId="116"/>
    <cellStyle name="20% - Ênfase2 2 3 2" xfId="117"/>
    <cellStyle name="20% - Ênfase2 2 4" xfId="118"/>
    <cellStyle name="20% - Ênfase3" xfId="21827" builtinId="38" customBuiltin="1"/>
    <cellStyle name="20% - Ênfase3 2" xfId="119"/>
    <cellStyle name="20% - Ênfase3 2 2" xfId="120"/>
    <cellStyle name="20% - Ênfase3 2 2 2" xfId="121"/>
    <cellStyle name="20% - Ênfase3 2 2 2 2" xfId="122"/>
    <cellStyle name="20% - Ênfase3 2 2 3" xfId="123"/>
    <cellStyle name="20% - Ênfase3 2 3" xfId="124"/>
    <cellStyle name="20% - Ênfase3 2 3 2" xfId="125"/>
    <cellStyle name="20% - Ênfase3 2 4" xfId="126"/>
    <cellStyle name="20% - Ênfase4" xfId="21831" builtinId="42" customBuiltin="1"/>
    <cellStyle name="20% - Ênfase4 2" xfId="127"/>
    <cellStyle name="20% - Ênfase4 2 2" xfId="128"/>
    <cellStyle name="20% - Ênfase4 2 2 2" xfId="129"/>
    <cellStyle name="20% - Ênfase4 2 2 2 2" xfId="130"/>
    <cellStyle name="20% - Ênfase4 2 2 3" xfId="131"/>
    <cellStyle name="20% - Ênfase4 2 3" xfId="132"/>
    <cellStyle name="20% - Ênfase4 2 3 2" xfId="133"/>
    <cellStyle name="20% - Ênfase4 2 4" xfId="134"/>
    <cellStyle name="20% - Ênfase5" xfId="21835" builtinId="46" customBuiltin="1"/>
    <cellStyle name="20% - Ênfase5 2" xfId="135"/>
    <cellStyle name="20% - Ênfase5 2 2" xfId="136"/>
    <cellStyle name="20% - Ênfase5 2 2 2" xfId="137"/>
    <cellStyle name="20% - Ênfase5 2 2 2 2" xfId="138"/>
    <cellStyle name="20% - Ênfase5 2 2 3" xfId="139"/>
    <cellStyle name="20% - Ênfase5 2 3" xfId="140"/>
    <cellStyle name="20% - Ênfase5 2 3 2" xfId="141"/>
    <cellStyle name="20% - Ênfase5 2 4" xfId="142"/>
    <cellStyle name="20% - Ênfase6" xfId="21839" builtinId="50" customBuiltin="1"/>
    <cellStyle name="20% - Ênfase6 2" xfId="143"/>
    <cellStyle name="20% - Ênfase6 2 2" xfId="144"/>
    <cellStyle name="20% - Ênfase6 2 2 2" xfId="145"/>
    <cellStyle name="20% - Ênfase6 2 2 2 2" xfId="146"/>
    <cellStyle name="20% - Ênfase6 2 2 3" xfId="147"/>
    <cellStyle name="20% - Ênfase6 2 3" xfId="148"/>
    <cellStyle name="20% - Ênfase6 2 3 2" xfId="149"/>
    <cellStyle name="20% - Ênfase6 2 4" xfId="150"/>
    <cellStyle name="40% - Accent1" xfId="15"/>
    <cellStyle name="40% - Accent2" xfId="16"/>
    <cellStyle name="40% - Accent3" xfId="17"/>
    <cellStyle name="40% - Accent4" xfId="18"/>
    <cellStyle name="40% - Accent5" xfId="19"/>
    <cellStyle name="40% - Accent6" xfId="20"/>
    <cellStyle name="40% - Cor1 2" xfId="21"/>
    <cellStyle name="40% - Cor2 2" xfId="22"/>
    <cellStyle name="40% - Cor3 2" xfId="23"/>
    <cellStyle name="40% - Cor4 2" xfId="24"/>
    <cellStyle name="40% - Cor5 2" xfId="25"/>
    <cellStyle name="40% - Cor6 2" xfId="26"/>
    <cellStyle name="40% - Ênfase1" xfId="21820" builtinId="31" customBuiltin="1"/>
    <cellStyle name="40% - Ênfase1 2" xfId="151"/>
    <cellStyle name="40% - Ênfase1 2 2" xfId="152"/>
    <cellStyle name="40% - Ênfase1 2 2 2" xfId="153"/>
    <cellStyle name="40% - Ênfase1 2 2 2 2" xfId="154"/>
    <cellStyle name="40% - Ênfase1 2 2 3" xfId="155"/>
    <cellStyle name="40% - Ênfase1 2 3" xfId="156"/>
    <cellStyle name="40% - Ênfase1 2 3 2" xfId="157"/>
    <cellStyle name="40% - Ênfase1 2 4" xfId="158"/>
    <cellStyle name="40% - Ênfase2" xfId="21824" builtinId="35" customBuiltin="1"/>
    <cellStyle name="40% - Ênfase2 2" xfId="159"/>
    <cellStyle name="40% - Ênfase2 2 2" xfId="160"/>
    <cellStyle name="40% - Ênfase2 2 2 2" xfId="161"/>
    <cellStyle name="40% - Ênfase2 2 2 2 2" xfId="162"/>
    <cellStyle name="40% - Ênfase2 2 2 3" xfId="163"/>
    <cellStyle name="40% - Ênfase2 2 3" xfId="164"/>
    <cellStyle name="40% - Ênfase2 2 3 2" xfId="165"/>
    <cellStyle name="40% - Ênfase2 2 4" xfId="166"/>
    <cellStyle name="40% - Ênfase3" xfId="21828" builtinId="39" customBuiltin="1"/>
    <cellStyle name="40% - Ênfase3 2" xfId="167"/>
    <cellStyle name="40% - Ênfase3 2 2" xfId="168"/>
    <cellStyle name="40% - Ênfase3 2 2 2" xfId="169"/>
    <cellStyle name="40% - Ênfase3 2 2 2 2" xfId="170"/>
    <cellStyle name="40% - Ênfase3 2 2 3" xfId="171"/>
    <cellStyle name="40% - Ênfase3 2 3" xfId="172"/>
    <cellStyle name="40% - Ênfase3 2 3 2" xfId="173"/>
    <cellStyle name="40% - Ênfase3 2 4" xfId="174"/>
    <cellStyle name="40% - Ênfase4" xfId="21832" builtinId="43" customBuiltin="1"/>
    <cellStyle name="40% - Ênfase4 2" xfId="175"/>
    <cellStyle name="40% - Ênfase4 2 2" xfId="176"/>
    <cellStyle name="40% - Ênfase4 2 2 2" xfId="177"/>
    <cellStyle name="40% - Ênfase4 2 2 2 2" xfId="178"/>
    <cellStyle name="40% - Ênfase4 2 2 3" xfId="179"/>
    <cellStyle name="40% - Ênfase4 2 3" xfId="180"/>
    <cellStyle name="40% - Ênfase4 2 3 2" xfId="181"/>
    <cellStyle name="40% - Ênfase4 2 4" xfId="182"/>
    <cellStyle name="40% - Ênfase5" xfId="21836" builtinId="47" customBuiltin="1"/>
    <cellStyle name="40% - Ênfase5 2" xfId="183"/>
    <cellStyle name="40% - Ênfase5 2 2" xfId="184"/>
    <cellStyle name="40% - Ênfase5 2 2 2" xfId="185"/>
    <cellStyle name="40% - Ênfase5 2 2 2 2" xfId="186"/>
    <cellStyle name="40% - Ênfase5 2 2 3" xfId="187"/>
    <cellStyle name="40% - Ênfase5 2 3" xfId="188"/>
    <cellStyle name="40% - Ênfase5 2 3 2" xfId="189"/>
    <cellStyle name="40% - Ênfase5 2 4" xfId="190"/>
    <cellStyle name="40% - Ênfase6" xfId="21840" builtinId="51" customBuiltin="1"/>
    <cellStyle name="40% - Ênfase6 2" xfId="191"/>
    <cellStyle name="40% - Ênfase6 2 2" xfId="192"/>
    <cellStyle name="40% - Ênfase6 2 2 2" xfId="193"/>
    <cellStyle name="40% - Ênfase6 2 2 2 2" xfId="194"/>
    <cellStyle name="40% - Ênfase6 2 2 3" xfId="195"/>
    <cellStyle name="40% - Ênfase6 2 3" xfId="196"/>
    <cellStyle name="40% - Ênfase6 2 3 2" xfId="197"/>
    <cellStyle name="40% - Ênfase6 2 4" xfId="198"/>
    <cellStyle name="60% - Accent1" xfId="27"/>
    <cellStyle name="60% - Accent2" xfId="28"/>
    <cellStyle name="60% - Accent3" xfId="29"/>
    <cellStyle name="60% - Accent4" xfId="30"/>
    <cellStyle name="60% - Accent5" xfId="31"/>
    <cellStyle name="60% - Accent6" xfId="32"/>
    <cellStyle name="60% - Cor1 2" xfId="33"/>
    <cellStyle name="60% - Cor2 2" xfId="34"/>
    <cellStyle name="60% - Cor3 2" xfId="35"/>
    <cellStyle name="60% - Cor4 2" xfId="36"/>
    <cellStyle name="60% - Cor5 2" xfId="37"/>
    <cellStyle name="60% - Cor6 2" xfId="38"/>
    <cellStyle name="60% - Ênfase1" xfId="21821" builtinId="32" customBuiltin="1"/>
    <cellStyle name="60% - Ênfase1 2" xfId="199"/>
    <cellStyle name="60% - Ênfase2" xfId="21825" builtinId="36" customBuiltin="1"/>
    <cellStyle name="60% - Ênfase2 2" xfId="200"/>
    <cellStyle name="60% - Ênfase3" xfId="21829" builtinId="40" customBuiltin="1"/>
    <cellStyle name="60% - Ênfase3 2" xfId="201"/>
    <cellStyle name="60% - Ênfase4" xfId="21833" builtinId="44" customBuiltin="1"/>
    <cellStyle name="60% - Ênfase4 2" xfId="202"/>
    <cellStyle name="60% - Ênfase5" xfId="21837" builtinId="48" customBuiltin="1"/>
    <cellStyle name="60% - Ênfase5 2" xfId="203"/>
    <cellStyle name="60% - Ênfase6" xfId="21841" builtinId="52" customBuiltin="1"/>
    <cellStyle name="60% - Ênfase6 2" xfId="204"/>
    <cellStyle name="Accent1" xfId="39"/>
    <cellStyle name="Accent2" xfId="40"/>
    <cellStyle name="Accent3" xfId="41"/>
    <cellStyle name="Accent4" xfId="42"/>
    <cellStyle name="Accent5" xfId="43"/>
    <cellStyle name="Accent6" xfId="44"/>
    <cellStyle name="Bad" xfId="45"/>
    <cellStyle name="Bom" xfId="21806" builtinId="26" customBuiltin="1"/>
    <cellStyle name="Bom 2" xfId="46"/>
    <cellStyle name="Bom 2 2" xfId="205"/>
    <cellStyle name="Bom 2 3" xfId="1675"/>
    <cellStyle name="Bom 2 4" xfId="1750"/>
    <cellStyle name="Cabeçalho 1 2" xfId="47"/>
    <cellStyle name="Cabeçalho 2 2" xfId="48"/>
    <cellStyle name="Cabeçalho 3 2" xfId="49"/>
    <cellStyle name="Cabeçalho 4 2" xfId="50"/>
    <cellStyle name="Calculation" xfId="51"/>
    <cellStyle name="Calculation 2" xfId="1968"/>
    <cellStyle name="Calculation 2 10" xfId="4320"/>
    <cellStyle name="Calculation 2 10 2" xfId="9678"/>
    <cellStyle name="Calculation 2 10 3" xfId="15322"/>
    <cellStyle name="Calculation 2 10 4" xfId="12422"/>
    <cellStyle name="Calculation 2 11" xfId="4191"/>
    <cellStyle name="Calculation 2 11 2" xfId="15205"/>
    <cellStyle name="Calculation 2 11 3" xfId="12538"/>
    <cellStyle name="Calculation 2 12" xfId="8168"/>
    <cellStyle name="Calculation 2 13" xfId="13531"/>
    <cellStyle name="Calculation 2 2" xfId="2059"/>
    <cellStyle name="Calculation 2 2 10" xfId="6835"/>
    <cellStyle name="Calculation 2 2 10 2" xfId="10924"/>
    <cellStyle name="Calculation 2 2 10 3" xfId="17226"/>
    <cellStyle name="Calculation 2 2 10 4" xfId="20388"/>
    <cellStyle name="Calculation 2 2 11" xfId="4252"/>
    <cellStyle name="Calculation 2 2 11 2" xfId="15258"/>
    <cellStyle name="Calculation 2 2 11 3" xfId="12490"/>
    <cellStyle name="Calculation 2 2 12" xfId="8249"/>
    <cellStyle name="Calculation 2 2 13" xfId="13661"/>
    <cellStyle name="Calculation 2 2 14" xfId="17382"/>
    <cellStyle name="Calculation 2 2 2" xfId="1990"/>
    <cellStyle name="Calculation 2 2 2 10" xfId="4229"/>
    <cellStyle name="Calculation 2 2 2 10 2" xfId="15239"/>
    <cellStyle name="Calculation 2 2 2 10 3" xfId="12500"/>
    <cellStyle name="Calculation 2 2 2 11" xfId="8184"/>
    <cellStyle name="Calculation 2 2 2 12" xfId="13604"/>
    <cellStyle name="Calculation 2 2 2 2" xfId="2484"/>
    <cellStyle name="Calculation 2 2 2 2 10" xfId="8649"/>
    <cellStyle name="Calculation 2 2 2 2 11" xfId="13972"/>
    <cellStyle name="Calculation 2 2 2 2 12" xfId="14639"/>
    <cellStyle name="Calculation 2 2 2 2 2" xfId="2871"/>
    <cellStyle name="Calculation 2 2 2 2 2 2" xfId="6697"/>
    <cellStyle name="Calculation 2 2 2 2 2 2 2" xfId="10818"/>
    <cellStyle name="Calculation 2 2 2 2 2 2 3" xfId="17119"/>
    <cellStyle name="Calculation 2 2 2 2 2 2 4" xfId="20250"/>
    <cellStyle name="Calculation 2 2 2 2 2 3" xfId="4988"/>
    <cellStyle name="Calculation 2 2 2 2 2 3 2" xfId="15828"/>
    <cellStyle name="Calculation 2 2 2 2 2 3 3" xfId="18541"/>
    <cellStyle name="Calculation 2 2 2 2 2 4" xfId="8998"/>
    <cellStyle name="Calculation 2 2 2 2 2 5" xfId="14252"/>
    <cellStyle name="Calculation 2 2 2 2 2 6" xfId="17521"/>
    <cellStyle name="Calculation 2 2 2 2 3" xfId="3254"/>
    <cellStyle name="Calculation 2 2 2 2 3 2" xfId="6461"/>
    <cellStyle name="Calculation 2 2 2 2 3 2 2" xfId="10630"/>
    <cellStyle name="Calculation 2 2 2 2 3 2 3" xfId="16916"/>
    <cellStyle name="Calculation 2 2 2 2 3 2 4" xfId="20014"/>
    <cellStyle name="Calculation 2 2 2 2 3 3" xfId="4752"/>
    <cellStyle name="Calculation 2 2 2 2 3 3 2" xfId="15626"/>
    <cellStyle name="Calculation 2 2 2 2 3 3 3" xfId="18305"/>
    <cellStyle name="Calculation 2 2 2 2 3 4" xfId="9212"/>
    <cellStyle name="Calculation 2 2 2 2 3 5" xfId="14528"/>
    <cellStyle name="Calculation 2 2 2 2 3 6" xfId="13505"/>
    <cellStyle name="Calculation 2 2 2 2 4" xfId="3637"/>
    <cellStyle name="Calculation 2 2 2 2 4 2" xfId="7482"/>
    <cellStyle name="Calculation 2 2 2 2 4 2 2" xfId="11485"/>
    <cellStyle name="Calculation 2 2 2 2 4 2 3" xfId="17721"/>
    <cellStyle name="Calculation 2 2 2 2 4 2 4" xfId="21035"/>
    <cellStyle name="Calculation 2 2 2 2 4 3" xfId="5774"/>
    <cellStyle name="Calculation 2 2 2 2 4 3 2" xfId="16430"/>
    <cellStyle name="Calculation 2 2 2 2 4 3 3" xfId="19327"/>
    <cellStyle name="Calculation 2 2 2 2 4 4" xfId="9390"/>
    <cellStyle name="Calculation 2 2 2 2 4 5" xfId="14803"/>
    <cellStyle name="Calculation 2 2 2 2 4 6" xfId="13091"/>
    <cellStyle name="Calculation 2 2 2 2 5" xfId="4019"/>
    <cellStyle name="Calculation 2 2 2 2 5 2" xfId="7714"/>
    <cellStyle name="Calculation 2 2 2 2 5 2 2" xfId="11717"/>
    <cellStyle name="Calculation 2 2 2 2 5 2 3" xfId="17892"/>
    <cellStyle name="Calculation 2 2 2 2 5 2 4" xfId="21267"/>
    <cellStyle name="Calculation 2 2 2 2 5 3" xfId="6006"/>
    <cellStyle name="Calculation 2 2 2 2 5 3 2" xfId="16601"/>
    <cellStyle name="Calculation 2 2 2 2 5 3 3" xfId="19559"/>
    <cellStyle name="Calculation 2 2 2 2 5 4" xfId="9567"/>
    <cellStyle name="Calculation 2 2 2 2 5 5" xfId="15077"/>
    <cellStyle name="Calculation 2 2 2 2 5 6" xfId="12709"/>
    <cellStyle name="Calculation 2 2 2 2 6" xfId="6238"/>
    <cellStyle name="Calculation 2 2 2 2 6 2" xfId="7946"/>
    <cellStyle name="Calculation 2 2 2 2 6 2 2" xfId="11949"/>
    <cellStyle name="Calculation 2 2 2 2 6 2 3" xfId="18063"/>
    <cellStyle name="Calculation 2 2 2 2 6 2 4" xfId="21499"/>
    <cellStyle name="Calculation 2 2 2 2 6 3" xfId="10407"/>
    <cellStyle name="Calculation 2 2 2 2 6 4" xfId="16771"/>
    <cellStyle name="Calculation 2 2 2 2 6 5" xfId="19791"/>
    <cellStyle name="Calculation 2 2 2 2 7" xfId="5226"/>
    <cellStyle name="Calculation 2 2 2 2 7 2" xfId="10002"/>
    <cellStyle name="Calculation 2 2 2 2 7 3" xfId="16009"/>
    <cellStyle name="Calculation 2 2 2 2 7 4" xfId="18779"/>
    <cellStyle name="Calculation 2 2 2 2 8" xfId="6934"/>
    <cellStyle name="Calculation 2 2 2 2 8 2" xfId="10990"/>
    <cellStyle name="Calculation 2 2 2 2 8 3" xfId="17301"/>
    <cellStyle name="Calculation 2 2 2 2 8 4" xfId="20487"/>
    <cellStyle name="Calculation 2 2 2 2 9" xfId="4316"/>
    <cellStyle name="Calculation 2 2 2 2 9 2" xfId="15319"/>
    <cellStyle name="Calculation 2 2 2 2 9 3" xfId="12426"/>
    <cellStyle name="Calculation 2 2 2 3" xfId="2601"/>
    <cellStyle name="Calculation 2 2 2 3 2" xfId="2988"/>
    <cellStyle name="Calculation 2 2 2 3 2 2" xfId="6677"/>
    <cellStyle name="Calculation 2 2 2 3 2 2 2" xfId="17102"/>
    <cellStyle name="Calculation 2 2 2 3 2 2 3" xfId="20230"/>
    <cellStyle name="Calculation 2 2 2 3 2 3" xfId="9114"/>
    <cellStyle name="Calculation 2 2 2 3 2 4" xfId="14342"/>
    <cellStyle name="Calculation 2 2 2 3 2 5" xfId="13630"/>
    <cellStyle name="Calculation 2 2 2 3 3" xfId="3371"/>
    <cellStyle name="Calculation 2 2 2 3 3 2" xfId="14617"/>
    <cellStyle name="Calculation 2 2 2 3 3 3" xfId="13343"/>
    <cellStyle name="Calculation 2 2 2 3 4" xfId="3754"/>
    <cellStyle name="Calculation 2 2 2 3 4 2" xfId="14893"/>
    <cellStyle name="Calculation 2 2 2 3 4 3" xfId="12974"/>
    <cellStyle name="Calculation 2 2 2 3 5" xfId="4136"/>
    <cellStyle name="Calculation 2 2 2 3 5 2" xfId="15165"/>
    <cellStyle name="Calculation 2 2 2 3 5 3" xfId="12592"/>
    <cellStyle name="Calculation 2 2 2 3 6" xfId="4968"/>
    <cellStyle name="Calculation 2 2 2 3 6 2" xfId="15811"/>
    <cellStyle name="Calculation 2 2 2 3 6 3" xfId="18521"/>
    <cellStyle name="Calculation 2 2 2 3 7" xfId="8766"/>
    <cellStyle name="Calculation 2 2 2 3 8" xfId="14062"/>
    <cellStyle name="Calculation 2 2 2 3 9" xfId="17607"/>
    <cellStyle name="Calculation 2 2 2 4" xfId="2192"/>
    <cellStyle name="Calculation 2 2 2 4 2" xfId="7367"/>
    <cellStyle name="Calculation 2 2 2 4 2 2" xfId="11377"/>
    <cellStyle name="Calculation 2 2 2 4 2 3" xfId="17618"/>
    <cellStyle name="Calculation 2 2 2 4 2 4" xfId="20920"/>
    <cellStyle name="Calculation 2 2 2 4 3" xfId="5659"/>
    <cellStyle name="Calculation 2 2 2 4 3 2" xfId="16327"/>
    <cellStyle name="Calculation 2 2 2 4 3 3" xfId="19212"/>
    <cellStyle name="Calculation 2 2 2 4 4" xfId="8380"/>
    <cellStyle name="Calculation 2 2 2 4 5" xfId="13765"/>
    <cellStyle name="Calculation 2 2 2 4 6" xfId="15161"/>
    <cellStyle name="Calculation 2 2 2 5" xfId="4974"/>
    <cellStyle name="Calculation 2 2 2 5 2" xfId="6683"/>
    <cellStyle name="Calculation 2 2 2 5 2 2" xfId="10805"/>
    <cellStyle name="Calculation 2 2 2 5 2 3" xfId="17107"/>
    <cellStyle name="Calculation 2 2 2 5 2 4" xfId="20236"/>
    <cellStyle name="Calculation 2 2 2 5 3" xfId="9883"/>
    <cellStyle name="Calculation 2 2 2 5 4" xfId="15816"/>
    <cellStyle name="Calculation 2 2 2 5 5" xfId="18527"/>
    <cellStyle name="Calculation 2 2 2 6" xfId="5401"/>
    <cellStyle name="Calculation 2 2 2 6 2" xfId="7109"/>
    <cellStyle name="Calculation 2 2 2 6 2 2" xfId="11165"/>
    <cellStyle name="Calculation 2 2 2 6 2 3" xfId="17418"/>
    <cellStyle name="Calculation 2 2 2 6 2 4" xfId="20662"/>
    <cellStyle name="Calculation 2 2 2 6 3" xfId="10175"/>
    <cellStyle name="Calculation 2 2 2 6 4" xfId="16126"/>
    <cellStyle name="Calculation 2 2 2 6 5" xfId="18954"/>
    <cellStyle name="Calculation 2 2 2 7" xfId="4659"/>
    <cellStyle name="Calculation 2 2 2 7 2" xfId="4443"/>
    <cellStyle name="Calculation 2 2 2 7 2 2" xfId="9725"/>
    <cellStyle name="Calculation 2 2 2 7 2 3" xfId="15413"/>
    <cellStyle name="Calculation 2 2 2 7 2 4" xfId="12319"/>
    <cellStyle name="Calculation 2 2 2 7 3" xfId="9799"/>
    <cellStyle name="Calculation 2 2 2 7 4" xfId="15567"/>
    <cellStyle name="Calculation 2 2 2 7 5" xfId="18212"/>
    <cellStyle name="Calculation 2 2 2 8" xfId="5100"/>
    <cellStyle name="Calculation 2 2 2 8 2" xfId="9914"/>
    <cellStyle name="Calculation 2 2 2 8 3" xfId="15914"/>
    <cellStyle name="Calculation 2 2 2 8 4" xfId="18653"/>
    <cellStyle name="Calculation 2 2 2 9" xfId="6809"/>
    <cellStyle name="Calculation 2 2 2 9 2" xfId="10901"/>
    <cellStyle name="Calculation 2 2 2 9 3" xfId="17205"/>
    <cellStyle name="Calculation 2 2 2 9 4" xfId="20362"/>
    <cellStyle name="Calculation 2 2 3" xfId="2549"/>
    <cellStyle name="Calculation 2 2 3 10" xfId="8714"/>
    <cellStyle name="Calculation 2 2 3 11" xfId="14026"/>
    <cellStyle name="Calculation 2 2 3 12" xfId="14310"/>
    <cellStyle name="Calculation 2 2 3 2" xfId="2936"/>
    <cellStyle name="Calculation 2 2 3 2 2" xfId="7297"/>
    <cellStyle name="Calculation 2 2 3 2 2 2" xfId="11308"/>
    <cellStyle name="Calculation 2 2 3 2 2 3" xfId="17566"/>
    <cellStyle name="Calculation 2 2 3 2 2 4" xfId="20850"/>
    <cellStyle name="Calculation 2 2 3 2 3" xfId="5589"/>
    <cellStyle name="Calculation 2 2 3 2 3 2" xfId="16274"/>
    <cellStyle name="Calculation 2 2 3 2 3 3" xfId="19142"/>
    <cellStyle name="Calculation 2 2 3 2 4" xfId="9063"/>
    <cellStyle name="Calculation 2 2 3 2 5" xfId="14306"/>
    <cellStyle name="Calculation 2 2 3 2 6" xfId="15611"/>
    <cellStyle name="Calculation 2 2 3 3" xfId="3319"/>
    <cellStyle name="Calculation 2 2 3 3 2" xfId="6768"/>
    <cellStyle name="Calculation 2 2 3 3 2 2" xfId="10866"/>
    <cellStyle name="Calculation 2 2 3 3 2 3" xfId="17172"/>
    <cellStyle name="Calculation 2 2 3 3 2 4" xfId="20321"/>
    <cellStyle name="Calculation 2 2 3 3 3" xfId="5059"/>
    <cellStyle name="Calculation 2 2 3 3 3 2" xfId="15881"/>
    <cellStyle name="Calculation 2 2 3 3 3 3" xfId="18612"/>
    <cellStyle name="Calculation 2 2 3 3 4" xfId="9273"/>
    <cellStyle name="Calculation 2 2 3 3 5" xfId="14582"/>
    <cellStyle name="Calculation 2 2 3 3 6" xfId="13395"/>
    <cellStyle name="Calculation 2 2 3 4" xfId="3702"/>
    <cellStyle name="Calculation 2 2 3 4 2" xfId="7604"/>
    <cellStyle name="Calculation 2 2 3 4 2 2" xfId="11607"/>
    <cellStyle name="Calculation 2 2 3 4 2 3" xfId="17799"/>
    <cellStyle name="Calculation 2 2 3 4 2 4" xfId="21157"/>
    <cellStyle name="Calculation 2 2 3 4 3" xfId="5896"/>
    <cellStyle name="Calculation 2 2 3 4 3 2" xfId="16508"/>
    <cellStyle name="Calculation 2 2 3 4 3 3" xfId="19449"/>
    <cellStyle name="Calculation 2 2 3 4 4" xfId="9451"/>
    <cellStyle name="Calculation 2 2 3 4 5" xfId="14857"/>
    <cellStyle name="Calculation 2 2 3 4 6" xfId="13026"/>
    <cellStyle name="Calculation 2 2 3 5" xfId="4084"/>
    <cellStyle name="Calculation 2 2 3 5 2" xfId="7836"/>
    <cellStyle name="Calculation 2 2 3 5 2 2" xfId="11839"/>
    <cellStyle name="Calculation 2 2 3 5 2 3" xfId="17970"/>
    <cellStyle name="Calculation 2 2 3 5 2 4" xfId="21389"/>
    <cellStyle name="Calculation 2 2 3 5 3" xfId="6128"/>
    <cellStyle name="Calculation 2 2 3 5 3 2" xfId="16678"/>
    <cellStyle name="Calculation 2 2 3 5 3 3" xfId="19681"/>
    <cellStyle name="Calculation 2 2 3 5 4" xfId="9628"/>
    <cellStyle name="Calculation 2 2 3 5 5" xfId="15130"/>
    <cellStyle name="Calculation 2 2 3 5 6" xfId="12644"/>
    <cellStyle name="Calculation 2 2 3 6" xfId="6360"/>
    <cellStyle name="Calculation 2 2 3 6 2" xfId="8068"/>
    <cellStyle name="Calculation 2 2 3 6 2 2" xfId="12071"/>
    <cellStyle name="Calculation 2 2 3 6 2 3" xfId="18141"/>
    <cellStyle name="Calculation 2 2 3 6 2 4" xfId="21621"/>
    <cellStyle name="Calculation 2 2 3 6 3" xfId="10529"/>
    <cellStyle name="Calculation 2 2 3 6 4" xfId="16848"/>
    <cellStyle name="Calculation 2 2 3 6 5" xfId="19913"/>
    <cellStyle name="Calculation 2 2 3 7" xfId="5348"/>
    <cellStyle name="Calculation 2 2 3 7 2" xfId="10124"/>
    <cellStyle name="Calculation 2 2 3 7 3" xfId="16087"/>
    <cellStyle name="Calculation 2 2 3 7 4" xfId="18901"/>
    <cellStyle name="Calculation 2 2 3 8" xfId="7056"/>
    <cellStyle name="Calculation 2 2 3 8 2" xfId="11112"/>
    <cellStyle name="Calculation 2 2 3 8 3" xfId="17379"/>
    <cellStyle name="Calculation 2 2 3 8 4" xfId="20609"/>
    <cellStyle name="Calculation 2 2 3 9" xfId="4542"/>
    <cellStyle name="Calculation 2 2 3 9 2" xfId="15475"/>
    <cellStyle name="Calculation 2 2 3 9 3" xfId="12263"/>
    <cellStyle name="Calculation 2 2 4" xfId="2336"/>
    <cellStyle name="Calculation 2 2 4 2" xfId="2723"/>
    <cellStyle name="Calculation 2 2 4 2 2" xfId="7158"/>
    <cellStyle name="Calculation 2 2 4 2 2 2" xfId="17458"/>
    <cellStyle name="Calculation 2 2 4 2 2 3" xfId="20711"/>
    <cellStyle name="Calculation 2 2 4 2 3" xfId="8886"/>
    <cellStyle name="Calculation 2 2 4 2 4" xfId="14136"/>
    <cellStyle name="Calculation 2 2 4 2 5" xfId="14690"/>
    <cellStyle name="Calculation 2 2 4 3" xfId="3106"/>
    <cellStyle name="Calculation 2 2 4 3 2" xfId="14412"/>
    <cellStyle name="Calculation 2 2 4 3 3" xfId="17779"/>
    <cellStyle name="Calculation 2 2 4 4" xfId="3489"/>
    <cellStyle name="Calculation 2 2 4 4 2" xfId="14687"/>
    <cellStyle name="Calculation 2 2 4 4 3" xfId="13231"/>
    <cellStyle name="Calculation 2 2 4 5" xfId="3871"/>
    <cellStyle name="Calculation 2 2 4 5 2" xfId="14961"/>
    <cellStyle name="Calculation 2 2 4 5 3" xfId="12857"/>
    <cellStyle name="Calculation 2 2 4 6" xfId="5450"/>
    <cellStyle name="Calculation 2 2 4 6 2" xfId="16166"/>
    <cellStyle name="Calculation 2 2 4 6 3" xfId="19003"/>
    <cellStyle name="Calculation 2 2 4 7" xfId="8521"/>
    <cellStyle name="Calculation 2 2 4 8" xfId="13856"/>
    <cellStyle name="Calculation 2 2 4 9" xfId="14665"/>
    <cellStyle name="Calculation 2 2 5" xfId="5651"/>
    <cellStyle name="Calculation 2 2 5 2" xfId="7359"/>
    <cellStyle name="Calculation 2 2 5 2 2" xfId="11370"/>
    <cellStyle name="Calculation 2 2 5 2 3" xfId="17611"/>
    <cellStyle name="Calculation 2 2 5 2 4" xfId="20912"/>
    <cellStyle name="Calculation 2 2 5 3" xfId="10233"/>
    <cellStyle name="Calculation 2 2 5 4" xfId="16320"/>
    <cellStyle name="Calculation 2 2 5 5" xfId="19204"/>
    <cellStyle name="Calculation 2 2 6" xfId="4865"/>
    <cellStyle name="Calculation 2 2 6 2" xfId="6574"/>
    <cellStyle name="Calculation 2 2 6 2 2" xfId="10730"/>
    <cellStyle name="Calculation 2 2 6 2 3" xfId="17012"/>
    <cellStyle name="Calculation 2 2 6 2 4" xfId="20127"/>
    <cellStyle name="Calculation 2 2 6 3" xfId="9870"/>
    <cellStyle name="Calculation 2 2 6 4" xfId="15721"/>
    <cellStyle name="Calculation 2 2 6 5" xfId="18418"/>
    <cellStyle name="Calculation 2 2 7" xfId="5554"/>
    <cellStyle name="Calculation 2 2 7 2" xfId="7262"/>
    <cellStyle name="Calculation 2 2 7 2 2" xfId="11274"/>
    <cellStyle name="Calculation 2 2 7 2 3" xfId="17549"/>
    <cellStyle name="Calculation 2 2 7 2 4" xfId="20815"/>
    <cellStyle name="Calculation 2 2 7 3" xfId="10227"/>
    <cellStyle name="Calculation 2 2 7 4" xfId="16257"/>
    <cellStyle name="Calculation 2 2 7 5" xfId="19107"/>
    <cellStyle name="Calculation 2 2 8" xfId="4775"/>
    <cellStyle name="Calculation 2 2 8 2" xfId="6484"/>
    <cellStyle name="Calculation 2 2 8 2 2" xfId="10653"/>
    <cellStyle name="Calculation 2 2 8 2 3" xfId="16935"/>
    <cellStyle name="Calculation 2 2 8 2 4" xfId="20037"/>
    <cellStyle name="Calculation 2 2 8 3" xfId="9827"/>
    <cellStyle name="Calculation 2 2 8 4" xfId="15645"/>
    <cellStyle name="Calculation 2 2 8 5" xfId="18328"/>
    <cellStyle name="Calculation 2 2 9" xfId="5126"/>
    <cellStyle name="Calculation 2 2 9 2" xfId="9937"/>
    <cellStyle name="Calculation 2 2 9 3" xfId="15934"/>
    <cellStyle name="Calculation 2 2 9 4" xfId="18679"/>
    <cellStyle name="Calculation 2 3" xfId="2009"/>
    <cellStyle name="Calculation 2 3 10" xfId="6857"/>
    <cellStyle name="Calculation 2 3 10 2" xfId="10935"/>
    <cellStyle name="Calculation 2 3 10 3" xfId="17241"/>
    <cellStyle name="Calculation 2 3 10 4" xfId="20410"/>
    <cellStyle name="Calculation 2 3 11" xfId="4263"/>
    <cellStyle name="Calculation 2 3 11 2" xfId="15268"/>
    <cellStyle name="Calculation 2 3 11 3" xfId="12479"/>
    <cellStyle name="Calculation 2 3 12" xfId="8203"/>
    <cellStyle name="Calculation 2 3 13" xfId="13621"/>
    <cellStyle name="Calculation 2 3 14" xfId="14640"/>
    <cellStyle name="Calculation 2 3 2" xfId="2070"/>
    <cellStyle name="Calculation 2 3 2 10" xfId="4285"/>
    <cellStyle name="Calculation 2 3 2 10 2" xfId="15290"/>
    <cellStyle name="Calculation 2 3 2 10 3" xfId="12457"/>
    <cellStyle name="Calculation 2 3 2 11" xfId="8260"/>
    <cellStyle name="Calculation 2 3 2 12" xfId="13666"/>
    <cellStyle name="Calculation 2 3 2 2" xfId="2560"/>
    <cellStyle name="Calculation 2 3 2 2 10" xfId="8725"/>
    <cellStyle name="Calculation 2 3 2 2 11" xfId="14031"/>
    <cellStyle name="Calculation 2 3 2 2 12" xfId="17789"/>
    <cellStyle name="Calculation 2 3 2 2 2" xfId="2947"/>
    <cellStyle name="Calculation 2 3 2 2 2 2" xfId="7308"/>
    <cellStyle name="Calculation 2 3 2 2 2 2 2" xfId="11319"/>
    <cellStyle name="Calculation 2 3 2 2 2 2 3" xfId="17571"/>
    <cellStyle name="Calculation 2 3 2 2 2 2 4" xfId="20861"/>
    <cellStyle name="Calculation 2 3 2 2 2 3" xfId="5600"/>
    <cellStyle name="Calculation 2 3 2 2 2 3 2" xfId="16279"/>
    <cellStyle name="Calculation 2 3 2 2 2 3 3" xfId="19153"/>
    <cellStyle name="Calculation 2 3 2 2 2 4" xfId="9074"/>
    <cellStyle name="Calculation 2 3 2 2 2 5" xfId="14311"/>
    <cellStyle name="Calculation 2 3 2 2 2 6" xfId="14912"/>
    <cellStyle name="Calculation 2 3 2 2 3" xfId="3330"/>
    <cellStyle name="Calculation 2 3 2 2 3 2" xfId="4469"/>
    <cellStyle name="Calculation 2 3 2 2 3 2 2" xfId="9744"/>
    <cellStyle name="Calculation 2 3 2 2 3 2 3" xfId="15436"/>
    <cellStyle name="Calculation 2 3 2 2 3 2 4" xfId="12173"/>
    <cellStyle name="Calculation 2 3 2 2 3 3" xfId="4621"/>
    <cellStyle name="Calculation 2 3 2 2 3 3 2" xfId="15534"/>
    <cellStyle name="Calculation 2 3 2 2 3 3 3" xfId="12125"/>
    <cellStyle name="Calculation 2 3 2 2 3 4" xfId="9284"/>
    <cellStyle name="Calculation 2 3 2 2 3 5" xfId="14587"/>
    <cellStyle name="Calculation 2 3 2 2 3 6" xfId="13384"/>
    <cellStyle name="Calculation 2 3 2 2 4" xfId="3713"/>
    <cellStyle name="Calculation 2 3 2 2 4 2" xfId="7615"/>
    <cellStyle name="Calculation 2 3 2 2 4 2 2" xfId="11618"/>
    <cellStyle name="Calculation 2 3 2 2 4 2 3" xfId="17804"/>
    <cellStyle name="Calculation 2 3 2 2 4 2 4" xfId="21168"/>
    <cellStyle name="Calculation 2 3 2 2 4 3" xfId="5907"/>
    <cellStyle name="Calculation 2 3 2 2 4 3 2" xfId="16513"/>
    <cellStyle name="Calculation 2 3 2 2 4 3 3" xfId="19460"/>
    <cellStyle name="Calculation 2 3 2 2 4 4" xfId="9462"/>
    <cellStyle name="Calculation 2 3 2 2 4 5" xfId="14862"/>
    <cellStyle name="Calculation 2 3 2 2 4 6" xfId="13015"/>
    <cellStyle name="Calculation 2 3 2 2 5" xfId="4095"/>
    <cellStyle name="Calculation 2 3 2 2 5 2" xfId="7847"/>
    <cellStyle name="Calculation 2 3 2 2 5 2 2" xfId="11850"/>
    <cellStyle name="Calculation 2 3 2 2 5 2 3" xfId="17975"/>
    <cellStyle name="Calculation 2 3 2 2 5 2 4" xfId="21400"/>
    <cellStyle name="Calculation 2 3 2 2 5 3" xfId="6139"/>
    <cellStyle name="Calculation 2 3 2 2 5 3 2" xfId="16683"/>
    <cellStyle name="Calculation 2 3 2 2 5 3 3" xfId="19692"/>
    <cellStyle name="Calculation 2 3 2 2 5 4" xfId="9639"/>
    <cellStyle name="Calculation 2 3 2 2 5 5" xfId="15135"/>
    <cellStyle name="Calculation 2 3 2 2 5 6" xfId="12633"/>
    <cellStyle name="Calculation 2 3 2 2 6" xfId="6371"/>
    <cellStyle name="Calculation 2 3 2 2 6 2" xfId="8079"/>
    <cellStyle name="Calculation 2 3 2 2 6 2 2" xfId="12082"/>
    <cellStyle name="Calculation 2 3 2 2 6 2 3" xfId="18147"/>
    <cellStyle name="Calculation 2 3 2 2 6 2 4" xfId="21632"/>
    <cellStyle name="Calculation 2 3 2 2 6 3" xfId="10540"/>
    <cellStyle name="Calculation 2 3 2 2 6 4" xfId="16854"/>
    <cellStyle name="Calculation 2 3 2 2 6 5" xfId="19924"/>
    <cellStyle name="Calculation 2 3 2 2 7" xfId="5359"/>
    <cellStyle name="Calculation 2 3 2 2 7 2" xfId="10135"/>
    <cellStyle name="Calculation 2 3 2 2 7 3" xfId="16093"/>
    <cellStyle name="Calculation 2 3 2 2 7 4" xfId="18912"/>
    <cellStyle name="Calculation 2 3 2 2 8" xfId="7067"/>
    <cellStyle name="Calculation 2 3 2 2 8 2" xfId="11123"/>
    <cellStyle name="Calculation 2 3 2 2 8 3" xfId="17385"/>
    <cellStyle name="Calculation 2 3 2 2 8 4" xfId="20620"/>
    <cellStyle name="Calculation 2 3 2 2 9" xfId="4553"/>
    <cellStyle name="Calculation 2 3 2 2 9 2" xfId="15481"/>
    <cellStyle name="Calculation 2 3 2 2 9 3" xfId="12145"/>
    <cellStyle name="Calculation 2 3 2 3" xfId="2617"/>
    <cellStyle name="Calculation 2 3 2 3 2" xfId="3004"/>
    <cellStyle name="Calculation 2 3 2 3 2 2" xfId="6656"/>
    <cellStyle name="Calculation 2 3 2 3 2 2 2" xfId="17084"/>
    <cellStyle name="Calculation 2 3 2 3 2 2 3" xfId="20209"/>
    <cellStyle name="Calculation 2 3 2 3 2 3" xfId="9123"/>
    <cellStyle name="Calculation 2 3 2 3 2 4" xfId="14353"/>
    <cellStyle name="Calculation 2 3 2 3 2 5" xfId="15133"/>
    <cellStyle name="Calculation 2 3 2 3 3" xfId="3387"/>
    <cellStyle name="Calculation 2 3 2 3 3 2" xfId="14628"/>
    <cellStyle name="Calculation 2 3 2 3 3 3" xfId="13327"/>
    <cellStyle name="Calculation 2 3 2 3 4" xfId="3770"/>
    <cellStyle name="Calculation 2 3 2 3 4 2" xfId="14904"/>
    <cellStyle name="Calculation 2 3 2 3 4 3" xfId="12958"/>
    <cellStyle name="Calculation 2 3 2 3 5" xfId="4152"/>
    <cellStyle name="Calculation 2 3 2 3 5 2" xfId="15176"/>
    <cellStyle name="Calculation 2 3 2 3 5 3" xfId="12577"/>
    <cellStyle name="Calculation 2 3 2 3 6" xfId="4947"/>
    <cellStyle name="Calculation 2 3 2 3 6 2" xfId="15793"/>
    <cellStyle name="Calculation 2 3 2 3 6 3" xfId="18500"/>
    <cellStyle name="Calculation 2 3 2 3 7" xfId="8782"/>
    <cellStyle name="Calculation 2 3 2 3 8" xfId="14073"/>
    <cellStyle name="Calculation 2 3 2 3 9" xfId="16056"/>
    <cellStyle name="Calculation 2 3 2 4" xfId="2235"/>
    <cellStyle name="Calculation 2 3 2 4 2" xfId="6514"/>
    <cellStyle name="Calculation 2 3 2 4 2 2" xfId="10679"/>
    <cellStyle name="Calculation 2 3 2 4 2 3" xfId="16960"/>
    <cellStyle name="Calculation 2 3 2 4 2 4" xfId="20067"/>
    <cellStyle name="Calculation 2 3 2 4 3" xfId="4805"/>
    <cellStyle name="Calculation 2 3 2 4 3 2" xfId="15670"/>
    <cellStyle name="Calculation 2 3 2 4 3 3" xfId="18358"/>
    <cellStyle name="Calculation 2 3 2 4 4" xfId="8422"/>
    <cellStyle name="Calculation 2 3 2 4 5" xfId="13799"/>
    <cellStyle name="Calculation 2 3 2 4 6" xfId="14494"/>
    <cellStyle name="Calculation 2 3 2 5" xfId="5743"/>
    <cellStyle name="Calculation 2 3 2 5 2" xfId="7451"/>
    <cellStyle name="Calculation 2 3 2 5 2 2" xfId="11454"/>
    <cellStyle name="Calculation 2 3 2 5 2 3" xfId="17692"/>
    <cellStyle name="Calculation 2 3 2 5 2 4" xfId="21004"/>
    <cellStyle name="Calculation 2 3 2 5 3" xfId="10296"/>
    <cellStyle name="Calculation 2 3 2 5 4" xfId="16401"/>
    <cellStyle name="Calculation 2 3 2 5 5" xfId="19296"/>
    <cellStyle name="Calculation 2 3 2 6" xfId="5975"/>
    <cellStyle name="Calculation 2 3 2 6 2" xfId="7683"/>
    <cellStyle name="Calculation 2 3 2 6 2 2" xfId="11686"/>
    <cellStyle name="Calculation 2 3 2 6 2 3" xfId="17863"/>
    <cellStyle name="Calculation 2 3 2 6 2 4" xfId="21236"/>
    <cellStyle name="Calculation 2 3 2 6 3" xfId="10336"/>
    <cellStyle name="Calculation 2 3 2 6 4" xfId="16572"/>
    <cellStyle name="Calculation 2 3 2 6 5" xfId="19528"/>
    <cellStyle name="Calculation 2 3 2 7" xfId="6207"/>
    <cellStyle name="Calculation 2 3 2 7 2" xfId="7915"/>
    <cellStyle name="Calculation 2 3 2 7 2 2" xfId="11918"/>
    <cellStyle name="Calculation 2 3 2 7 2 3" xfId="18034"/>
    <cellStyle name="Calculation 2 3 2 7 2 4" xfId="21468"/>
    <cellStyle name="Calculation 2 3 2 7 3" xfId="10376"/>
    <cellStyle name="Calculation 2 3 2 7 4" xfId="16742"/>
    <cellStyle name="Calculation 2 3 2 7 5" xfId="19760"/>
    <cellStyle name="Calculation 2 3 2 8" xfId="5188"/>
    <cellStyle name="Calculation 2 3 2 8 2" xfId="9971"/>
    <cellStyle name="Calculation 2 3 2 8 3" xfId="15978"/>
    <cellStyle name="Calculation 2 3 2 8 4" xfId="18741"/>
    <cellStyle name="Calculation 2 3 2 9" xfId="6896"/>
    <cellStyle name="Calculation 2 3 2 9 2" xfId="10959"/>
    <cellStyle name="Calculation 2 3 2 9 3" xfId="17270"/>
    <cellStyle name="Calculation 2 3 2 9 4" xfId="20449"/>
    <cellStyle name="Calculation 2 3 3" xfId="2503"/>
    <cellStyle name="Calculation 2 3 3 10" xfId="8668"/>
    <cellStyle name="Calculation 2 3 3 11" xfId="13989"/>
    <cellStyle name="Calculation 2 3 3 12" xfId="14322"/>
    <cellStyle name="Calculation 2 3 3 2" xfId="2890"/>
    <cellStyle name="Calculation 2 3 3 2 2" xfId="6623"/>
    <cellStyle name="Calculation 2 3 3 2 2 2" xfId="10763"/>
    <cellStyle name="Calculation 2 3 3 2 2 3" xfId="17056"/>
    <cellStyle name="Calculation 2 3 3 2 2 4" xfId="20176"/>
    <cellStyle name="Calculation 2 3 3 2 3" xfId="4914"/>
    <cellStyle name="Calculation 2 3 3 2 3 2" xfId="15765"/>
    <cellStyle name="Calculation 2 3 3 2 3 3" xfId="18467"/>
    <cellStyle name="Calculation 2 3 3 2 4" xfId="9017"/>
    <cellStyle name="Calculation 2 3 3 2 5" xfId="14269"/>
    <cellStyle name="Calculation 2 3 3 2 6" xfId="17776"/>
    <cellStyle name="Calculation 2 3 3 3" xfId="3273"/>
    <cellStyle name="Calculation 2 3 3 3 2" xfId="6425"/>
    <cellStyle name="Calculation 2 3 3 3 2 2" xfId="10594"/>
    <cellStyle name="Calculation 2 3 3 3 2 3" xfId="16893"/>
    <cellStyle name="Calculation 2 3 3 3 2 4" xfId="19978"/>
    <cellStyle name="Calculation 2 3 3 3 3" xfId="4716"/>
    <cellStyle name="Calculation 2 3 3 3 3 2" xfId="15603"/>
    <cellStyle name="Calculation 2 3 3 3 3 3" xfId="18269"/>
    <cellStyle name="Calculation 2 3 3 3 4" xfId="9231"/>
    <cellStyle name="Calculation 2 3 3 3 5" xfId="14545"/>
    <cellStyle name="Calculation 2 3 3 3 6" xfId="13441"/>
    <cellStyle name="Calculation 2 3 3 4" xfId="3656"/>
    <cellStyle name="Calculation 2 3 3 4 2" xfId="7525"/>
    <cellStyle name="Calculation 2 3 3 4 2 2" xfId="11528"/>
    <cellStyle name="Calculation 2 3 3 4 2 3" xfId="17755"/>
    <cellStyle name="Calculation 2 3 3 4 2 4" xfId="21078"/>
    <cellStyle name="Calculation 2 3 3 4 3" xfId="5817"/>
    <cellStyle name="Calculation 2 3 3 4 3 2" xfId="16464"/>
    <cellStyle name="Calculation 2 3 3 4 3 3" xfId="19370"/>
    <cellStyle name="Calculation 2 3 3 4 4" xfId="9409"/>
    <cellStyle name="Calculation 2 3 3 4 5" xfId="14820"/>
    <cellStyle name="Calculation 2 3 3 4 6" xfId="13072"/>
    <cellStyle name="Calculation 2 3 3 5" xfId="4038"/>
    <cellStyle name="Calculation 2 3 3 5 2" xfId="7757"/>
    <cellStyle name="Calculation 2 3 3 5 2 2" xfId="11760"/>
    <cellStyle name="Calculation 2 3 3 5 2 3" xfId="17926"/>
    <cellStyle name="Calculation 2 3 3 5 2 4" xfId="21310"/>
    <cellStyle name="Calculation 2 3 3 5 3" xfId="6049"/>
    <cellStyle name="Calculation 2 3 3 5 3 2" xfId="16635"/>
    <cellStyle name="Calculation 2 3 3 5 3 3" xfId="19602"/>
    <cellStyle name="Calculation 2 3 3 5 4" xfId="9586"/>
    <cellStyle name="Calculation 2 3 3 5 5" xfId="15094"/>
    <cellStyle name="Calculation 2 3 3 5 6" xfId="12690"/>
    <cellStyle name="Calculation 2 3 3 6" xfId="6281"/>
    <cellStyle name="Calculation 2 3 3 6 2" xfId="7989"/>
    <cellStyle name="Calculation 2 3 3 6 2 2" xfId="11992"/>
    <cellStyle name="Calculation 2 3 3 6 2 3" xfId="18097"/>
    <cellStyle name="Calculation 2 3 3 6 2 4" xfId="21542"/>
    <cellStyle name="Calculation 2 3 3 6 3" xfId="10450"/>
    <cellStyle name="Calculation 2 3 3 6 4" xfId="16805"/>
    <cellStyle name="Calculation 2 3 3 6 5" xfId="19834"/>
    <cellStyle name="Calculation 2 3 3 7" xfId="5269"/>
    <cellStyle name="Calculation 2 3 3 7 2" xfId="10045"/>
    <cellStyle name="Calculation 2 3 3 7 3" xfId="16043"/>
    <cellStyle name="Calculation 2 3 3 7 4" xfId="18822"/>
    <cellStyle name="Calculation 2 3 3 8" xfId="6977"/>
    <cellStyle name="Calculation 2 3 3 8 2" xfId="11033"/>
    <cellStyle name="Calculation 2 3 3 8 3" xfId="17335"/>
    <cellStyle name="Calculation 2 3 3 8 4" xfId="20530"/>
    <cellStyle name="Calculation 2 3 3 9" xfId="4365"/>
    <cellStyle name="Calculation 2 3 3 9 2" xfId="15358"/>
    <cellStyle name="Calculation 2 3 3 9 3" xfId="12377"/>
    <cellStyle name="Calculation 2 3 4" xfId="2407"/>
    <cellStyle name="Calculation 2 3 4 2" xfId="2794"/>
    <cellStyle name="Calculation 2 3 4 2 2" xfId="7131"/>
    <cellStyle name="Calculation 2 3 4 2 2 2" xfId="17434"/>
    <cellStyle name="Calculation 2 3 4 2 2 3" xfId="20684"/>
    <cellStyle name="Calculation 2 3 4 2 3" xfId="8936"/>
    <cellStyle name="Calculation 2 3 4 2 4" xfId="14192"/>
    <cellStyle name="Calculation 2 3 4 2 5" xfId="16830"/>
    <cellStyle name="Calculation 2 3 4 3" xfId="3177"/>
    <cellStyle name="Calculation 2 3 4 3 2" xfId="14468"/>
    <cellStyle name="Calculation 2 3 4 3 3" xfId="13569"/>
    <cellStyle name="Calculation 2 3 4 4" xfId="3560"/>
    <cellStyle name="Calculation 2 3 4 4 2" xfId="14743"/>
    <cellStyle name="Calculation 2 3 4 4 3" xfId="13168"/>
    <cellStyle name="Calculation 2 3 4 5" xfId="3942"/>
    <cellStyle name="Calculation 2 3 4 5 2" xfId="15017"/>
    <cellStyle name="Calculation 2 3 4 5 3" xfId="12786"/>
    <cellStyle name="Calculation 2 3 4 6" xfId="5423"/>
    <cellStyle name="Calculation 2 3 4 6 2" xfId="16142"/>
    <cellStyle name="Calculation 2 3 4 6 3" xfId="18976"/>
    <cellStyle name="Calculation 2 3 4 7" xfId="8582"/>
    <cellStyle name="Calculation 2 3 4 8" xfId="13912"/>
    <cellStyle name="Calculation 2 3 4 9" xfId="17535"/>
    <cellStyle name="Calculation 2 3 5" xfId="2211"/>
    <cellStyle name="Calculation 2 3 5 2" xfId="4466"/>
    <cellStyle name="Calculation 2 3 5 2 2" xfId="9742"/>
    <cellStyle name="Calculation 2 3 5 2 3" xfId="15433"/>
    <cellStyle name="Calculation 2 3 5 2 4" xfId="13540"/>
    <cellStyle name="Calculation 2 3 5 3" xfId="4624"/>
    <cellStyle name="Calculation 2 3 5 3 2" xfId="15537"/>
    <cellStyle name="Calculation 2 3 5 3 3" xfId="18177"/>
    <cellStyle name="Calculation 2 3 5 4" xfId="8399"/>
    <cellStyle name="Calculation 2 3 5 5" xfId="13782"/>
    <cellStyle name="Calculation 2 3 5 6" xfId="16505"/>
    <cellStyle name="Calculation 2 3 6" xfId="5721"/>
    <cellStyle name="Calculation 2 3 6 2" xfId="7429"/>
    <cellStyle name="Calculation 2 3 6 2 2" xfId="11432"/>
    <cellStyle name="Calculation 2 3 6 2 3" xfId="17670"/>
    <cellStyle name="Calculation 2 3 6 2 4" xfId="20982"/>
    <cellStyle name="Calculation 2 3 6 3" xfId="10274"/>
    <cellStyle name="Calculation 2 3 6 4" xfId="16379"/>
    <cellStyle name="Calculation 2 3 6 5" xfId="19274"/>
    <cellStyle name="Calculation 2 3 7" xfId="5953"/>
    <cellStyle name="Calculation 2 3 7 2" xfId="7661"/>
    <cellStyle name="Calculation 2 3 7 2 2" xfId="11664"/>
    <cellStyle name="Calculation 2 3 7 2 3" xfId="17841"/>
    <cellStyle name="Calculation 2 3 7 2 4" xfId="21214"/>
    <cellStyle name="Calculation 2 3 7 3" xfId="10314"/>
    <cellStyle name="Calculation 2 3 7 4" xfId="16550"/>
    <cellStyle name="Calculation 2 3 7 5" xfId="19506"/>
    <cellStyle name="Calculation 2 3 8" xfId="6185"/>
    <cellStyle name="Calculation 2 3 8 2" xfId="7893"/>
    <cellStyle name="Calculation 2 3 8 2 2" xfId="11896"/>
    <cellStyle name="Calculation 2 3 8 2 3" xfId="18012"/>
    <cellStyle name="Calculation 2 3 8 2 4" xfId="21446"/>
    <cellStyle name="Calculation 2 3 8 3" xfId="10354"/>
    <cellStyle name="Calculation 2 3 8 4" xfId="16720"/>
    <cellStyle name="Calculation 2 3 8 5" xfId="19738"/>
    <cellStyle name="Calculation 2 3 9" xfId="5149"/>
    <cellStyle name="Calculation 2 3 9 2" xfId="9949"/>
    <cellStyle name="Calculation 2 3 9 3" xfId="15949"/>
    <cellStyle name="Calculation 2 3 9 4" xfId="18702"/>
    <cellStyle name="Calculation 2 4" xfId="2176"/>
    <cellStyle name="Calculation 2 4 10" xfId="8364"/>
    <cellStyle name="Calculation 2 4 11" xfId="13752"/>
    <cellStyle name="Calculation 2 4 12" xfId="13600"/>
    <cellStyle name="Calculation 2 4 2" xfId="2109"/>
    <cellStyle name="Calculation 2 4 2 2" xfId="6699"/>
    <cellStyle name="Calculation 2 4 2 2 2" xfId="10820"/>
    <cellStyle name="Calculation 2 4 2 2 3" xfId="17121"/>
    <cellStyle name="Calculation 2 4 2 2 4" xfId="20252"/>
    <cellStyle name="Calculation 2 4 2 3" xfId="4990"/>
    <cellStyle name="Calculation 2 4 2 3 2" xfId="15830"/>
    <cellStyle name="Calculation 2 4 2 3 3" xfId="18543"/>
    <cellStyle name="Calculation 2 4 2 4" xfId="8299"/>
    <cellStyle name="Calculation 2 4 2 5" xfId="13695"/>
    <cellStyle name="Calculation 2 4 2 6" xfId="14847"/>
    <cellStyle name="Calculation 2 4 3" xfId="2657"/>
    <cellStyle name="Calculation 2 4 3 2" xfId="6521"/>
    <cellStyle name="Calculation 2 4 3 2 2" xfId="10686"/>
    <cellStyle name="Calculation 2 4 3 2 3" xfId="16967"/>
    <cellStyle name="Calculation 2 4 3 2 4" xfId="20074"/>
    <cellStyle name="Calculation 2 4 3 3" xfId="4812"/>
    <cellStyle name="Calculation 2 4 3 3 2" xfId="15677"/>
    <cellStyle name="Calculation 2 4 3 3 3" xfId="18365"/>
    <cellStyle name="Calculation 2 4 3 4" xfId="8822"/>
    <cellStyle name="Calculation 2 4 3 5" xfId="14104"/>
    <cellStyle name="Calculation 2 4 3 6" xfId="14657"/>
    <cellStyle name="Calculation 2 4 4" xfId="3043"/>
    <cellStyle name="Calculation 2 4 4 2" xfId="7486"/>
    <cellStyle name="Calculation 2 4 4 2 2" xfId="11489"/>
    <cellStyle name="Calculation 2 4 4 2 3" xfId="17724"/>
    <cellStyle name="Calculation 2 4 4 2 4" xfId="21039"/>
    <cellStyle name="Calculation 2 4 4 3" xfId="5778"/>
    <cellStyle name="Calculation 2 4 4 3 2" xfId="16433"/>
    <cellStyle name="Calculation 2 4 4 3 3" xfId="19331"/>
    <cellStyle name="Calculation 2 4 4 4" xfId="9145"/>
    <cellStyle name="Calculation 2 4 4 5" xfId="14383"/>
    <cellStyle name="Calculation 2 4 4 6" xfId="17074"/>
    <cellStyle name="Calculation 2 4 5" xfId="2656"/>
    <cellStyle name="Calculation 2 4 5 2" xfId="7718"/>
    <cellStyle name="Calculation 2 4 5 2 2" xfId="11721"/>
    <cellStyle name="Calculation 2 4 5 2 3" xfId="17895"/>
    <cellStyle name="Calculation 2 4 5 2 4" xfId="21271"/>
    <cellStyle name="Calculation 2 4 5 3" xfId="6010"/>
    <cellStyle name="Calculation 2 4 5 3 2" xfId="16604"/>
    <cellStyle name="Calculation 2 4 5 3 3" xfId="19563"/>
    <cellStyle name="Calculation 2 4 5 4" xfId="8821"/>
    <cellStyle name="Calculation 2 4 5 5" xfId="14103"/>
    <cellStyle name="Calculation 2 4 5 6" xfId="14932"/>
    <cellStyle name="Calculation 2 4 6" xfId="6242"/>
    <cellStyle name="Calculation 2 4 6 2" xfId="7950"/>
    <cellStyle name="Calculation 2 4 6 2 2" xfId="11953"/>
    <cellStyle name="Calculation 2 4 6 2 3" xfId="18066"/>
    <cellStyle name="Calculation 2 4 6 2 4" xfId="21503"/>
    <cellStyle name="Calculation 2 4 6 3" xfId="10411"/>
    <cellStyle name="Calculation 2 4 6 4" xfId="16774"/>
    <cellStyle name="Calculation 2 4 6 5" xfId="19795"/>
    <cellStyle name="Calculation 2 4 7" xfId="5230"/>
    <cellStyle name="Calculation 2 4 7 2" xfId="10006"/>
    <cellStyle name="Calculation 2 4 7 3" xfId="16012"/>
    <cellStyle name="Calculation 2 4 7 4" xfId="18783"/>
    <cellStyle name="Calculation 2 4 8" xfId="6938"/>
    <cellStyle name="Calculation 2 4 8 2" xfId="10994"/>
    <cellStyle name="Calculation 2 4 8 3" xfId="17304"/>
    <cellStyle name="Calculation 2 4 8 4" xfId="20491"/>
    <cellStyle name="Calculation 2 4 9" xfId="4323"/>
    <cellStyle name="Calculation 2 4 9 2" xfId="15325"/>
    <cellStyle name="Calculation 2 4 9 3" xfId="12419"/>
    <cellStyle name="Calculation 2 5" xfId="2462"/>
    <cellStyle name="Calculation 2 5 2" xfId="2849"/>
    <cellStyle name="Calculation 2 5 2 2" xfId="6751"/>
    <cellStyle name="Calculation 2 5 2 2 2" xfId="17159"/>
    <cellStyle name="Calculation 2 5 2 2 3" xfId="20304"/>
    <cellStyle name="Calculation 2 5 2 3" xfId="8977"/>
    <cellStyle name="Calculation 2 5 2 4" xfId="14235"/>
    <cellStyle name="Calculation 2 5 2 5" xfId="16270"/>
    <cellStyle name="Calculation 2 5 3" xfId="3232"/>
    <cellStyle name="Calculation 2 5 3 2" xfId="14511"/>
    <cellStyle name="Calculation 2 5 3 3" xfId="13551"/>
    <cellStyle name="Calculation 2 5 4" xfId="3615"/>
    <cellStyle name="Calculation 2 5 4 2" xfId="14786"/>
    <cellStyle name="Calculation 2 5 4 3" xfId="13113"/>
    <cellStyle name="Calculation 2 5 5" xfId="3997"/>
    <cellStyle name="Calculation 2 5 5 2" xfId="15060"/>
    <cellStyle name="Calculation 2 5 5 3" xfId="12731"/>
    <cellStyle name="Calculation 2 5 6" xfId="5042"/>
    <cellStyle name="Calculation 2 5 6 2" xfId="15868"/>
    <cellStyle name="Calculation 2 5 6 3" xfId="18595"/>
    <cellStyle name="Calculation 2 5 7" xfId="8628"/>
    <cellStyle name="Calculation 2 5 8" xfId="13955"/>
    <cellStyle name="Calculation 2 5 9" xfId="17364"/>
    <cellStyle name="Calculation 2 6" xfId="2383"/>
    <cellStyle name="Calculation 2 6 2" xfId="2770"/>
    <cellStyle name="Calculation 2 6 2 2" xfId="4463"/>
    <cellStyle name="Calculation 2 6 2 2 2" xfId="15431"/>
    <cellStyle name="Calculation 2 6 2 2 3" xfId="12310"/>
    <cellStyle name="Calculation 2 6 2 3" xfId="8918"/>
    <cellStyle name="Calculation 2 6 2 4" xfId="14173"/>
    <cellStyle name="Calculation 2 6 2 5" xfId="14169"/>
    <cellStyle name="Calculation 2 6 3" xfId="3153"/>
    <cellStyle name="Calculation 2 6 3 2" xfId="14449"/>
    <cellStyle name="Calculation 2 6 3 3" xfId="16132"/>
    <cellStyle name="Calculation 2 6 4" xfId="3536"/>
    <cellStyle name="Calculation 2 6 4 2" xfId="14724"/>
    <cellStyle name="Calculation 2 6 4 3" xfId="13192"/>
    <cellStyle name="Calculation 2 6 5" xfId="3918"/>
    <cellStyle name="Calculation 2 6 5 2" xfId="14998"/>
    <cellStyle name="Calculation 2 6 5 3" xfId="12810"/>
    <cellStyle name="Calculation 2 6 6" xfId="4627"/>
    <cellStyle name="Calculation 2 6 6 2" xfId="15540"/>
    <cellStyle name="Calculation 2 6 6 3" xfId="18180"/>
    <cellStyle name="Calculation 2 6 7" xfId="8558"/>
    <cellStyle name="Calculation 2 6 8" xfId="13893"/>
    <cellStyle name="Calculation 2 6 9" xfId="17541"/>
    <cellStyle name="Calculation 2 7" xfId="4876"/>
    <cellStyle name="Calculation 2 7 2" xfId="6585"/>
    <cellStyle name="Calculation 2 7 2 2" xfId="10731"/>
    <cellStyle name="Calculation 2 7 2 3" xfId="17023"/>
    <cellStyle name="Calculation 2 7 2 4" xfId="20138"/>
    <cellStyle name="Calculation 2 7 3" xfId="9871"/>
    <cellStyle name="Calculation 2 7 4" xfId="15732"/>
    <cellStyle name="Calculation 2 7 5" xfId="18429"/>
    <cellStyle name="Calculation 2 8" xfId="5683"/>
    <cellStyle name="Calculation 2 8 2" xfId="7391"/>
    <cellStyle name="Calculation 2 8 2 2" xfId="11397"/>
    <cellStyle name="Calculation 2 8 2 3" xfId="17638"/>
    <cellStyle name="Calculation 2 8 2 4" xfId="20944"/>
    <cellStyle name="Calculation 2 8 3" xfId="10253"/>
    <cellStyle name="Calculation 2 8 4" xfId="16347"/>
    <cellStyle name="Calculation 2 8 5" xfId="19236"/>
    <cellStyle name="Calculation 2 9" xfId="4605"/>
    <cellStyle name="Calculation 2 9 2" xfId="9780"/>
    <cellStyle name="Calculation 2 9 3" xfId="15522"/>
    <cellStyle name="Calculation 2 9 4" xfId="12212"/>
    <cellStyle name="Calculation 3" xfId="2029"/>
    <cellStyle name="Calculation 3 10" xfId="5075"/>
    <cellStyle name="Calculation 3 10 2" xfId="9892"/>
    <cellStyle name="Calculation 3 10 3" xfId="15893"/>
    <cellStyle name="Calculation 3 10 4" xfId="18628"/>
    <cellStyle name="Calculation 3 11" xfId="6784"/>
    <cellStyle name="Calculation 3 11 2" xfId="10879"/>
    <cellStyle name="Calculation 3 11 3" xfId="17184"/>
    <cellStyle name="Calculation 3 11 4" xfId="20337"/>
    <cellStyle name="Calculation 3 12" xfId="4207"/>
    <cellStyle name="Calculation 3 12 2" xfId="15219"/>
    <cellStyle name="Calculation 3 12 3" xfId="12522"/>
    <cellStyle name="Calculation 3 13" xfId="8219"/>
    <cellStyle name="Calculation 3 14" xfId="13637"/>
    <cellStyle name="Calculation 3 15" xfId="14043"/>
    <cellStyle name="Calculation 3 2" xfId="2086"/>
    <cellStyle name="Calculation 3 2 10" xfId="4274"/>
    <cellStyle name="Calculation 3 2 10 2" xfId="15279"/>
    <cellStyle name="Calculation 3 2 10 3" xfId="12468"/>
    <cellStyle name="Calculation 3 2 11" xfId="8276"/>
    <cellStyle name="Calculation 3 2 12" xfId="13680"/>
    <cellStyle name="Calculation 3 2 2" xfId="2576"/>
    <cellStyle name="Calculation 3 2 2 10" xfId="8741"/>
    <cellStyle name="Calculation 3 2 2 11" xfId="14045"/>
    <cellStyle name="Calculation 3 2 2 12" xfId="14992"/>
    <cellStyle name="Calculation 3 2 2 2" xfId="2963"/>
    <cellStyle name="Calculation 3 2 2 2 2" xfId="7324"/>
    <cellStyle name="Calculation 3 2 2 2 2 2" xfId="11335"/>
    <cellStyle name="Calculation 3 2 2 2 2 3" xfId="17584"/>
    <cellStyle name="Calculation 3 2 2 2 2 4" xfId="20877"/>
    <cellStyle name="Calculation 3 2 2 2 3" xfId="5616"/>
    <cellStyle name="Calculation 3 2 2 2 3 2" xfId="16293"/>
    <cellStyle name="Calculation 3 2 2 2 3 3" xfId="19169"/>
    <cellStyle name="Calculation 3 2 2 2 4" xfId="9090"/>
    <cellStyle name="Calculation 3 2 2 2 5" xfId="14325"/>
    <cellStyle name="Calculation 3 2 2 2 6" xfId="15438"/>
    <cellStyle name="Calculation 3 2 2 3" xfId="3346"/>
    <cellStyle name="Calculation 3 2 2 3 2" xfId="6671"/>
    <cellStyle name="Calculation 3 2 2 3 2 2" xfId="10796"/>
    <cellStyle name="Calculation 3 2 2 3 2 3" xfId="17096"/>
    <cellStyle name="Calculation 3 2 2 3 2 4" xfId="20224"/>
    <cellStyle name="Calculation 3 2 2 3 3" xfId="4962"/>
    <cellStyle name="Calculation 3 2 2 3 3 2" xfId="15805"/>
    <cellStyle name="Calculation 3 2 2 3 3 3" xfId="18515"/>
    <cellStyle name="Calculation 3 2 2 3 4" xfId="9300"/>
    <cellStyle name="Calculation 3 2 2 3 5" xfId="14600"/>
    <cellStyle name="Calculation 3 2 2 3 6" xfId="13368"/>
    <cellStyle name="Calculation 3 2 2 4" xfId="3729"/>
    <cellStyle name="Calculation 3 2 2 4 2" xfId="7631"/>
    <cellStyle name="Calculation 3 2 2 4 2 2" xfId="11634"/>
    <cellStyle name="Calculation 3 2 2 4 2 3" xfId="17818"/>
    <cellStyle name="Calculation 3 2 2 4 2 4" xfId="21184"/>
    <cellStyle name="Calculation 3 2 2 4 3" xfId="5923"/>
    <cellStyle name="Calculation 3 2 2 4 3 2" xfId="16527"/>
    <cellStyle name="Calculation 3 2 2 4 3 3" xfId="19476"/>
    <cellStyle name="Calculation 3 2 2 4 4" xfId="9478"/>
    <cellStyle name="Calculation 3 2 2 4 5" xfId="14876"/>
    <cellStyle name="Calculation 3 2 2 4 6" xfId="12999"/>
    <cellStyle name="Calculation 3 2 2 5" xfId="4111"/>
    <cellStyle name="Calculation 3 2 2 5 2" xfId="7863"/>
    <cellStyle name="Calculation 3 2 2 5 2 2" xfId="11866"/>
    <cellStyle name="Calculation 3 2 2 5 2 3" xfId="17989"/>
    <cellStyle name="Calculation 3 2 2 5 2 4" xfId="21416"/>
    <cellStyle name="Calculation 3 2 2 5 3" xfId="6155"/>
    <cellStyle name="Calculation 3 2 2 5 3 2" xfId="16697"/>
    <cellStyle name="Calculation 3 2 2 5 3 3" xfId="19708"/>
    <cellStyle name="Calculation 3 2 2 5 4" xfId="9655"/>
    <cellStyle name="Calculation 3 2 2 5 5" xfId="15148"/>
    <cellStyle name="Calculation 3 2 2 5 6" xfId="12617"/>
    <cellStyle name="Calculation 3 2 2 6" xfId="6387"/>
    <cellStyle name="Calculation 3 2 2 6 2" xfId="8095"/>
    <cellStyle name="Calculation 3 2 2 6 2 2" xfId="12098"/>
    <cellStyle name="Calculation 3 2 2 6 2 3" xfId="18161"/>
    <cellStyle name="Calculation 3 2 2 6 2 4" xfId="21648"/>
    <cellStyle name="Calculation 3 2 2 6 3" xfId="10556"/>
    <cellStyle name="Calculation 3 2 2 6 4" xfId="16868"/>
    <cellStyle name="Calculation 3 2 2 6 5" xfId="19940"/>
    <cellStyle name="Calculation 3 2 2 7" xfId="5375"/>
    <cellStyle name="Calculation 3 2 2 7 2" xfId="10151"/>
    <cellStyle name="Calculation 3 2 2 7 3" xfId="16107"/>
    <cellStyle name="Calculation 3 2 2 7 4" xfId="18928"/>
    <cellStyle name="Calculation 3 2 2 8" xfId="7083"/>
    <cellStyle name="Calculation 3 2 2 8 2" xfId="11139"/>
    <cellStyle name="Calculation 3 2 2 8 3" xfId="17399"/>
    <cellStyle name="Calculation 3 2 2 8 4" xfId="20636"/>
    <cellStyle name="Calculation 3 2 2 9" xfId="4569"/>
    <cellStyle name="Calculation 3 2 2 9 2" xfId="15495"/>
    <cellStyle name="Calculation 3 2 2 9 3" xfId="12248"/>
    <cellStyle name="Calculation 3 2 3" xfId="2633"/>
    <cellStyle name="Calculation 3 2 3 2" xfId="3020"/>
    <cellStyle name="Calculation 3 2 3 2 2" xfId="6648"/>
    <cellStyle name="Calculation 3 2 3 2 2 2" xfId="17076"/>
    <cellStyle name="Calculation 3 2 3 2 2 3" xfId="20201"/>
    <cellStyle name="Calculation 3 2 3 2 3" xfId="9134"/>
    <cellStyle name="Calculation 3 2 3 2 4" xfId="14367"/>
    <cellStyle name="Calculation 3 2 3 2 5" xfId="16667"/>
    <cellStyle name="Calculation 3 2 3 3" xfId="3403"/>
    <cellStyle name="Calculation 3 2 3 3 2" xfId="14642"/>
    <cellStyle name="Calculation 3 2 3 3 3" xfId="13311"/>
    <cellStyle name="Calculation 3 2 3 4" xfId="3786"/>
    <cellStyle name="Calculation 3 2 3 4 2" xfId="14917"/>
    <cellStyle name="Calculation 3 2 3 4 3" xfId="12942"/>
    <cellStyle name="Calculation 3 2 3 5" xfId="4168"/>
    <cellStyle name="Calculation 3 2 3 5 2" xfId="15189"/>
    <cellStyle name="Calculation 3 2 3 5 3" xfId="12561"/>
    <cellStyle name="Calculation 3 2 3 6" xfId="4939"/>
    <cellStyle name="Calculation 3 2 3 6 2" xfId="15785"/>
    <cellStyle name="Calculation 3 2 3 6 3" xfId="18492"/>
    <cellStyle name="Calculation 3 2 3 7" xfId="8798"/>
    <cellStyle name="Calculation 3 2 3 8" xfId="14087"/>
    <cellStyle name="Calculation 3 2 3 9" xfId="15451"/>
    <cellStyle name="Calculation 3 2 4" xfId="2251"/>
    <cellStyle name="Calculation 3 2 4 2" xfId="6466"/>
    <cellStyle name="Calculation 3 2 4 2 2" xfId="10635"/>
    <cellStyle name="Calculation 3 2 4 2 3" xfId="16921"/>
    <cellStyle name="Calculation 3 2 4 2 4" xfId="20019"/>
    <cellStyle name="Calculation 3 2 4 3" xfId="4757"/>
    <cellStyle name="Calculation 3 2 4 3 2" xfId="15631"/>
    <cellStyle name="Calculation 3 2 4 3 3" xfId="18310"/>
    <cellStyle name="Calculation 3 2 4 4" xfId="8438"/>
    <cellStyle name="Calculation 3 2 4 5" xfId="13812"/>
    <cellStyle name="Calculation 3 2 4 6" xfId="15440"/>
    <cellStyle name="Calculation 3 2 5" xfId="5732"/>
    <cellStyle name="Calculation 3 2 5 2" xfId="7440"/>
    <cellStyle name="Calculation 3 2 5 2 2" xfId="11443"/>
    <cellStyle name="Calculation 3 2 5 2 3" xfId="17681"/>
    <cellStyle name="Calculation 3 2 5 2 4" xfId="20993"/>
    <cellStyle name="Calculation 3 2 5 3" xfId="10285"/>
    <cellStyle name="Calculation 3 2 5 4" xfId="16390"/>
    <cellStyle name="Calculation 3 2 5 5" xfId="19285"/>
    <cellStyle name="Calculation 3 2 6" xfId="5964"/>
    <cellStyle name="Calculation 3 2 6 2" xfId="7672"/>
    <cellStyle name="Calculation 3 2 6 2 2" xfId="11675"/>
    <cellStyle name="Calculation 3 2 6 2 3" xfId="17852"/>
    <cellStyle name="Calculation 3 2 6 2 4" xfId="21225"/>
    <cellStyle name="Calculation 3 2 6 3" xfId="10325"/>
    <cellStyle name="Calculation 3 2 6 4" xfId="16561"/>
    <cellStyle name="Calculation 3 2 6 5" xfId="19517"/>
    <cellStyle name="Calculation 3 2 7" xfId="6196"/>
    <cellStyle name="Calculation 3 2 7 2" xfId="7904"/>
    <cellStyle name="Calculation 3 2 7 2 2" xfId="11907"/>
    <cellStyle name="Calculation 3 2 7 2 3" xfId="18023"/>
    <cellStyle name="Calculation 3 2 7 2 4" xfId="21457"/>
    <cellStyle name="Calculation 3 2 7 3" xfId="10365"/>
    <cellStyle name="Calculation 3 2 7 4" xfId="16731"/>
    <cellStyle name="Calculation 3 2 7 5" xfId="19749"/>
    <cellStyle name="Calculation 3 2 8" xfId="5165"/>
    <cellStyle name="Calculation 3 2 8 2" xfId="9960"/>
    <cellStyle name="Calculation 3 2 8 3" xfId="15962"/>
    <cellStyle name="Calculation 3 2 8 4" xfId="18718"/>
    <cellStyle name="Calculation 3 2 9" xfId="6873"/>
    <cellStyle name="Calculation 3 2 9 2" xfId="10946"/>
    <cellStyle name="Calculation 3 2 9 3" xfId="17254"/>
    <cellStyle name="Calculation 3 2 9 4" xfId="20426"/>
    <cellStyle name="Calculation 3 3" xfId="2008"/>
    <cellStyle name="Calculation 3 3 10" xfId="4225"/>
    <cellStyle name="Calculation 3 3 10 2" xfId="15235"/>
    <cellStyle name="Calculation 3 3 10 3" xfId="12504"/>
    <cellStyle name="Calculation 3 3 11" xfId="8202"/>
    <cellStyle name="Calculation 3 3 12" xfId="13620"/>
    <cellStyle name="Calculation 3 3 2" xfId="2502"/>
    <cellStyle name="Calculation 3 3 2 10" xfId="8667"/>
    <cellStyle name="Calculation 3 3 2 11" xfId="13988"/>
    <cellStyle name="Calculation 3 3 2 12" xfId="17582"/>
    <cellStyle name="Calculation 3 3 2 2" xfId="2889"/>
    <cellStyle name="Calculation 3 3 2 2 2" xfId="6713"/>
    <cellStyle name="Calculation 3 3 2 2 2 2" xfId="10834"/>
    <cellStyle name="Calculation 3 3 2 2 2 3" xfId="17132"/>
    <cellStyle name="Calculation 3 3 2 2 2 4" xfId="20266"/>
    <cellStyle name="Calculation 3 3 2 2 3" xfId="5004"/>
    <cellStyle name="Calculation 3 3 2 2 3 2" xfId="15841"/>
    <cellStyle name="Calculation 3 3 2 2 3 3" xfId="18557"/>
    <cellStyle name="Calculation 3 3 2 2 4" xfId="9016"/>
    <cellStyle name="Calculation 3 3 2 2 5" xfId="14268"/>
    <cellStyle name="Calculation 3 3 2 2 6" xfId="16485"/>
    <cellStyle name="Calculation 3 3 2 3" xfId="3272"/>
    <cellStyle name="Calculation 3 3 2 3 2" xfId="4495"/>
    <cellStyle name="Calculation 3 3 2 3 2 2" xfId="9764"/>
    <cellStyle name="Calculation 3 3 2 3 2 3" xfId="15454"/>
    <cellStyle name="Calculation 3 3 2 3 2 4" xfId="12155"/>
    <cellStyle name="Calculation 3 3 2 3 3" xfId="4686"/>
    <cellStyle name="Calculation 3 3 2 3 3 2" xfId="15588"/>
    <cellStyle name="Calculation 3 3 2 3 3 3" xfId="18239"/>
    <cellStyle name="Calculation 3 3 2 3 4" xfId="9230"/>
    <cellStyle name="Calculation 3 3 2 3 5" xfId="14544"/>
    <cellStyle name="Calculation 3 3 2 3 6" xfId="13442"/>
    <cellStyle name="Calculation 3 3 2 4" xfId="3655"/>
    <cellStyle name="Calculation 3 3 2 4 2" xfId="7526"/>
    <cellStyle name="Calculation 3 3 2 4 2 2" xfId="11529"/>
    <cellStyle name="Calculation 3 3 2 4 2 3" xfId="17756"/>
    <cellStyle name="Calculation 3 3 2 4 2 4" xfId="21079"/>
    <cellStyle name="Calculation 3 3 2 4 3" xfId="5818"/>
    <cellStyle name="Calculation 3 3 2 4 3 2" xfId="16465"/>
    <cellStyle name="Calculation 3 3 2 4 3 3" xfId="19371"/>
    <cellStyle name="Calculation 3 3 2 4 4" xfId="9408"/>
    <cellStyle name="Calculation 3 3 2 4 5" xfId="14819"/>
    <cellStyle name="Calculation 3 3 2 4 6" xfId="13073"/>
    <cellStyle name="Calculation 3 3 2 5" xfId="4037"/>
    <cellStyle name="Calculation 3 3 2 5 2" xfId="7758"/>
    <cellStyle name="Calculation 3 3 2 5 2 2" xfId="11761"/>
    <cellStyle name="Calculation 3 3 2 5 2 3" xfId="17927"/>
    <cellStyle name="Calculation 3 3 2 5 2 4" xfId="21311"/>
    <cellStyle name="Calculation 3 3 2 5 3" xfId="6050"/>
    <cellStyle name="Calculation 3 3 2 5 3 2" xfId="16636"/>
    <cellStyle name="Calculation 3 3 2 5 3 3" xfId="19603"/>
    <cellStyle name="Calculation 3 3 2 5 4" xfId="9585"/>
    <cellStyle name="Calculation 3 3 2 5 5" xfId="15093"/>
    <cellStyle name="Calculation 3 3 2 5 6" xfId="12691"/>
    <cellStyle name="Calculation 3 3 2 6" xfId="6282"/>
    <cellStyle name="Calculation 3 3 2 6 2" xfId="7990"/>
    <cellStyle name="Calculation 3 3 2 6 2 2" xfId="11993"/>
    <cellStyle name="Calculation 3 3 2 6 2 3" xfId="18098"/>
    <cellStyle name="Calculation 3 3 2 6 2 4" xfId="21543"/>
    <cellStyle name="Calculation 3 3 2 6 3" xfId="10451"/>
    <cellStyle name="Calculation 3 3 2 6 4" xfId="16806"/>
    <cellStyle name="Calculation 3 3 2 6 5" xfId="19835"/>
    <cellStyle name="Calculation 3 3 2 7" xfId="5270"/>
    <cellStyle name="Calculation 3 3 2 7 2" xfId="10046"/>
    <cellStyle name="Calculation 3 3 2 7 3" xfId="16044"/>
    <cellStyle name="Calculation 3 3 2 7 4" xfId="18823"/>
    <cellStyle name="Calculation 3 3 2 8" xfId="6978"/>
    <cellStyle name="Calculation 3 3 2 8 2" xfId="11034"/>
    <cellStyle name="Calculation 3 3 2 8 3" xfId="17336"/>
    <cellStyle name="Calculation 3 3 2 8 4" xfId="20531"/>
    <cellStyle name="Calculation 3 3 2 9" xfId="4366"/>
    <cellStyle name="Calculation 3 3 2 9 2" xfId="15359"/>
    <cellStyle name="Calculation 3 3 2 9 3" xfId="12376"/>
    <cellStyle name="Calculation 3 3 3" xfId="2408"/>
    <cellStyle name="Calculation 3 3 3 2" xfId="2795"/>
    <cellStyle name="Calculation 3 3 3 2 2" xfId="4417"/>
    <cellStyle name="Calculation 3 3 3 2 2 2" xfId="15392"/>
    <cellStyle name="Calculation 3 3 3 2 2 3" xfId="12338"/>
    <cellStyle name="Calculation 3 3 3 2 3" xfId="8937"/>
    <cellStyle name="Calculation 3 3 3 2 4" xfId="14193"/>
    <cellStyle name="Calculation 3 3 3 2 5" xfId="16660"/>
    <cellStyle name="Calculation 3 3 3 3" xfId="3178"/>
    <cellStyle name="Calculation 3 3 3 3 2" xfId="14469"/>
    <cellStyle name="Calculation 3 3 3 3 3" xfId="13568"/>
    <cellStyle name="Calculation 3 3 3 4" xfId="3561"/>
    <cellStyle name="Calculation 3 3 3 4 2" xfId="14744"/>
    <cellStyle name="Calculation 3 3 3 4 3" xfId="13167"/>
    <cellStyle name="Calculation 3 3 3 5" xfId="3943"/>
    <cellStyle name="Calculation 3 3 3 5 2" xfId="15018"/>
    <cellStyle name="Calculation 3 3 3 5 3" xfId="12785"/>
    <cellStyle name="Calculation 3 3 3 6" xfId="4638"/>
    <cellStyle name="Calculation 3 3 3 6 2" xfId="15549"/>
    <cellStyle name="Calculation 3 3 3 6 3" xfId="18191"/>
    <cellStyle name="Calculation 3 3 3 7" xfId="8583"/>
    <cellStyle name="Calculation 3 3 3 8" xfId="13913"/>
    <cellStyle name="Calculation 3 3 3 9" xfId="14228"/>
    <cellStyle name="Calculation 3 3 4" xfId="2210"/>
    <cellStyle name="Calculation 3 3 4 2" xfId="6557"/>
    <cellStyle name="Calculation 3 3 4 2 2" xfId="10718"/>
    <cellStyle name="Calculation 3 3 4 2 3" xfId="16997"/>
    <cellStyle name="Calculation 3 3 4 2 4" xfId="20110"/>
    <cellStyle name="Calculation 3 3 4 3" xfId="4848"/>
    <cellStyle name="Calculation 3 3 4 3 2" xfId="15706"/>
    <cellStyle name="Calculation 3 3 4 3 3" xfId="18401"/>
    <cellStyle name="Calculation 3 3 4 4" xfId="8398"/>
    <cellStyle name="Calculation 3 3 4 5" xfId="13781"/>
    <cellStyle name="Calculation 3 3 4 6" xfId="14954"/>
    <cellStyle name="Calculation 3 3 5" xfId="5469"/>
    <cellStyle name="Calculation 3 3 5 2" xfId="7177"/>
    <cellStyle name="Calculation 3 3 5 2 2" xfId="11218"/>
    <cellStyle name="Calculation 3 3 5 2 3" xfId="17474"/>
    <cellStyle name="Calculation 3 3 5 2 4" xfId="20730"/>
    <cellStyle name="Calculation 3 3 5 3" xfId="10195"/>
    <cellStyle name="Calculation 3 3 5 4" xfId="16182"/>
    <cellStyle name="Calculation 3 3 5 5" xfId="19022"/>
    <cellStyle name="Calculation 3 3 6" xfId="5652"/>
    <cellStyle name="Calculation 3 3 6 2" xfId="7360"/>
    <cellStyle name="Calculation 3 3 6 2 2" xfId="11371"/>
    <cellStyle name="Calculation 3 3 6 2 3" xfId="17612"/>
    <cellStyle name="Calculation 3 3 6 2 4" xfId="20913"/>
    <cellStyle name="Calculation 3 3 6 3" xfId="10234"/>
    <cellStyle name="Calculation 3 3 6 4" xfId="16321"/>
    <cellStyle name="Calculation 3 3 6 5" xfId="19205"/>
    <cellStyle name="Calculation 3 3 7" xfId="5463"/>
    <cellStyle name="Calculation 3 3 7 2" xfId="7171"/>
    <cellStyle name="Calculation 3 3 7 2 2" xfId="11214"/>
    <cellStyle name="Calculation 3 3 7 2 3" xfId="17470"/>
    <cellStyle name="Calculation 3 3 7 2 4" xfId="20724"/>
    <cellStyle name="Calculation 3 3 7 3" xfId="10194"/>
    <cellStyle name="Calculation 3 3 7 4" xfId="16178"/>
    <cellStyle name="Calculation 3 3 7 5" xfId="19016"/>
    <cellStyle name="Calculation 3 3 8" xfId="5094"/>
    <cellStyle name="Calculation 3 3 8 2" xfId="9910"/>
    <cellStyle name="Calculation 3 3 8 3" xfId="15909"/>
    <cellStyle name="Calculation 3 3 8 4" xfId="18647"/>
    <cellStyle name="Calculation 3 3 9" xfId="6803"/>
    <cellStyle name="Calculation 3 3 9 2" xfId="10897"/>
    <cellStyle name="Calculation 3 3 9 3" xfId="17200"/>
    <cellStyle name="Calculation 3 3 9 4" xfId="20356"/>
    <cellStyle name="Calculation 3 4" xfId="2519"/>
    <cellStyle name="Calculation 3 4 10" xfId="8684"/>
    <cellStyle name="Calculation 3 4 11" xfId="14002"/>
    <cellStyle name="Calculation 3 4 12" xfId="16266"/>
    <cellStyle name="Calculation 3 4 2" xfId="2906"/>
    <cellStyle name="Calculation 3 4 2 2" xfId="6780"/>
    <cellStyle name="Calculation 3 4 2 2 2" xfId="10876"/>
    <cellStyle name="Calculation 3 4 2 2 3" xfId="17180"/>
    <cellStyle name="Calculation 3 4 2 2 4" xfId="20333"/>
    <cellStyle name="Calculation 3 4 2 3" xfId="5071"/>
    <cellStyle name="Calculation 3 4 2 3 2" xfId="15889"/>
    <cellStyle name="Calculation 3 4 2 3 3" xfId="18624"/>
    <cellStyle name="Calculation 3 4 2 4" xfId="9033"/>
    <cellStyle name="Calculation 3 4 2 5" xfId="14282"/>
    <cellStyle name="Calculation 3 4 2 6" xfId="13904"/>
    <cellStyle name="Calculation 3 4 3" xfId="3289"/>
    <cellStyle name="Calculation 3 4 3 2" xfId="6728"/>
    <cellStyle name="Calculation 3 4 3 2 2" xfId="10849"/>
    <cellStyle name="Calculation 3 4 3 2 3" xfId="17142"/>
    <cellStyle name="Calculation 3 4 3 2 4" xfId="20281"/>
    <cellStyle name="Calculation 3 4 3 3" xfId="5019"/>
    <cellStyle name="Calculation 3 4 3 3 2" xfId="15851"/>
    <cellStyle name="Calculation 3 4 3 3 3" xfId="18572"/>
    <cellStyle name="Calculation 3 4 3 4" xfId="9247"/>
    <cellStyle name="Calculation 3 4 3 5" xfId="14558"/>
    <cellStyle name="Calculation 3 4 3 6" xfId="13425"/>
    <cellStyle name="Calculation 3 4 4" xfId="3672"/>
    <cellStyle name="Calculation 3 4 4 2" xfId="7509"/>
    <cellStyle name="Calculation 3 4 4 2 2" xfId="11512"/>
    <cellStyle name="Calculation 3 4 4 2 3" xfId="17742"/>
    <cellStyle name="Calculation 3 4 4 2 4" xfId="21062"/>
    <cellStyle name="Calculation 3 4 4 3" xfId="5801"/>
    <cellStyle name="Calculation 3 4 4 3 2" xfId="16451"/>
    <cellStyle name="Calculation 3 4 4 3 3" xfId="19354"/>
    <cellStyle name="Calculation 3 4 4 4" xfId="9425"/>
    <cellStyle name="Calculation 3 4 4 5" xfId="14833"/>
    <cellStyle name="Calculation 3 4 4 6" xfId="13056"/>
    <cellStyle name="Calculation 3 4 5" xfId="4054"/>
    <cellStyle name="Calculation 3 4 5 2" xfId="7741"/>
    <cellStyle name="Calculation 3 4 5 2 2" xfId="11744"/>
    <cellStyle name="Calculation 3 4 5 2 3" xfId="17913"/>
    <cellStyle name="Calculation 3 4 5 2 4" xfId="21294"/>
    <cellStyle name="Calculation 3 4 5 3" xfId="6033"/>
    <cellStyle name="Calculation 3 4 5 3 2" xfId="16622"/>
    <cellStyle name="Calculation 3 4 5 3 3" xfId="19586"/>
    <cellStyle name="Calculation 3 4 5 4" xfId="9602"/>
    <cellStyle name="Calculation 3 4 5 5" xfId="15107"/>
    <cellStyle name="Calculation 3 4 5 6" xfId="12674"/>
    <cellStyle name="Calculation 3 4 6" xfId="6265"/>
    <cellStyle name="Calculation 3 4 6 2" xfId="7973"/>
    <cellStyle name="Calculation 3 4 6 2 2" xfId="11976"/>
    <cellStyle name="Calculation 3 4 6 2 3" xfId="18084"/>
    <cellStyle name="Calculation 3 4 6 2 4" xfId="21526"/>
    <cellStyle name="Calculation 3 4 6 3" xfId="10434"/>
    <cellStyle name="Calculation 3 4 6 4" xfId="16792"/>
    <cellStyle name="Calculation 3 4 6 5" xfId="19818"/>
    <cellStyle name="Calculation 3 4 7" xfId="5253"/>
    <cellStyle name="Calculation 3 4 7 2" xfId="10029"/>
    <cellStyle name="Calculation 3 4 7 3" xfId="16030"/>
    <cellStyle name="Calculation 3 4 7 4" xfId="18806"/>
    <cellStyle name="Calculation 3 4 8" xfId="6961"/>
    <cellStyle name="Calculation 3 4 8 2" xfId="11017"/>
    <cellStyle name="Calculation 3 4 8 3" xfId="17322"/>
    <cellStyle name="Calculation 3 4 8 4" xfId="20514"/>
    <cellStyle name="Calculation 3 4 9" xfId="4348"/>
    <cellStyle name="Calculation 3 4 9 2" xfId="15345"/>
    <cellStyle name="Calculation 3 4 9 3" xfId="12394"/>
    <cellStyle name="Calculation 3 5" xfId="2392"/>
    <cellStyle name="Calculation 3 5 2" xfId="2779"/>
    <cellStyle name="Calculation 3 5 2 2" xfId="6570"/>
    <cellStyle name="Calculation 3 5 2 2 2" xfId="17008"/>
    <cellStyle name="Calculation 3 5 2 2 3" xfId="20123"/>
    <cellStyle name="Calculation 3 5 2 3" xfId="8926"/>
    <cellStyle name="Calculation 3 5 2 4" xfId="14180"/>
    <cellStyle name="Calculation 3 5 2 5" xfId="15083"/>
    <cellStyle name="Calculation 3 5 3" xfId="3162"/>
    <cellStyle name="Calculation 3 5 3 2" xfId="14456"/>
    <cellStyle name="Calculation 3 5 3 3" xfId="17218"/>
    <cellStyle name="Calculation 3 5 4" xfId="3545"/>
    <cellStyle name="Calculation 3 5 4 2" xfId="14731"/>
    <cellStyle name="Calculation 3 5 4 3" xfId="13183"/>
    <cellStyle name="Calculation 3 5 5" xfId="3927"/>
    <cellStyle name="Calculation 3 5 5 2" xfId="15005"/>
    <cellStyle name="Calculation 3 5 5 3" xfId="12801"/>
    <cellStyle name="Calculation 3 5 6" xfId="4861"/>
    <cellStyle name="Calculation 3 5 6 2" xfId="15717"/>
    <cellStyle name="Calculation 3 5 6 3" xfId="18414"/>
    <cellStyle name="Calculation 3 5 7" xfId="8567"/>
    <cellStyle name="Calculation 3 5 8" xfId="13900"/>
    <cellStyle name="Calculation 3 5 9" xfId="15912"/>
    <cellStyle name="Calculation 3 6" xfId="5517"/>
    <cellStyle name="Calculation 3 6 2" xfId="7225"/>
    <cellStyle name="Calculation 3 6 2 2" xfId="11251"/>
    <cellStyle name="Calculation 3 6 2 3" xfId="17516"/>
    <cellStyle name="Calculation 3 6 2 4" xfId="20778"/>
    <cellStyle name="Calculation 3 6 3" xfId="10211"/>
    <cellStyle name="Calculation 3 6 4" xfId="16224"/>
    <cellStyle name="Calculation 3 6 5" xfId="19070"/>
    <cellStyle name="Calculation 3 7" xfId="4788"/>
    <cellStyle name="Calculation 3 7 2" xfId="6497"/>
    <cellStyle name="Calculation 3 7 2 2" xfId="10663"/>
    <cellStyle name="Calculation 3 7 2 3" xfId="16946"/>
    <cellStyle name="Calculation 3 7 2 4" xfId="20050"/>
    <cellStyle name="Calculation 3 7 3" xfId="9837"/>
    <cellStyle name="Calculation 3 7 4" xfId="15656"/>
    <cellStyle name="Calculation 3 7 5" xfId="18341"/>
    <cellStyle name="Calculation 3 8" xfId="5492"/>
    <cellStyle name="Calculation 3 8 2" xfId="7200"/>
    <cellStyle name="Calculation 3 8 2 2" xfId="11233"/>
    <cellStyle name="Calculation 3 8 2 3" xfId="17494"/>
    <cellStyle name="Calculation 3 8 2 4" xfId="20753"/>
    <cellStyle name="Calculation 3 8 3" xfId="10202"/>
    <cellStyle name="Calculation 3 8 4" xfId="16202"/>
    <cellStyle name="Calculation 3 8 5" xfId="19045"/>
    <cellStyle name="Calculation 3 9" xfId="4783"/>
    <cellStyle name="Calculation 3 9 2" xfId="6492"/>
    <cellStyle name="Calculation 3 9 2 2" xfId="10659"/>
    <cellStyle name="Calculation 3 9 2 3" xfId="16942"/>
    <cellStyle name="Calculation 3 9 2 4" xfId="20045"/>
    <cellStyle name="Calculation 3 9 3" xfId="9833"/>
    <cellStyle name="Calculation 3 9 4" xfId="15652"/>
    <cellStyle name="Calculation 3 9 5" xfId="18336"/>
    <cellStyle name="Calculation 4" xfId="2337"/>
    <cellStyle name="Calculation 4 2" xfId="2724"/>
    <cellStyle name="Calculation 4 2 2" xfId="14137"/>
    <cellStyle name="Calculation 4 2 3" xfId="14415"/>
    <cellStyle name="Calculation 4 3" xfId="3107"/>
    <cellStyle name="Calculation 4 3 2" xfId="14413"/>
    <cellStyle name="Calculation 4 3 3" xfId="14662"/>
    <cellStyle name="Calculation 4 4" xfId="3490"/>
    <cellStyle name="Calculation 4 4 2" xfId="14688"/>
    <cellStyle name="Calculation 4 4 3" xfId="13230"/>
    <cellStyle name="Calculation 4 5" xfId="3872"/>
    <cellStyle name="Calculation 4 5 2" xfId="14962"/>
    <cellStyle name="Calculation 4 5 3" xfId="12856"/>
    <cellStyle name="Calculation 4 6" xfId="13857"/>
    <cellStyle name="Calculation 4 7" xfId="15612"/>
    <cellStyle name="Calculation 5" xfId="2434"/>
    <cellStyle name="Calculation 5 2" xfId="2821"/>
    <cellStyle name="Calculation 5 2 2" xfId="14213"/>
    <cellStyle name="Calculation 5 2 3" xfId="16878"/>
    <cellStyle name="Calculation 5 3" xfId="3204"/>
    <cellStyle name="Calculation 5 3 2" xfId="14489"/>
    <cellStyle name="Calculation 5 3 3" xfId="13581"/>
    <cellStyle name="Calculation 5 4" xfId="3587"/>
    <cellStyle name="Calculation 5 4 2" xfId="14764"/>
    <cellStyle name="Calculation 5 4 3" xfId="13141"/>
    <cellStyle name="Calculation 5 5" xfId="3969"/>
    <cellStyle name="Calculation 5 5 2" xfId="15038"/>
    <cellStyle name="Calculation 5 5 3" xfId="12759"/>
    <cellStyle name="Calculation 5 6" xfId="13933"/>
    <cellStyle name="Calculation 5 7" xfId="13745"/>
    <cellStyle name="Calculation 6" xfId="21870"/>
    <cellStyle name="Cálculo" xfId="21811" builtinId="22" customBuiltin="1"/>
    <cellStyle name="Cálculo 2" xfId="53"/>
    <cellStyle name="Cálculo 2 2" xfId="206"/>
    <cellStyle name="Cálculo 2 2 2" xfId="1971"/>
    <cellStyle name="Cálculo 2 2 2 10" xfId="4483"/>
    <cellStyle name="Cálculo 2 2 2 10 2" xfId="9757"/>
    <cellStyle name="Cálculo 2 2 2 10 3" xfId="15446"/>
    <cellStyle name="Cálculo 2 2 2 10 4" xfId="12161"/>
    <cellStyle name="Cálculo 2 2 2 11" xfId="4200"/>
    <cellStyle name="Cálculo 2 2 2 11 2" xfId="15212"/>
    <cellStyle name="Cálculo 2 2 2 11 3" xfId="12529"/>
    <cellStyle name="Cálculo 2 2 2 12" xfId="8170"/>
    <cellStyle name="Cálculo 2 2 2 13" xfId="13545"/>
    <cellStyle name="Cálculo 2 2 2 2" xfId="2062"/>
    <cellStyle name="Cálculo 2 2 2 2 10" xfId="6838"/>
    <cellStyle name="Cálculo 2 2 2 2 10 2" xfId="10927"/>
    <cellStyle name="Cálculo 2 2 2 2 10 3" xfId="17228"/>
    <cellStyle name="Cálculo 2 2 2 2 10 4" xfId="20391"/>
    <cellStyle name="Cálculo 2 2 2 2 11" xfId="4255"/>
    <cellStyle name="Cálculo 2 2 2 2 11 2" xfId="15260"/>
    <cellStyle name="Cálculo 2 2 2 2 11 3" xfId="12487"/>
    <cellStyle name="Cálculo 2 2 2 2 12" xfId="8252"/>
    <cellStyle name="Cálculo 2 2 2 2 13" xfId="13663"/>
    <cellStyle name="Cálculo 2 2 2 2 14" xfId="16851"/>
    <cellStyle name="Cálculo 2 2 2 2 2" xfId="1987"/>
    <cellStyle name="Cálculo 2 2 2 2 2 10" xfId="4224"/>
    <cellStyle name="Cálculo 2 2 2 2 2 10 2" xfId="15234"/>
    <cellStyle name="Cálculo 2 2 2 2 2 10 3" xfId="12505"/>
    <cellStyle name="Cálculo 2 2 2 2 2 11" xfId="8181"/>
    <cellStyle name="Cálculo 2 2 2 2 2 12" xfId="13602"/>
    <cellStyle name="Cálculo 2 2 2 2 2 2" xfId="2481"/>
    <cellStyle name="Cálculo 2 2 2 2 2 2 10" xfId="8646"/>
    <cellStyle name="Cálculo 2 2 2 2 2 2 11" xfId="13970"/>
    <cellStyle name="Cálculo 2 2 2 2 2 2 12" xfId="15989"/>
    <cellStyle name="Cálculo 2 2 2 2 2 2 2" xfId="2868"/>
    <cellStyle name="Cálculo 2 2 2 2 2 2 2 2" xfId="6609"/>
    <cellStyle name="Cálculo 2 2 2 2 2 2 2 2 2" xfId="10749"/>
    <cellStyle name="Cálculo 2 2 2 2 2 2 2 2 3" xfId="17044"/>
    <cellStyle name="Cálculo 2 2 2 2 2 2 2 2 4" xfId="20162"/>
    <cellStyle name="Cálculo 2 2 2 2 2 2 2 3" xfId="4900"/>
    <cellStyle name="Cálculo 2 2 2 2 2 2 2 3 2" xfId="15753"/>
    <cellStyle name="Cálculo 2 2 2 2 2 2 2 3 3" xfId="18453"/>
    <cellStyle name="Cálculo 2 2 2 2 2 2 2 4" xfId="8995"/>
    <cellStyle name="Cálculo 2 2 2 2 2 2 2 5" xfId="14250"/>
    <cellStyle name="Cálculo 2 2 2 2 2 2 2 6" xfId="15052"/>
    <cellStyle name="Cálculo 2 2 2 2 2 2 3" xfId="3251"/>
    <cellStyle name="Cálculo 2 2 2 2 2 2 3 2" xfId="4437"/>
    <cellStyle name="Cálculo 2 2 2 2 2 2 3 2 2" xfId="9720"/>
    <cellStyle name="Cálculo 2 2 2 2 2 2 3 2 3" xfId="15408"/>
    <cellStyle name="Cálculo 2 2 2 2 2 2 3 2 4" xfId="13538"/>
    <cellStyle name="Cálculo 2 2 2 2 2 2 3 3" xfId="4668"/>
    <cellStyle name="Cálculo 2 2 2 2 2 2 3 3 2" xfId="15574"/>
    <cellStyle name="Cálculo 2 2 2 2 2 2 3 3 3" xfId="18221"/>
    <cellStyle name="Cálculo 2 2 2 2 2 2 3 4" xfId="9209"/>
    <cellStyle name="Cálculo 2 2 2 2 2 2 3 5" xfId="14526"/>
    <cellStyle name="Cálculo 2 2 2 2 2 2 3 6" xfId="13460"/>
    <cellStyle name="Cálculo 2 2 2 2 2 2 4" xfId="3634"/>
    <cellStyle name="Cálculo 2 2 2 2 2 2 4 2" xfId="7485"/>
    <cellStyle name="Cálculo 2 2 2 2 2 2 4 2 2" xfId="11488"/>
    <cellStyle name="Cálculo 2 2 2 2 2 2 4 2 3" xfId="17723"/>
    <cellStyle name="Cálculo 2 2 2 2 2 2 4 2 4" xfId="21038"/>
    <cellStyle name="Cálculo 2 2 2 2 2 2 4 3" xfId="5777"/>
    <cellStyle name="Cálculo 2 2 2 2 2 2 4 3 2" xfId="16432"/>
    <cellStyle name="Cálculo 2 2 2 2 2 2 4 3 3" xfId="19330"/>
    <cellStyle name="Cálculo 2 2 2 2 2 2 4 4" xfId="9387"/>
    <cellStyle name="Cálculo 2 2 2 2 2 2 4 5" xfId="14801"/>
    <cellStyle name="Cálculo 2 2 2 2 2 2 4 6" xfId="13094"/>
    <cellStyle name="Cálculo 2 2 2 2 2 2 5" xfId="4016"/>
    <cellStyle name="Cálculo 2 2 2 2 2 2 5 2" xfId="7717"/>
    <cellStyle name="Cálculo 2 2 2 2 2 2 5 2 2" xfId="11720"/>
    <cellStyle name="Cálculo 2 2 2 2 2 2 5 2 3" xfId="17894"/>
    <cellStyle name="Cálculo 2 2 2 2 2 2 5 2 4" xfId="21270"/>
    <cellStyle name="Cálculo 2 2 2 2 2 2 5 3" xfId="6009"/>
    <cellStyle name="Cálculo 2 2 2 2 2 2 5 3 2" xfId="16603"/>
    <cellStyle name="Cálculo 2 2 2 2 2 2 5 3 3" xfId="19562"/>
    <cellStyle name="Cálculo 2 2 2 2 2 2 5 4" xfId="9564"/>
    <cellStyle name="Cálculo 2 2 2 2 2 2 5 5" xfId="15075"/>
    <cellStyle name="Cálculo 2 2 2 2 2 2 5 6" xfId="12712"/>
    <cellStyle name="Cálculo 2 2 2 2 2 2 6" xfId="6241"/>
    <cellStyle name="Cálculo 2 2 2 2 2 2 6 2" xfId="7949"/>
    <cellStyle name="Cálculo 2 2 2 2 2 2 6 2 2" xfId="11952"/>
    <cellStyle name="Cálculo 2 2 2 2 2 2 6 2 3" xfId="18065"/>
    <cellStyle name="Cálculo 2 2 2 2 2 2 6 2 4" xfId="21502"/>
    <cellStyle name="Cálculo 2 2 2 2 2 2 6 3" xfId="10410"/>
    <cellStyle name="Cálculo 2 2 2 2 2 2 6 4" xfId="16773"/>
    <cellStyle name="Cálculo 2 2 2 2 2 2 6 5" xfId="19794"/>
    <cellStyle name="Cálculo 2 2 2 2 2 2 7" xfId="5229"/>
    <cellStyle name="Cálculo 2 2 2 2 2 2 7 2" xfId="10005"/>
    <cellStyle name="Cálculo 2 2 2 2 2 2 7 3" xfId="16011"/>
    <cellStyle name="Cálculo 2 2 2 2 2 2 7 4" xfId="18782"/>
    <cellStyle name="Cálculo 2 2 2 2 2 2 8" xfId="6937"/>
    <cellStyle name="Cálculo 2 2 2 2 2 2 8 2" xfId="10993"/>
    <cellStyle name="Cálculo 2 2 2 2 2 2 8 3" xfId="17303"/>
    <cellStyle name="Cálculo 2 2 2 2 2 2 8 4" xfId="20490"/>
    <cellStyle name="Cálculo 2 2 2 2 2 2 9" xfId="4319"/>
    <cellStyle name="Cálculo 2 2 2 2 2 2 9 2" xfId="15321"/>
    <cellStyle name="Cálculo 2 2 2 2 2 2 9 3" xfId="12423"/>
    <cellStyle name="Cálculo 2 2 2 2 2 3" xfId="2373"/>
    <cellStyle name="Cálculo 2 2 2 2 2 3 2" xfId="2760"/>
    <cellStyle name="Cálculo 2 2 2 2 2 3 2 2" xfId="6750"/>
    <cellStyle name="Cálculo 2 2 2 2 2 3 2 2 2" xfId="17158"/>
    <cellStyle name="Cálculo 2 2 2 2 2 3 2 2 3" xfId="20303"/>
    <cellStyle name="Cálculo 2 2 2 2 2 3 2 3" xfId="8912"/>
    <cellStyle name="Cálculo 2 2 2 2 2 3 2 4" xfId="14164"/>
    <cellStyle name="Cálculo 2 2 2 2 2 3 2 5" xfId="16262"/>
    <cellStyle name="Cálculo 2 2 2 2 2 3 3" xfId="3143"/>
    <cellStyle name="Cálculo 2 2 2 2 2 3 3 2" xfId="14440"/>
    <cellStyle name="Cálculo 2 2 2 2 2 3 3 3" xfId="17377"/>
    <cellStyle name="Cálculo 2 2 2 2 2 3 4" xfId="3526"/>
    <cellStyle name="Cálculo 2 2 2 2 2 3 4 2" xfId="14715"/>
    <cellStyle name="Cálculo 2 2 2 2 2 3 4 3" xfId="13202"/>
    <cellStyle name="Cálculo 2 2 2 2 2 3 5" xfId="3908"/>
    <cellStyle name="Cálculo 2 2 2 2 2 3 5 2" xfId="14989"/>
    <cellStyle name="Cálculo 2 2 2 2 2 3 5 3" xfId="12820"/>
    <cellStyle name="Cálculo 2 2 2 2 2 3 6" xfId="5041"/>
    <cellStyle name="Cálculo 2 2 2 2 2 3 6 2" xfId="15867"/>
    <cellStyle name="Cálculo 2 2 2 2 2 3 6 3" xfId="18594"/>
    <cellStyle name="Cálculo 2 2 2 2 2 3 7" xfId="8550"/>
    <cellStyle name="Cálculo 2 2 2 2 2 3 8" xfId="13884"/>
    <cellStyle name="Cálculo 2 2 2 2 2 3 9" xfId="16082"/>
    <cellStyle name="Cálculo 2 2 2 2 2 4" xfId="2189"/>
    <cellStyle name="Cálculo 2 2 2 2 2 4 2" xfId="4489"/>
    <cellStyle name="Cálculo 2 2 2 2 2 4 2 2" xfId="9763"/>
    <cellStyle name="Cálculo 2 2 2 2 2 4 2 3" xfId="15450"/>
    <cellStyle name="Cálculo 2 2 2 2 2 4 2 4" xfId="12304"/>
    <cellStyle name="Cálculo 2 2 2 2 2 4 3" xfId="4666"/>
    <cellStyle name="Cálculo 2 2 2 2 2 4 3 2" xfId="15572"/>
    <cellStyle name="Cálculo 2 2 2 2 2 4 3 3" xfId="18219"/>
    <cellStyle name="Cálculo 2 2 2 2 2 4 4" xfId="8377"/>
    <cellStyle name="Cálculo 2 2 2 2 2 4 5" xfId="13763"/>
    <cellStyle name="Cálculo 2 2 2 2 2 4 6" xfId="16881"/>
    <cellStyle name="Cálculo 2 2 2 2 2 5" xfId="4976"/>
    <cellStyle name="Cálculo 2 2 2 2 2 5 2" xfId="6685"/>
    <cellStyle name="Cálculo 2 2 2 2 2 5 2 2" xfId="10806"/>
    <cellStyle name="Cálculo 2 2 2 2 2 5 2 3" xfId="17109"/>
    <cellStyle name="Cálculo 2 2 2 2 2 5 2 4" xfId="20238"/>
    <cellStyle name="Cálculo 2 2 2 2 2 5 3" xfId="9884"/>
    <cellStyle name="Cálculo 2 2 2 2 2 5 4" xfId="15818"/>
    <cellStyle name="Cálculo 2 2 2 2 2 5 5" xfId="18529"/>
    <cellStyle name="Cálculo 2 2 2 2 2 6" xfId="5459"/>
    <cellStyle name="Cálculo 2 2 2 2 2 6 2" xfId="7167"/>
    <cellStyle name="Cálculo 2 2 2 2 2 6 2 2" xfId="11212"/>
    <cellStyle name="Cálculo 2 2 2 2 2 6 2 3" xfId="17466"/>
    <cellStyle name="Cálculo 2 2 2 2 2 6 2 4" xfId="20720"/>
    <cellStyle name="Cálculo 2 2 2 2 2 6 3" xfId="10192"/>
    <cellStyle name="Cálculo 2 2 2 2 2 6 4" xfId="16174"/>
    <cellStyle name="Cálculo 2 2 2 2 2 6 5" xfId="19012"/>
    <cellStyle name="Cálculo 2 2 2 2 2 7" xfId="5539"/>
    <cellStyle name="Cálculo 2 2 2 2 2 7 2" xfId="7247"/>
    <cellStyle name="Cálculo 2 2 2 2 2 7 2 2" xfId="11265"/>
    <cellStyle name="Cálculo 2 2 2 2 2 7 2 3" xfId="17536"/>
    <cellStyle name="Cálculo 2 2 2 2 2 7 2 4" xfId="20800"/>
    <cellStyle name="Cálculo 2 2 2 2 2 7 3" xfId="10222"/>
    <cellStyle name="Cálculo 2 2 2 2 2 7 4" xfId="16244"/>
    <cellStyle name="Cálculo 2 2 2 2 2 7 5" xfId="19092"/>
    <cellStyle name="Cálculo 2 2 2 2 2 8" xfId="5093"/>
    <cellStyle name="Cálculo 2 2 2 2 2 8 2" xfId="9909"/>
    <cellStyle name="Cálculo 2 2 2 2 2 8 3" xfId="15908"/>
    <cellStyle name="Cálculo 2 2 2 2 2 8 4" xfId="18646"/>
    <cellStyle name="Cálculo 2 2 2 2 2 9" xfId="6802"/>
    <cellStyle name="Cálculo 2 2 2 2 2 9 2" xfId="10896"/>
    <cellStyle name="Cálculo 2 2 2 2 2 9 3" xfId="17199"/>
    <cellStyle name="Cálculo 2 2 2 2 2 9 4" xfId="20355"/>
    <cellStyle name="Cálculo 2 2 2 2 3" xfId="2552"/>
    <cellStyle name="Cálculo 2 2 2 2 3 10" xfId="8717"/>
    <cellStyle name="Cálculo 2 2 2 2 3 11" xfId="14028"/>
    <cellStyle name="Cálculo 2 2 2 2 3 12" xfId="17369"/>
    <cellStyle name="Cálculo 2 2 2 2 3 2" xfId="2939"/>
    <cellStyle name="Cálculo 2 2 2 2 3 2 2" xfId="7300"/>
    <cellStyle name="Cálculo 2 2 2 2 3 2 2 2" xfId="11311"/>
    <cellStyle name="Cálculo 2 2 2 2 3 2 2 3" xfId="17568"/>
    <cellStyle name="Cálculo 2 2 2 2 3 2 2 4" xfId="20853"/>
    <cellStyle name="Cálculo 2 2 2 2 3 2 3" xfId="5592"/>
    <cellStyle name="Cálculo 2 2 2 2 3 2 3 2" xfId="16276"/>
    <cellStyle name="Cálculo 2 2 2 2 3 2 3 3" xfId="19145"/>
    <cellStyle name="Cálculo 2 2 2 2 3 2 4" xfId="9066"/>
    <cellStyle name="Cálculo 2 2 2 2 3 2 5" xfId="14308"/>
    <cellStyle name="Cálculo 2 2 2 2 3 2 6" xfId="15802"/>
    <cellStyle name="Cálculo 2 2 2 2 3 3" xfId="3322"/>
    <cellStyle name="Cálculo 2 2 2 2 3 3 2" xfId="6673"/>
    <cellStyle name="Cálculo 2 2 2 2 3 3 2 2" xfId="10798"/>
    <cellStyle name="Cálculo 2 2 2 2 3 3 2 3" xfId="17098"/>
    <cellStyle name="Cálculo 2 2 2 2 3 3 2 4" xfId="20226"/>
    <cellStyle name="Cálculo 2 2 2 2 3 3 3" xfId="4964"/>
    <cellStyle name="Cálculo 2 2 2 2 3 3 3 2" xfId="15807"/>
    <cellStyle name="Cálculo 2 2 2 2 3 3 3 3" xfId="18517"/>
    <cellStyle name="Cálculo 2 2 2 2 3 3 4" xfId="9276"/>
    <cellStyle name="Cálculo 2 2 2 2 3 3 5" xfId="14584"/>
    <cellStyle name="Cálculo 2 2 2 2 3 3 6" xfId="13392"/>
    <cellStyle name="Cálculo 2 2 2 2 3 4" xfId="3705"/>
    <cellStyle name="Cálculo 2 2 2 2 3 4 2" xfId="7607"/>
    <cellStyle name="Cálculo 2 2 2 2 3 4 2 2" xfId="11610"/>
    <cellStyle name="Cálculo 2 2 2 2 3 4 2 3" xfId="17801"/>
    <cellStyle name="Cálculo 2 2 2 2 3 4 2 4" xfId="21160"/>
    <cellStyle name="Cálculo 2 2 2 2 3 4 3" xfId="5899"/>
    <cellStyle name="Cálculo 2 2 2 2 3 4 3 2" xfId="16510"/>
    <cellStyle name="Cálculo 2 2 2 2 3 4 3 3" xfId="19452"/>
    <cellStyle name="Cálculo 2 2 2 2 3 4 4" xfId="9454"/>
    <cellStyle name="Cálculo 2 2 2 2 3 4 5" xfId="14859"/>
    <cellStyle name="Cálculo 2 2 2 2 3 4 6" xfId="13023"/>
    <cellStyle name="Cálculo 2 2 2 2 3 5" xfId="4087"/>
    <cellStyle name="Cálculo 2 2 2 2 3 5 2" xfId="7839"/>
    <cellStyle name="Cálculo 2 2 2 2 3 5 2 2" xfId="11842"/>
    <cellStyle name="Cálculo 2 2 2 2 3 5 2 3" xfId="17972"/>
    <cellStyle name="Cálculo 2 2 2 2 3 5 2 4" xfId="21392"/>
    <cellStyle name="Cálculo 2 2 2 2 3 5 3" xfId="6131"/>
    <cellStyle name="Cálculo 2 2 2 2 3 5 3 2" xfId="16680"/>
    <cellStyle name="Cálculo 2 2 2 2 3 5 3 3" xfId="19684"/>
    <cellStyle name="Cálculo 2 2 2 2 3 5 4" xfId="9631"/>
    <cellStyle name="Cálculo 2 2 2 2 3 5 5" xfId="15132"/>
    <cellStyle name="Cálculo 2 2 2 2 3 5 6" xfId="12641"/>
    <cellStyle name="Cálculo 2 2 2 2 3 6" xfId="6363"/>
    <cellStyle name="Cálculo 2 2 2 2 3 6 2" xfId="8071"/>
    <cellStyle name="Cálculo 2 2 2 2 3 6 2 2" xfId="12074"/>
    <cellStyle name="Cálculo 2 2 2 2 3 6 2 3" xfId="18143"/>
    <cellStyle name="Cálculo 2 2 2 2 3 6 2 4" xfId="21624"/>
    <cellStyle name="Cálculo 2 2 2 2 3 6 3" xfId="10532"/>
    <cellStyle name="Cálculo 2 2 2 2 3 6 4" xfId="16850"/>
    <cellStyle name="Cálculo 2 2 2 2 3 6 5" xfId="19916"/>
    <cellStyle name="Cálculo 2 2 2 2 3 7" xfId="5351"/>
    <cellStyle name="Cálculo 2 2 2 2 3 7 2" xfId="10127"/>
    <cellStyle name="Cálculo 2 2 2 2 3 7 3" xfId="16089"/>
    <cellStyle name="Cálculo 2 2 2 2 3 7 4" xfId="18904"/>
    <cellStyle name="Cálculo 2 2 2 2 3 8" xfId="7059"/>
    <cellStyle name="Cálculo 2 2 2 2 3 8 2" xfId="11115"/>
    <cellStyle name="Cálculo 2 2 2 2 3 8 3" xfId="17381"/>
    <cellStyle name="Cálculo 2 2 2 2 3 8 4" xfId="20612"/>
    <cellStyle name="Cálculo 2 2 2 2 3 9" xfId="4545"/>
    <cellStyle name="Cálculo 2 2 2 2 3 9 2" xfId="15477"/>
    <cellStyle name="Cálculo 2 2 2 2 3 9 3" xfId="12260"/>
    <cellStyle name="Cálculo 2 2 2 2 4" xfId="2609"/>
    <cellStyle name="Cálculo 2 2 2 2 4 2" xfId="2996"/>
    <cellStyle name="Cálculo 2 2 2 2 4 2 2" xfId="6588"/>
    <cellStyle name="Cálculo 2 2 2 2 4 2 2 2" xfId="17026"/>
    <cellStyle name="Cálculo 2 2 2 2 4 2 2 3" xfId="20141"/>
    <cellStyle name="Cálculo 2 2 2 2 4 2 3" xfId="9122"/>
    <cellStyle name="Cálculo 2 2 2 2 4 2 4" xfId="14349"/>
    <cellStyle name="Cálculo 2 2 2 2 4 2 5" xfId="14071"/>
    <cellStyle name="Cálculo 2 2 2 2 4 3" xfId="3379"/>
    <cellStyle name="Cálculo 2 2 2 2 4 3 2" xfId="14624"/>
    <cellStyle name="Cálculo 2 2 2 2 4 3 3" xfId="13335"/>
    <cellStyle name="Cálculo 2 2 2 2 4 4" xfId="3762"/>
    <cellStyle name="Cálculo 2 2 2 2 4 4 2" xfId="14900"/>
    <cellStyle name="Cálculo 2 2 2 2 4 4 3" xfId="12966"/>
    <cellStyle name="Cálculo 2 2 2 2 4 5" xfId="4144"/>
    <cellStyle name="Cálculo 2 2 2 2 4 5 2" xfId="15172"/>
    <cellStyle name="Cálculo 2 2 2 2 4 5 3" xfId="12585"/>
    <cellStyle name="Cálculo 2 2 2 2 4 6" xfId="4879"/>
    <cellStyle name="Cálculo 2 2 2 2 4 6 2" xfId="15735"/>
    <cellStyle name="Cálculo 2 2 2 2 4 6 3" xfId="18432"/>
    <cellStyle name="Cálculo 2 2 2 2 4 7" xfId="8774"/>
    <cellStyle name="Cálculo 2 2 2 2 4 8" xfId="14069"/>
    <cellStyle name="Cálculo 2 2 2 2 4 9" xfId="15910"/>
    <cellStyle name="Cálculo 2 2 2 2 5" xfId="5639"/>
    <cellStyle name="Cálculo 2 2 2 2 5 2" xfId="7347"/>
    <cellStyle name="Cálculo 2 2 2 2 5 2 2" xfId="11358"/>
    <cellStyle name="Cálculo 2 2 2 2 5 2 3" xfId="17600"/>
    <cellStyle name="Cálculo 2 2 2 2 5 2 4" xfId="20900"/>
    <cellStyle name="Cálculo 2 2 2 2 5 3" xfId="10230"/>
    <cellStyle name="Cálculo 2 2 2 2 5 4" xfId="16309"/>
    <cellStyle name="Cálculo 2 2 2 2 5 5" xfId="19192"/>
    <cellStyle name="Cálculo 2 2 2 2 6" xfId="4966"/>
    <cellStyle name="Cálculo 2 2 2 2 6 2" xfId="6675"/>
    <cellStyle name="Cálculo 2 2 2 2 6 2 2" xfId="10800"/>
    <cellStyle name="Cálculo 2 2 2 2 6 2 3" xfId="17100"/>
    <cellStyle name="Cálculo 2 2 2 2 6 2 4" xfId="20228"/>
    <cellStyle name="Cálculo 2 2 2 2 6 3" xfId="9878"/>
    <cellStyle name="Cálculo 2 2 2 2 6 4" xfId="15809"/>
    <cellStyle name="Cálculo 2 2 2 2 6 5" xfId="18519"/>
    <cellStyle name="Cálculo 2 2 2 2 7" xfId="5529"/>
    <cellStyle name="Cálculo 2 2 2 2 7 2" xfId="7237"/>
    <cellStyle name="Cálculo 2 2 2 2 7 2 2" xfId="11259"/>
    <cellStyle name="Cálculo 2 2 2 2 7 2 3" xfId="17527"/>
    <cellStyle name="Cálculo 2 2 2 2 7 2 4" xfId="20790"/>
    <cellStyle name="Cálculo 2 2 2 2 7 3" xfId="10216"/>
    <cellStyle name="Cálculo 2 2 2 2 7 4" xfId="16235"/>
    <cellStyle name="Cálculo 2 2 2 2 7 5" xfId="19082"/>
    <cellStyle name="Cálculo 2 2 2 2 8" xfId="5509"/>
    <cellStyle name="Cálculo 2 2 2 2 8 2" xfId="7217"/>
    <cellStyle name="Cálculo 2 2 2 2 8 2 2" xfId="11244"/>
    <cellStyle name="Cálculo 2 2 2 2 8 2 3" xfId="17509"/>
    <cellStyle name="Cálculo 2 2 2 2 8 2 4" xfId="20770"/>
    <cellStyle name="Cálculo 2 2 2 2 8 3" xfId="10208"/>
    <cellStyle name="Cálculo 2 2 2 2 8 4" xfId="16217"/>
    <cellStyle name="Cálculo 2 2 2 2 8 5" xfId="19062"/>
    <cellStyle name="Cálculo 2 2 2 2 9" xfId="5130"/>
    <cellStyle name="Cálculo 2 2 2 2 9 2" xfId="9941"/>
    <cellStyle name="Cálculo 2 2 2 2 9 3" xfId="15936"/>
    <cellStyle name="Cálculo 2 2 2 2 9 4" xfId="18683"/>
    <cellStyle name="Cálculo 2 2 2 3" xfId="2018"/>
    <cellStyle name="Cálculo 2 2 2 3 10" xfId="6866"/>
    <cellStyle name="Cálculo 2 2 2 3 10 2" xfId="10942"/>
    <cellStyle name="Cálculo 2 2 2 3 10 3" xfId="17248"/>
    <cellStyle name="Cálculo 2 2 2 3 10 4" xfId="20419"/>
    <cellStyle name="Cálculo 2 2 2 3 11" xfId="4270"/>
    <cellStyle name="Cálculo 2 2 2 3 11 2" xfId="15275"/>
    <cellStyle name="Cálculo 2 2 2 3 11 3" xfId="12472"/>
    <cellStyle name="Cálculo 2 2 2 3 12" xfId="8212"/>
    <cellStyle name="Cálculo 2 2 2 3 13" xfId="13628"/>
    <cellStyle name="Cálculo 2 2 2 3 14" xfId="17987"/>
    <cellStyle name="Cálculo 2 2 2 3 2" xfId="2079"/>
    <cellStyle name="Cálculo 2 2 2 3 2 10" xfId="4292"/>
    <cellStyle name="Cálculo 2 2 2 3 2 10 2" xfId="15297"/>
    <cellStyle name="Cálculo 2 2 2 3 2 10 3" xfId="12450"/>
    <cellStyle name="Cálculo 2 2 2 3 2 11" xfId="8269"/>
    <cellStyle name="Cálculo 2 2 2 3 2 12" xfId="13673"/>
    <cellStyle name="Cálculo 2 2 2 3 2 2" xfId="2569"/>
    <cellStyle name="Cálculo 2 2 2 3 2 2 10" xfId="8734"/>
    <cellStyle name="Cálculo 2 2 2 3 2 2 11" xfId="14038"/>
    <cellStyle name="Cálculo 2 2 2 3 2 2 12" xfId="13665"/>
    <cellStyle name="Cálculo 2 2 2 3 2 2 2" xfId="2956"/>
    <cellStyle name="Cálculo 2 2 2 3 2 2 2 2" xfId="7317"/>
    <cellStyle name="Cálculo 2 2 2 3 2 2 2 2 2" xfId="11328"/>
    <cellStyle name="Cálculo 2 2 2 3 2 2 2 2 3" xfId="17578"/>
    <cellStyle name="Cálculo 2 2 2 3 2 2 2 2 4" xfId="20870"/>
    <cellStyle name="Cálculo 2 2 2 3 2 2 2 3" xfId="5609"/>
    <cellStyle name="Cálculo 2 2 2 3 2 2 2 3 2" xfId="16286"/>
    <cellStyle name="Cálculo 2 2 2 3 2 2 2 3 3" xfId="19162"/>
    <cellStyle name="Cálculo 2 2 2 3 2 2 2 4" xfId="9083"/>
    <cellStyle name="Cálculo 2 2 2 3 2 2 2 5" xfId="14318"/>
    <cellStyle name="Cálculo 2 2 2 3 2 2 2 6" xfId="16691"/>
    <cellStyle name="Cálculo 2 2 2 3 2 2 3" xfId="3339"/>
    <cellStyle name="Cálculo 2 2 2 3 2 2 3 2" xfId="6730"/>
    <cellStyle name="Cálculo 2 2 2 3 2 2 3 2 2" xfId="10851"/>
    <cellStyle name="Cálculo 2 2 2 3 2 2 3 2 3" xfId="17144"/>
    <cellStyle name="Cálculo 2 2 2 3 2 2 3 2 4" xfId="20283"/>
    <cellStyle name="Cálculo 2 2 2 3 2 2 3 3" xfId="5021"/>
    <cellStyle name="Cálculo 2 2 2 3 2 2 3 3 2" xfId="15853"/>
    <cellStyle name="Cálculo 2 2 2 3 2 2 3 3 3" xfId="18574"/>
    <cellStyle name="Cálculo 2 2 2 3 2 2 3 4" xfId="9293"/>
    <cellStyle name="Cálculo 2 2 2 3 2 2 3 5" xfId="14594"/>
    <cellStyle name="Cálculo 2 2 2 3 2 2 3 6" xfId="13375"/>
    <cellStyle name="Cálculo 2 2 2 3 2 2 4" xfId="3722"/>
    <cellStyle name="Cálculo 2 2 2 3 2 2 4 2" xfId="7624"/>
    <cellStyle name="Cálculo 2 2 2 3 2 2 4 2 2" xfId="11627"/>
    <cellStyle name="Cálculo 2 2 2 3 2 2 4 2 3" xfId="17811"/>
    <cellStyle name="Cálculo 2 2 2 3 2 2 4 2 4" xfId="21177"/>
    <cellStyle name="Cálculo 2 2 2 3 2 2 4 3" xfId="5916"/>
    <cellStyle name="Cálculo 2 2 2 3 2 2 4 3 2" xfId="16520"/>
    <cellStyle name="Cálculo 2 2 2 3 2 2 4 3 3" xfId="19469"/>
    <cellStyle name="Cálculo 2 2 2 3 2 2 4 4" xfId="9471"/>
    <cellStyle name="Cálculo 2 2 2 3 2 2 4 5" xfId="14869"/>
    <cellStyle name="Cálculo 2 2 2 3 2 2 4 6" xfId="13006"/>
    <cellStyle name="Cálculo 2 2 2 3 2 2 5" xfId="4104"/>
    <cellStyle name="Cálculo 2 2 2 3 2 2 5 2" xfId="7856"/>
    <cellStyle name="Cálculo 2 2 2 3 2 2 5 2 2" xfId="11859"/>
    <cellStyle name="Cálculo 2 2 2 3 2 2 5 2 3" xfId="17982"/>
    <cellStyle name="Cálculo 2 2 2 3 2 2 5 2 4" xfId="21409"/>
    <cellStyle name="Cálculo 2 2 2 3 2 2 5 3" xfId="6148"/>
    <cellStyle name="Cálculo 2 2 2 3 2 2 5 3 2" xfId="16690"/>
    <cellStyle name="Cálculo 2 2 2 3 2 2 5 3 3" xfId="19701"/>
    <cellStyle name="Cálculo 2 2 2 3 2 2 5 4" xfId="9648"/>
    <cellStyle name="Cálculo 2 2 2 3 2 2 5 5" xfId="15142"/>
    <cellStyle name="Cálculo 2 2 2 3 2 2 5 6" xfId="12624"/>
    <cellStyle name="Cálculo 2 2 2 3 2 2 6" xfId="6380"/>
    <cellStyle name="Cálculo 2 2 2 3 2 2 6 2" xfId="8088"/>
    <cellStyle name="Cálculo 2 2 2 3 2 2 6 2 2" xfId="12091"/>
    <cellStyle name="Cálculo 2 2 2 3 2 2 6 2 3" xfId="18154"/>
    <cellStyle name="Cálculo 2 2 2 3 2 2 6 2 4" xfId="21641"/>
    <cellStyle name="Cálculo 2 2 2 3 2 2 6 3" xfId="10549"/>
    <cellStyle name="Cálculo 2 2 2 3 2 2 6 4" xfId="16861"/>
    <cellStyle name="Cálculo 2 2 2 3 2 2 6 5" xfId="19933"/>
    <cellStyle name="Cálculo 2 2 2 3 2 2 7" xfId="5368"/>
    <cellStyle name="Cálculo 2 2 2 3 2 2 7 2" xfId="10144"/>
    <cellStyle name="Cálculo 2 2 2 3 2 2 7 3" xfId="16100"/>
    <cellStyle name="Cálculo 2 2 2 3 2 2 7 4" xfId="18921"/>
    <cellStyle name="Cálculo 2 2 2 3 2 2 8" xfId="7076"/>
    <cellStyle name="Cálculo 2 2 2 3 2 2 8 2" xfId="11132"/>
    <cellStyle name="Cálculo 2 2 2 3 2 2 8 3" xfId="17392"/>
    <cellStyle name="Cálculo 2 2 2 3 2 2 8 4" xfId="20629"/>
    <cellStyle name="Cálculo 2 2 2 3 2 2 9" xfId="4562"/>
    <cellStyle name="Cálculo 2 2 2 3 2 2 9 2" xfId="15488"/>
    <cellStyle name="Cálculo 2 2 2 3 2 2 9 3" xfId="12136"/>
    <cellStyle name="Cálculo 2 2 2 3 2 3" xfId="2626"/>
    <cellStyle name="Cálculo 2 2 2 3 2 3 2" xfId="3013"/>
    <cellStyle name="Cálculo 2 2 2 3 2 3 2 2" xfId="6684"/>
    <cellStyle name="Cálculo 2 2 2 3 2 3 2 2 2" xfId="17108"/>
    <cellStyle name="Cálculo 2 2 2 3 2 3 2 2 3" xfId="20237"/>
    <cellStyle name="Cálculo 2 2 2 3 2 3 2 3" xfId="9130"/>
    <cellStyle name="Cálculo 2 2 2 3 2 3 2 4" xfId="14360"/>
    <cellStyle name="Cálculo 2 2 2 3 2 3 2 5" xfId="14309"/>
    <cellStyle name="Cálculo 2 2 2 3 2 3 3" xfId="3396"/>
    <cellStyle name="Cálculo 2 2 2 3 2 3 3 2" xfId="14635"/>
    <cellStyle name="Cálculo 2 2 2 3 2 3 3 3" xfId="13318"/>
    <cellStyle name="Cálculo 2 2 2 3 2 3 4" xfId="3779"/>
    <cellStyle name="Cálculo 2 2 2 3 2 3 4 2" xfId="14911"/>
    <cellStyle name="Cálculo 2 2 2 3 2 3 4 3" xfId="12949"/>
    <cellStyle name="Cálculo 2 2 2 3 2 3 5" xfId="4161"/>
    <cellStyle name="Cálculo 2 2 2 3 2 3 5 2" xfId="15183"/>
    <cellStyle name="Cálculo 2 2 2 3 2 3 5 3" xfId="12568"/>
    <cellStyle name="Cálculo 2 2 2 3 2 3 6" xfId="4975"/>
    <cellStyle name="Cálculo 2 2 2 3 2 3 6 2" xfId="15817"/>
    <cellStyle name="Cálculo 2 2 2 3 2 3 6 3" xfId="18528"/>
    <cellStyle name="Cálculo 2 2 2 3 2 3 7" xfId="8791"/>
    <cellStyle name="Cálculo 2 2 2 3 2 3 8" xfId="14080"/>
    <cellStyle name="Cálculo 2 2 2 3 2 3 9" xfId="15619"/>
    <cellStyle name="Cálculo 2 2 2 3 2 4" xfId="2244"/>
    <cellStyle name="Cálculo 2 2 2 3 2 4 2" xfId="6552"/>
    <cellStyle name="Cálculo 2 2 2 3 2 4 2 2" xfId="10713"/>
    <cellStyle name="Cálculo 2 2 2 3 2 4 2 3" xfId="16993"/>
    <cellStyle name="Cálculo 2 2 2 3 2 4 2 4" xfId="20105"/>
    <cellStyle name="Cálculo 2 2 2 3 2 4 3" xfId="4843"/>
    <cellStyle name="Cálculo 2 2 2 3 2 4 3 2" xfId="15702"/>
    <cellStyle name="Cálculo 2 2 2 3 2 4 3 3" xfId="18396"/>
    <cellStyle name="Cálculo 2 2 2 3 2 4 4" xfId="8431"/>
    <cellStyle name="Cálculo 2 2 2 3 2 4 5" xfId="13806"/>
    <cellStyle name="Cálculo 2 2 2 3 2 4 6" xfId="14133"/>
    <cellStyle name="Cálculo 2 2 2 3 2 5" xfId="5750"/>
    <cellStyle name="Cálculo 2 2 2 3 2 5 2" xfId="7458"/>
    <cellStyle name="Cálculo 2 2 2 3 2 5 2 2" xfId="11461"/>
    <cellStyle name="Cálculo 2 2 2 3 2 5 2 3" xfId="17699"/>
    <cellStyle name="Cálculo 2 2 2 3 2 5 2 4" xfId="21011"/>
    <cellStyle name="Cálculo 2 2 2 3 2 5 3" xfId="10303"/>
    <cellStyle name="Cálculo 2 2 2 3 2 5 4" xfId="16408"/>
    <cellStyle name="Cálculo 2 2 2 3 2 5 5" xfId="19303"/>
    <cellStyle name="Cálculo 2 2 2 3 2 6" xfId="5982"/>
    <cellStyle name="Cálculo 2 2 2 3 2 6 2" xfId="7690"/>
    <cellStyle name="Cálculo 2 2 2 3 2 6 2 2" xfId="11693"/>
    <cellStyle name="Cálculo 2 2 2 3 2 6 2 3" xfId="17870"/>
    <cellStyle name="Cálculo 2 2 2 3 2 6 2 4" xfId="21243"/>
    <cellStyle name="Cálculo 2 2 2 3 2 6 3" xfId="10343"/>
    <cellStyle name="Cálculo 2 2 2 3 2 6 4" xfId="16579"/>
    <cellStyle name="Cálculo 2 2 2 3 2 6 5" xfId="19535"/>
    <cellStyle name="Cálculo 2 2 2 3 2 7" xfId="6214"/>
    <cellStyle name="Cálculo 2 2 2 3 2 7 2" xfId="7922"/>
    <cellStyle name="Cálculo 2 2 2 3 2 7 2 2" xfId="11925"/>
    <cellStyle name="Cálculo 2 2 2 3 2 7 2 3" xfId="18041"/>
    <cellStyle name="Cálculo 2 2 2 3 2 7 2 4" xfId="21475"/>
    <cellStyle name="Cálculo 2 2 2 3 2 7 3" xfId="10383"/>
    <cellStyle name="Cálculo 2 2 2 3 2 7 4" xfId="16749"/>
    <cellStyle name="Cálculo 2 2 2 3 2 7 5" xfId="19767"/>
    <cellStyle name="Cálculo 2 2 2 3 2 8" xfId="5197"/>
    <cellStyle name="Cálculo 2 2 2 3 2 8 2" xfId="9978"/>
    <cellStyle name="Cálculo 2 2 2 3 2 8 3" xfId="15985"/>
    <cellStyle name="Cálculo 2 2 2 3 2 8 4" xfId="18750"/>
    <cellStyle name="Cálculo 2 2 2 3 2 9" xfId="6905"/>
    <cellStyle name="Cálculo 2 2 2 3 2 9 2" xfId="10966"/>
    <cellStyle name="Cálculo 2 2 2 3 2 9 3" xfId="17277"/>
    <cellStyle name="Cálculo 2 2 2 3 2 9 4" xfId="20458"/>
    <cellStyle name="Cálculo 2 2 2 3 3" xfId="2512"/>
    <cellStyle name="Cálculo 2 2 2 3 3 10" xfId="8677"/>
    <cellStyle name="Cálculo 2 2 2 3 3 11" xfId="13996"/>
    <cellStyle name="Cálculo 2 2 2 3 3 12" xfId="14950"/>
    <cellStyle name="Cálculo 2 2 2 3 3 2" xfId="2899"/>
    <cellStyle name="Cálculo 2 2 2 3 3 2 2" xfId="6618"/>
    <cellStyle name="Cálculo 2 2 2 3 3 2 2 2" xfId="10758"/>
    <cellStyle name="Cálculo 2 2 2 3 3 2 2 3" xfId="17052"/>
    <cellStyle name="Cálculo 2 2 2 3 3 2 2 4" xfId="20171"/>
    <cellStyle name="Cálculo 2 2 2 3 3 2 3" xfId="4909"/>
    <cellStyle name="Cálculo 2 2 2 3 3 2 3 2" xfId="15761"/>
    <cellStyle name="Cálculo 2 2 2 3 3 2 3 3" xfId="18462"/>
    <cellStyle name="Cálculo 2 2 2 3 3 2 4" xfId="9026"/>
    <cellStyle name="Cálculo 2 2 2 3 3 2 5" xfId="14276"/>
    <cellStyle name="Cálculo 2 2 2 3 3 2 6" xfId="17249"/>
    <cellStyle name="Cálculo 2 2 2 3 3 3" xfId="3282"/>
    <cellStyle name="Cálculo 2 2 2 3 3 3 2" xfId="7140"/>
    <cellStyle name="Cálculo 2 2 2 3 3 3 2 2" xfId="11191"/>
    <cellStyle name="Cálculo 2 2 2 3 3 3 2 3" xfId="17443"/>
    <cellStyle name="Cálculo 2 2 2 3 3 3 2 4" xfId="20693"/>
    <cellStyle name="Cálculo 2 2 2 3 3 3 3" xfId="5432"/>
    <cellStyle name="Cálculo 2 2 2 3 3 3 3 2" xfId="16151"/>
    <cellStyle name="Cálculo 2 2 2 3 3 3 3 3" xfId="18985"/>
    <cellStyle name="Cálculo 2 2 2 3 3 3 4" xfId="9240"/>
    <cellStyle name="Cálculo 2 2 2 3 3 3 5" xfId="14552"/>
    <cellStyle name="Cálculo 2 2 2 3 3 3 6" xfId="13432"/>
    <cellStyle name="Cálculo 2 2 2 3 3 4" xfId="3665"/>
    <cellStyle name="Cálculo 2 2 2 3 3 4 2" xfId="7516"/>
    <cellStyle name="Cálculo 2 2 2 3 3 4 2 2" xfId="11519"/>
    <cellStyle name="Cálculo 2 2 2 3 3 4 2 3" xfId="17748"/>
    <cellStyle name="Cálculo 2 2 2 3 3 4 2 4" xfId="21069"/>
    <cellStyle name="Cálculo 2 2 2 3 3 4 3" xfId="5808"/>
    <cellStyle name="Cálculo 2 2 2 3 3 4 3 2" xfId="16457"/>
    <cellStyle name="Cálculo 2 2 2 3 3 4 3 3" xfId="19361"/>
    <cellStyle name="Cálculo 2 2 2 3 3 4 4" xfId="9418"/>
    <cellStyle name="Cálculo 2 2 2 3 3 4 5" xfId="14827"/>
    <cellStyle name="Cálculo 2 2 2 3 3 4 6" xfId="13063"/>
    <cellStyle name="Cálculo 2 2 2 3 3 5" xfId="4047"/>
    <cellStyle name="Cálculo 2 2 2 3 3 5 2" xfId="7748"/>
    <cellStyle name="Cálculo 2 2 2 3 3 5 2 2" xfId="11751"/>
    <cellStyle name="Cálculo 2 2 2 3 3 5 2 3" xfId="17919"/>
    <cellStyle name="Cálculo 2 2 2 3 3 5 2 4" xfId="21301"/>
    <cellStyle name="Cálculo 2 2 2 3 3 5 3" xfId="6040"/>
    <cellStyle name="Cálculo 2 2 2 3 3 5 3 2" xfId="16628"/>
    <cellStyle name="Cálculo 2 2 2 3 3 5 3 3" xfId="19593"/>
    <cellStyle name="Cálculo 2 2 2 3 3 5 4" xfId="9595"/>
    <cellStyle name="Cálculo 2 2 2 3 3 5 5" xfId="15101"/>
    <cellStyle name="Cálculo 2 2 2 3 3 5 6" xfId="12681"/>
    <cellStyle name="Cálculo 2 2 2 3 3 6" xfId="6272"/>
    <cellStyle name="Cálculo 2 2 2 3 3 6 2" xfId="7980"/>
    <cellStyle name="Cálculo 2 2 2 3 3 6 2 2" xfId="11983"/>
    <cellStyle name="Cálculo 2 2 2 3 3 6 2 3" xfId="18090"/>
    <cellStyle name="Cálculo 2 2 2 3 3 6 2 4" xfId="21533"/>
    <cellStyle name="Cálculo 2 2 2 3 3 6 3" xfId="10441"/>
    <cellStyle name="Cálculo 2 2 2 3 3 6 4" xfId="16798"/>
    <cellStyle name="Cálculo 2 2 2 3 3 6 5" xfId="19825"/>
    <cellStyle name="Cálculo 2 2 2 3 3 7" xfId="5260"/>
    <cellStyle name="Cálculo 2 2 2 3 3 7 2" xfId="10036"/>
    <cellStyle name="Cálculo 2 2 2 3 3 7 3" xfId="16036"/>
    <cellStyle name="Cálculo 2 2 2 3 3 7 4" xfId="18813"/>
    <cellStyle name="Cálculo 2 2 2 3 3 8" xfId="6968"/>
    <cellStyle name="Cálculo 2 2 2 3 3 8 2" xfId="11024"/>
    <cellStyle name="Cálculo 2 2 2 3 3 8 3" xfId="17328"/>
    <cellStyle name="Cálculo 2 2 2 3 3 8 4" xfId="20521"/>
    <cellStyle name="Cálculo 2 2 2 3 3 9" xfId="4356"/>
    <cellStyle name="Cálculo 2 2 2 3 3 9 2" xfId="15351"/>
    <cellStyle name="Cálculo 2 2 2 3 3 9 3" xfId="12386"/>
    <cellStyle name="Cálculo 2 2 2 3 4" xfId="2398"/>
    <cellStyle name="Cálculo 2 2 2 3 4 2" xfId="2785"/>
    <cellStyle name="Cálculo 2 2 2 3 4 2 2" xfId="7245"/>
    <cellStyle name="Cálculo 2 2 2 3 4 2 2 2" xfId="17534"/>
    <cellStyle name="Cálculo 2 2 2 3 4 2 2 3" xfId="20798"/>
    <cellStyle name="Cálculo 2 2 2 3 4 2 3" xfId="8929"/>
    <cellStyle name="Cálculo 2 2 2 3 4 2 4" xfId="14185"/>
    <cellStyle name="Cálculo 2 2 2 3 4 2 5" xfId="14534"/>
    <cellStyle name="Cálculo 2 2 2 3 4 3" xfId="3168"/>
    <cellStyle name="Cálculo 2 2 2 3 4 3 2" xfId="14461"/>
    <cellStyle name="Cálculo 2 2 2 3 4 3 3" xfId="13476"/>
    <cellStyle name="Cálculo 2 2 2 3 4 4" xfId="3551"/>
    <cellStyle name="Cálculo 2 2 2 3 4 4 2" xfId="14736"/>
    <cellStyle name="Cálculo 2 2 2 3 4 4 3" xfId="13177"/>
    <cellStyle name="Cálculo 2 2 2 3 4 5" xfId="3933"/>
    <cellStyle name="Cálculo 2 2 2 3 4 5 2" xfId="15010"/>
    <cellStyle name="Cálculo 2 2 2 3 4 5 3" xfId="12795"/>
    <cellStyle name="Cálculo 2 2 2 3 4 6" xfId="5537"/>
    <cellStyle name="Cálculo 2 2 2 3 4 6 2" xfId="16242"/>
    <cellStyle name="Cálculo 2 2 2 3 4 6 3" xfId="19090"/>
    <cellStyle name="Cálculo 2 2 2 3 4 7" xfId="8573"/>
    <cellStyle name="Cálculo 2 2 2 3 4 8" xfId="13905"/>
    <cellStyle name="Cálculo 2 2 2 3 4 9" xfId="14767"/>
    <cellStyle name="Cálculo 2 2 2 3 5" xfId="2220"/>
    <cellStyle name="Cálculo 2 2 2 3 5 2" xfId="4424"/>
    <cellStyle name="Cálculo 2 2 2 3 5 2 2" xfId="9710"/>
    <cellStyle name="Cálculo 2 2 2 3 5 2 3" xfId="15397"/>
    <cellStyle name="Cálculo 2 2 2 3 5 2 4" xfId="12334"/>
    <cellStyle name="Cálculo 2 2 2 3 5 3" xfId="4631"/>
    <cellStyle name="Cálculo 2 2 2 3 5 3 2" xfId="15544"/>
    <cellStyle name="Cálculo 2 2 2 3 5 3 3" xfId="18184"/>
    <cellStyle name="Cálculo 2 2 2 3 5 4" xfId="8408"/>
    <cellStyle name="Cálculo 2 2 2 3 5 5" xfId="13789"/>
    <cellStyle name="Cálculo 2 2 2 3 5 6" xfId="13849"/>
    <cellStyle name="Cálculo 2 2 2 3 6" xfId="5728"/>
    <cellStyle name="Cálculo 2 2 2 3 6 2" xfId="7436"/>
    <cellStyle name="Cálculo 2 2 2 3 6 2 2" xfId="11439"/>
    <cellStyle name="Cálculo 2 2 2 3 6 2 3" xfId="17677"/>
    <cellStyle name="Cálculo 2 2 2 3 6 2 4" xfId="20989"/>
    <cellStyle name="Cálculo 2 2 2 3 6 3" xfId="10281"/>
    <cellStyle name="Cálculo 2 2 2 3 6 4" xfId="16386"/>
    <cellStyle name="Cálculo 2 2 2 3 6 5" xfId="19281"/>
    <cellStyle name="Cálculo 2 2 2 3 7" xfId="5960"/>
    <cellStyle name="Cálculo 2 2 2 3 7 2" xfId="7668"/>
    <cellStyle name="Cálculo 2 2 2 3 7 2 2" xfId="11671"/>
    <cellStyle name="Cálculo 2 2 2 3 7 2 3" xfId="17848"/>
    <cellStyle name="Cálculo 2 2 2 3 7 2 4" xfId="21221"/>
    <cellStyle name="Cálculo 2 2 2 3 7 3" xfId="10321"/>
    <cellStyle name="Cálculo 2 2 2 3 7 4" xfId="16557"/>
    <cellStyle name="Cálculo 2 2 2 3 7 5" xfId="19513"/>
    <cellStyle name="Cálculo 2 2 2 3 8" xfId="6192"/>
    <cellStyle name="Cálculo 2 2 2 3 8 2" xfId="7900"/>
    <cellStyle name="Cálculo 2 2 2 3 8 2 2" xfId="11903"/>
    <cellStyle name="Cálculo 2 2 2 3 8 2 3" xfId="18019"/>
    <cellStyle name="Cálculo 2 2 2 3 8 2 4" xfId="21453"/>
    <cellStyle name="Cálculo 2 2 2 3 8 3" xfId="10361"/>
    <cellStyle name="Cálculo 2 2 2 3 8 4" xfId="16727"/>
    <cellStyle name="Cálculo 2 2 2 3 8 5" xfId="19745"/>
    <cellStyle name="Cálculo 2 2 2 3 9" xfId="5158"/>
    <cellStyle name="Cálculo 2 2 2 3 9 2" xfId="9956"/>
    <cellStyle name="Cálculo 2 2 2 3 9 3" xfId="15956"/>
    <cellStyle name="Cálculo 2 2 2 3 9 4" xfId="18711"/>
    <cellStyle name="Cálculo 2 2 2 4" xfId="2178"/>
    <cellStyle name="Cálculo 2 2 2 4 10" xfId="8366"/>
    <cellStyle name="Cálculo 2 2 2 4 11" xfId="13754"/>
    <cellStyle name="Cálculo 2 2 2 4 12" xfId="13825"/>
    <cellStyle name="Cálculo 2 2 2 4 2" xfId="2118"/>
    <cellStyle name="Cálculo 2 2 2 4 2 2" xfId="4461"/>
    <cellStyle name="Cálculo 2 2 2 4 2 2 2" xfId="9739"/>
    <cellStyle name="Cálculo 2 2 2 4 2 2 3" xfId="15429"/>
    <cellStyle name="Cálculo 2 2 2 4 2 2 4" xfId="13539"/>
    <cellStyle name="Cálculo 2 2 2 4 2 3" xfId="4641"/>
    <cellStyle name="Cálculo 2 2 2 4 2 3 2" xfId="15551"/>
    <cellStyle name="Cálculo 2 2 2 4 2 3 3" xfId="18194"/>
    <cellStyle name="Cálculo 2 2 2 4 2 4" xfId="8308"/>
    <cellStyle name="Cálculo 2 2 2 4 2 5" xfId="13702"/>
    <cellStyle name="Cálculo 2 2 2 4 2 6" xfId="16762"/>
    <cellStyle name="Cálculo 2 2 2 4 3" xfId="2143"/>
    <cellStyle name="Cálculo 2 2 2 4 3 2" xfId="6437"/>
    <cellStyle name="Cálculo 2 2 2 4 3 2 2" xfId="10606"/>
    <cellStyle name="Cálculo 2 2 2 4 3 2 3" xfId="16900"/>
    <cellStyle name="Cálculo 2 2 2 4 3 2 4" xfId="19990"/>
    <cellStyle name="Cálculo 2 2 2 4 3 3" xfId="4728"/>
    <cellStyle name="Cálculo 2 2 2 4 3 3 2" xfId="15610"/>
    <cellStyle name="Cálculo 2 2 2 4 3 3 3" xfId="18281"/>
    <cellStyle name="Cálculo 2 2 2 4 3 4" xfId="8333"/>
    <cellStyle name="Cálculo 2 2 2 4 3 5" xfId="13724"/>
    <cellStyle name="Cálculo 2 2 2 4 3 6" xfId="18107"/>
    <cellStyle name="Cálculo 2 2 2 4 4" xfId="2127"/>
    <cellStyle name="Cálculo 2 2 2 4 4 2" xfId="7572"/>
    <cellStyle name="Cálculo 2 2 2 4 4 2 2" xfId="11575"/>
    <cellStyle name="Cálculo 2 2 2 4 4 2 3" xfId="17785"/>
    <cellStyle name="Cálculo 2 2 2 4 4 2 4" xfId="21125"/>
    <cellStyle name="Cálculo 2 2 2 4 4 3" xfId="5864"/>
    <cellStyle name="Cálculo 2 2 2 4 4 3 2" xfId="16494"/>
    <cellStyle name="Cálculo 2 2 2 4 4 3 3" xfId="19417"/>
    <cellStyle name="Cálculo 2 2 2 4 4 4" xfId="8317"/>
    <cellStyle name="Cálculo 2 2 2 4 4 5" xfId="13710"/>
    <cellStyle name="Cálculo 2 2 2 4 4 6" xfId="14395"/>
    <cellStyle name="Cálculo 2 2 2 4 5" xfId="2137"/>
    <cellStyle name="Cálculo 2 2 2 4 5 2" xfId="7804"/>
    <cellStyle name="Cálculo 2 2 2 4 5 2 2" xfId="11807"/>
    <cellStyle name="Cálculo 2 2 2 4 5 2 3" xfId="17956"/>
    <cellStyle name="Cálculo 2 2 2 4 5 2 4" xfId="21357"/>
    <cellStyle name="Cálculo 2 2 2 4 5 3" xfId="6096"/>
    <cellStyle name="Cálculo 2 2 2 4 5 3 2" xfId="16664"/>
    <cellStyle name="Cálculo 2 2 2 4 5 3 3" xfId="19649"/>
    <cellStyle name="Cálculo 2 2 2 4 5 4" xfId="8327"/>
    <cellStyle name="Cálculo 2 2 2 4 5 5" xfId="13719"/>
    <cellStyle name="Cálculo 2 2 2 4 5 6" xfId="14475"/>
    <cellStyle name="Cálculo 2 2 2 4 6" xfId="6328"/>
    <cellStyle name="Cálculo 2 2 2 4 6 2" xfId="8036"/>
    <cellStyle name="Cálculo 2 2 2 4 6 2 2" xfId="12039"/>
    <cellStyle name="Cálculo 2 2 2 4 6 2 3" xfId="18127"/>
    <cellStyle name="Cálculo 2 2 2 4 6 2 4" xfId="21589"/>
    <cellStyle name="Cálculo 2 2 2 4 6 3" xfId="10497"/>
    <cellStyle name="Cálculo 2 2 2 4 6 4" xfId="16834"/>
    <cellStyle name="Cálculo 2 2 2 4 6 5" xfId="19881"/>
    <cellStyle name="Cálculo 2 2 2 4 7" xfId="5316"/>
    <cellStyle name="Cálculo 2 2 2 4 7 2" xfId="10092"/>
    <cellStyle name="Cálculo 2 2 2 4 7 3" xfId="16073"/>
    <cellStyle name="Cálculo 2 2 2 4 7 4" xfId="18869"/>
    <cellStyle name="Cálculo 2 2 2 4 8" xfId="7024"/>
    <cellStyle name="Cálculo 2 2 2 4 8 2" xfId="11080"/>
    <cellStyle name="Cálculo 2 2 2 4 8 3" xfId="17365"/>
    <cellStyle name="Cálculo 2 2 2 4 8 4" xfId="20577"/>
    <cellStyle name="Cálculo 2 2 2 4 9" xfId="4509"/>
    <cellStyle name="Cálculo 2 2 2 4 9 2" xfId="15460"/>
    <cellStyle name="Cálculo 2 2 2 4 9 3" xfId="12296"/>
    <cellStyle name="Cálculo 2 2 2 5" xfId="2468"/>
    <cellStyle name="Cálculo 2 2 2 5 2" xfId="2855"/>
    <cellStyle name="Cálculo 2 2 2 5 2 2" xfId="6760"/>
    <cellStyle name="Cálculo 2 2 2 5 2 2 2" xfId="17166"/>
    <cellStyle name="Cálculo 2 2 2 5 2 2 3" xfId="20313"/>
    <cellStyle name="Cálculo 2 2 2 5 2 3" xfId="8983"/>
    <cellStyle name="Cálculo 2 2 2 5 2 4" xfId="14240"/>
    <cellStyle name="Cálculo 2 2 2 5 2 5" xfId="17204"/>
    <cellStyle name="Cálculo 2 2 2 5 3" xfId="3238"/>
    <cellStyle name="Cálculo 2 2 2 5 3 2" xfId="14516"/>
    <cellStyle name="Cálculo 2 2 2 5 3 3" xfId="13515"/>
    <cellStyle name="Cálculo 2 2 2 5 4" xfId="3621"/>
    <cellStyle name="Cálculo 2 2 2 5 4 2" xfId="14791"/>
    <cellStyle name="Cálculo 2 2 2 5 4 3" xfId="13107"/>
    <cellStyle name="Cálculo 2 2 2 5 5" xfId="4003"/>
    <cellStyle name="Cálculo 2 2 2 5 5 2" xfId="15065"/>
    <cellStyle name="Cálculo 2 2 2 5 5 3" xfId="12725"/>
    <cellStyle name="Cálculo 2 2 2 5 6" xfId="5051"/>
    <cellStyle name="Cálculo 2 2 2 5 6 2" xfId="15875"/>
    <cellStyle name="Cálculo 2 2 2 5 6 3" xfId="18604"/>
    <cellStyle name="Cálculo 2 2 2 5 7" xfId="8634"/>
    <cellStyle name="Cálculo 2 2 2 5 8" xfId="13960"/>
    <cellStyle name="Cálculo 2 2 2 5 9" xfId="14941"/>
    <cellStyle name="Cálculo 2 2 2 6" xfId="2446"/>
    <cellStyle name="Cálculo 2 2 2 6 2" xfId="2833"/>
    <cellStyle name="Cálculo 2 2 2 6 2 2" xfId="7265"/>
    <cellStyle name="Cálculo 2 2 2 6 2 2 2" xfId="17552"/>
    <cellStyle name="Cálculo 2 2 2 6 2 2 3" xfId="20818"/>
    <cellStyle name="Cálculo 2 2 2 6 2 3" xfId="8961"/>
    <cellStyle name="Cálculo 2 2 2 6 2 4" xfId="14223"/>
    <cellStyle name="Cálculo 2 2 2 6 2 5" xfId="14335"/>
    <cellStyle name="Cálculo 2 2 2 6 3" xfId="3216"/>
    <cellStyle name="Cálculo 2 2 2 6 3 2" xfId="14499"/>
    <cellStyle name="Cálculo 2 2 2 6 3 3" xfId="13585"/>
    <cellStyle name="Cálculo 2 2 2 6 4" xfId="3599"/>
    <cellStyle name="Cálculo 2 2 2 6 4 2" xfId="14774"/>
    <cellStyle name="Cálculo 2 2 2 6 4 3" xfId="13129"/>
    <cellStyle name="Cálculo 2 2 2 6 5" xfId="3981"/>
    <cellStyle name="Cálculo 2 2 2 6 5 2" xfId="15048"/>
    <cellStyle name="Cálculo 2 2 2 6 5 3" xfId="12747"/>
    <cellStyle name="Cálculo 2 2 2 6 6" xfId="5557"/>
    <cellStyle name="Cálculo 2 2 2 6 6 2" xfId="16260"/>
    <cellStyle name="Cálculo 2 2 2 6 6 3" xfId="19110"/>
    <cellStyle name="Cálculo 2 2 2 6 7" xfId="8612"/>
    <cellStyle name="Cálculo 2 2 2 6 8" xfId="13943"/>
    <cellStyle name="Cálculo 2 2 2 6 9" xfId="18086"/>
    <cellStyle name="Cálculo 2 2 2 7" xfId="4636"/>
    <cellStyle name="Cálculo 2 2 2 7 2" xfId="4419"/>
    <cellStyle name="Cálculo 2 2 2 7 2 2" xfId="9705"/>
    <cellStyle name="Cálculo 2 2 2 7 2 3" xfId="15394"/>
    <cellStyle name="Cálculo 2 2 2 7 2 4" xfId="13537"/>
    <cellStyle name="Cálculo 2 2 2 7 3" xfId="9791"/>
    <cellStyle name="Cálculo 2 2 2 7 4" xfId="15547"/>
    <cellStyle name="Cálculo 2 2 2 7 5" xfId="18189"/>
    <cellStyle name="Cálculo 2 2 2 8" xfId="5514"/>
    <cellStyle name="Cálculo 2 2 2 8 2" xfId="7222"/>
    <cellStyle name="Cálculo 2 2 2 8 2 2" xfId="11248"/>
    <cellStyle name="Cálculo 2 2 2 8 2 3" xfId="17513"/>
    <cellStyle name="Cálculo 2 2 2 8 2 4" xfId="20775"/>
    <cellStyle name="Cálculo 2 2 2 8 3" xfId="10210"/>
    <cellStyle name="Cálculo 2 2 2 8 4" xfId="16221"/>
    <cellStyle name="Cálculo 2 2 2 8 5" xfId="19067"/>
    <cellStyle name="Cálculo 2 2 2 9" xfId="4597"/>
    <cellStyle name="Cálculo 2 2 2 9 2" xfId="9772"/>
    <cellStyle name="Cálculo 2 2 2 9 3" xfId="15516"/>
    <cellStyle name="Cálculo 2 2 2 9 4" xfId="12220"/>
    <cellStyle name="Cálculo 2 2 3" xfId="2038"/>
    <cellStyle name="Cálculo 2 2 3 10" xfId="5085"/>
    <cellStyle name="Cálculo 2 2 3 10 2" xfId="9902"/>
    <cellStyle name="Cálculo 2 2 3 10 3" xfId="15901"/>
    <cellStyle name="Cálculo 2 2 3 10 4" xfId="18638"/>
    <cellStyle name="Cálculo 2 2 3 11" xfId="6794"/>
    <cellStyle name="Cálculo 2 2 3 11 2" xfId="10889"/>
    <cellStyle name="Cálculo 2 2 3 11 3" xfId="17192"/>
    <cellStyle name="Cálculo 2 2 3 11 4" xfId="20347"/>
    <cellStyle name="Cálculo 2 2 3 12" xfId="4217"/>
    <cellStyle name="Cálculo 2 2 3 12 2" xfId="15227"/>
    <cellStyle name="Cálculo 2 2 3 12 3" xfId="12512"/>
    <cellStyle name="Cálculo 2 2 3 13" xfId="8228"/>
    <cellStyle name="Cálculo 2 2 3 14" xfId="13644"/>
    <cellStyle name="Cálculo 2 2 3 15" xfId="16501"/>
    <cellStyle name="Cálculo 2 2 3 2" xfId="2095"/>
    <cellStyle name="Cálculo 2 2 3 2 10" xfId="4281"/>
    <cellStyle name="Cálculo 2 2 3 2 10 2" xfId="15286"/>
    <cellStyle name="Cálculo 2 2 3 2 10 3" xfId="12461"/>
    <cellStyle name="Cálculo 2 2 3 2 11" xfId="8285"/>
    <cellStyle name="Cálculo 2 2 3 2 12" xfId="13687"/>
    <cellStyle name="Cálculo 2 2 3 2 2" xfId="2585"/>
    <cellStyle name="Cálculo 2 2 3 2 2 10" xfId="8750"/>
    <cellStyle name="Cálculo 2 2 3 2 2 11" xfId="14052"/>
    <cellStyle name="Cálculo 2 2 3 2 2 12" xfId="14575"/>
    <cellStyle name="Cálculo 2 2 3 2 2 2" xfId="2972"/>
    <cellStyle name="Cálculo 2 2 3 2 2 2 2" xfId="7333"/>
    <cellStyle name="Cálculo 2 2 3 2 2 2 2 2" xfId="11344"/>
    <cellStyle name="Cálculo 2 2 3 2 2 2 2 3" xfId="17591"/>
    <cellStyle name="Cálculo 2 2 3 2 2 2 2 4" xfId="20886"/>
    <cellStyle name="Cálculo 2 2 3 2 2 2 3" xfId="5625"/>
    <cellStyle name="Cálculo 2 2 3 2 2 2 3 2" xfId="16300"/>
    <cellStyle name="Cálculo 2 2 3 2 2 2 3 3" xfId="19178"/>
    <cellStyle name="Cálculo 2 2 3 2 2 2 4" xfId="9099"/>
    <cellStyle name="Cálculo 2 2 3 2 2 2 5" xfId="14332"/>
    <cellStyle name="Cálculo 2 2 3 2 2 2 6" xfId="18132"/>
    <cellStyle name="Cálculo 2 2 3 2 2 3" xfId="3355"/>
    <cellStyle name="Cálculo 2 2 3 2 2 3 2" xfId="6674"/>
    <cellStyle name="Cálculo 2 2 3 2 2 3 2 2" xfId="10799"/>
    <cellStyle name="Cálculo 2 2 3 2 2 3 2 3" xfId="17099"/>
    <cellStyle name="Cálculo 2 2 3 2 2 3 2 4" xfId="20227"/>
    <cellStyle name="Cálculo 2 2 3 2 2 3 3" xfId="4965"/>
    <cellStyle name="Cálculo 2 2 3 2 2 3 3 2" xfId="15808"/>
    <cellStyle name="Cálculo 2 2 3 2 2 3 3 3" xfId="18518"/>
    <cellStyle name="Cálculo 2 2 3 2 2 3 4" xfId="9309"/>
    <cellStyle name="Cálculo 2 2 3 2 2 3 5" xfId="14607"/>
    <cellStyle name="Cálculo 2 2 3 2 2 3 6" xfId="13359"/>
    <cellStyle name="Cálculo 2 2 3 2 2 4" xfId="3738"/>
    <cellStyle name="Cálculo 2 2 3 2 2 4 2" xfId="7640"/>
    <cellStyle name="Cálculo 2 2 3 2 2 4 2 2" xfId="11643"/>
    <cellStyle name="Cálculo 2 2 3 2 2 4 2 3" xfId="17825"/>
    <cellStyle name="Cálculo 2 2 3 2 2 4 2 4" xfId="21193"/>
    <cellStyle name="Cálculo 2 2 3 2 2 4 3" xfId="5932"/>
    <cellStyle name="Cálculo 2 2 3 2 2 4 3 2" xfId="16534"/>
    <cellStyle name="Cálculo 2 2 3 2 2 4 3 3" xfId="19485"/>
    <cellStyle name="Cálculo 2 2 3 2 2 4 4" xfId="9487"/>
    <cellStyle name="Cálculo 2 2 3 2 2 4 5" xfId="14883"/>
    <cellStyle name="Cálculo 2 2 3 2 2 4 6" xfId="12990"/>
    <cellStyle name="Cálculo 2 2 3 2 2 5" xfId="4120"/>
    <cellStyle name="Cálculo 2 2 3 2 2 5 2" xfId="7872"/>
    <cellStyle name="Cálculo 2 2 3 2 2 5 2 2" xfId="11875"/>
    <cellStyle name="Cálculo 2 2 3 2 2 5 2 3" xfId="17996"/>
    <cellStyle name="Cálculo 2 2 3 2 2 5 2 4" xfId="21425"/>
    <cellStyle name="Cálculo 2 2 3 2 2 5 3" xfId="6164"/>
    <cellStyle name="Cálculo 2 2 3 2 2 5 3 2" xfId="16704"/>
    <cellStyle name="Cálculo 2 2 3 2 2 5 3 3" xfId="19717"/>
    <cellStyle name="Cálculo 2 2 3 2 2 5 4" xfId="9664"/>
    <cellStyle name="Cálculo 2 2 3 2 2 5 5" xfId="15155"/>
    <cellStyle name="Cálculo 2 2 3 2 2 5 6" xfId="12608"/>
    <cellStyle name="Cálculo 2 2 3 2 2 6" xfId="6396"/>
    <cellStyle name="Cálculo 2 2 3 2 2 6 2" xfId="8104"/>
    <cellStyle name="Cálculo 2 2 3 2 2 6 2 2" xfId="12107"/>
    <cellStyle name="Cálculo 2 2 3 2 2 6 2 3" xfId="18168"/>
    <cellStyle name="Cálculo 2 2 3 2 2 6 2 4" xfId="21657"/>
    <cellStyle name="Cálculo 2 2 3 2 2 6 3" xfId="10565"/>
    <cellStyle name="Cálculo 2 2 3 2 2 6 4" xfId="16875"/>
    <cellStyle name="Cálculo 2 2 3 2 2 6 5" xfId="19949"/>
    <cellStyle name="Cálculo 2 2 3 2 2 7" xfId="5384"/>
    <cellStyle name="Cálculo 2 2 3 2 2 7 2" xfId="10160"/>
    <cellStyle name="Cálculo 2 2 3 2 2 7 3" xfId="16114"/>
    <cellStyle name="Cálculo 2 2 3 2 2 7 4" xfId="18937"/>
    <cellStyle name="Cálculo 2 2 3 2 2 8" xfId="7092"/>
    <cellStyle name="Cálculo 2 2 3 2 2 8 2" xfId="11148"/>
    <cellStyle name="Cálculo 2 2 3 2 2 8 3" xfId="17406"/>
    <cellStyle name="Cálculo 2 2 3 2 2 8 4" xfId="20645"/>
    <cellStyle name="Cálculo 2 2 3 2 2 9" xfId="4578"/>
    <cellStyle name="Cálculo 2 2 3 2 2 9 2" xfId="15502"/>
    <cellStyle name="Cálculo 2 2 3 2 2 9 3" xfId="12239"/>
    <cellStyle name="Cálculo 2 2 3 2 3" xfId="2642"/>
    <cellStyle name="Cálculo 2 2 3 2 3 2" xfId="3029"/>
    <cellStyle name="Cálculo 2 2 3 2 3 2 2" xfId="6654"/>
    <cellStyle name="Cálculo 2 2 3 2 3 2 2 2" xfId="17082"/>
    <cellStyle name="Cálculo 2 2 3 2 3 2 2 3" xfId="20207"/>
    <cellStyle name="Cálculo 2 2 3 2 3 2 3" xfId="9141"/>
    <cellStyle name="Cálculo 2 2 3 2 3 2 4" xfId="14374"/>
    <cellStyle name="Cálculo 2 2 3 2 3 2 5" xfId="16263"/>
    <cellStyle name="Cálculo 2 2 3 2 3 3" xfId="3412"/>
    <cellStyle name="Cálculo 2 2 3 2 3 3 2" xfId="14649"/>
    <cellStyle name="Cálculo 2 2 3 2 3 3 3" xfId="13302"/>
    <cellStyle name="Cálculo 2 2 3 2 3 4" xfId="3795"/>
    <cellStyle name="Cálculo 2 2 3 2 3 4 2" xfId="14924"/>
    <cellStyle name="Cálculo 2 2 3 2 3 4 3" xfId="12933"/>
    <cellStyle name="Cálculo 2 2 3 2 3 5" xfId="4177"/>
    <cellStyle name="Cálculo 2 2 3 2 3 5 2" xfId="15196"/>
    <cellStyle name="Cálculo 2 2 3 2 3 5 3" xfId="12552"/>
    <cellStyle name="Cálculo 2 2 3 2 3 6" xfId="4945"/>
    <cellStyle name="Cálculo 2 2 3 2 3 6 2" xfId="15791"/>
    <cellStyle name="Cálculo 2 2 3 2 3 6 3" xfId="18498"/>
    <cellStyle name="Cálculo 2 2 3 2 3 7" xfId="8807"/>
    <cellStyle name="Cálculo 2 2 3 2 3 8" xfId="14094"/>
    <cellStyle name="Cálculo 2 2 3 2 3 9" xfId="17778"/>
    <cellStyle name="Cálculo 2 2 3 2 4" xfId="2260"/>
    <cellStyle name="Cálculo 2 2 3 2 4 2" xfId="6463"/>
    <cellStyle name="Cálculo 2 2 3 2 4 2 2" xfId="10632"/>
    <cellStyle name="Cálculo 2 2 3 2 4 2 3" xfId="16918"/>
    <cellStyle name="Cálculo 2 2 3 2 4 2 4" xfId="20016"/>
    <cellStyle name="Cálculo 2 2 3 2 4 3" xfId="4754"/>
    <cellStyle name="Cálculo 2 2 3 2 4 3 2" xfId="15628"/>
    <cellStyle name="Cálculo 2 2 3 2 4 3 3" xfId="18307"/>
    <cellStyle name="Cálculo 2 2 3 2 4 4" xfId="8447"/>
    <cellStyle name="Cálculo 2 2 3 2 4 5" xfId="13819"/>
    <cellStyle name="Cálculo 2 2 3 2 4 6" xfId="14451"/>
    <cellStyle name="Cálculo 2 2 3 2 5" xfId="5739"/>
    <cellStyle name="Cálculo 2 2 3 2 5 2" xfId="7447"/>
    <cellStyle name="Cálculo 2 2 3 2 5 2 2" xfId="11450"/>
    <cellStyle name="Cálculo 2 2 3 2 5 2 3" xfId="17688"/>
    <cellStyle name="Cálculo 2 2 3 2 5 2 4" xfId="21000"/>
    <cellStyle name="Cálculo 2 2 3 2 5 3" xfId="10292"/>
    <cellStyle name="Cálculo 2 2 3 2 5 4" xfId="16397"/>
    <cellStyle name="Cálculo 2 2 3 2 5 5" xfId="19292"/>
    <cellStyle name="Cálculo 2 2 3 2 6" xfId="5971"/>
    <cellStyle name="Cálculo 2 2 3 2 6 2" xfId="7679"/>
    <cellStyle name="Cálculo 2 2 3 2 6 2 2" xfId="11682"/>
    <cellStyle name="Cálculo 2 2 3 2 6 2 3" xfId="17859"/>
    <cellStyle name="Cálculo 2 2 3 2 6 2 4" xfId="21232"/>
    <cellStyle name="Cálculo 2 2 3 2 6 3" xfId="10332"/>
    <cellStyle name="Cálculo 2 2 3 2 6 4" xfId="16568"/>
    <cellStyle name="Cálculo 2 2 3 2 6 5" xfId="19524"/>
    <cellStyle name="Cálculo 2 2 3 2 7" xfId="6203"/>
    <cellStyle name="Cálculo 2 2 3 2 7 2" xfId="7911"/>
    <cellStyle name="Cálculo 2 2 3 2 7 2 2" xfId="11914"/>
    <cellStyle name="Cálculo 2 2 3 2 7 2 3" xfId="18030"/>
    <cellStyle name="Cálculo 2 2 3 2 7 2 4" xfId="21464"/>
    <cellStyle name="Cálculo 2 2 3 2 7 3" xfId="10372"/>
    <cellStyle name="Cálculo 2 2 3 2 7 4" xfId="16738"/>
    <cellStyle name="Cálculo 2 2 3 2 7 5" xfId="19756"/>
    <cellStyle name="Cálculo 2 2 3 2 8" xfId="5174"/>
    <cellStyle name="Cálculo 2 2 3 2 8 2" xfId="9967"/>
    <cellStyle name="Cálculo 2 2 3 2 8 3" xfId="15969"/>
    <cellStyle name="Cálculo 2 2 3 2 8 4" xfId="18727"/>
    <cellStyle name="Cálculo 2 2 3 2 9" xfId="6882"/>
    <cellStyle name="Cálculo 2 2 3 2 9 2" xfId="10953"/>
    <cellStyle name="Cálculo 2 2 3 2 9 3" xfId="17261"/>
    <cellStyle name="Cálculo 2 2 3 2 9 4" xfId="20435"/>
    <cellStyle name="Cálculo 2 2 3 3" xfId="1999"/>
    <cellStyle name="Cálculo 2 2 3 3 10" xfId="4258"/>
    <cellStyle name="Cálculo 2 2 3 3 10 2" xfId="15263"/>
    <cellStyle name="Cálculo 2 2 3 3 10 3" xfId="12484"/>
    <cellStyle name="Cálculo 2 2 3 3 11" xfId="8193"/>
    <cellStyle name="Cálculo 2 2 3 3 12" xfId="13613"/>
    <cellStyle name="Cálculo 2 2 3 3 2" xfId="2493"/>
    <cellStyle name="Cálculo 2 2 3 3 2 10" xfId="8658"/>
    <cellStyle name="Cálculo 2 2 3 3 2 11" xfId="13981"/>
    <cellStyle name="Cálculo 2 2 3 3 2 12" xfId="17986"/>
    <cellStyle name="Cálculo 2 2 3 3 2 2" xfId="2880"/>
    <cellStyle name="Cálculo 2 2 3 3 2 2 2" xfId="6716"/>
    <cellStyle name="Cálculo 2 2 3 3 2 2 2 2" xfId="10837"/>
    <cellStyle name="Cálculo 2 2 3 3 2 2 2 3" xfId="17133"/>
    <cellStyle name="Cálculo 2 2 3 3 2 2 2 4" xfId="20269"/>
    <cellStyle name="Cálculo 2 2 3 3 2 2 3" xfId="5007"/>
    <cellStyle name="Cálculo 2 2 3 3 2 2 3 2" xfId="15842"/>
    <cellStyle name="Cálculo 2 2 3 3 2 2 3 3" xfId="18560"/>
    <cellStyle name="Cálculo 2 2 3 3 2 2 4" xfId="9007"/>
    <cellStyle name="Cálculo 2 2 3 3 2 2 5" xfId="14261"/>
    <cellStyle name="Cálculo 2 2 3 3 2 2 6" xfId="13828"/>
    <cellStyle name="Cálculo 2 2 3 3 2 3" xfId="3263"/>
    <cellStyle name="Cálculo 2 2 3 3 2 3 2" xfId="7187"/>
    <cellStyle name="Cálculo 2 2 3 3 2 3 2 2" xfId="11226"/>
    <cellStyle name="Cálculo 2 2 3 3 2 3 2 3" xfId="17481"/>
    <cellStyle name="Cálculo 2 2 3 3 2 3 2 4" xfId="20740"/>
    <cellStyle name="Cálculo 2 2 3 3 2 3 3" xfId="5479"/>
    <cellStyle name="Cálculo 2 2 3 3 2 3 3 2" xfId="16189"/>
    <cellStyle name="Cálculo 2 2 3 3 2 3 3 3" xfId="19032"/>
    <cellStyle name="Cálculo 2 2 3 3 2 3 4" xfId="9221"/>
    <cellStyle name="Cálculo 2 2 3 3 2 3 5" xfId="14537"/>
    <cellStyle name="Cálculo 2 2 3 3 2 3 6" xfId="13451"/>
    <cellStyle name="Cálculo 2 2 3 3 2 4" xfId="3646"/>
    <cellStyle name="Cálculo 2 2 3 3 2 4 2" xfId="7535"/>
    <cellStyle name="Cálculo 2 2 3 3 2 4 2 2" xfId="11538"/>
    <cellStyle name="Cálculo 2 2 3 3 2 4 2 3" xfId="17763"/>
    <cellStyle name="Cálculo 2 2 3 3 2 4 2 4" xfId="21088"/>
    <cellStyle name="Cálculo 2 2 3 3 2 4 3" xfId="5827"/>
    <cellStyle name="Cálculo 2 2 3 3 2 4 3 2" xfId="16472"/>
    <cellStyle name="Cálculo 2 2 3 3 2 4 3 3" xfId="19380"/>
    <cellStyle name="Cálculo 2 2 3 3 2 4 4" xfId="9399"/>
    <cellStyle name="Cálculo 2 2 3 3 2 4 5" xfId="14812"/>
    <cellStyle name="Cálculo 2 2 3 3 2 4 6" xfId="13082"/>
    <cellStyle name="Cálculo 2 2 3 3 2 5" xfId="4028"/>
    <cellStyle name="Cálculo 2 2 3 3 2 5 2" xfId="7767"/>
    <cellStyle name="Cálculo 2 2 3 3 2 5 2 2" xfId="11770"/>
    <cellStyle name="Cálculo 2 2 3 3 2 5 2 3" xfId="17934"/>
    <cellStyle name="Cálculo 2 2 3 3 2 5 2 4" xfId="21320"/>
    <cellStyle name="Cálculo 2 2 3 3 2 5 3" xfId="6059"/>
    <cellStyle name="Cálculo 2 2 3 3 2 5 3 2" xfId="16643"/>
    <cellStyle name="Cálculo 2 2 3 3 2 5 3 3" xfId="19612"/>
    <cellStyle name="Cálculo 2 2 3 3 2 5 4" xfId="9576"/>
    <cellStyle name="Cálculo 2 2 3 3 2 5 5" xfId="15086"/>
    <cellStyle name="Cálculo 2 2 3 3 2 5 6" xfId="12700"/>
    <cellStyle name="Cálculo 2 2 3 3 2 6" xfId="6291"/>
    <cellStyle name="Cálculo 2 2 3 3 2 6 2" xfId="7999"/>
    <cellStyle name="Cálculo 2 2 3 3 2 6 2 2" xfId="12002"/>
    <cellStyle name="Cálculo 2 2 3 3 2 6 2 3" xfId="18105"/>
    <cellStyle name="Cálculo 2 2 3 3 2 6 2 4" xfId="21552"/>
    <cellStyle name="Cálculo 2 2 3 3 2 6 3" xfId="10460"/>
    <cellStyle name="Cálculo 2 2 3 3 2 6 4" xfId="16813"/>
    <cellStyle name="Cálculo 2 2 3 3 2 6 5" xfId="19844"/>
    <cellStyle name="Cálculo 2 2 3 3 2 7" xfId="5279"/>
    <cellStyle name="Cálculo 2 2 3 3 2 7 2" xfId="10055"/>
    <cellStyle name="Cálculo 2 2 3 3 2 7 3" xfId="16051"/>
    <cellStyle name="Cálculo 2 2 3 3 2 7 4" xfId="18832"/>
    <cellStyle name="Cálculo 2 2 3 3 2 8" xfId="6987"/>
    <cellStyle name="Cálculo 2 2 3 3 2 8 2" xfId="11043"/>
    <cellStyle name="Cálculo 2 2 3 3 2 8 3" xfId="17343"/>
    <cellStyle name="Cálculo 2 2 3 3 2 8 4" xfId="20540"/>
    <cellStyle name="Cálculo 2 2 3 3 2 9" xfId="4375"/>
    <cellStyle name="Cálculo 2 2 3 3 2 9 2" xfId="15366"/>
    <cellStyle name="Cálculo 2 2 3 3 2 9 3" xfId="12367"/>
    <cellStyle name="Cálculo 2 2 3 3 3" xfId="2465"/>
    <cellStyle name="Cálculo 2 2 3 3 3 2" xfId="2852"/>
    <cellStyle name="Cálculo 2 2 3 3 3 2 2" xfId="7196"/>
    <cellStyle name="Cálculo 2 2 3 3 3 2 2 2" xfId="17490"/>
    <cellStyle name="Cálculo 2 2 3 3 3 2 2 3" xfId="20749"/>
    <cellStyle name="Cálculo 2 2 3 3 3 2 3" xfId="8980"/>
    <cellStyle name="Cálculo 2 2 3 3 3 2 4" xfId="14237"/>
    <cellStyle name="Cálculo 2 2 3 3 3 2 5" xfId="13848"/>
    <cellStyle name="Cálculo 2 2 3 3 3 3" xfId="3235"/>
    <cellStyle name="Cálculo 2 2 3 3 3 3 2" xfId="14513"/>
    <cellStyle name="Cálculo 2 2 3 3 3 3 3" xfId="13549"/>
    <cellStyle name="Cálculo 2 2 3 3 3 4" xfId="3618"/>
    <cellStyle name="Cálculo 2 2 3 3 3 4 2" xfId="14788"/>
    <cellStyle name="Cálculo 2 2 3 3 3 4 3" xfId="13110"/>
    <cellStyle name="Cálculo 2 2 3 3 3 5" xfId="4000"/>
    <cellStyle name="Cálculo 2 2 3 3 3 5 2" xfId="15062"/>
    <cellStyle name="Cálculo 2 2 3 3 3 5 3" xfId="12728"/>
    <cellStyle name="Cálculo 2 2 3 3 3 6" xfId="5488"/>
    <cellStyle name="Cálculo 2 2 3 3 3 6 2" xfId="16198"/>
    <cellStyle name="Cálculo 2 2 3 3 3 6 3" xfId="19041"/>
    <cellStyle name="Cálculo 2 2 3 3 3 7" xfId="8631"/>
    <cellStyle name="Cálculo 2 2 3 3 3 8" xfId="13957"/>
    <cellStyle name="Cálculo 2 2 3 3 3 9" xfId="16833"/>
    <cellStyle name="Cálculo 2 2 3 3 4" xfId="2201"/>
    <cellStyle name="Cálculo 2 2 3 3 4 2" xfId="6543"/>
    <cellStyle name="Cálculo 2 2 3 3 4 2 2" xfId="10704"/>
    <cellStyle name="Cálculo 2 2 3 3 4 2 3" xfId="16984"/>
    <cellStyle name="Cálculo 2 2 3 3 4 2 4" xfId="20096"/>
    <cellStyle name="Cálculo 2 2 3 3 4 3" xfId="4834"/>
    <cellStyle name="Cálculo 2 2 3 3 4 3 2" xfId="15693"/>
    <cellStyle name="Cálculo 2 2 3 3 4 3 3" xfId="18387"/>
    <cellStyle name="Cálculo 2 2 3 3 4 4" xfId="8389"/>
    <cellStyle name="Cálculo 2 2 3 3 4 5" xfId="13774"/>
    <cellStyle name="Cálculo 2 2 3 3 4 6" xfId="14338"/>
    <cellStyle name="Cálculo 2 2 3 3 5" xfId="5716"/>
    <cellStyle name="Cálculo 2 2 3 3 5 2" xfId="7424"/>
    <cellStyle name="Cálculo 2 2 3 3 5 2 2" xfId="11427"/>
    <cellStyle name="Cálculo 2 2 3 3 5 2 3" xfId="17665"/>
    <cellStyle name="Cálculo 2 2 3 3 5 2 4" xfId="20977"/>
    <cellStyle name="Cálculo 2 2 3 3 5 3" xfId="10269"/>
    <cellStyle name="Cálculo 2 2 3 3 5 4" xfId="16374"/>
    <cellStyle name="Cálculo 2 2 3 3 5 5" xfId="19269"/>
    <cellStyle name="Cálculo 2 2 3 3 6" xfId="5948"/>
    <cellStyle name="Cálculo 2 2 3 3 6 2" xfId="7656"/>
    <cellStyle name="Cálculo 2 2 3 3 6 2 2" xfId="11659"/>
    <cellStyle name="Cálculo 2 2 3 3 6 2 3" xfId="17836"/>
    <cellStyle name="Cálculo 2 2 3 3 6 2 4" xfId="21209"/>
    <cellStyle name="Cálculo 2 2 3 3 6 3" xfId="10309"/>
    <cellStyle name="Cálculo 2 2 3 3 6 4" xfId="16545"/>
    <cellStyle name="Cálculo 2 2 3 3 6 5" xfId="19501"/>
    <cellStyle name="Cálculo 2 2 3 3 7" xfId="6180"/>
    <cellStyle name="Cálculo 2 2 3 3 7 2" xfId="7888"/>
    <cellStyle name="Cálculo 2 2 3 3 7 2 2" xfId="11891"/>
    <cellStyle name="Cálculo 2 2 3 3 7 2 3" xfId="18007"/>
    <cellStyle name="Cálculo 2 2 3 3 7 2 4" xfId="21441"/>
    <cellStyle name="Cálculo 2 2 3 3 7 3" xfId="10349"/>
    <cellStyle name="Cálculo 2 2 3 3 7 4" xfId="16715"/>
    <cellStyle name="Cálculo 2 2 3 3 7 5" xfId="19733"/>
    <cellStyle name="Cálculo 2 2 3 3 8" xfId="5141"/>
    <cellStyle name="Cálculo 2 2 3 3 8 2" xfId="9944"/>
    <cellStyle name="Cálculo 2 2 3 3 8 3" xfId="15943"/>
    <cellStyle name="Cálculo 2 2 3 3 8 4" xfId="18694"/>
    <cellStyle name="Cálculo 2 2 3 3 9" xfId="6849"/>
    <cellStyle name="Cálculo 2 2 3 3 9 2" xfId="10930"/>
    <cellStyle name="Cálculo 2 2 3 3 9 3" xfId="17235"/>
    <cellStyle name="Cálculo 2 2 3 3 9 4" xfId="20402"/>
    <cellStyle name="Cálculo 2 2 3 4" xfId="2528"/>
    <cellStyle name="Cálculo 2 2 3 4 10" xfId="8693"/>
    <cellStyle name="Cálculo 2 2 3 4 11" xfId="14009"/>
    <cellStyle name="Cálculo 2 2 3 4 12" xfId="15175"/>
    <cellStyle name="Cálculo 2 2 3 4 2" xfId="2915"/>
    <cellStyle name="Cálculo 2 2 3 4 2 2" xfId="6616"/>
    <cellStyle name="Cálculo 2 2 3 4 2 2 2" xfId="10756"/>
    <cellStyle name="Cálculo 2 2 3 4 2 2 3" xfId="17050"/>
    <cellStyle name="Cálculo 2 2 3 4 2 2 4" xfId="20169"/>
    <cellStyle name="Cálculo 2 2 3 4 2 3" xfId="4907"/>
    <cellStyle name="Cálculo 2 2 3 4 2 3 2" xfId="15759"/>
    <cellStyle name="Cálculo 2 2 3 4 2 3 3" xfId="18460"/>
    <cellStyle name="Cálculo 2 2 3 4 2 4" xfId="9042"/>
    <cellStyle name="Cálculo 2 2 3 4 2 5" xfId="14289"/>
    <cellStyle name="Cálculo 2 2 3 4 2 6" xfId="16456"/>
    <cellStyle name="Cálculo 2 2 3 4 3" xfId="3298"/>
    <cellStyle name="Cálculo 2 2 3 4 3 2" xfId="7350"/>
    <cellStyle name="Cálculo 2 2 3 4 3 2 2" xfId="11361"/>
    <cellStyle name="Cálculo 2 2 3 4 3 2 3" xfId="17602"/>
    <cellStyle name="Cálculo 2 2 3 4 3 2 4" xfId="20903"/>
    <cellStyle name="Cálculo 2 2 3 4 3 3" xfId="5642"/>
    <cellStyle name="Cálculo 2 2 3 4 3 3 2" xfId="16311"/>
    <cellStyle name="Cálculo 2 2 3 4 3 3 3" xfId="19195"/>
    <cellStyle name="Cálculo 2 2 3 4 3 4" xfId="9256"/>
    <cellStyle name="Cálculo 2 2 3 4 3 5" xfId="14565"/>
    <cellStyle name="Cálculo 2 2 3 4 3 6" xfId="13416"/>
    <cellStyle name="Cálculo 2 2 3 4 4" xfId="3681"/>
    <cellStyle name="Cálculo 2 2 3 4 4 2" xfId="7500"/>
    <cellStyle name="Cálculo 2 2 3 4 4 2 2" xfId="11503"/>
    <cellStyle name="Cálculo 2 2 3 4 4 2 3" xfId="17735"/>
    <cellStyle name="Cálculo 2 2 3 4 4 2 4" xfId="21053"/>
    <cellStyle name="Cálculo 2 2 3 4 4 3" xfId="5792"/>
    <cellStyle name="Cálculo 2 2 3 4 4 3 2" xfId="16444"/>
    <cellStyle name="Cálculo 2 2 3 4 4 3 3" xfId="19345"/>
    <cellStyle name="Cálculo 2 2 3 4 4 4" xfId="9434"/>
    <cellStyle name="Cálculo 2 2 3 4 4 5" xfId="14840"/>
    <cellStyle name="Cálculo 2 2 3 4 4 6" xfId="13047"/>
    <cellStyle name="Cálculo 2 2 3 4 5" xfId="4063"/>
    <cellStyle name="Cálculo 2 2 3 4 5 2" xfId="7732"/>
    <cellStyle name="Cálculo 2 2 3 4 5 2 2" xfId="11735"/>
    <cellStyle name="Cálculo 2 2 3 4 5 2 3" xfId="17906"/>
    <cellStyle name="Cálculo 2 2 3 4 5 2 4" xfId="21285"/>
    <cellStyle name="Cálculo 2 2 3 4 5 3" xfId="6024"/>
    <cellStyle name="Cálculo 2 2 3 4 5 3 2" xfId="16615"/>
    <cellStyle name="Cálculo 2 2 3 4 5 3 3" xfId="19577"/>
    <cellStyle name="Cálculo 2 2 3 4 5 4" xfId="9611"/>
    <cellStyle name="Cálculo 2 2 3 4 5 5" xfId="15114"/>
    <cellStyle name="Cálculo 2 2 3 4 5 6" xfId="12665"/>
    <cellStyle name="Cálculo 2 2 3 4 6" xfId="6256"/>
    <cellStyle name="Cálculo 2 2 3 4 6 2" xfId="7964"/>
    <cellStyle name="Cálculo 2 2 3 4 6 2 2" xfId="11967"/>
    <cellStyle name="Cálculo 2 2 3 4 6 2 3" xfId="18077"/>
    <cellStyle name="Cálculo 2 2 3 4 6 2 4" xfId="21517"/>
    <cellStyle name="Cálculo 2 2 3 4 6 3" xfId="10425"/>
    <cellStyle name="Cálculo 2 2 3 4 6 4" xfId="16785"/>
    <cellStyle name="Cálculo 2 2 3 4 6 5" xfId="19809"/>
    <cellStyle name="Cálculo 2 2 3 4 7" xfId="5244"/>
    <cellStyle name="Cálculo 2 2 3 4 7 2" xfId="10020"/>
    <cellStyle name="Cálculo 2 2 3 4 7 3" xfId="16023"/>
    <cellStyle name="Cálculo 2 2 3 4 7 4" xfId="18797"/>
    <cellStyle name="Cálculo 2 2 3 4 8" xfId="6952"/>
    <cellStyle name="Cálculo 2 2 3 4 8 2" xfId="11008"/>
    <cellStyle name="Cálculo 2 2 3 4 8 3" xfId="17315"/>
    <cellStyle name="Cálculo 2 2 3 4 8 4" xfId="20505"/>
    <cellStyle name="Cálculo 2 2 3 4 9" xfId="4339"/>
    <cellStyle name="Cálculo 2 2 3 4 9 2" xfId="15338"/>
    <cellStyle name="Cálculo 2 2 3 4 9 3" xfId="12403"/>
    <cellStyle name="Cálculo 2 2 3 5" xfId="2368"/>
    <cellStyle name="Cálculo 2 2 3 5 2" xfId="2755"/>
    <cellStyle name="Cálculo 2 2 3 5 2 2" xfId="6579"/>
    <cellStyle name="Cálculo 2 2 3 5 2 2 2" xfId="17017"/>
    <cellStyle name="Cálculo 2 2 3 5 2 2 3" xfId="20132"/>
    <cellStyle name="Cálculo 2 2 3 5 2 3" xfId="8908"/>
    <cellStyle name="Cálculo 2 2 3 5 2 4" xfId="14160"/>
    <cellStyle name="Cálculo 2 2 3 5 2 5" xfId="17787"/>
    <cellStyle name="Cálculo 2 2 3 5 3" xfId="3138"/>
    <cellStyle name="Cálculo 2 2 3 5 3 2" xfId="14436"/>
    <cellStyle name="Cálculo 2 2 3 5 3 3" xfId="16307"/>
    <cellStyle name="Cálculo 2 2 3 5 4" xfId="3521"/>
    <cellStyle name="Cálculo 2 2 3 5 4 2" xfId="14711"/>
    <cellStyle name="Cálculo 2 2 3 5 4 3" xfId="13207"/>
    <cellStyle name="Cálculo 2 2 3 5 5" xfId="3903"/>
    <cellStyle name="Cálculo 2 2 3 5 5 2" xfId="14985"/>
    <cellStyle name="Cálculo 2 2 3 5 5 3" xfId="12825"/>
    <cellStyle name="Cálculo 2 2 3 5 6" xfId="4870"/>
    <cellStyle name="Cálculo 2 2 3 5 6 2" xfId="15726"/>
    <cellStyle name="Cálculo 2 2 3 5 6 3" xfId="18423"/>
    <cellStyle name="Cálculo 2 2 3 5 7" xfId="8545"/>
    <cellStyle name="Cálculo 2 2 3 5 8" xfId="13880"/>
    <cellStyle name="Cálculo 2 2 3 5 9" xfId="17593"/>
    <cellStyle name="Cálculo 2 2 3 6" xfId="5020"/>
    <cellStyle name="Cálculo 2 2 3 6 2" xfId="6729"/>
    <cellStyle name="Cálculo 2 2 3 6 2 2" xfId="10850"/>
    <cellStyle name="Cálculo 2 2 3 6 2 3" xfId="17143"/>
    <cellStyle name="Cálculo 2 2 3 6 2 4" xfId="20282"/>
    <cellStyle name="Cálculo 2 2 3 6 3" xfId="9886"/>
    <cellStyle name="Cálculo 2 2 3 6 4" xfId="15852"/>
    <cellStyle name="Cálculo 2 2 3 6 5" xfId="18573"/>
    <cellStyle name="Cálculo 2 2 3 7" xfId="4856"/>
    <cellStyle name="Cálculo 2 2 3 7 2" xfId="6565"/>
    <cellStyle name="Cálculo 2 2 3 7 2 2" xfId="10725"/>
    <cellStyle name="Cálculo 2 2 3 7 2 3" xfId="17003"/>
    <cellStyle name="Cálculo 2 2 3 7 2 4" xfId="20118"/>
    <cellStyle name="Cálculo 2 2 3 7 3" xfId="9865"/>
    <cellStyle name="Cálculo 2 2 3 7 4" xfId="15712"/>
    <cellStyle name="Cálculo 2 2 3 7 5" xfId="18409"/>
    <cellStyle name="Cálculo 2 2 3 8" xfId="5657"/>
    <cellStyle name="Cálculo 2 2 3 8 2" xfId="7365"/>
    <cellStyle name="Cálculo 2 2 3 8 2 2" xfId="11375"/>
    <cellStyle name="Cálculo 2 2 3 8 2 3" xfId="17616"/>
    <cellStyle name="Cálculo 2 2 3 8 2 4" xfId="20918"/>
    <cellStyle name="Cálculo 2 2 3 8 3" xfId="10237"/>
    <cellStyle name="Cálculo 2 2 3 8 4" xfId="16325"/>
    <cellStyle name="Cálculo 2 2 3 8 5" xfId="19210"/>
    <cellStyle name="Cálculo 2 2 3 9" xfId="4764"/>
    <cellStyle name="Cálculo 2 2 3 9 2" xfId="6473"/>
    <cellStyle name="Cálculo 2 2 3 9 2 2" xfId="10642"/>
    <cellStyle name="Cálculo 2 2 3 9 2 3" xfId="16928"/>
    <cellStyle name="Cálculo 2 2 3 9 2 4" xfId="20026"/>
    <cellStyle name="Cálculo 2 2 3 9 3" xfId="9816"/>
    <cellStyle name="Cálculo 2 2 3 9 4" xfId="15638"/>
    <cellStyle name="Cálculo 2 2 3 9 5" xfId="18317"/>
    <cellStyle name="Cálculo 2 2 4" xfId="2364"/>
    <cellStyle name="Cálculo 2 2 4 2" xfId="2751"/>
    <cellStyle name="Cálculo 2 2 4 2 2" xfId="14157"/>
    <cellStyle name="Cálculo 2 2 4 2 3" xfId="16666"/>
    <cellStyle name="Cálculo 2 2 4 3" xfId="3134"/>
    <cellStyle name="Cálculo 2 2 4 3 2" xfId="14433"/>
    <cellStyle name="Cálculo 2 2 4 3 3" xfId="14890"/>
    <cellStyle name="Cálculo 2 2 4 4" xfId="3517"/>
    <cellStyle name="Cálculo 2 2 4 4 2" xfId="14708"/>
    <cellStyle name="Cálculo 2 2 4 4 3" xfId="13211"/>
    <cellStyle name="Cálculo 2 2 4 5" xfId="3899"/>
    <cellStyle name="Cálculo 2 2 4 5 2" xfId="14982"/>
    <cellStyle name="Cálculo 2 2 4 5 3" xfId="12829"/>
    <cellStyle name="Cálculo 2 2 4 6" xfId="13877"/>
    <cellStyle name="Cálculo 2 2 4 7" xfId="15583"/>
    <cellStyle name="Cálculo 2 2 5" xfId="2352"/>
    <cellStyle name="Cálculo 2 2 5 2" xfId="2739"/>
    <cellStyle name="Cálculo 2 2 5 2 2" xfId="14149"/>
    <cellStyle name="Cálculo 2 2 5 2 3" xfId="15803"/>
    <cellStyle name="Cálculo 2 2 5 3" xfId="3122"/>
    <cellStyle name="Cálculo 2 2 5 3 2" xfId="14425"/>
    <cellStyle name="Cálculo 2 2 5 3 3" xfId="14381"/>
    <cellStyle name="Cálculo 2 2 5 4" xfId="3505"/>
    <cellStyle name="Cálculo 2 2 5 4 2" xfId="14700"/>
    <cellStyle name="Cálculo 2 2 5 4 3" xfId="13223"/>
    <cellStyle name="Cálculo 2 2 5 5" xfId="3887"/>
    <cellStyle name="Cálculo 2 2 5 5 2" xfId="14974"/>
    <cellStyle name="Cálculo 2 2 5 5 3" xfId="12841"/>
    <cellStyle name="Cálculo 2 2 5 6" xfId="13869"/>
    <cellStyle name="Cálculo 2 2 5 7" xfId="14096"/>
    <cellStyle name="Cálculo 2 2 6" xfId="21872"/>
    <cellStyle name="Cálculo 2 3" xfId="1676"/>
    <cellStyle name="Cálculo 2 4" xfId="1749"/>
    <cellStyle name="Cálculo 3" xfId="52"/>
    <cellStyle name="Cálculo 3 2" xfId="1967"/>
    <cellStyle name="Cálculo 3 2 10" xfId="4427"/>
    <cellStyle name="Cálculo 3 2 10 2" xfId="9713"/>
    <cellStyle name="Cálculo 3 2 10 3" xfId="15400"/>
    <cellStyle name="Cálculo 3 2 10 4" xfId="12331"/>
    <cellStyle name="Cálculo 3 2 11" xfId="4206"/>
    <cellStyle name="Cálculo 3 2 11 2" xfId="15218"/>
    <cellStyle name="Cálculo 3 2 11 3" xfId="12523"/>
    <cellStyle name="Cálculo 3 2 12" xfId="8167"/>
    <cellStyle name="Cálculo 3 2 13" xfId="13530"/>
    <cellStyle name="Cálculo 3 2 2" xfId="2058"/>
    <cellStyle name="Cálculo 3 2 2 10" xfId="6834"/>
    <cellStyle name="Cálculo 3 2 2 10 2" xfId="10923"/>
    <cellStyle name="Cálculo 3 2 2 10 3" xfId="17225"/>
    <cellStyle name="Cálculo 3 2 2 10 4" xfId="20387"/>
    <cellStyle name="Cálculo 3 2 2 11" xfId="4251"/>
    <cellStyle name="Cálculo 3 2 2 11 2" xfId="15257"/>
    <cellStyle name="Cálculo 3 2 2 11 3" xfId="12491"/>
    <cellStyle name="Cálculo 3 2 2 12" xfId="8248"/>
    <cellStyle name="Cálculo 3 2 2 13" xfId="13660"/>
    <cellStyle name="Cálculo 3 2 2 14" xfId="15478"/>
    <cellStyle name="Cálculo 3 2 2 2" xfId="1991"/>
    <cellStyle name="Cálculo 3 2 2 2 10" xfId="4219"/>
    <cellStyle name="Cálculo 3 2 2 2 10 2" xfId="15229"/>
    <cellStyle name="Cálculo 3 2 2 2 10 3" xfId="12510"/>
    <cellStyle name="Cálculo 3 2 2 2 11" xfId="8185"/>
    <cellStyle name="Cálculo 3 2 2 2 12" xfId="13605"/>
    <cellStyle name="Cálculo 3 2 2 2 2" xfId="2485"/>
    <cellStyle name="Cálculo 3 2 2 2 2 10" xfId="8650"/>
    <cellStyle name="Cálculo 3 2 2 2 2 11" xfId="13973"/>
    <cellStyle name="Cálculo 3 2 2 2 2 12" xfId="14364"/>
    <cellStyle name="Cálculo 3 2 2 2 2 2" xfId="2872"/>
    <cellStyle name="Cálculo 3 2 2 2 2 2 2" xfId="6607"/>
    <cellStyle name="Cálculo 3 2 2 2 2 2 2 2" xfId="10747"/>
    <cellStyle name="Cálculo 3 2 2 2 2 2 2 3" xfId="17042"/>
    <cellStyle name="Cálculo 3 2 2 2 2 2 2 4" xfId="20160"/>
    <cellStyle name="Cálculo 3 2 2 2 2 2 3" xfId="4898"/>
    <cellStyle name="Cálculo 3 2 2 2 2 2 3 2" xfId="15751"/>
    <cellStyle name="Cálculo 3 2 2 2 2 2 3 3" xfId="18451"/>
    <cellStyle name="Cálculo 3 2 2 2 2 2 4" xfId="8999"/>
    <cellStyle name="Cálculo 3 2 2 2 2 2 5" xfId="14253"/>
    <cellStyle name="Cálculo 3 2 2 2 2 2 6" xfId="14227"/>
    <cellStyle name="Cálculo 3 2 2 2 2 3" xfId="3255"/>
    <cellStyle name="Cálculo 3 2 2 2 2 3 2" xfId="6510"/>
    <cellStyle name="Cálculo 3 2 2 2 2 3 2 2" xfId="10675"/>
    <cellStyle name="Cálculo 3 2 2 2 2 3 2 3" xfId="16957"/>
    <cellStyle name="Cálculo 3 2 2 2 2 3 2 4" xfId="20063"/>
    <cellStyle name="Cálculo 3 2 2 2 2 3 3" xfId="4801"/>
    <cellStyle name="Cálculo 3 2 2 2 2 3 3 2" xfId="15667"/>
    <cellStyle name="Cálculo 3 2 2 2 2 3 3 3" xfId="18354"/>
    <cellStyle name="Cálculo 3 2 2 2 2 3 4" xfId="9213"/>
    <cellStyle name="Cálculo 3 2 2 2 2 3 5" xfId="14529"/>
    <cellStyle name="Cálculo 3 2 2 2 2 3 6" xfId="13314"/>
    <cellStyle name="Cálculo 3 2 2 2 2 4" xfId="3638"/>
    <cellStyle name="Cálculo 3 2 2 2 2 4 2" xfId="7481"/>
    <cellStyle name="Cálculo 3 2 2 2 2 4 2 2" xfId="11484"/>
    <cellStyle name="Cálculo 3 2 2 2 2 4 2 3" xfId="17720"/>
    <cellStyle name="Cálculo 3 2 2 2 2 4 2 4" xfId="21034"/>
    <cellStyle name="Cálculo 3 2 2 2 2 4 3" xfId="5773"/>
    <cellStyle name="Cálculo 3 2 2 2 2 4 3 2" xfId="16429"/>
    <cellStyle name="Cálculo 3 2 2 2 2 4 3 3" xfId="19326"/>
    <cellStyle name="Cálculo 3 2 2 2 2 4 4" xfId="9391"/>
    <cellStyle name="Cálculo 3 2 2 2 2 4 5" xfId="14804"/>
    <cellStyle name="Cálculo 3 2 2 2 2 4 6" xfId="13090"/>
    <cellStyle name="Cálculo 3 2 2 2 2 5" xfId="4020"/>
    <cellStyle name="Cálculo 3 2 2 2 2 5 2" xfId="7713"/>
    <cellStyle name="Cálculo 3 2 2 2 2 5 2 2" xfId="11716"/>
    <cellStyle name="Cálculo 3 2 2 2 2 5 2 3" xfId="17891"/>
    <cellStyle name="Cálculo 3 2 2 2 2 5 2 4" xfId="21266"/>
    <cellStyle name="Cálculo 3 2 2 2 2 5 3" xfId="6005"/>
    <cellStyle name="Cálculo 3 2 2 2 2 5 3 2" xfId="16600"/>
    <cellStyle name="Cálculo 3 2 2 2 2 5 3 3" xfId="19558"/>
    <cellStyle name="Cálculo 3 2 2 2 2 5 4" xfId="9568"/>
    <cellStyle name="Cálculo 3 2 2 2 2 5 5" xfId="15078"/>
    <cellStyle name="Cálculo 3 2 2 2 2 5 6" xfId="12708"/>
    <cellStyle name="Cálculo 3 2 2 2 2 6" xfId="6237"/>
    <cellStyle name="Cálculo 3 2 2 2 2 6 2" xfId="7945"/>
    <cellStyle name="Cálculo 3 2 2 2 2 6 2 2" xfId="11948"/>
    <cellStyle name="Cálculo 3 2 2 2 2 6 2 3" xfId="18062"/>
    <cellStyle name="Cálculo 3 2 2 2 2 6 2 4" xfId="21498"/>
    <cellStyle name="Cálculo 3 2 2 2 2 6 3" xfId="10406"/>
    <cellStyle name="Cálculo 3 2 2 2 2 6 4" xfId="16770"/>
    <cellStyle name="Cálculo 3 2 2 2 2 6 5" xfId="19790"/>
    <cellStyle name="Cálculo 3 2 2 2 2 7" xfId="5225"/>
    <cellStyle name="Cálculo 3 2 2 2 2 7 2" xfId="10001"/>
    <cellStyle name="Cálculo 3 2 2 2 2 7 3" xfId="16008"/>
    <cellStyle name="Cálculo 3 2 2 2 2 7 4" xfId="18778"/>
    <cellStyle name="Cálculo 3 2 2 2 2 8" xfId="6933"/>
    <cellStyle name="Cálculo 3 2 2 2 2 8 2" xfId="10989"/>
    <cellStyle name="Cálculo 3 2 2 2 2 8 3" xfId="17300"/>
    <cellStyle name="Cálculo 3 2 2 2 2 8 4" xfId="20486"/>
    <cellStyle name="Cálculo 3 2 2 2 2 9" xfId="4315"/>
    <cellStyle name="Cálculo 3 2 2 2 2 9 2" xfId="15318"/>
    <cellStyle name="Cálculo 3 2 2 2 2 9 3" xfId="12427"/>
    <cellStyle name="Cálculo 3 2 2 2 3" xfId="2605"/>
    <cellStyle name="Cálculo 3 2 2 2 3 2" xfId="2992"/>
    <cellStyle name="Cálculo 3 2 2 2 3 2 2" xfId="6581"/>
    <cellStyle name="Cálculo 3 2 2 2 3 2 2 2" xfId="17019"/>
    <cellStyle name="Cálculo 3 2 2 2 3 2 2 3" xfId="20134"/>
    <cellStyle name="Cálculo 3 2 2 2 3 2 3" xfId="9118"/>
    <cellStyle name="Cálculo 3 2 2 2 3 2 4" xfId="14346"/>
    <cellStyle name="Cálculo 3 2 2 2 3 2 5" xfId="15174"/>
    <cellStyle name="Cálculo 3 2 2 2 3 3" xfId="3375"/>
    <cellStyle name="Cálculo 3 2 2 2 3 3 2" xfId="14621"/>
    <cellStyle name="Cálculo 3 2 2 2 3 3 3" xfId="13339"/>
    <cellStyle name="Cálculo 3 2 2 2 3 4" xfId="3758"/>
    <cellStyle name="Cálculo 3 2 2 2 3 4 2" xfId="14897"/>
    <cellStyle name="Cálculo 3 2 2 2 3 4 3" xfId="12970"/>
    <cellStyle name="Cálculo 3 2 2 2 3 5" xfId="4140"/>
    <cellStyle name="Cálculo 3 2 2 2 3 5 2" xfId="15169"/>
    <cellStyle name="Cálculo 3 2 2 2 3 5 3" xfId="12589"/>
    <cellStyle name="Cálculo 3 2 2 2 3 6" xfId="4872"/>
    <cellStyle name="Cálculo 3 2 2 2 3 6 2" xfId="15728"/>
    <cellStyle name="Cálculo 3 2 2 2 3 6 3" xfId="18425"/>
    <cellStyle name="Cálculo 3 2 2 2 3 7" xfId="8770"/>
    <cellStyle name="Cálculo 3 2 2 2 3 8" xfId="14066"/>
    <cellStyle name="Cálculo 3 2 2 2 3 9" xfId="14121"/>
    <cellStyle name="Cálculo 3 2 2 2 4" xfId="2193"/>
    <cellStyle name="Cálculo 3 2 2 2 4 2" xfId="7143"/>
    <cellStyle name="Cálculo 3 2 2 2 4 2 2" xfId="11194"/>
    <cellStyle name="Cálculo 3 2 2 2 4 2 3" xfId="17445"/>
    <cellStyle name="Cálculo 3 2 2 2 4 2 4" xfId="20696"/>
    <cellStyle name="Cálculo 3 2 2 2 4 3" xfId="5435"/>
    <cellStyle name="Cálculo 3 2 2 2 4 3 2" xfId="16153"/>
    <cellStyle name="Cálculo 3 2 2 2 4 3 3" xfId="18988"/>
    <cellStyle name="Cálculo 3 2 2 2 4 4" xfId="8381"/>
    <cellStyle name="Cálculo 3 2 2 2 4 5" xfId="13766"/>
    <cellStyle name="Cálculo 3 2 2 2 4 6" xfId="16540"/>
    <cellStyle name="Cálculo 3 2 2 2 5" xfId="4973"/>
    <cellStyle name="Cálculo 3 2 2 2 5 2" xfId="6682"/>
    <cellStyle name="Cálculo 3 2 2 2 5 2 2" xfId="10804"/>
    <cellStyle name="Cálculo 3 2 2 2 5 2 3" xfId="17106"/>
    <cellStyle name="Cálculo 3 2 2 2 5 2 4" xfId="20235"/>
    <cellStyle name="Cálculo 3 2 2 2 5 3" xfId="9882"/>
    <cellStyle name="Cálculo 3 2 2 2 5 4" xfId="15815"/>
    <cellStyle name="Cálculo 3 2 2 2 5 5" xfId="18526"/>
    <cellStyle name="Cálculo 3 2 2 2 6" xfId="5670"/>
    <cellStyle name="Cálculo 3 2 2 2 6 2" xfId="7378"/>
    <cellStyle name="Cálculo 3 2 2 2 6 2 2" xfId="11386"/>
    <cellStyle name="Cálculo 3 2 2 2 6 2 3" xfId="17626"/>
    <cellStyle name="Cálculo 3 2 2 2 6 2 4" xfId="20931"/>
    <cellStyle name="Cálculo 3 2 2 2 6 3" xfId="10244"/>
    <cellStyle name="Cálculo 3 2 2 2 6 4" xfId="16335"/>
    <cellStyle name="Cálculo 3 2 2 2 6 5" xfId="19223"/>
    <cellStyle name="Cálculo 3 2 2 2 7" xfId="4855"/>
    <cellStyle name="Cálculo 3 2 2 2 7 2" xfId="6564"/>
    <cellStyle name="Cálculo 3 2 2 2 7 2 2" xfId="10724"/>
    <cellStyle name="Cálculo 3 2 2 2 7 2 3" xfId="17002"/>
    <cellStyle name="Cálculo 3 2 2 2 7 2 4" xfId="20117"/>
    <cellStyle name="Cálculo 3 2 2 2 7 3" xfId="9864"/>
    <cellStyle name="Cálculo 3 2 2 2 7 4" xfId="15711"/>
    <cellStyle name="Cálculo 3 2 2 2 7 5" xfId="18408"/>
    <cellStyle name="Cálculo 3 2 2 2 8" xfId="5087"/>
    <cellStyle name="Cálculo 3 2 2 2 8 2" xfId="9904"/>
    <cellStyle name="Cálculo 3 2 2 2 8 3" xfId="15903"/>
    <cellStyle name="Cálculo 3 2 2 2 8 4" xfId="18640"/>
    <cellStyle name="Cálculo 3 2 2 2 9" xfId="6796"/>
    <cellStyle name="Cálculo 3 2 2 2 9 2" xfId="10891"/>
    <cellStyle name="Cálculo 3 2 2 2 9 3" xfId="17194"/>
    <cellStyle name="Cálculo 3 2 2 2 9 4" xfId="20349"/>
    <cellStyle name="Cálculo 3 2 2 3" xfId="2548"/>
    <cellStyle name="Cálculo 3 2 2 3 10" xfId="8713"/>
    <cellStyle name="Cálculo 3 2 2 3 11" xfId="14025"/>
    <cellStyle name="Cálculo 3 2 2 3 12" xfId="17570"/>
    <cellStyle name="Cálculo 3 2 2 3 2" xfId="2935"/>
    <cellStyle name="Cálculo 3 2 2 3 2 2" xfId="6686"/>
    <cellStyle name="Cálculo 3 2 2 3 2 2 2" xfId="10807"/>
    <cellStyle name="Cálculo 3 2 2 3 2 2 3" xfId="17110"/>
    <cellStyle name="Cálculo 3 2 2 3 2 2 4" xfId="20239"/>
    <cellStyle name="Cálculo 3 2 2 3 2 3" xfId="4977"/>
    <cellStyle name="Cálculo 3 2 2 3 2 3 2" xfId="15819"/>
    <cellStyle name="Cálculo 3 2 2 3 2 3 3" xfId="18530"/>
    <cellStyle name="Cálculo 3 2 2 3 2 4" xfId="9062"/>
    <cellStyle name="Cálculo 3 2 2 3 2 5" xfId="14305"/>
    <cellStyle name="Cálculo 3 2 2 3 2 6" xfId="14666"/>
    <cellStyle name="Cálculo 3 2 2 3 3" xfId="3318"/>
    <cellStyle name="Cálculo 3 2 2 3 3 2" xfId="6517"/>
    <cellStyle name="Cálculo 3 2 2 3 3 2 2" xfId="10682"/>
    <cellStyle name="Cálculo 3 2 2 3 3 2 3" xfId="16963"/>
    <cellStyle name="Cálculo 3 2 2 3 3 2 4" xfId="20070"/>
    <cellStyle name="Cálculo 3 2 2 3 3 3" xfId="4808"/>
    <cellStyle name="Cálculo 3 2 2 3 3 3 2" xfId="15673"/>
    <cellStyle name="Cálculo 3 2 2 3 3 3 3" xfId="18361"/>
    <cellStyle name="Cálculo 3 2 2 3 3 4" xfId="9272"/>
    <cellStyle name="Cálculo 3 2 2 3 3 5" xfId="14581"/>
    <cellStyle name="Cálculo 3 2 2 3 3 6" xfId="13396"/>
    <cellStyle name="Cálculo 3 2 2 3 4" xfId="3701"/>
    <cellStyle name="Cálculo 3 2 2 3 4 2" xfId="7462"/>
    <cellStyle name="Cálculo 3 2 2 3 4 2 2" xfId="11465"/>
    <cellStyle name="Cálculo 3 2 2 3 4 2 3" xfId="17703"/>
    <cellStyle name="Cálculo 3 2 2 3 4 2 4" xfId="21015"/>
    <cellStyle name="Cálculo 3 2 2 3 4 3" xfId="5754"/>
    <cellStyle name="Cálculo 3 2 2 3 4 3 2" xfId="16412"/>
    <cellStyle name="Cálculo 3 2 2 3 4 3 3" xfId="19307"/>
    <cellStyle name="Cálculo 3 2 2 3 4 4" xfId="9450"/>
    <cellStyle name="Cálculo 3 2 2 3 4 5" xfId="14856"/>
    <cellStyle name="Cálculo 3 2 2 3 4 6" xfId="13027"/>
    <cellStyle name="Cálculo 3 2 2 3 5" xfId="4083"/>
    <cellStyle name="Cálculo 3 2 2 3 5 2" xfId="7694"/>
    <cellStyle name="Cálculo 3 2 2 3 5 2 2" xfId="11697"/>
    <cellStyle name="Cálculo 3 2 2 3 5 2 3" xfId="17874"/>
    <cellStyle name="Cálculo 3 2 2 3 5 2 4" xfId="21247"/>
    <cellStyle name="Cálculo 3 2 2 3 5 3" xfId="5986"/>
    <cellStyle name="Cálculo 3 2 2 3 5 3 2" xfId="16583"/>
    <cellStyle name="Cálculo 3 2 2 3 5 3 3" xfId="19539"/>
    <cellStyle name="Cálculo 3 2 2 3 5 4" xfId="9627"/>
    <cellStyle name="Cálculo 3 2 2 3 5 5" xfId="15129"/>
    <cellStyle name="Cálculo 3 2 2 3 5 6" xfId="12645"/>
    <cellStyle name="Cálculo 3 2 2 3 6" xfId="6218"/>
    <cellStyle name="Cálculo 3 2 2 3 6 2" xfId="7926"/>
    <cellStyle name="Cálculo 3 2 2 3 6 2 2" xfId="11929"/>
    <cellStyle name="Cálculo 3 2 2 3 6 2 3" xfId="18045"/>
    <cellStyle name="Cálculo 3 2 2 3 6 2 4" xfId="21479"/>
    <cellStyle name="Cálculo 3 2 2 3 6 3" xfId="10387"/>
    <cellStyle name="Cálculo 3 2 2 3 6 4" xfId="16753"/>
    <cellStyle name="Cálculo 3 2 2 3 6 5" xfId="19771"/>
    <cellStyle name="Cálculo 3 2 2 3 7" xfId="5206"/>
    <cellStyle name="Cálculo 3 2 2 3 7 2" xfId="9982"/>
    <cellStyle name="Cálculo 3 2 2 3 7 3" xfId="15991"/>
    <cellStyle name="Cálculo 3 2 2 3 7 4" xfId="18759"/>
    <cellStyle name="Cálculo 3 2 2 3 8" xfId="6914"/>
    <cellStyle name="Cálculo 3 2 2 3 8 2" xfId="10970"/>
    <cellStyle name="Cálculo 3 2 2 3 8 3" xfId="17283"/>
    <cellStyle name="Cálculo 3 2 2 3 8 4" xfId="20467"/>
    <cellStyle name="Cálculo 3 2 2 3 9" xfId="4296"/>
    <cellStyle name="Cálculo 3 2 2 3 9 2" xfId="15301"/>
    <cellStyle name="Cálculo 3 2 2 3 9 3" xfId="12446"/>
    <cellStyle name="Cálculo 3 2 2 4" xfId="2334"/>
    <cellStyle name="Cálculo 3 2 2 4 2" xfId="2721"/>
    <cellStyle name="Cálculo 3 2 2 4 2 2" xfId="6645"/>
    <cellStyle name="Cálculo 3 2 2 4 2 2 2" xfId="17073"/>
    <cellStyle name="Cálculo 3 2 2 4 2 2 3" xfId="20198"/>
    <cellStyle name="Cálculo 3 2 2 4 2 3" xfId="8884"/>
    <cellStyle name="Cálculo 3 2 2 4 2 4" xfId="14134"/>
    <cellStyle name="Cálculo 3 2 2 4 2 5" xfId="15564"/>
    <cellStyle name="Cálculo 3 2 2 4 3" xfId="3104"/>
    <cellStyle name="Cálculo 3 2 2 4 3 2" xfId="14410"/>
    <cellStyle name="Cálculo 3 2 2 4 3 3" xfId="14936"/>
    <cellStyle name="Cálculo 3 2 2 4 4" xfId="3487"/>
    <cellStyle name="Cálculo 3 2 2 4 4 2" xfId="14685"/>
    <cellStyle name="Cálculo 3 2 2 4 4 3" xfId="13233"/>
    <cellStyle name="Cálculo 3 2 2 4 5" xfId="3869"/>
    <cellStyle name="Cálculo 3 2 2 4 5 2" xfId="14959"/>
    <cellStyle name="Cálculo 3 2 2 4 5 3" xfId="12859"/>
    <cellStyle name="Cálculo 3 2 2 4 6" xfId="4936"/>
    <cellStyle name="Cálculo 3 2 2 4 6 2" xfId="15782"/>
    <cellStyle name="Cálculo 3 2 2 4 6 3" xfId="18489"/>
    <cellStyle name="Cálculo 3 2 2 4 7" xfId="8519"/>
    <cellStyle name="Cálculo 3 2 2 4 8" xfId="13854"/>
    <cellStyle name="Cálculo 3 2 2 4 9" xfId="16491"/>
    <cellStyle name="Cálculo 3 2 2 5" xfId="4648"/>
    <cellStyle name="Cálculo 3 2 2 5 2" xfId="4454"/>
    <cellStyle name="Cálculo 3 2 2 5 2 2" xfId="9732"/>
    <cellStyle name="Cálculo 3 2 2 5 2 3" xfId="15423"/>
    <cellStyle name="Cálculo 3 2 2 5 2 4" xfId="12179"/>
    <cellStyle name="Cálculo 3 2 2 5 3" xfId="9794"/>
    <cellStyle name="Cálculo 3 2 2 5 4" xfId="15557"/>
    <cellStyle name="Cálculo 3 2 2 5 5" xfId="18201"/>
    <cellStyle name="Cálculo 3 2 2 6" xfId="4793"/>
    <cellStyle name="Cálculo 3 2 2 6 2" xfId="6502"/>
    <cellStyle name="Cálculo 3 2 2 6 2 2" xfId="10668"/>
    <cellStyle name="Cálculo 3 2 2 6 2 3" xfId="16951"/>
    <cellStyle name="Cálculo 3 2 2 6 2 4" xfId="20055"/>
    <cellStyle name="Cálculo 3 2 2 6 3" xfId="9842"/>
    <cellStyle name="Cálculo 3 2 2 6 4" xfId="15661"/>
    <cellStyle name="Cálculo 3 2 2 6 5" xfId="18346"/>
    <cellStyle name="Cálculo 3 2 2 7" xfId="5654"/>
    <cellStyle name="Cálculo 3 2 2 7 2" xfId="7362"/>
    <cellStyle name="Cálculo 3 2 2 7 2 2" xfId="11373"/>
    <cellStyle name="Cálculo 3 2 2 7 2 3" xfId="17614"/>
    <cellStyle name="Cálculo 3 2 2 7 2 4" xfId="20915"/>
    <cellStyle name="Cálculo 3 2 2 7 3" xfId="10235"/>
    <cellStyle name="Cálculo 3 2 2 7 4" xfId="16323"/>
    <cellStyle name="Cálculo 3 2 2 7 5" xfId="19207"/>
    <cellStyle name="Cálculo 3 2 2 8" xfId="4776"/>
    <cellStyle name="Cálculo 3 2 2 8 2" xfId="6485"/>
    <cellStyle name="Cálculo 3 2 2 8 2 2" xfId="10654"/>
    <cellStyle name="Cálculo 3 2 2 8 2 3" xfId="16936"/>
    <cellStyle name="Cálculo 3 2 2 8 2 4" xfId="20038"/>
    <cellStyle name="Cálculo 3 2 2 8 3" xfId="9828"/>
    <cellStyle name="Cálculo 3 2 2 8 4" xfId="15646"/>
    <cellStyle name="Cálculo 3 2 2 8 5" xfId="18329"/>
    <cellStyle name="Cálculo 3 2 2 9" xfId="5125"/>
    <cellStyle name="Cálculo 3 2 2 9 2" xfId="9936"/>
    <cellStyle name="Cálculo 3 2 2 9 3" xfId="15933"/>
    <cellStyle name="Cálculo 3 2 2 9 4" xfId="18678"/>
    <cellStyle name="Cálculo 3 2 3" xfId="2028"/>
    <cellStyle name="Cálculo 3 2 3 10" xfId="6872"/>
    <cellStyle name="Cálculo 3 2 3 10 2" xfId="10945"/>
    <cellStyle name="Cálculo 3 2 3 10 3" xfId="17253"/>
    <cellStyle name="Cálculo 3 2 3 10 4" xfId="20425"/>
    <cellStyle name="Cálculo 3 2 3 11" xfId="4273"/>
    <cellStyle name="Cálculo 3 2 3 11 2" xfId="15278"/>
    <cellStyle name="Cálculo 3 2 3 11 3" xfId="12469"/>
    <cellStyle name="Cálculo 3 2 3 12" xfId="8218"/>
    <cellStyle name="Cálculo 3 2 3 13" xfId="13636"/>
    <cellStyle name="Cálculo 3 2 3 14" xfId="14323"/>
    <cellStyle name="Cálculo 3 2 3 2" xfId="2085"/>
    <cellStyle name="Cálculo 3 2 3 2 10" xfId="4295"/>
    <cellStyle name="Cálculo 3 2 3 2 10 2" xfId="15300"/>
    <cellStyle name="Cálculo 3 2 3 2 10 3" xfId="12447"/>
    <cellStyle name="Cálculo 3 2 3 2 11" xfId="8275"/>
    <cellStyle name="Cálculo 3 2 3 2 12" xfId="13679"/>
    <cellStyle name="Cálculo 3 2 3 2 2" xfId="2575"/>
    <cellStyle name="Cálculo 3 2 3 2 2 10" xfId="8740"/>
    <cellStyle name="Cálculo 3 2 3 2 2 11" xfId="14044"/>
    <cellStyle name="Cálculo 3 2 3 2 2 12" xfId="16250"/>
    <cellStyle name="Cálculo 3 2 3 2 2 2" xfId="2962"/>
    <cellStyle name="Cálculo 3 2 3 2 2 2 2" xfId="7323"/>
    <cellStyle name="Cálculo 3 2 3 2 2 2 2 2" xfId="11334"/>
    <cellStyle name="Cálculo 3 2 3 2 2 2 2 3" xfId="17583"/>
    <cellStyle name="Cálculo 3 2 3 2 2 2 2 4" xfId="20876"/>
    <cellStyle name="Cálculo 3 2 3 2 2 2 3" xfId="5615"/>
    <cellStyle name="Cálculo 3 2 3 2 2 2 3 2" xfId="16292"/>
    <cellStyle name="Cálculo 3 2 3 2 2 2 3 3" xfId="19168"/>
    <cellStyle name="Cálculo 3 2 3 2 2 2 4" xfId="9089"/>
    <cellStyle name="Cálculo 3 2 3 2 2 2 5" xfId="14324"/>
    <cellStyle name="Cálculo 3 2 3 2 2 2 6" xfId="15532"/>
    <cellStyle name="Cálculo 3 2 3 2 2 3" xfId="3345"/>
    <cellStyle name="Cálculo 3 2 3 2 2 3 2" xfId="7114"/>
    <cellStyle name="Cálculo 3 2 3 2 2 3 2 2" xfId="11170"/>
    <cellStyle name="Cálculo 3 2 3 2 2 3 2 3" xfId="17422"/>
    <cellStyle name="Cálculo 3 2 3 2 2 3 2 4" xfId="20667"/>
    <cellStyle name="Cálculo 3 2 3 2 2 3 3" xfId="5406"/>
    <cellStyle name="Cálculo 3 2 3 2 2 3 3 2" xfId="16130"/>
    <cellStyle name="Cálculo 3 2 3 2 2 3 3 3" xfId="18959"/>
    <cellStyle name="Cálculo 3 2 3 2 2 3 4" xfId="9299"/>
    <cellStyle name="Cálculo 3 2 3 2 2 3 5" xfId="14599"/>
    <cellStyle name="Cálculo 3 2 3 2 2 3 6" xfId="13369"/>
    <cellStyle name="Cálculo 3 2 3 2 2 4" xfId="3728"/>
    <cellStyle name="Cálculo 3 2 3 2 2 4 2" xfId="7630"/>
    <cellStyle name="Cálculo 3 2 3 2 2 4 2 2" xfId="11633"/>
    <cellStyle name="Cálculo 3 2 3 2 2 4 2 3" xfId="17817"/>
    <cellStyle name="Cálculo 3 2 3 2 2 4 2 4" xfId="21183"/>
    <cellStyle name="Cálculo 3 2 3 2 2 4 3" xfId="5922"/>
    <cellStyle name="Cálculo 3 2 3 2 2 4 3 2" xfId="16526"/>
    <cellStyle name="Cálculo 3 2 3 2 2 4 3 3" xfId="19475"/>
    <cellStyle name="Cálculo 3 2 3 2 2 4 4" xfId="9477"/>
    <cellStyle name="Cálculo 3 2 3 2 2 4 5" xfId="14875"/>
    <cellStyle name="Cálculo 3 2 3 2 2 4 6" xfId="13000"/>
    <cellStyle name="Cálculo 3 2 3 2 2 5" xfId="4110"/>
    <cellStyle name="Cálculo 3 2 3 2 2 5 2" xfId="7862"/>
    <cellStyle name="Cálculo 3 2 3 2 2 5 2 2" xfId="11865"/>
    <cellStyle name="Cálculo 3 2 3 2 2 5 2 3" xfId="17988"/>
    <cellStyle name="Cálculo 3 2 3 2 2 5 2 4" xfId="21415"/>
    <cellStyle name="Cálculo 3 2 3 2 2 5 3" xfId="6154"/>
    <cellStyle name="Cálculo 3 2 3 2 2 5 3 2" xfId="16696"/>
    <cellStyle name="Cálculo 3 2 3 2 2 5 3 3" xfId="19707"/>
    <cellStyle name="Cálculo 3 2 3 2 2 5 4" xfId="9654"/>
    <cellStyle name="Cálculo 3 2 3 2 2 5 5" xfId="15147"/>
    <cellStyle name="Cálculo 3 2 3 2 2 5 6" xfId="12618"/>
    <cellStyle name="Cálculo 3 2 3 2 2 6" xfId="6386"/>
    <cellStyle name="Cálculo 3 2 3 2 2 6 2" xfId="8094"/>
    <cellStyle name="Cálculo 3 2 3 2 2 6 2 2" xfId="12097"/>
    <cellStyle name="Cálculo 3 2 3 2 2 6 2 3" xfId="18160"/>
    <cellStyle name="Cálculo 3 2 3 2 2 6 2 4" xfId="21647"/>
    <cellStyle name="Cálculo 3 2 3 2 2 6 3" xfId="10555"/>
    <cellStyle name="Cálculo 3 2 3 2 2 6 4" xfId="16867"/>
    <cellStyle name="Cálculo 3 2 3 2 2 6 5" xfId="19939"/>
    <cellStyle name="Cálculo 3 2 3 2 2 7" xfId="5374"/>
    <cellStyle name="Cálculo 3 2 3 2 2 7 2" xfId="10150"/>
    <cellStyle name="Cálculo 3 2 3 2 2 7 3" xfId="16106"/>
    <cellStyle name="Cálculo 3 2 3 2 2 7 4" xfId="18927"/>
    <cellStyle name="Cálculo 3 2 3 2 2 8" xfId="7082"/>
    <cellStyle name="Cálculo 3 2 3 2 2 8 2" xfId="11138"/>
    <cellStyle name="Cálculo 3 2 3 2 2 8 3" xfId="17398"/>
    <cellStyle name="Cálculo 3 2 3 2 2 8 4" xfId="20635"/>
    <cellStyle name="Cálculo 3 2 3 2 2 9" xfId="4568"/>
    <cellStyle name="Cálculo 3 2 3 2 2 9 2" xfId="15494"/>
    <cellStyle name="Cálculo 3 2 3 2 2 9 3" xfId="12249"/>
    <cellStyle name="Cálculo 3 2 3 2 3" xfId="2632"/>
    <cellStyle name="Cálculo 3 2 3 2 3 2" xfId="3019"/>
    <cellStyle name="Cálculo 3 2 3 2 3 2 2" xfId="6595"/>
    <cellStyle name="Cálculo 3 2 3 2 3 2 2 2" xfId="17031"/>
    <cellStyle name="Cálculo 3 2 3 2 3 2 2 3" xfId="20148"/>
    <cellStyle name="Cálculo 3 2 3 2 3 2 3" xfId="9133"/>
    <cellStyle name="Cálculo 3 2 3 2 3 2 4" xfId="14366"/>
    <cellStyle name="Cálculo 3 2 3 2 3 2 5" xfId="16837"/>
    <cellStyle name="Cálculo 3 2 3 2 3 3" xfId="3402"/>
    <cellStyle name="Cálculo 3 2 3 2 3 3 2" xfId="14641"/>
    <cellStyle name="Cálculo 3 2 3 2 3 3 3" xfId="13312"/>
    <cellStyle name="Cálculo 3 2 3 2 3 4" xfId="3785"/>
    <cellStyle name="Cálculo 3 2 3 2 3 4 2" xfId="14916"/>
    <cellStyle name="Cálculo 3 2 3 2 3 4 3" xfId="12943"/>
    <cellStyle name="Cálculo 3 2 3 2 3 5" xfId="4167"/>
    <cellStyle name="Cálculo 3 2 3 2 3 5 2" xfId="15188"/>
    <cellStyle name="Cálculo 3 2 3 2 3 5 3" xfId="12562"/>
    <cellStyle name="Cálculo 3 2 3 2 3 6" xfId="4886"/>
    <cellStyle name="Cálculo 3 2 3 2 3 6 2" xfId="15740"/>
    <cellStyle name="Cálculo 3 2 3 2 3 6 3" xfId="18439"/>
    <cellStyle name="Cálculo 3 2 3 2 3 7" xfId="8797"/>
    <cellStyle name="Cálculo 3 2 3 2 3 8" xfId="14086"/>
    <cellStyle name="Cálculo 3 2 3 2 3 9" xfId="13965"/>
    <cellStyle name="Cálculo 3 2 3 2 4" xfId="2250"/>
    <cellStyle name="Cálculo 3 2 3 2 4 2" xfId="6527"/>
    <cellStyle name="Cálculo 3 2 3 2 4 2 2" xfId="10691"/>
    <cellStyle name="Cálculo 3 2 3 2 4 2 3" xfId="16972"/>
    <cellStyle name="Cálculo 3 2 3 2 4 2 4" xfId="20080"/>
    <cellStyle name="Cálculo 3 2 3 2 4 3" xfId="4818"/>
    <cellStyle name="Cálculo 3 2 3 2 4 3 2" xfId="15682"/>
    <cellStyle name="Cálculo 3 2 3 2 4 3 3" xfId="18371"/>
    <cellStyle name="Cálculo 3 2 3 2 4 4" xfId="8437"/>
    <cellStyle name="Cálculo 3 2 3 2 4 5" xfId="13811"/>
    <cellStyle name="Cálculo 3 2 3 2 4 6" xfId="13925"/>
    <cellStyle name="Cálculo 3 2 3 2 5" xfId="5753"/>
    <cellStyle name="Cálculo 3 2 3 2 5 2" xfId="7461"/>
    <cellStyle name="Cálculo 3 2 3 2 5 2 2" xfId="11464"/>
    <cellStyle name="Cálculo 3 2 3 2 5 2 3" xfId="17702"/>
    <cellStyle name="Cálculo 3 2 3 2 5 2 4" xfId="21014"/>
    <cellStyle name="Cálculo 3 2 3 2 5 3" xfId="10306"/>
    <cellStyle name="Cálculo 3 2 3 2 5 4" xfId="16411"/>
    <cellStyle name="Cálculo 3 2 3 2 5 5" xfId="19306"/>
    <cellStyle name="Cálculo 3 2 3 2 6" xfId="5985"/>
    <cellStyle name="Cálculo 3 2 3 2 6 2" xfId="7693"/>
    <cellStyle name="Cálculo 3 2 3 2 6 2 2" xfId="11696"/>
    <cellStyle name="Cálculo 3 2 3 2 6 2 3" xfId="17873"/>
    <cellStyle name="Cálculo 3 2 3 2 6 2 4" xfId="21246"/>
    <cellStyle name="Cálculo 3 2 3 2 6 3" xfId="10346"/>
    <cellStyle name="Cálculo 3 2 3 2 6 4" xfId="16582"/>
    <cellStyle name="Cálculo 3 2 3 2 6 5" xfId="19538"/>
    <cellStyle name="Cálculo 3 2 3 2 7" xfId="6217"/>
    <cellStyle name="Cálculo 3 2 3 2 7 2" xfId="7925"/>
    <cellStyle name="Cálculo 3 2 3 2 7 2 2" xfId="11928"/>
    <cellStyle name="Cálculo 3 2 3 2 7 2 3" xfId="18044"/>
    <cellStyle name="Cálculo 3 2 3 2 7 2 4" xfId="21478"/>
    <cellStyle name="Cálculo 3 2 3 2 7 3" xfId="10386"/>
    <cellStyle name="Cálculo 3 2 3 2 7 4" xfId="16752"/>
    <cellStyle name="Cálculo 3 2 3 2 7 5" xfId="19770"/>
    <cellStyle name="Cálculo 3 2 3 2 8" xfId="5203"/>
    <cellStyle name="Cálculo 3 2 3 2 8 2" xfId="9981"/>
    <cellStyle name="Cálculo 3 2 3 2 8 3" xfId="15990"/>
    <cellStyle name="Cálculo 3 2 3 2 8 4" xfId="18756"/>
    <cellStyle name="Cálculo 3 2 3 2 9" xfId="6911"/>
    <cellStyle name="Cálculo 3 2 3 2 9 2" xfId="10969"/>
    <cellStyle name="Cálculo 3 2 3 2 9 3" xfId="17282"/>
    <cellStyle name="Cálculo 3 2 3 2 9 4" xfId="20464"/>
    <cellStyle name="Cálculo 3 2 3 3" xfId="2518"/>
    <cellStyle name="Cálculo 3 2 3 3 10" xfId="8683"/>
    <cellStyle name="Cálculo 3 2 3 3 11" xfId="14001"/>
    <cellStyle name="Cálculo 3 2 3 3 12" xfId="14401"/>
    <cellStyle name="Cálculo 3 2 3 3 2" xfId="2905"/>
    <cellStyle name="Cálculo 3 2 3 3 2 2" xfId="6745"/>
    <cellStyle name="Cálculo 3 2 3 3 2 2 2" xfId="10859"/>
    <cellStyle name="Cálculo 3 2 3 3 2 2 3" xfId="17156"/>
    <cellStyle name="Cálculo 3 2 3 3 2 2 4" xfId="20298"/>
    <cellStyle name="Cálculo 3 2 3 3 2 3" xfId="5036"/>
    <cellStyle name="Cálculo 3 2 3 3 2 3 2" xfId="15865"/>
    <cellStyle name="Cálculo 3 2 3 3 2 3 3" xfId="18589"/>
    <cellStyle name="Cálculo 3 2 3 3 2 4" xfId="9032"/>
    <cellStyle name="Cálculo 3 2 3 3 2 5" xfId="14281"/>
    <cellStyle name="Cálculo 3 2 3 3 2 6" xfId="14184"/>
    <cellStyle name="Cálculo 3 2 3 3 3" xfId="3288"/>
    <cellStyle name="Cálculo 3 2 3 3 3 2" xfId="4401"/>
    <cellStyle name="Cálculo 3 2 3 3 3 2 2" xfId="9689"/>
    <cellStyle name="Cálculo 3 2 3 3 3 2 3" xfId="15386"/>
    <cellStyle name="Cálculo 3 2 3 3 3 2 4" xfId="12344"/>
    <cellStyle name="Cálculo 3 2 3 3 3 3" xfId="4665"/>
    <cellStyle name="Cálculo 3 2 3 3 3 3 2" xfId="15571"/>
    <cellStyle name="Cálculo 3 2 3 3 3 3 3" xfId="18218"/>
    <cellStyle name="Cálculo 3 2 3 3 3 4" xfId="9246"/>
    <cellStyle name="Cálculo 3 2 3 3 3 5" xfId="14557"/>
    <cellStyle name="Cálculo 3 2 3 3 3 6" xfId="13426"/>
    <cellStyle name="Cálculo 3 2 3 3 4" xfId="3671"/>
    <cellStyle name="Cálculo 3 2 3 3 4 2" xfId="7510"/>
    <cellStyle name="Cálculo 3 2 3 3 4 2 2" xfId="11513"/>
    <cellStyle name="Cálculo 3 2 3 3 4 2 3" xfId="17743"/>
    <cellStyle name="Cálculo 3 2 3 3 4 2 4" xfId="21063"/>
    <cellStyle name="Cálculo 3 2 3 3 4 3" xfId="5802"/>
    <cellStyle name="Cálculo 3 2 3 3 4 3 2" xfId="16452"/>
    <cellStyle name="Cálculo 3 2 3 3 4 3 3" xfId="19355"/>
    <cellStyle name="Cálculo 3 2 3 3 4 4" xfId="9424"/>
    <cellStyle name="Cálculo 3 2 3 3 4 5" xfId="14832"/>
    <cellStyle name="Cálculo 3 2 3 3 4 6" xfId="13057"/>
    <cellStyle name="Cálculo 3 2 3 3 5" xfId="4053"/>
    <cellStyle name="Cálculo 3 2 3 3 5 2" xfId="7742"/>
    <cellStyle name="Cálculo 3 2 3 3 5 2 2" xfId="11745"/>
    <cellStyle name="Cálculo 3 2 3 3 5 2 3" xfId="17914"/>
    <cellStyle name="Cálculo 3 2 3 3 5 2 4" xfId="21295"/>
    <cellStyle name="Cálculo 3 2 3 3 5 3" xfId="6034"/>
    <cellStyle name="Cálculo 3 2 3 3 5 3 2" xfId="16623"/>
    <cellStyle name="Cálculo 3 2 3 3 5 3 3" xfId="19587"/>
    <cellStyle name="Cálculo 3 2 3 3 5 4" xfId="9601"/>
    <cellStyle name="Cálculo 3 2 3 3 5 5" xfId="15106"/>
    <cellStyle name="Cálculo 3 2 3 3 5 6" xfId="12675"/>
    <cellStyle name="Cálculo 3 2 3 3 6" xfId="6266"/>
    <cellStyle name="Cálculo 3 2 3 3 6 2" xfId="7974"/>
    <cellStyle name="Cálculo 3 2 3 3 6 2 2" xfId="11977"/>
    <cellStyle name="Cálculo 3 2 3 3 6 2 3" xfId="18085"/>
    <cellStyle name="Cálculo 3 2 3 3 6 2 4" xfId="21527"/>
    <cellStyle name="Cálculo 3 2 3 3 6 3" xfId="10435"/>
    <cellStyle name="Cálculo 3 2 3 3 6 4" xfId="16793"/>
    <cellStyle name="Cálculo 3 2 3 3 6 5" xfId="19819"/>
    <cellStyle name="Cálculo 3 2 3 3 7" xfId="5254"/>
    <cellStyle name="Cálculo 3 2 3 3 7 2" xfId="10030"/>
    <cellStyle name="Cálculo 3 2 3 3 7 3" xfId="16031"/>
    <cellStyle name="Cálculo 3 2 3 3 7 4" xfId="18807"/>
    <cellStyle name="Cálculo 3 2 3 3 8" xfId="6962"/>
    <cellStyle name="Cálculo 3 2 3 3 8 2" xfId="11018"/>
    <cellStyle name="Cálculo 3 2 3 3 8 3" xfId="17323"/>
    <cellStyle name="Cálculo 3 2 3 3 8 4" xfId="20515"/>
    <cellStyle name="Cálculo 3 2 3 3 9" xfId="4349"/>
    <cellStyle name="Cálculo 3 2 3 3 9 2" xfId="15346"/>
    <cellStyle name="Cálculo 3 2 3 3 9 3" xfId="12393"/>
    <cellStyle name="Cálculo 3 2 3 4" xfId="2369"/>
    <cellStyle name="Cálculo 3 2 3 4 2" xfId="2756"/>
    <cellStyle name="Cálculo 3 2 3 4 2 2" xfId="6647"/>
    <cellStyle name="Cálculo 3 2 3 4 2 2 2" xfId="17075"/>
    <cellStyle name="Cálculo 3 2 3 4 2 2 3" xfId="20200"/>
    <cellStyle name="Cálculo 3 2 3 4 2 3" xfId="8909"/>
    <cellStyle name="Cálculo 3 2 3 4 2 4" xfId="14161"/>
    <cellStyle name="Cálculo 3 2 3 4 2 5" xfId="14669"/>
    <cellStyle name="Cálculo 3 2 3 4 3" xfId="3139"/>
    <cellStyle name="Cálculo 3 2 3 4 3 2" xfId="14437"/>
    <cellStyle name="Cálculo 3 2 3 4 3 3" xfId="17598"/>
    <cellStyle name="Cálculo 3 2 3 4 4" xfId="3522"/>
    <cellStyle name="Cálculo 3 2 3 4 4 2" xfId="14712"/>
    <cellStyle name="Cálculo 3 2 3 4 4 3" xfId="13206"/>
    <cellStyle name="Cálculo 3 2 3 4 5" xfId="3904"/>
    <cellStyle name="Cálculo 3 2 3 4 5 2" xfId="14986"/>
    <cellStyle name="Cálculo 3 2 3 4 5 3" xfId="12824"/>
    <cellStyle name="Cálculo 3 2 3 4 6" xfId="4938"/>
    <cellStyle name="Cálculo 3 2 3 4 6 2" xfId="15784"/>
    <cellStyle name="Cálculo 3 2 3 4 6 3" xfId="18491"/>
    <cellStyle name="Cálculo 3 2 3 4 7" xfId="8546"/>
    <cellStyle name="Cálculo 3 2 3 4 8" xfId="13881"/>
    <cellStyle name="Cálculo 3 2 3 4 9" xfId="14334"/>
    <cellStyle name="Cálculo 3 2 3 5" xfId="2227"/>
    <cellStyle name="Cálculo 3 2 3 5 2" xfId="6509"/>
    <cellStyle name="Cálculo 3 2 3 5 2 2" xfId="10674"/>
    <cellStyle name="Cálculo 3 2 3 5 2 3" xfId="16956"/>
    <cellStyle name="Cálculo 3 2 3 5 2 4" xfId="20062"/>
    <cellStyle name="Cálculo 3 2 3 5 3" xfId="4800"/>
    <cellStyle name="Cálculo 3 2 3 5 3 2" xfId="15666"/>
    <cellStyle name="Cálculo 3 2 3 5 3 3" xfId="18353"/>
    <cellStyle name="Cálculo 3 2 3 5 4" xfId="8414"/>
    <cellStyle name="Cálculo 3 2 3 5 5" xfId="13795"/>
    <cellStyle name="Cálculo 3 2 3 5 6" xfId="15526"/>
    <cellStyle name="Cálculo 3 2 3 6" xfId="5731"/>
    <cellStyle name="Cálculo 3 2 3 6 2" xfId="7439"/>
    <cellStyle name="Cálculo 3 2 3 6 2 2" xfId="11442"/>
    <cellStyle name="Cálculo 3 2 3 6 2 3" xfId="17680"/>
    <cellStyle name="Cálculo 3 2 3 6 2 4" xfId="20992"/>
    <cellStyle name="Cálculo 3 2 3 6 3" xfId="10284"/>
    <cellStyle name="Cálculo 3 2 3 6 4" xfId="16389"/>
    <cellStyle name="Cálculo 3 2 3 6 5" xfId="19284"/>
    <cellStyle name="Cálculo 3 2 3 7" xfId="5963"/>
    <cellStyle name="Cálculo 3 2 3 7 2" xfId="7671"/>
    <cellStyle name="Cálculo 3 2 3 7 2 2" xfId="11674"/>
    <cellStyle name="Cálculo 3 2 3 7 2 3" xfId="17851"/>
    <cellStyle name="Cálculo 3 2 3 7 2 4" xfId="21224"/>
    <cellStyle name="Cálculo 3 2 3 7 3" xfId="10324"/>
    <cellStyle name="Cálculo 3 2 3 7 4" xfId="16560"/>
    <cellStyle name="Cálculo 3 2 3 7 5" xfId="19516"/>
    <cellStyle name="Cálculo 3 2 3 8" xfId="6195"/>
    <cellStyle name="Cálculo 3 2 3 8 2" xfId="7903"/>
    <cellStyle name="Cálculo 3 2 3 8 2 2" xfId="11906"/>
    <cellStyle name="Cálculo 3 2 3 8 2 3" xfId="18022"/>
    <cellStyle name="Cálculo 3 2 3 8 2 4" xfId="21456"/>
    <cellStyle name="Cálculo 3 2 3 8 3" xfId="10364"/>
    <cellStyle name="Cálculo 3 2 3 8 4" xfId="16730"/>
    <cellStyle name="Cálculo 3 2 3 8 5" xfId="19748"/>
    <cellStyle name="Cálculo 3 2 3 9" xfId="5164"/>
    <cellStyle name="Cálculo 3 2 3 9 2" xfId="9959"/>
    <cellStyle name="Cálculo 3 2 3 9 3" xfId="15961"/>
    <cellStyle name="Cálculo 3 2 3 9 4" xfId="18717"/>
    <cellStyle name="Cálculo 3 2 4" xfId="2175"/>
    <cellStyle name="Cálculo 3 2 4 10" xfId="8363"/>
    <cellStyle name="Cálculo 3 2 4 11" xfId="13751"/>
    <cellStyle name="Cálculo 3 2 4 12" xfId="13832"/>
    <cellStyle name="Cálculo 3 2 4 2" xfId="2110"/>
    <cellStyle name="Cálculo 3 2 4 2 2" xfId="6698"/>
    <cellStyle name="Cálculo 3 2 4 2 2 2" xfId="10819"/>
    <cellStyle name="Cálculo 3 2 4 2 2 3" xfId="17120"/>
    <cellStyle name="Cálculo 3 2 4 2 2 4" xfId="20251"/>
    <cellStyle name="Cálculo 3 2 4 2 3" xfId="4989"/>
    <cellStyle name="Cálculo 3 2 4 2 3 2" xfId="15829"/>
    <cellStyle name="Cálculo 3 2 4 2 3 3" xfId="18542"/>
    <cellStyle name="Cálculo 3 2 4 2 4" xfId="8300"/>
    <cellStyle name="Cálculo 3 2 4 2 5" xfId="13696"/>
    <cellStyle name="Cálculo 3 2 4 2 6" xfId="14572"/>
    <cellStyle name="Cálculo 3 2 4 3" xfId="2659"/>
    <cellStyle name="Cálculo 3 2 4 3 2" xfId="7417"/>
    <cellStyle name="Cálculo 3 2 4 3 2 2" xfId="11422"/>
    <cellStyle name="Cálculo 3 2 4 3 2 3" xfId="17658"/>
    <cellStyle name="Cálculo 3 2 4 3 2 4" xfId="20970"/>
    <cellStyle name="Cálculo 3 2 4 3 3" xfId="5709"/>
    <cellStyle name="Cálculo 3 2 4 3 3 2" xfId="16367"/>
    <cellStyle name="Cálculo 3 2 4 3 3 3" xfId="19262"/>
    <cellStyle name="Cálculo 3 2 4 3 4" xfId="8824"/>
    <cellStyle name="Cálculo 3 2 4 3 5" xfId="14106"/>
    <cellStyle name="Cálculo 3 2 4 3 6" xfId="14102"/>
    <cellStyle name="Cálculo 3 2 4 4" xfId="2156"/>
    <cellStyle name="Cálculo 3 2 4 4 2" xfId="7487"/>
    <cellStyle name="Cálculo 3 2 4 4 2 2" xfId="11490"/>
    <cellStyle name="Cálculo 3 2 4 4 2 3" xfId="17725"/>
    <cellStyle name="Cálculo 3 2 4 4 2 4" xfId="21040"/>
    <cellStyle name="Cálculo 3 2 4 4 3" xfId="5779"/>
    <cellStyle name="Cálculo 3 2 4 4 3 2" xfId="16434"/>
    <cellStyle name="Cálculo 3 2 4 4 3 3" xfId="19332"/>
    <cellStyle name="Cálculo 3 2 4 4 4" xfId="8346"/>
    <cellStyle name="Cálculo 3 2 4 4 5" xfId="13735"/>
    <cellStyle name="Cálculo 3 2 4 4 6" xfId="14248"/>
    <cellStyle name="Cálculo 3 2 4 5" xfId="2116"/>
    <cellStyle name="Cálculo 3 2 4 5 2" xfId="7719"/>
    <cellStyle name="Cálculo 3 2 4 5 2 2" xfId="11722"/>
    <cellStyle name="Cálculo 3 2 4 5 2 3" xfId="17896"/>
    <cellStyle name="Cálculo 3 2 4 5 2 4" xfId="21272"/>
    <cellStyle name="Cálculo 3 2 4 5 3" xfId="6011"/>
    <cellStyle name="Cálculo 3 2 4 5 3 2" xfId="16605"/>
    <cellStyle name="Cálculo 3 2 4 5 3 3" xfId="19564"/>
    <cellStyle name="Cálculo 3 2 4 5 4" xfId="8306"/>
    <cellStyle name="Cálculo 3 2 4 5 5" xfId="13701"/>
    <cellStyle name="Cálculo 3 2 4 5 6" xfId="16000"/>
    <cellStyle name="Cálculo 3 2 4 6" xfId="6243"/>
    <cellStyle name="Cálculo 3 2 4 6 2" xfId="7951"/>
    <cellStyle name="Cálculo 3 2 4 6 2 2" xfId="11954"/>
    <cellStyle name="Cálculo 3 2 4 6 2 3" xfId="18067"/>
    <cellStyle name="Cálculo 3 2 4 6 2 4" xfId="21504"/>
    <cellStyle name="Cálculo 3 2 4 6 3" xfId="10412"/>
    <cellStyle name="Cálculo 3 2 4 6 4" xfId="16775"/>
    <cellStyle name="Cálculo 3 2 4 6 5" xfId="19796"/>
    <cellStyle name="Cálculo 3 2 4 7" xfId="5231"/>
    <cellStyle name="Cálculo 3 2 4 7 2" xfId="10007"/>
    <cellStyle name="Cálculo 3 2 4 7 3" xfId="16013"/>
    <cellStyle name="Cálculo 3 2 4 7 4" xfId="18784"/>
    <cellStyle name="Cálculo 3 2 4 8" xfId="6939"/>
    <cellStyle name="Cálculo 3 2 4 8 2" xfId="10995"/>
    <cellStyle name="Cálculo 3 2 4 8 3" xfId="17305"/>
    <cellStyle name="Cálculo 3 2 4 8 4" xfId="20492"/>
    <cellStyle name="Cálculo 3 2 4 9" xfId="4324"/>
    <cellStyle name="Cálculo 3 2 4 9 2" xfId="15326"/>
    <cellStyle name="Cálculo 3 2 4 9 3" xfId="12418"/>
    <cellStyle name="Cálculo 3 2 5" xfId="2461"/>
    <cellStyle name="Cálculo 3 2 5 2" xfId="2848"/>
    <cellStyle name="Cálculo 3 2 5 2 2" xfId="6783"/>
    <cellStyle name="Cálculo 3 2 5 2 2 2" xfId="17183"/>
    <cellStyle name="Cálculo 3 2 5 2 2 3" xfId="20336"/>
    <cellStyle name="Cálculo 3 2 5 2 3" xfId="8976"/>
    <cellStyle name="Cálculo 3 2 5 2 4" xfId="14234"/>
    <cellStyle name="Cálculo 3 2 5 2 5" xfId="14404"/>
    <cellStyle name="Cálculo 3 2 5 3" xfId="3231"/>
    <cellStyle name="Cálculo 3 2 5 3 2" xfId="14510"/>
    <cellStyle name="Cálculo 3 2 5 3 3" xfId="13510"/>
    <cellStyle name="Cálculo 3 2 5 4" xfId="3614"/>
    <cellStyle name="Cálculo 3 2 5 4 2" xfId="14785"/>
    <cellStyle name="Cálculo 3 2 5 4 3" xfId="13114"/>
    <cellStyle name="Cálculo 3 2 5 5" xfId="3996"/>
    <cellStyle name="Cálculo 3 2 5 5 2" xfId="15059"/>
    <cellStyle name="Cálculo 3 2 5 5 3" xfId="12732"/>
    <cellStyle name="Cálculo 3 2 5 6" xfId="5074"/>
    <cellStyle name="Cálculo 3 2 5 6 2" xfId="15892"/>
    <cellStyle name="Cálculo 3 2 5 6 3" xfId="18627"/>
    <cellStyle name="Cálculo 3 2 5 7" xfId="8627"/>
    <cellStyle name="Cálculo 3 2 5 8" xfId="13954"/>
    <cellStyle name="Cálculo 3 2 5 9" xfId="15459"/>
    <cellStyle name="Cálculo 3 2 6" xfId="2380"/>
    <cellStyle name="Cálculo 3 2 6 2" xfId="2767"/>
    <cellStyle name="Cálculo 3 2 6 2 2" xfId="7213"/>
    <cellStyle name="Cálculo 3 2 6 2 2 2" xfId="17505"/>
    <cellStyle name="Cálculo 3 2 6 2 2 3" xfId="20766"/>
    <cellStyle name="Cálculo 3 2 6 2 3" xfId="8915"/>
    <cellStyle name="Cálculo 3 2 6 2 4" xfId="14170"/>
    <cellStyle name="Cálculo 3 2 6 2 5" xfId="14994"/>
    <cellStyle name="Cálculo 3 2 6 3" xfId="3150"/>
    <cellStyle name="Cálculo 3 2 6 3 2" xfId="14446"/>
    <cellStyle name="Cálculo 3 2 6 3 3" xfId="16506"/>
    <cellStyle name="Cálculo 3 2 6 4" xfId="3533"/>
    <cellStyle name="Cálculo 3 2 6 4 2" xfId="14721"/>
    <cellStyle name="Cálculo 3 2 6 4 3" xfId="13195"/>
    <cellStyle name="Cálculo 3 2 6 5" xfId="3915"/>
    <cellStyle name="Cálculo 3 2 6 5 2" xfId="14995"/>
    <cellStyle name="Cálculo 3 2 6 5 3" xfId="12813"/>
    <cellStyle name="Cálculo 3 2 6 6" xfId="5505"/>
    <cellStyle name="Cálculo 3 2 6 6 2" xfId="16213"/>
    <cellStyle name="Cálculo 3 2 6 6 3" xfId="19058"/>
    <cellStyle name="Cálculo 3 2 6 7" xfId="8555"/>
    <cellStyle name="Cálculo 3 2 6 8" xfId="13890"/>
    <cellStyle name="Cálculo 3 2 6 9" xfId="17794"/>
    <cellStyle name="Cálculo 3 2 7" xfId="4667"/>
    <cellStyle name="Cálculo 3 2 7 2" xfId="4438"/>
    <cellStyle name="Cálculo 3 2 7 2 2" xfId="9721"/>
    <cellStyle name="Cálculo 3 2 7 2 3" xfId="15409"/>
    <cellStyle name="Cálculo 3 2 7 2 4" xfId="13498"/>
    <cellStyle name="Cálculo 3 2 7 3" xfId="9802"/>
    <cellStyle name="Cálculo 3 2 7 4" xfId="15573"/>
    <cellStyle name="Cálculo 3 2 7 5" xfId="18220"/>
    <cellStyle name="Cálculo 3 2 8" xfId="5681"/>
    <cellStyle name="Cálculo 3 2 8 2" xfId="7389"/>
    <cellStyle name="Cálculo 3 2 8 2 2" xfId="11395"/>
    <cellStyle name="Cálculo 3 2 8 2 3" xfId="17636"/>
    <cellStyle name="Cálculo 3 2 8 2 4" xfId="20942"/>
    <cellStyle name="Cálculo 3 2 8 3" xfId="10251"/>
    <cellStyle name="Cálculo 3 2 8 4" xfId="16345"/>
    <cellStyle name="Cálculo 3 2 8 5" xfId="19234"/>
    <cellStyle name="Cálculo 3 2 9" xfId="4606"/>
    <cellStyle name="Cálculo 3 2 9 2" xfId="9781"/>
    <cellStyle name="Cálculo 3 2 9 3" xfId="15523"/>
    <cellStyle name="Cálculo 3 2 9 4" xfId="12211"/>
    <cellStyle name="Cálculo 3 3" xfId="2030"/>
    <cellStyle name="Cálculo 3 3 10" xfId="5076"/>
    <cellStyle name="Cálculo 3 3 10 2" xfId="9893"/>
    <cellStyle name="Cálculo 3 3 10 3" xfId="15894"/>
    <cellStyle name="Cálculo 3 3 10 4" xfId="18629"/>
    <cellStyle name="Cálculo 3 3 11" xfId="6785"/>
    <cellStyle name="Cálculo 3 3 11 2" xfId="10880"/>
    <cellStyle name="Cálculo 3 3 11 3" xfId="17185"/>
    <cellStyle name="Cálculo 3 3 11 4" xfId="20338"/>
    <cellStyle name="Cálculo 3 3 12" xfId="4208"/>
    <cellStyle name="Cálculo 3 3 12 2" xfId="15220"/>
    <cellStyle name="Cálculo 3 3 12 3" xfId="12521"/>
    <cellStyle name="Cálculo 3 3 13" xfId="8220"/>
    <cellStyle name="Cálculo 3 3 14" xfId="13638"/>
    <cellStyle name="Cálculo 3 3 15" xfId="15468"/>
    <cellStyle name="Cálculo 3 3 2" xfId="2087"/>
    <cellStyle name="Cálculo 3 3 2 10" xfId="4275"/>
    <cellStyle name="Cálculo 3 3 2 10 2" xfId="15280"/>
    <cellStyle name="Cálculo 3 3 2 10 3" xfId="12467"/>
    <cellStyle name="Cálculo 3 3 2 11" xfId="8277"/>
    <cellStyle name="Cálculo 3 3 2 12" xfId="13681"/>
    <cellStyle name="Cálculo 3 3 2 2" xfId="2577"/>
    <cellStyle name="Cálculo 3 3 2 2 10" xfId="8742"/>
    <cellStyle name="Cálculo 3 3 2 2 11" xfId="14046"/>
    <cellStyle name="Cálculo 3 3 2 2 12" xfId="14718"/>
    <cellStyle name="Cálculo 3 3 2 2 2" xfId="2964"/>
    <cellStyle name="Cálculo 3 3 2 2 2 2" xfId="7325"/>
    <cellStyle name="Cálculo 3 3 2 2 2 2 2" xfId="11336"/>
    <cellStyle name="Cálculo 3 3 2 2 2 2 3" xfId="17585"/>
    <cellStyle name="Cálculo 3 3 2 2 2 2 4" xfId="20878"/>
    <cellStyle name="Cálculo 3 3 2 2 2 3" xfId="5617"/>
    <cellStyle name="Cálculo 3 3 2 2 2 3 2" xfId="16294"/>
    <cellStyle name="Cálculo 3 3 2 2 2 3 3" xfId="19170"/>
    <cellStyle name="Cálculo 3 3 2 2 2 4" xfId="9091"/>
    <cellStyle name="Cálculo 3 3 2 2 2 5" xfId="14326"/>
    <cellStyle name="Cálculo 3 3 2 2 2 6" xfId="14595"/>
    <cellStyle name="Cálculo 3 3 2 2 3" xfId="3347"/>
    <cellStyle name="Cálculo 3 3 2 2 3 2" xfId="6672"/>
    <cellStyle name="Cálculo 3 3 2 2 3 2 2" xfId="10797"/>
    <cellStyle name="Cálculo 3 3 2 2 3 2 3" xfId="17097"/>
    <cellStyle name="Cálculo 3 3 2 2 3 2 4" xfId="20225"/>
    <cellStyle name="Cálculo 3 3 2 2 3 3" xfId="4963"/>
    <cellStyle name="Cálculo 3 3 2 2 3 3 2" xfId="15806"/>
    <cellStyle name="Cálculo 3 3 2 2 3 3 3" xfId="18516"/>
    <cellStyle name="Cálculo 3 3 2 2 3 4" xfId="9301"/>
    <cellStyle name="Cálculo 3 3 2 2 3 5" xfId="14601"/>
    <cellStyle name="Cálculo 3 3 2 2 3 6" xfId="13367"/>
    <cellStyle name="Cálculo 3 3 2 2 4" xfId="3730"/>
    <cellStyle name="Cálculo 3 3 2 2 4 2" xfId="7632"/>
    <cellStyle name="Cálculo 3 3 2 2 4 2 2" xfId="11635"/>
    <cellStyle name="Cálculo 3 3 2 2 4 2 3" xfId="17819"/>
    <cellStyle name="Cálculo 3 3 2 2 4 2 4" xfId="21185"/>
    <cellStyle name="Cálculo 3 3 2 2 4 3" xfId="5924"/>
    <cellStyle name="Cálculo 3 3 2 2 4 3 2" xfId="16528"/>
    <cellStyle name="Cálculo 3 3 2 2 4 3 3" xfId="19477"/>
    <cellStyle name="Cálculo 3 3 2 2 4 4" xfId="9479"/>
    <cellStyle name="Cálculo 3 3 2 2 4 5" xfId="14877"/>
    <cellStyle name="Cálculo 3 3 2 2 4 6" xfId="12998"/>
    <cellStyle name="Cálculo 3 3 2 2 5" xfId="4112"/>
    <cellStyle name="Cálculo 3 3 2 2 5 2" xfId="7864"/>
    <cellStyle name="Cálculo 3 3 2 2 5 2 2" xfId="11867"/>
    <cellStyle name="Cálculo 3 3 2 2 5 2 3" xfId="17990"/>
    <cellStyle name="Cálculo 3 3 2 2 5 2 4" xfId="21417"/>
    <cellStyle name="Cálculo 3 3 2 2 5 3" xfId="6156"/>
    <cellStyle name="Cálculo 3 3 2 2 5 3 2" xfId="16698"/>
    <cellStyle name="Cálculo 3 3 2 2 5 3 3" xfId="19709"/>
    <cellStyle name="Cálculo 3 3 2 2 5 4" xfId="9656"/>
    <cellStyle name="Cálculo 3 3 2 2 5 5" xfId="15149"/>
    <cellStyle name="Cálculo 3 3 2 2 5 6" xfId="12616"/>
    <cellStyle name="Cálculo 3 3 2 2 6" xfId="6388"/>
    <cellStyle name="Cálculo 3 3 2 2 6 2" xfId="8096"/>
    <cellStyle name="Cálculo 3 3 2 2 6 2 2" xfId="12099"/>
    <cellStyle name="Cálculo 3 3 2 2 6 2 3" xfId="18162"/>
    <cellStyle name="Cálculo 3 3 2 2 6 2 4" xfId="21649"/>
    <cellStyle name="Cálculo 3 3 2 2 6 3" xfId="10557"/>
    <cellStyle name="Cálculo 3 3 2 2 6 4" xfId="16869"/>
    <cellStyle name="Cálculo 3 3 2 2 6 5" xfId="19941"/>
    <cellStyle name="Cálculo 3 3 2 2 7" xfId="5376"/>
    <cellStyle name="Cálculo 3 3 2 2 7 2" xfId="10152"/>
    <cellStyle name="Cálculo 3 3 2 2 7 3" xfId="16108"/>
    <cellStyle name="Cálculo 3 3 2 2 7 4" xfId="18929"/>
    <cellStyle name="Cálculo 3 3 2 2 8" xfId="7084"/>
    <cellStyle name="Cálculo 3 3 2 2 8 2" xfId="11140"/>
    <cellStyle name="Cálculo 3 3 2 2 8 3" xfId="17400"/>
    <cellStyle name="Cálculo 3 3 2 2 8 4" xfId="20637"/>
    <cellStyle name="Cálculo 3 3 2 2 9" xfId="4570"/>
    <cellStyle name="Cálculo 3 3 2 2 9 2" xfId="15496"/>
    <cellStyle name="Cálculo 3 3 2 2 9 3" xfId="12247"/>
    <cellStyle name="Cálculo 3 3 2 3" xfId="2634"/>
    <cellStyle name="Cálculo 3 3 2 3 2" xfId="3021"/>
    <cellStyle name="Cálculo 3 3 2 3 2 2" xfId="6649"/>
    <cellStyle name="Cálculo 3 3 2 3 2 2 2" xfId="17077"/>
    <cellStyle name="Cálculo 3 3 2 3 2 2 3" xfId="20202"/>
    <cellStyle name="Cálculo 3 3 2 3 2 3" xfId="9135"/>
    <cellStyle name="Cálculo 3 3 2 3 2 4" xfId="14368"/>
    <cellStyle name="Cálculo 3 3 2 3 2 5" xfId="17959"/>
    <cellStyle name="Cálculo 3 3 2 3 3" xfId="3404"/>
    <cellStyle name="Cálculo 3 3 2 3 3 2" xfId="14643"/>
    <cellStyle name="Cálculo 3 3 2 3 3 3" xfId="13310"/>
    <cellStyle name="Cálculo 3 3 2 3 4" xfId="3787"/>
    <cellStyle name="Cálculo 3 3 2 3 4 2" xfId="14918"/>
    <cellStyle name="Cálculo 3 3 2 3 4 3" xfId="12941"/>
    <cellStyle name="Cálculo 3 3 2 3 5" xfId="4169"/>
    <cellStyle name="Cálculo 3 3 2 3 5 2" xfId="15190"/>
    <cellStyle name="Cálculo 3 3 2 3 5 3" xfId="12560"/>
    <cellStyle name="Cálculo 3 3 2 3 6" xfId="4940"/>
    <cellStyle name="Cálculo 3 3 2 3 6 2" xfId="15786"/>
    <cellStyle name="Cálculo 3 3 2 3 6 3" xfId="18493"/>
    <cellStyle name="Cálculo 3 3 2 3 7" xfId="8799"/>
    <cellStyle name="Cálculo 3 3 2 3 8" xfId="14088"/>
    <cellStyle name="Cálculo 3 3 2 3 9" xfId="17358"/>
    <cellStyle name="Cálculo 3 3 2 4" xfId="2252"/>
    <cellStyle name="Cálculo 3 3 2 4 2" xfId="6430"/>
    <cellStyle name="Cálculo 3 3 2 4 2 2" xfId="10599"/>
    <cellStyle name="Cálculo 3 3 2 4 2 3" xfId="16896"/>
    <cellStyle name="Cálculo 3 3 2 4 2 4" xfId="19983"/>
    <cellStyle name="Cálculo 3 3 2 4 3" xfId="4721"/>
    <cellStyle name="Cálculo 3 3 2 4 3 2" xfId="15606"/>
    <cellStyle name="Cálculo 3 3 2 4 3 3" xfId="18274"/>
    <cellStyle name="Cálculo 3 3 2 4 4" xfId="8439"/>
    <cellStyle name="Cálculo 3 3 2 4 5" xfId="13813"/>
    <cellStyle name="Cálculo 3 3 2 4 6" xfId="15530"/>
    <cellStyle name="Cálculo 3 3 2 5" xfId="5733"/>
    <cellStyle name="Cálculo 3 3 2 5 2" xfId="7441"/>
    <cellStyle name="Cálculo 3 3 2 5 2 2" xfId="11444"/>
    <cellStyle name="Cálculo 3 3 2 5 2 3" xfId="17682"/>
    <cellStyle name="Cálculo 3 3 2 5 2 4" xfId="20994"/>
    <cellStyle name="Cálculo 3 3 2 5 3" xfId="10286"/>
    <cellStyle name="Cálculo 3 3 2 5 4" xfId="16391"/>
    <cellStyle name="Cálculo 3 3 2 5 5" xfId="19286"/>
    <cellStyle name="Cálculo 3 3 2 6" xfId="5965"/>
    <cellStyle name="Cálculo 3 3 2 6 2" xfId="7673"/>
    <cellStyle name="Cálculo 3 3 2 6 2 2" xfId="11676"/>
    <cellStyle name="Cálculo 3 3 2 6 2 3" xfId="17853"/>
    <cellStyle name="Cálculo 3 3 2 6 2 4" xfId="21226"/>
    <cellStyle name="Cálculo 3 3 2 6 3" xfId="10326"/>
    <cellStyle name="Cálculo 3 3 2 6 4" xfId="16562"/>
    <cellStyle name="Cálculo 3 3 2 6 5" xfId="19518"/>
    <cellStyle name="Cálculo 3 3 2 7" xfId="6197"/>
    <cellStyle name="Cálculo 3 3 2 7 2" xfId="7905"/>
    <cellStyle name="Cálculo 3 3 2 7 2 2" xfId="11908"/>
    <cellStyle name="Cálculo 3 3 2 7 2 3" xfId="18024"/>
    <cellStyle name="Cálculo 3 3 2 7 2 4" xfId="21458"/>
    <cellStyle name="Cálculo 3 3 2 7 3" xfId="10366"/>
    <cellStyle name="Cálculo 3 3 2 7 4" xfId="16732"/>
    <cellStyle name="Cálculo 3 3 2 7 5" xfId="19750"/>
    <cellStyle name="Cálculo 3 3 2 8" xfId="5166"/>
    <cellStyle name="Cálculo 3 3 2 8 2" xfId="9961"/>
    <cellStyle name="Cálculo 3 3 2 8 3" xfId="15963"/>
    <cellStyle name="Cálculo 3 3 2 8 4" xfId="18719"/>
    <cellStyle name="Cálculo 3 3 2 9" xfId="6874"/>
    <cellStyle name="Cálculo 3 3 2 9 2" xfId="10947"/>
    <cellStyle name="Cálculo 3 3 2 9 3" xfId="17255"/>
    <cellStyle name="Cálculo 3 3 2 9 4" xfId="20427"/>
    <cellStyle name="Cálculo 3 3 3" xfId="2007"/>
    <cellStyle name="Cálculo 3 3 3 10" xfId="4215"/>
    <cellStyle name="Cálculo 3 3 3 10 2" xfId="15225"/>
    <cellStyle name="Cálculo 3 3 3 10 3" xfId="12514"/>
    <cellStyle name="Cálculo 3 3 3 11" xfId="8201"/>
    <cellStyle name="Cálculo 3 3 3 12" xfId="13619"/>
    <cellStyle name="Cálculo 3 3 3 2" xfId="2501"/>
    <cellStyle name="Cálculo 3 3 3 2 10" xfId="8666"/>
    <cellStyle name="Cálculo 3 3 3 2 11" xfId="13987"/>
    <cellStyle name="Cálculo 3 3 3 2 12" xfId="16290"/>
    <cellStyle name="Cálculo 3 3 3 2 2" xfId="2888"/>
    <cellStyle name="Cálculo 3 3 3 2 2 2" xfId="6712"/>
    <cellStyle name="Cálculo 3 3 3 2 2 2 2" xfId="10833"/>
    <cellStyle name="Cálculo 3 3 3 2 2 2 3" xfId="17131"/>
    <cellStyle name="Cálculo 3 3 3 2 2 2 4" xfId="20265"/>
    <cellStyle name="Cálculo 3 3 3 2 2 3" xfId="5003"/>
    <cellStyle name="Cálculo 3 3 3 2 2 3 2" xfId="15840"/>
    <cellStyle name="Cálculo 3 3 3 2 2 3 3" xfId="18556"/>
    <cellStyle name="Cálculo 3 3 3 2 2 4" xfId="9015"/>
    <cellStyle name="Cálculo 3 3 3 2 2 5" xfId="14267"/>
    <cellStyle name="Cálculo 3 3 3 2 2 6" xfId="13717"/>
    <cellStyle name="Cálculo 3 3 3 2 3" xfId="3271"/>
    <cellStyle name="Cálculo 3 3 3 2 3 2" xfId="4321"/>
    <cellStyle name="Cálculo 3 3 3 2 3 2 2" xfId="9679"/>
    <cellStyle name="Cálculo 3 3 3 2 3 2 3" xfId="15323"/>
    <cellStyle name="Cálculo 3 3 3 2 3 2 4" xfId="12421"/>
    <cellStyle name="Cálculo 3 3 3 2 3 3" xfId="4687"/>
    <cellStyle name="Cálculo 3 3 3 2 3 3 2" xfId="15589"/>
    <cellStyle name="Cálculo 3 3 3 2 3 3 3" xfId="18240"/>
    <cellStyle name="Cálculo 3 3 3 2 3 4" xfId="9229"/>
    <cellStyle name="Cálculo 3 3 3 2 3 5" xfId="14543"/>
    <cellStyle name="Cálculo 3 3 3 2 3 6" xfId="13443"/>
    <cellStyle name="Cálculo 3 3 3 2 4" xfId="3654"/>
    <cellStyle name="Cálculo 3 3 3 2 4 2" xfId="7527"/>
    <cellStyle name="Cálculo 3 3 3 2 4 2 2" xfId="11530"/>
    <cellStyle name="Cálculo 3 3 3 2 4 2 3" xfId="17757"/>
    <cellStyle name="Cálculo 3 3 3 2 4 2 4" xfId="21080"/>
    <cellStyle name="Cálculo 3 3 3 2 4 3" xfId="5819"/>
    <cellStyle name="Cálculo 3 3 3 2 4 3 2" xfId="16466"/>
    <cellStyle name="Cálculo 3 3 3 2 4 3 3" xfId="19372"/>
    <cellStyle name="Cálculo 3 3 3 2 4 4" xfId="9407"/>
    <cellStyle name="Cálculo 3 3 3 2 4 5" xfId="14818"/>
    <cellStyle name="Cálculo 3 3 3 2 4 6" xfId="13074"/>
    <cellStyle name="Cálculo 3 3 3 2 5" xfId="4036"/>
    <cellStyle name="Cálculo 3 3 3 2 5 2" xfId="7759"/>
    <cellStyle name="Cálculo 3 3 3 2 5 2 2" xfId="11762"/>
    <cellStyle name="Cálculo 3 3 3 2 5 2 3" xfId="17928"/>
    <cellStyle name="Cálculo 3 3 3 2 5 2 4" xfId="21312"/>
    <cellStyle name="Cálculo 3 3 3 2 5 3" xfId="6051"/>
    <cellStyle name="Cálculo 3 3 3 2 5 3 2" xfId="16637"/>
    <cellStyle name="Cálculo 3 3 3 2 5 3 3" xfId="19604"/>
    <cellStyle name="Cálculo 3 3 3 2 5 4" xfId="9584"/>
    <cellStyle name="Cálculo 3 3 3 2 5 5" xfId="15092"/>
    <cellStyle name="Cálculo 3 3 3 2 5 6" xfId="12692"/>
    <cellStyle name="Cálculo 3 3 3 2 6" xfId="6283"/>
    <cellStyle name="Cálculo 3 3 3 2 6 2" xfId="7991"/>
    <cellStyle name="Cálculo 3 3 3 2 6 2 2" xfId="11994"/>
    <cellStyle name="Cálculo 3 3 3 2 6 2 3" xfId="18099"/>
    <cellStyle name="Cálculo 3 3 3 2 6 2 4" xfId="21544"/>
    <cellStyle name="Cálculo 3 3 3 2 6 3" xfId="10452"/>
    <cellStyle name="Cálculo 3 3 3 2 6 4" xfId="16807"/>
    <cellStyle name="Cálculo 3 3 3 2 6 5" xfId="19836"/>
    <cellStyle name="Cálculo 3 3 3 2 7" xfId="5271"/>
    <cellStyle name="Cálculo 3 3 3 2 7 2" xfId="10047"/>
    <cellStyle name="Cálculo 3 3 3 2 7 3" xfId="16045"/>
    <cellStyle name="Cálculo 3 3 3 2 7 4" xfId="18824"/>
    <cellStyle name="Cálculo 3 3 3 2 8" xfId="6979"/>
    <cellStyle name="Cálculo 3 3 3 2 8 2" xfId="11035"/>
    <cellStyle name="Cálculo 3 3 3 2 8 3" xfId="17337"/>
    <cellStyle name="Cálculo 3 3 3 2 8 4" xfId="20532"/>
    <cellStyle name="Cálculo 3 3 3 2 9" xfId="4367"/>
    <cellStyle name="Cálculo 3 3 3 2 9 2" xfId="15360"/>
    <cellStyle name="Cálculo 3 3 3 2 9 3" xfId="12375"/>
    <cellStyle name="Cálculo 3 3 3 3" xfId="2371"/>
    <cellStyle name="Cálculo 3 3 3 3 2" xfId="2758"/>
    <cellStyle name="Cálculo 3 3 3 3 2 2" xfId="6577"/>
    <cellStyle name="Cálculo 3 3 3 3 2 2 2" xfId="17015"/>
    <cellStyle name="Cálculo 3 3 3 3 2 2 3" xfId="20130"/>
    <cellStyle name="Cálculo 3 3 3 3 2 3" xfId="8911"/>
    <cellStyle name="Cálculo 3 3 3 3 2 4" xfId="14163"/>
    <cellStyle name="Cálculo 3 3 3 3 2 5" xfId="17514"/>
    <cellStyle name="Cálculo 3 3 3 3 3" xfId="3141"/>
    <cellStyle name="Cálculo 3 3 3 3 3 2" xfId="14439"/>
    <cellStyle name="Cálculo 3 3 3 3 3 3" xfId="14059"/>
    <cellStyle name="Cálculo 3 3 3 3 4" xfId="3524"/>
    <cellStyle name="Cálculo 3 3 3 3 4 2" xfId="14714"/>
    <cellStyle name="Cálculo 3 3 3 3 4 3" xfId="13204"/>
    <cellStyle name="Cálculo 3 3 3 3 5" xfId="3906"/>
    <cellStyle name="Cálculo 3 3 3 3 5 2" xfId="14988"/>
    <cellStyle name="Cálculo 3 3 3 3 5 3" xfId="12822"/>
    <cellStyle name="Cálculo 3 3 3 3 6" xfId="4868"/>
    <cellStyle name="Cálculo 3 3 3 3 6 2" xfId="15724"/>
    <cellStyle name="Cálculo 3 3 3 3 6 3" xfId="18421"/>
    <cellStyle name="Cálculo 3 3 3 3 7" xfId="8548"/>
    <cellStyle name="Cálculo 3 3 3 3 8" xfId="13883"/>
    <cellStyle name="Cálculo 3 3 3 3 9" xfId="15470"/>
    <cellStyle name="Cálculo 3 3 3 4" xfId="2209"/>
    <cellStyle name="Cálculo 3 3 3 4 2" xfId="7233"/>
    <cellStyle name="Cálculo 3 3 3 4 2 2" xfId="11257"/>
    <cellStyle name="Cálculo 3 3 3 4 2 3" xfId="17524"/>
    <cellStyle name="Cálculo 3 3 3 4 2 4" xfId="20786"/>
    <cellStyle name="Cálculo 3 3 3 4 3" xfId="5525"/>
    <cellStyle name="Cálculo 3 3 3 4 3 2" xfId="16232"/>
    <cellStyle name="Cálculo 3 3 3 4 3 3" xfId="19078"/>
    <cellStyle name="Cálculo 3 3 3 4 4" xfId="8397"/>
    <cellStyle name="Cálculo 3 3 3 4 5" xfId="13780"/>
    <cellStyle name="Cálculo 3 3 3 4 6" xfId="17967"/>
    <cellStyle name="Cálculo 3 3 3 5" xfId="4790"/>
    <cellStyle name="Cálculo 3 3 3 5 2" xfId="6499"/>
    <cellStyle name="Cálculo 3 3 3 5 2 2" xfId="10665"/>
    <cellStyle name="Cálculo 3 3 3 5 2 3" xfId="16948"/>
    <cellStyle name="Cálculo 3 3 3 5 2 4" xfId="20052"/>
    <cellStyle name="Cálculo 3 3 3 5 3" xfId="9839"/>
    <cellStyle name="Cálculo 3 3 3 5 4" xfId="15658"/>
    <cellStyle name="Cálculo 3 3 3 5 5" xfId="18343"/>
    <cellStyle name="Cálculo 3 3 3 6" xfId="5690"/>
    <cellStyle name="Cálculo 3 3 3 6 2" xfId="7398"/>
    <cellStyle name="Cálculo 3 3 3 6 2 2" xfId="11404"/>
    <cellStyle name="Cálculo 3 3 3 6 2 3" xfId="17644"/>
    <cellStyle name="Cálculo 3 3 3 6 2 4" xfId="20951"/>
    <cellStyle name="Cálculo 3 3 3 6 3" xfId="10259"/>
    <cellStyle name="Cálculo 3 3 3 6 4" xfId="16353"/>
    <cellStyle name="Cálculo 3 3 3 6 5" xfId="19243"/>
    <cellStyle name="Cálculo 3 3 3 7" xfId="5429"/>
    <cellStyle name="Cálculo 3 3 3 7 2" xfId="7137"/>
    <cellStyle name="Cálculo 3 3 3 7 2 2" xfId="11188"/>
    <cellStyle name="Cálculo 3 3 3 7 2 3" xfId="17440"/>
    <cellStyle name="Cálculo 3 3 3 7 2 4" xfId="20690"/>
    <cellStyle name="Cálculo 3 3 3 7 3" xfId="10181"/>
    <cellStyle name="Cálculo 3 3 3 7 4" xfId="16148"/>
    <cellStyle name="Cálculo 3 3 3 7 5" xfId="18982"/>
    <cellStyle name="Cálculo 3 3 3 8" xfId="5083"/>
    <cellStyle name="Cálculo 3 3 3 8 2" xfId="9900"/>
    <cellStyle name="Cálculo 3 3 3 8 3" xfId="15899"/>
    <cellStyle name="Cálculo 3 3 3 8 4" xfId="18636"/>
    <cellStyle name="Cálculo 3 3 3 9" xfId="6792"/>
    <cellStyle name="Cálculo 3 3 3 9 2" xfId="10887"/>
    <cellStyle name="Cálculo 3 3 3 9 3" xfId="17190"/>
    <cellStyle name="Cálculo 3 3 3 9 4" xfId="20345"/>
    <cellStyle name="Cálculo 3 3 4" xfId="2520"/>
    <cellStyle name="Cálculo 3 3 4 10" xfId="8685"/>
    <cellStyle name="Cálculo 3 3 4 11" xfId="14003"/>
    <cellStyle name="Cálculo 3 3 4 12" xfId="17558"/>
    <cellStyle name="Cálculo 3 3 4 2" xfId="2907"/>
    <cellStyle name="Cálculo 3 3 4 2 2" xfId="6746"/>
    <cellStyle name="Cálculo 3 3 4 2 2 2" xfId="10860"/>
    <cellStyle name="Cálculo 3 3 4 2 2 3" xfId="17157"/>
    <cellStyle name="Cálculo 3 3 4 2 2 4" xfId="20299"/>
    <cellStyle name="Cálculo 3 3 4 2 3" xfId="5037"/>
    <cellStyle name="Cálculo 3 3 4 2 3 2" xfId="15866"/>
    <cellStyle name="Cálculo 3 3 4 2 3 3" xfId="18590"/>
    <cellStyle name="Cálculo 3 3 4 2 4" xfId="9034"/>
    <cellStyle name="Cálculo 3 3 4 2 5" xfId="14283"/>
    <cellStyle name="Cálculo 3 3 4 2 6" xfId="15350"/>
    <cellStyle name="Cálculo 3 3 4 3" xfId="3290"/>
    <cellStyle name="Cálculo 3 3 4 3 2" xfId="6427"/>
    <cellStyle name="Cálculo 3 3 4 3 2 2" xfId="10596"/>
    <cellStyle name="Cálculo 3 3 4 3 2 3" xfId="16894"/>
    <cellStyle name="Cálculo 3 3 4 3 2 4" xfId="19980"/>
    <cellStyle name="Cálculo 3 3 4 3 3" xfId="4718"/>
    <cellStyle name="Cálculo 3 3 4 3 3 2" xfId="15604"/>
    <cellStyle name="Cálculo 3 3 4 3 3 3" xfId="18271"/>
    <cellStyle name="Cálculo 3 3 4 3 4" xfId="9248"/>
    <cellStyle name="Cálculo 3 3 4 3 5" xfId="14559"/>
    <cellStyle name="Cálculo 3 3 4 3 6" xfId="13424"/>
    <cellStyle name="Cálculo 3 3 4 4" xfId="3673"/>
    <cellStyle name="Cálculo 3 3 4 4 2" xfId="7508"/>
    <cellStyle name="Cálculo 3 3 4 4 2 2" xfId="11511"/>
    <cellStyle name="Cálculo 3 3 4 4 2 3" xfId="17741"/>
    <cellStyle name="Cálculo 3 3 4 4 2 4" xfId="21061"/>
    <cellStyle name="Cálculo 3 3 4 4 3" xfId="5800"/>
    <cellStyle name="Cálculo 3 3 4 4 3 2" xfId="16450"/>
    <cellStyle name="Cálculo 3 3 4 4 3 3" xfId="19353"/>
    <cellStyle name="Cálculo 3 3 4 4 4" xfId="9426"/>
    <cellStyle name="Cálculo 3 3 4 4 5" xfId="14834"/>
    <cellStyle name="Cálculo 3 3 4 4 6" xfId="13055"/>
    <cellStyle name="Cálculo 3 3 4 5" xfId="4055"/>
    <cellStyle name="Cálculo 3 3 4 5 2" xfId="7740"/>
    <cellStyle name="Cálculo 3 3 4 5 2 2" xfId="11743"/>
    <cellStyle name="Cálculo 3 3 4 5 2 3" xfId="17912"/>
    <cellStyle name="Cálculo 3 3 4 5 2 4" xfId="21293"/>
    <cellStyle name="Cálculo 3 3 4 5 3" xfId="6032"/>
    <cellStyle name="Cálculo 3 3 4 5 3 2" xfId="16621"/>
    <cellStyle name="Cálculo 3 3 4 5 3 3" xfId="19585"/>
    <cellStyle name="Cálculo 3 3 4 5 4" xfId="9603"/>
    <cellStyle name="Cálculo 3 3 4 5 5" xfId="15108"/>
    <cellStyle name="Cálculo 3 3 4 5 6" xfId="12673"/>
    <cellStyle name="Cálculo 3 3 4 6" xfId="6264"/>
    <cellStyle name="Cálculo 3 3 4 6 2" xfId="7972"/>
    <cellStyle name="Cálculo 3 3 4 6 2 2" xfId="11975"/>
    <cellStyle name="Cálculo 3 3 4 6 2 3" xfId="18083"/>
    <cellStyle name="Cálculo 3 3 4 6 2 4" xfId="21525"/>
    <cellStyle name="Cálculo 3 3 4 6 3" xfId="10433"/>
    <cellStyle name="Cálculo 3 3 4 6 4" xfId="16791"/>
    <cellStyle name="Cálculo 3 3 4 6 5" xfId="19817"/>
    <cellStyle name="Cálculo 3 3 4 7" xfId="5252"/>
    <cellStyle name="Cálculo 3 3 4 7 2" xfId="10028"/>
    <cellStyle name="Cálculo 3 3 4 7 3" xfId="16029"/>
    <cellStyle name="Cálculo 3 3 4 7 4" xfId="18805"/>
    <cellStyle name="Cálculo 3 3 4 8" xfId="6960"/>
    <cellStyle name="Cálculo 3 3 4 8 2" xfId="11016"/>
    <cellStyle name="Cálculo 3 3 4 8 3" xfId="17321"/>
    <cellStyle name="Cálculo 3 3 4 8 4" xfId="20513"/>
    <cellStyle name="Cálculo 3 3 4 9" xfId="4347"/>
    <cellStyle name="Cálculo 3 3 4 9 2" xfId="15344"/>
    <cellStyle name="Cálculo 3 3 4 9 3" xfId="12395"/>
    <cellStyle name="Cálculo 3 3 5" xfId="2391"/>
    <cellStyle name="Cálculo 3 3 5 2" xfId="2778"/>
    <cellStyle name="Cálculo 3 3 5 2 2" xfId="6571"/>
    <cellStyle name="Cálculo 3 3 5 2 2 2" xfId="17009"/>
    <cellStyle name="Cálculo 3 3 5 2 2 3" xfId="20124"/>
    <cellStyle name="Cálculo 3 3 5 2 3" xfId="8925"/>
    <cellStyle name="Cálculo 3 3 5 2 4" xfId="14179"/>
    <cellStyle name="Cálculo 3 3 5 2 5" xfId="17886"/>
    <cellStyle name="Cálculo 3 3 5 3" xfId="3161"/>
    <cellStyle name="Cálculo 3 3 5 3 2" xfId="14455"/>
    <cellStyle name="Cálculo 3 3 5 3 3" xfId="15250"/>
    <cellStyle name="Cálculo 3 3 5 4" xfId="3544"/>
    <cellStyle name="Cálculo 3 3 5 4 2" xfId="14730"/>
    <cellStyle name="Cálculo 3 3 5 4 3" xfId="13184"/>
    <cellStyle name="Cálculo 3 3 5 5" xfId="3926"/>
    <cellStyle name="Cálculo 3 3 5 5 2" xfId="15004"/>
    <cellStyle name="Cálculo 3 3 5 5 3" xfId="12802"/>
    <cellStyle name="Cálculo 3 3 5 6" xfId="4862"/>
    <cellStyle name="Cálculo 3 3 5 6 2" xfId="15718"/>
    <cellStyle name="Cálculo 3 3 5 6 3" xfId="18415"/>
    <cellStyle name="Cálculo 3 3 5 7" xfId="8566"/>
    <cellStyle name="Cálculo 3 3 5 8" xfId="13899"/>
    <cellStyle name="Cálculo 3 3 5 9" xfId="17203"/>
    <cellStyle name="Cálculo 3 3 6" xfId="5416"/>
    <cellStyle name="Cálculo 3 3 6 2" xfId="7124"/>
    <cellStyle name="Cálculo 3 3 6 2 2" xfId="11179"/>
    <cellStyle name="Cálculo 3 3 6 2 3" xfId="17429"/>
    <cellStyle name="Cálculo 3 3 6 2 4" xfId="20677"/>
    <cellStyle name="Cálculo 3 3 6 3" xfId="10178"/>
    <cellStyle name="Cálculo 3 3 6 4" xfId="16137"/>
    <cellStyle name="Cálculo 3 3 6 5" xfId="18969"/>
    <cellStyle name="Cálculo 3 3 7" xfId="4787"/>
    <cellStyle name="Cálculo 3 3 7 2" xfId="6496"/>
    <cellStyle name="Cálculo 3 3 7 2 2" xfId="10662"/>
    <cellStyle name="Cálculo 3 3 7 2 3" xfId="16945"/>
    <cellStyle name="Cálculo 3 3 7 2 4" xfId="20049"/>
    <cellStyle name="Cálculo 3 3 7 3" xfId="9836"/>
    <cellStyle name="Cálculo 3 3 7 4" xfId="15655"/>
    <cellStyle name="Cálculo 3 3 7 5" xfId="18340"/>
    <cellStyle name="Cálculo 3 3 8" xfId="5480"/>
    <cellStyle name="Cálculo 3 3 8 2" xfId="7188"/>
    <cellStyle name="Cálculo 3 3 8 2 2" xfId="11227"/>
    <cellStyle name="Cálculo 3 3 8 2 3" xfId="17482"/>
    <cellStyle name="Cálculo 3 3 8 2 4" xfId="20741"/>
    <cellStyle name="Cálculo 3 3 8 3" xfId="10199"/>
    <cellStyle name="Cálculo 3 3 8 4" xfId="16190"/>
    <cellStyle name="Cálculo 3 3 8 5" xfId="19033"/>
    <cellStyle name="Cálculo 3 3 9" xfId="5684"/>
    <cellStyle name="Cálculo 3 3 9 2" xfId="7392"/>
    <cellStyle name="Cálculo 3 3 9 2 2" xfId="11398"/>
    <cellStyle name="Cálculo 3 3 9 2 3" xfId="17639"/>
    <cellStyle name="Cálculo 3 3 9 2 4" xfId="20945"/>
    <cellStyle name="Cálculo 3 3 9 3" xfId="10254"/>
    <cellStyle name="Cálculo 3 3 9 4" xfId="16348"/>
    <cellStyle name="Cálculo 3 3 9 5" xfId="19237"/>
    <cellStyle name="Cálculo 3 4" xfId="2338"/>
    <cellStyle name="Cálculo 3 4 2" xfId="2725"/>
    <cellStyle name="Cálculo 3 4 2 2" xfId="14138"/>
    <cellStyle name="Cálculo 3 4 2 3" xfId="15416"/>
    <cellStyle name="Cálculo 3 4 3" xfId="3108"/>
    <cellStyle name="Cálculo 3 4 3 2" xfId="14414"/>
    <cellStyle name="Cálculo 3 4 3 3" xfId="15615"/>
    <cellStyle name="Cálculo 3 4 4" xfId="3491"/>
    <cellStyle name="Cálculo 3 4 4 2" xfId="14689"/>
    <cellStyle name="Cálculo 3 4 4 3" xfId="13229"/>
    <cellStyle name="Cálculo 3 4 5" xfId="3873"/>
    <cellStyle name="Cálculo 3 4 5 2" xfId="14963"/>
    <cellStyle name="Cálculo 3 4 5 3" xfId="12855"/>
    <cellStyle name="Cálculo 3 4 6" xfId="13858"/>
    <cellStyle name="Cálculo 3 4 7" xfId="16902"/>
    <cellStyle name="Cálculo 3 5" xfId="2433"/>
    <cellStyle name="Cálculo 3 5 2" xfId="2820"/>
    <cellStyle name="Cálculo 3 5 2 2" xfId="14212"/>
    <cellStyle name="Cálculo 3 5 2 3" xfId="18171"/>
    <cellStyle name="Cálculo 3 5 3" xfId="3203"/>
    <cellStyle name="Cálculo 3 5 3 2" xfId="14488"/>
    <cellStyle name="Cálculo 3 5 3 3" xfId="13582"/>
    <cellStyle name="Cálculo 3 5 4" xfId="3586"/>
    <cellStyle name="Cálculo 3 5 4 2" xfId="14763"/>
    <cellStyle name="Cálculo 3 5 4 3" xfId="13142"/>
    <cellStyle name="Cálculo 3 5 5" xfId="3968"/>
    <cellStyle name="Cálculo 3 5 5 2" xfId="15037"/>
    <cellStyle name="Cálculo 3 5 5 3" xfId="12760"/>
    <cellStyle name="Cálculo 3 5 6" xfId="13932"/>
    <cellStyle name="Cálculo 3 5 7" xfId="13706"/>
    <cellStyle name="Cálculo 3 6" xfId="21869"/>
    <cellStyle name="Célula de Verificação" xfId="21813" builtinId="23" customBuiltin="1"/>
    <cellStyle name="Célula de Verificação 2" xfId="54"/>
    <cellStyle name="Célula de Verificação 2 2" xfId="207"/>
    <cellStyle name="Célula de Verificação 2 3" xfId="1677"/>
    <cellStyle name="Célula de Verificação 2 4" xfId="1748"/>
    <cellStyle name="Célula Ligada 2" xfId="55"/>
    <cellStyle name="Célula Vinculada" xfId="21812" builtinId="24" customBuiltin="1"/>
    <cellStyle name="Célula Vinculada 2" xfId="208"/>
    <cellStyle name="Check Cell" xfId="56"/>
    <cellStyle name="Company Logo" xfId="209"/>
    <cellStyle name="Cor1 2" xfId="57"/>
    <cellStyle name="Cor2 2" xfId="58"/>
    <cellStyle name="Cor3 2" xfId="59"/>
    <cellStyle name="Cor4 2" xfId="60"/>
    <cellStyle name="Cor5 2" xfId="61"/>
    <cellStyle name="Cor6 2" xfId="62"/>
    <cellStyle name="Correcto" xfId="63"/>
    <cellStyle name="Data Headings" xfId="210"/>
    <cellStyle name="Data Headings 2" xfId="211"/>
    <cellStyle name="Data Input" xfId="212"/>
    <cellStyle name="Ênfase1" xfId="21818" builtinId="29" customBuiltin="1"/>
    <cellStyle name="Ênfase1 2" xfId="213"/>
    <cellStyle name="Ênfase2" xfId="21822" builtinId="33" customBuiltin="1"/>
    <cellStyle name="Ênfase2 2" xfId="214"/>
    <cellStyle name="Ênfase3" xfId="21826" builtinId="37" customBuiltin="1"/>
    <cellStyle name="Ênfase3 2" xfId="215"/>
    <cellStyle name="Ênfase4" xfId="21830" builtinId="41" customBuiltin="1"/>
    <cellStyle name="Ênfase4 2" xfId="216"/>
    <cellStyle name="Ênfase5" xfId="21834" builtinId="45" customBuiltin="1"/>
    <cellStyle name="Ênfase5 2" xfId="217"/>
    <cellStyle name="Ênfase6" xfId="21838" builtinId="49" customBuiltin="1"/>
    <cellStyle name="Ênfase6 2" xfId="218"/>
    <cellStyle name="Entrada" xfId="21809" builtinId="20" customBuiltin="1"/>
    <cellStyle name="Entrada 2" xfId="65"/>
    <cellStyle name="Entrada 2 2" xfId="219"/>
    <cellStyle name="Entrada 2 2 2" xfId="1970"/>
    <cellStyle name="Entrada 2 2 2 10" xfId="4608"/>
    <cellStyle name="Entrada 2 2 2 10 2" xfId="9783"/>
    <cellStyle name="Entrada 2 2 2 10 3" xfId="15525"/>
    <cellStyle name="Entrada 2 2 2 10 4" xfId="12209"/>
    <cellStyle name="Entrada 2 2 2 11" xfId="4195"/>
    <cellStyle name="Entrada 2 2 2 11 2" xfId="15207"/>
    <cellStyle name="Entrada 2 2 2 11 3" xfId="12534"/>
    <cellStyle name="Entrada 2 2 2 12" xfId="8169"/>
    <cellStyle name="Entrada 2 2 2 13" xfId="13544"/>
    <cellStyle name="Entrada 2 2 2 2" xfId="2061"/>
    <cellStyle name="Entrada 2 2 2 2 10" xfId="6837"/>
    <cellStyle name="Entrada 2 2 2 2 10 2" xfId="10926"/>
    <cellStyle name="Entrada 2 2 2 2 10 3" xfId="17227"/>
    <cellStyle name="Entrada 2 2 2 2 10 4" xfId="20390"/>
    <cellStyle name="Entrada 2 2 2 2 11" xfId="4254"/>
    <cellStyle name="Entrada 2 2 2 2 11 2" xfId="15259"/>
    <cellStyle name="Entrada 2 2 2 2 11 3" xfId="12488"/>
    <cellStyle name="Entrada 2 2 2 2 12" xfId="8251"/>
    <cellStyle name="Entrada 2 2 2 2 13" xfId="13662"/>
    <cellStyle name="Entrada 2 2 2 2 14" xfId="18144"/>
    <cellStyle name="Entrada 2 2 2 2 2" xfId="1988"/>
    <cellStyle name="Entrada 2 2 2 2 2 10" xfId="4262"/>
    <cellStyle name="Entrada 2 2 2 2 2 10 2" xfId="15267"/>
    <cellStyle name="Entrada 2 2 2 2 2 10 3" xfId="12480"/>
    <cellStyle name="Entrada 2 2 2 2 2 11" xfId="8182"/>
    <cellStyle name="Entrada 2 2 2 2 2 12" xfId="13603"/>
    <cellStyle name="Entrada 2 2 2 2 2 2" xfId="2482"/>
    <cellStyle name="Entrada 2 2 2 2 2 2 10" xfId="8647"/>
    <cellStyle name="Entrada 2 2 2 2 2 2 11" xfId="13971"/>
    <cellStyle name="Entrada 2 2 2 2 2 2 12" xfId="15187"/>
    <cellStyle name="Entrada 2 2 2 2 2 2 2" xfId="2869"/>
    <cellStyle name="Entrada 2 2 2 2 2 2 2 2" xfId="6608"/>
    <cellStyle name="Entrada 2 2 2 2 2 2 2 2 2" xfId="10748"/>
    <cellStyle name="Entrada 2 2 2 2 2 2 2 2 3" xfId="17043"/>
    <cellStyle name="Entrada 2 2 2 2 2 2 2 2 4" xfId="20161"/>
    <cellStyle name="Entrada 2 2 2 2 2 2 2 3" xfId="4899"/>
    <cellStyle name="Entrada 2 2 2 2 2 2 2 3 2" xfId="15752"/>
    <cellStyle name="Entrada 2 2 2 2 2 2 2 3 3" xfId="18452"/>
    <cellStyle name="Entrada 2 2 2 2 2 2 2 4" xfId="8996"/>
    <cellStyle name="Entrada 2 2 2 2 2 2 2 5" xfId="14251"/>
    <cellStyle name="Entrada 2 2 2 2 2 2 2 6" xfId="14778"/>
    <cellStyle name="Entrada 2 2 2 2 2 2 3" xfId="3252"/>
    <cellStyle name="Entrada 2 2 2 2 2 2 3 2" xfId="6532"/>
    <cellStyle name="Entrada 2 2 2 2 2 2 3 2 2" xfId="10696"/>
    <cellStyle name="Entrada 2 2 2 2 2 2 3 2 3" xfId="16976"/>
    <cellStyle name="Entrada 2 2 2 2 2 2 3 2 4" xfId="20085"/>
    <cellStyle name="Entrada 2 2 2 2 2 2 3 3" xfId="4823"/>
    <cellStyle name="Entrada 2 2 2 2 2 2 3 3 2" xfId="15686"/>
    <cellStyle name="Entrada 2 2 2 2 2 2 3 3 3" xfId="18376"/>
    <cellStyle name="Entrada 2 2 2 2 2 2 3 4" xfId="9210"/>
    <cellStyle name="Entrada 2 2 2 2 2 2 3 5" xfId="14527"/>
    <cellStyle name="Entrada 2 2 2 2 2 2 3 6" xfId="13459"/>
    <cellStyle name="Entrada 2 2 2 2 2 2 4" xfId="3635"/>
    <cellStyle name="Entrada 2 2 2 2 2 2 4 2" xfId="7484"/>
    <cellStyle name="Entrada 2 2 2 2 2 2 4 2 2" xfId="11487"/>
    <cellStyle name="Entrada 2 2 2 2 2 2 4 2 3" xfId="17722"/>
    <cellStyle name="Entrada 2 2 2 2 2 2 4 2 4" xfId="21037"/>
    <cellStyle name="Entrada 2 2 2 2 2 2 4 3" xfId="5776"/>
    <cellStyle name="Entrada 2 2 2 2 2 2 4 3 2" xfId="16431"/>
    <cellStyle name="Entrada 2 2 2 2 2 2 4 3 3" xfId="19329"/>
    <cellStyle name="Entrada 2 2 2 2 2 2 4 4" xfId="9388"/>
    <cellStyle name="Entrada 2 2 2 2 2 2 4 5" xfId="14802"/>
    <cellStyle name="Entrada 2 2 2 2 2 2 4 6" xfId="13093"/>
    <cellStyle name="Entrada 2 2 2 2 2 2 5" xfId="4017"/>
    <cellStyle name="Entrada 2 2 2 2 2 2 5 2" xfId="7716"/>
    <cellStyle name="Entrada 2 2 2 2 2 2 5 2 2" xfId="11719"/>
    <cellStyle name="Entrada 2 2 2 2 2 2 5 2 3" xfId="17893"/>
    <cellStyle name="Entrada 2 2 2 2 2 2 5 2 4" xfId="21269"/>
    <cellStyle name="Entrada 2 2 2 2 2 2 5 3" xfId="6008"/>
    <cellStyle name="Entrada 2 2 2 2 2 2 5 3 2" xfId="16602"/>
    <cellStyle name="Entrada 2 2 2 2 2 2 5 3 3" xfId="19561"/>
    <cellStyle name="Entrada 2 2 2 2 2 2 5 4" xfId="9565"/>
    <cellStyle name="Entrada 2 2 2 2 2 2 5 5" xfId="15076"/>
    <cellStyle name="Entrada 2 2 2 2 2 2 5 6" xfId="12711"/>
    <cellStyle name="Entrada 2 2 2 2 2 2 6" xfId="6240"/>
    <cellStyle name="Entrada 2 2 2 2 2 2 6 2" xfId="7948"/>
    <cellStyle name="Entrada 2 2 2 2 2 2 6 2 2" xfId="11951"/>
    <cellStyle name="Entrada 2 2 2 2 2 2 6 2 3" xfId="18064"/>
    <cellStyle name="Entrada 2 2 2 2 2 2 6 2 4" xfId="21501"/>
    <cellStyle name="Entrada 2 2 2 2 2 2 6 3" xfId="10409"/>
    <cellStyle name="Entrada 2 2 2 2 2 2 6 4" xfId="16772"/>
    <cellStyle name="Entrada 2 2 2 2 2 2 6 5" xfId="19793"/>
    <cellStyle name="Entrada 2 2 2 2 2 2 7" xfId="5228"/>
    <cellStyle name="Entrada 2 2 2 2 2 2 7 2" xfId="10004"/>
    <cellStyle name="Entrada 2 2 2 2 2 2 7 3" xfId="16010"/>
    <cellStyle name="Entrada 2 2 2 2 2 2 7 4" xfId="18781"/>
    <cellStyle name="Entrada 2 2 2 2 2 2 8" xfId="6936"/>
    <cellStyle name="Entrada 2 2 2 2 2 2 8 2" xfId="10992"/>
    <cellStyle name="Entrada 2 2 2 2 2 2 8 3" xfId="17302"/>
    <cellStyle name="Entrada 2 2 2 2 2 2 8 4" xfId="20489"/>
    <cellStyle name="Entrada 2 2 2 2 2 2 9" xfId="4318"/>
    <cellStyle name="Entrada 2 2 2 2 2 2 9 2" xfId="15320"/>
    <cellStyle name="Entrada 2 2 2 2 2 2 9 3" xfId="12424"/>
    <cellStyle name="Entrada 2 2 2 2 2 3" xfId="2604"/>
    <cellStyle name="Entrada 2 2 2 2 2 3 2" xfId="2991"/>
    <cellStyle name="Entrada 2 2 2 2 2 3 2 2" xfId="7216"/>
    <cellStyle name="Entrada 2 2 2 2 2 3 2 2 2" xfId="17508"/>
    <cellStyle name="Entrada 2 2 2 2 2 3 2 2 3" xfId="20769"/>
    <cellStyle name="Entrada 2 2 2 2 2 3 2 3" xfId="9117"/>
    <cellStyle name="Entrada 2 2 2 2 2 3 2 4" xfId="14345"/>
    <cellStyle name="Entrada 2 2 2 2 2 3 2 5" xfId="15938"/>
    <cellStyle name="Entrada 2 2 2 2 2 3 3" xfId="3374"/>
    <cellStyle name="Entrada 2 2 2 2 2 3 3 2" xfId="14620"/>
    <cellStyle name="Entrada 2 2 2 2 2 3 3 3" xfId="13340"/>
    <cellStyle name="Entrada 2 2 2 2 2 3 4" xfId="3757"/>
    <cellStyle name="Entrada 2 2 2 2 2 3 4 2" xfId="14896"/>
    <cellStyle name="Entrada 2 2 2 2 2 3 4 3" xfId="12971"/>
    <cellStyle name="Entrada 2 2 2 2 2 3 5" xfId="4139"/>
    <cellStyle name="Entrada 2 2 2 2 2 3 5 2" xfId="15168"/>
    <cellStyle name="Entrada 2 2 2 2 2 3 5 3" xfId="12590"/>
    <cellStyle name="Entrada 2 2 2 2 2 3 6" xfId="5508"/>
    <cellStyle name="Entrada 2 2 2 2 2 3 6 2" xfId="16216"/>
    <cellStyle name="Entrada 2 2 2 2 2 3 6 3" xfId="19061"/>
    <cellStyle name="Entrada 2 2 2 2 2 3 7" xfId="8769"/>
    <cellStyle name="Entrada 2 2 2 2 2 3 8" xfId="14065"/>
    <cellStyle name="Entrada 2 2 2 2 2 3 9" xfId="17115"/>
    <cellStyle name="Entrada 2 2 2 2 2 4" xfId="2190"/>
    <cellStyle name="Entrada 2 2 2 2 2 4 2" xfId="6515"/>
    <cellStyle name="Entrada 2 2 2 2 2 4 2 2" xfId="10680"/>
    <cellStyle name="Entrada 2 2 2 2 2 4 2 3" xfId="16961"/>
    <cellStyle name="Entrada 2 2 2 2 2 4 2 4" xfId="20068"/>
    <cellStyle name="Entrada 2 2 2 2 2 4 3" xfId="4806"/>
    <cellStyle name="Entrada 2 2 2 2 2 4 3 2" xfId="15671"/>
    <cellStyle name="Entrada 2 2 2 2 2 4 3 3" xfId="18359"/>
    <cellStyle name="Entrada 2 2 2 2 2 4 4" xfId="8378"/>
    <cellStyle name="Entrada 2 2 2 2 2 4 5" xfId="13764"/>
    <cellStyle name="Entrada 2 2 2 2 2 4 6" xfId="16710"/>
    <cellStyle name="Entrada 2 2 2 2 2 5" xfId="5720"/>
    <cellStyle name="Entrada 2 2 2 2 2 5 2" xfId="7428"/>
    <cellStyle name="Entrada 2 2 2 2 2 5 2 2" xfId="11431"/>
    <cellStyle name="Entrada 2 2 2 2 2 5 2 3" xfId="17669"/>
    <cellStyle name="Entrada 2 2 2 2 2 5 2 4" xfId="20981"/>
    <cellStyle name="Entrada 2 2 2 2 2 5 3" xfId="10273"/>
    <cellStyle name="Entrada 2 2 2 2 2 5 4" xfId="16378"/>
    <cellStyle name="Entrada 2 2 2 2 2 5 5" xfId="19273"/>
    <cellStyle name="Entrada 2 2 2 2 2 6" xfId="5952"/>
    <cellStyle name="Entrada 2 2 2 2 2 6 2" xfId="7660"/>
    <cellStyle name="Entrada 2 2 2 2 2 6 2 2" xfId="11663"/>
    <cellStyle name="Entrada 2 2 2 2 2 6 2 3" xfId="17840"/>
    <cellStyle name="Entrada 2 2 2 2 2 6 2 4" xfId="21213"/>
    <cellStyle name="Entrada 2 2 2 2 2 6 3" xfId="10313"/>
    <cellStyle name="Entrada 2 2 2 2 2 6 4" xfId="16549"/>
    <cellStyle name="Entrada 2 2 2 2 2 6 5" xfId="19505"/>
    <cellStyle name="Entrada 2 2 2 2 2 7" xfId="6184"/>
    <cellStyle name="Entrada 2 2 2 2 2 7 2" xfId="7892"/>
    <cellStyle name="Entrada 2 2 2 2 2 7 2 2" xfId="11895"/>
    <cellStyle name="Entrada 2 2 2 2 2 7 2 3" xfId="18011"/>
    <cellStyle name="Entrada 2 2 2 2 2 7 2 4" xfId="21445"/>
    <cellStyle name="Entrada 2 2 2 2 2 7 3" xfId="10353"/>
    <cellStyle name="Entrada 2 2 2 2 2 7 4" xfId="16719"/>
    <cellStyle name="Entrada 2 2 2 2 2 7 5" xfId="19737"/>
    <cellStyle name="Entrada 2 2 2 2 2 8" xfId="5148"/>
    <cellStyle name="Entrada 2 2 2 2 2 8 2" xfId="9948"/>
    <cellStyle name="Entrada 2 2 2 2 2 8 3" xfId="15948"/>
    <cellStyle name="Entrada 2 2 2 2 2 8 4" xfId="18701"/>
    <cellStyle name="Entrada 2 2 2 2 2 9" xfId="6856"/>
    <cellStyle name="Entrada 2 2 2 2 2 9 2" xfId="10934"/>
    <cellStyle name="Entrada 2 2 2 2 2 9 3" xfId="17240"/>
    <cellStyle name="Entrada 2 2 2 2 2 9 4" xfId="20409"/>
    <cellStyle name="Entrada 2 2 2 2 3" xfId="2551"/>
    <cellStyle name="Entrada 2 2 2 2 3 10" xfId="8716"/>
    <cellStyle name="Entrada 2 2 2 2 3 11" xfId="14027"/>
    <cellStyle name="Entrada 2 2 2 2 3 12" xfId="15465"/>
    <cellStyle name="Entrada 2 2 2 2 3 2" xfId="2938"/>
    <cellStyle name="Entrada 2 2 2 2 3 2 2" xfId="7299"/>
    <cellStyle name="Entrada 2 2 2 2 3 2 2 2" xfId="11310"/>
    <cellStyle name="Entrada 2 2 2 2 3 2 2 3" xfId="17567"/>
    <cellStyle name="Entrada 2 2 2 2 3 2 2 4" xfId="20852"/>
    <cellStyle name="Entrada 2 2 2 2 3 2 3" xfId="5591"/>
    <cellStyle name="Entrada 2 2 2 2 3 2 3 2" xfId="16275"/>
    <cellStyle name="Entrada 2 2 2 2 3 2 3 3" xfId="19144"/>
    <cellStyle name="Entrada 2 2 2 2 3 2 4" xfId="9065"/>
    <cellStyle name="Entrada 2 2 2 2 3 2 5" xfId="14307"/>
    <cellStyle name="Entrada 2 2 2 2 3 2 6" xfId="14391"/>
    <cellStyle name="Entrada 2 2 2 2 3 3" xfId="3321"/>
    <cellStyle name="Entrada 2 2 2 2 3 3 2" xfId="7127"/>
    <cellStyle name="Entrada 2 2 2 2 3 3 2 2" xfId="11182"/>
    <cellStyle name="Entrada 2 2 2 2 3 3 2 3" xfId="17431"/>
    <cellStyle name="Entrada 2 2 2 2 3 3 2 4" xfId="20680"/>
    <cellStyle name="Entrada 2 2 2 2 3 3 3" xfId="5419"/>
    <cellStyle name="Entrada 2 2 2 2 3 3 3 2" xfId="16139"/>
    <cellStyle name="Entrada 2 2 2 2 3 3 3 3" xfId="18972"/>
    <cellStyle name="Entrada 2 2 2 2 3 3 4" xfId="9275"/>
    <cellStyle name="Entrada 2 2 2 2 3 3 5" xfId="14583"/>
    <cellStyle name="Entrada 2 2 2 2 3 3 6" xfId="13393"/>
    <cellStyle name="Entrada 2 2 2 2 3 4" xfId="3704"/>
    <cellStyle name="Entrada 2 2 2 2 3 4 2" xfId="7606"/>
    <cellStyle name="Entrada 2 2 2 2 3 4 2 2" xfId="11609"/>
    <cellStyle name="Entrada 2 2 2 2 3 4 2 3" xfId="17800"/>
    <cellStyle name="Entrada 2 2 2 2 3 4 2 4" xfId="21159"/>
    <cellStyle name="Entrada 2 2 2 2 3 4 3" xfId="5898"/>
    <cellStyle name="Entrada 2 2 2 2 3 4 3 2" xfId="16509"/>
    <cellStyle name="Entrada 2 2 2 2 3 4 3 3" xfId="19451"/>
    <cellStyle name="Entrada 2 2 2 2 3 4 4" xfId="9453"/>
    <cellStyle name="Entrada 2 2 2 2 3 4 5" xfId="14858"/>
    <cellStyle name="Entrada 2 2 2 2 3 4 6" xfId="13024"/>
    <cellStyle name="Entrada 2 2 2 2 3 5" xfId="4086"/>
    <cellStyle name="Entrada 2 2 2 2 3 5 2" xfId="7838"/>
    <cellStyle name="Entrada 2 2 2 2 3 5 2 2" xfId="11841"/>
    <cellStyle name="Entrada 2 2 2 2 3 5 2 3" xfId="17971"/>
    <cellStyle name="Entrada 2 2 2 2 3 5 2 4" xfId="21391"/>
    <cellStyle name="Entrada 2 2 2 2 3 5 3" xfId="6130"/>
    <cellStyle name="Entrada 2 2 2 2 3 5 3 2" xfId="16679"/>
    <cellStyle name="Entrada 2 2 2 2 3 5 3 3" xfId="19683"/>
    <cellStyle name="Entrada 2 2 2 2 3 5 4" xfId="9630"/>
    <cellStyle name="Entrada 2 2 2 2 3 5 5" xfId="15131"/>
    <cellStyle name="Entrada 2 2 2 2 3 5 6" xfId="12642"/>
    <cellStyle name="Entrada 2 2 2 2 3 6" xfId="6362"/>
    <cellStyle name="Entrada 2 2 2 2 3 6 2" xfId="8070"/>
    <cellStyle name="Entrada 2 2 2 2 3 6 2 2" xfId="12073"/>
    <cellStyle name="Entrada 2 2 2 2 3 6 2 3" xfId="18142"/>
    <cellStyle name="Entrada 2 2 2 2 3 6 2 4" xfId="21623"/>
    <cellStyle name="Entrada 2 2 2 2 3 6 3" xfId="10531"/>
    <cellStyle name="Entrada 2 2 2 2 3 6 4" xfId="16849"/>
    <cellStyle name="Entrada 2 2 2 2 3 6 5" xfId="19915"/>
    <cellStyle name="Entrada 2 2 2 2 3 7" xfId="5350"/>
    <cellStyle name="Entrada 2 2 2 2 3 7 2" xfId="10126"/>
    <cellStyle name="Entrada 2 2 2 2 3 7 3" xfId="16088"/>
    <cellStyle name="Entrada 2 2 2 2 3 7 4" xfId="18903"/>
    <cellStyle name="Entrada 2 2 2 2 3 8" xfId="7058"/>
    <cellStyle name="Entrada 2 2 2 2 3 8 2" xfId="11114"/>
    <cellStyle name="Entrada 2 2 2 2 3 8 3" xfId="17380"/>
    <cellStyle name="Entrada 2 2 2 2 3 8 4" xfId="20611"/>
    <cellStyle name="Entrada 2 2 2 2 3 9" xfId="4544"/>
    <cellStyle name="Entrada 2 2 2 2 3 9 2" xfId="15476"/>
    <cellStyle name="Entrada 2 2 2 2 3 9 3" xfId="12261"/>
    <cellStyle name="Entrada 2 2 2 2 4" xfId="2608"/>
    <cellStyle name="Entrada 2 2 2 2 4 2" xfId="2995"/>
    <cellStyle name="Entrada 2 2 2 2 4 2 2" xfId="6680"/>
    <cellStyle name="Entrada 2 2 2 2 4 2 2 2" xfId="17104"/>
    <cellStyle name="Entrada 2 2 2 2 4 2 2 3" xfId="20233"/>
    <cellStyle name="Entrada 2 2 2 2 4 2 3" xfId="9121"/>
    <cellStyle name="Entrada 2 2 2 2 4 2 4" xfId="14348"/>
    <cellStyle name="Entrada 2 2 2 2 4 2 5" xfId="14351"/>
    <cellStyle name="Entrada 2 2 2 2 4 3" xfId="3378"/>
    <cellStyle name="Entrada 2 2 2 2 4 3 2" xfId="14623"/>
    <cellStyle name="Entrada 2 2 2 2 4 3 3" xfId="13336"/>
    <cellStyle name="Entrada 2 2 2 2 4 4" xfId="3761"/>
    <cellStyle name="Entrada 2 2 2 2 4 4 2" xfId="14899"/>
    <cellStyle name="Entrada 2 2 2 2 4 4 3" xfId="12967"/>
    <cellStyle name="Entrada 2 2 2 2 4 5" xfId="4143"/>
    <cellStyle name="Entrada 2 2 2 2 4 5 2" xfId="15171"/>
    <cellStyle name="Entrada 2 2 2 2 4 5 3" xfId="12586"/>
    <cellStyle name="Entrada 2 2 2 2 4 6" xfId="4971"/>
    <cellStyle name="Entrada 2 2 2 2 4 6 2" xfId="15813"/>
    <cellStyle name="Entrada 2 2 2 2 4 6 3" xfId="18524"/>
    <cellStyle name="Entrada 2 2 2 2 4 7" xfId="8773"/>
    <cellStyle name="Entrada 2 2 2 2 4 8" xfId="14068"/>
    <cellStyle name="Entrada 2 2 2 2 4 9" xfId="13758"/>
    <cellStyle name="Entrada 2 2 2 2 5" xfId="4684"/>
    <cellStyle name="Entrada 2 2 2 2 5 2" xfId="4322"/>
    <cellStyle name="Entrada 2 2 2 2 5 2 2" xfId="9680"/>
    <cellStyle name="Entrada 2 2 2 2 5 2 3" xfId="15324"/>
    <cellStyle name="Entrada 2 2 2 2 5 2 4" xfId="12420"/>
    <cellStyle name="Entrada 2 2 2 2 5 3" xfId="9806"/>
    <cellStyle name="Entrada 2 2 2 2 5 4" xfId="15586"/>
    <cellStyle name="Entrada 2 2 2 2 5 5" xfId="18237"/>
    <cellStyle name="Entrada 2 2 2 2 6" xfId="4842"/>
    <cellStyle name="Entrada 2 2 2 2 6 2" xfId="6551"/>
    <cellStyle name="Entrada 2 2 2 2 6 2 2" xfId="10712"/>
    <cellStyle name="Entrada 2 2 2 2 6 2 3" xfId="16992"/>
    <cellStyle name="Entrada 2 2 2 2 6 2 4" xfId="20104"/>
    <cellStyle name="Entrada 2 2 2 2 6 3" xfId="9859"/>
    <cellStyle name="Entrada 2 2 2 2 6 4" xfId="15701"/>
    <cellStyle name="Entrada 2 2 2 2 6 5" xfId="18395"/>
    <cellStyle name="Entrada 2 2 2 2 7" xfId="5660"/>
    <cellStyle name="Entrada 2 2 2 2 7 2" xfId="7368"/>
    <cellStyle name="Entrada 2 2 2 2 7 2 2" xfId="11378"/>
    <cellStyle name="Entrada 2 2 2 2 7 2 3" xfId="17619"/>
    <cellStyle name="Entrada 2 2 2 2 7 2 4" xfId="20921"/>
    <cellStyle name="Entrada 2 2 2 2 7 3" xfId="10239"/>
    <cellStyle name="Entrada 2 2 2 2 7 4" xfId="16328"/>
    <cellStyle name="Entrada 2 2 2 2 7 5" xfId="19213"/>
    <cellStyle name="Entrada 2 2 2 2 8" xfId="4837"/>
    <cellStyle name="Entrada 2 2 2 2 8 2" xfId="6546"/>
    <cellStyle name="Entrada 2 2 2 2 8 2 2" xfId="10707"/>
    <cellStyle name="Entrada 2 2 2 2 8 2 3" xfId="16987"/>
    <cellStyle name="Entrada 2 2 2 2 8 2 4" xfId="20099"/>
    <cellStyle name="Entrada 2 2 2 2 8 3" xfId="9855"/>
    <cellStyle name="Entrada 2 2 2 2 8 4" xfId="15696"/>
    <cellStyle name="Entrada 2 2 2 2 8 5" xfId="18390"/>
    <cellStyle name="Entrada 2 2 2 2 9" xfId="5129"/>
    <cellStyle name="Entrada 2 2 2 2 9 2" xfId="9940"/>
    <cellStyle name="Entrada 2 2 2 2 9 3" xfId="15935"/>
    <cellStyle name="Entrada 2 2 2 2 9 4" xfId="18682"/>
    <cellStyle name="Entrada 2 2 2 3" xfId="2013"/>
    <cellStyle name="Entrada 2 2 2 3 10" xfId="6861"/>
    <cellStyle name="Entrada 2 2 2 3 10 2" xfId="10937"/>
    <cellStyle name="Entrada 2 2 2 3 10 3" xfId="17243"/>
    <cellStyle name="Entrada 2 2 2 3 10 4" xfId="20414"/>
    <cellStyle name="Entrada 2 2 2 3 11" xfId="4265"/>
    <cellStyle name="Entrada 2 2 2 3 11 2" xfId="15270"/>
    <cellStyle name="Entrada 2 2 2 3 11 3" xfId="12477"/>
    <cellStyle name="Entrada 2 2 2 3 12" xfId="8207"/>
    <cellStyle name="Entrada 2 2 2 3 13" xfId="13623"/>
    <cellStyle name="Entrada 2 2 2 3 14" xfId="17397"/>
    <cellStyle name="Entrada 2 2 2 3 2" xfId="2074"/>
    <cellStyle name="Entrada 2 2 2 3 2 10" xfId="4287"/>
    <cellStyle name="Entrada 2 2 2 3 2 10 2" xfId="15292"/>
    <cellStyle name="Entrada 2 2 2 3 2 10 3" xfId="12455"/>
    <cellStyle name="Entrada 2 2 2 3 2 11" xfId="8264"/>
    <cellStyle name="Entrada 2 2 2 3 2 12" xfId="13668"/>
    <cellStyle name="Entrada 2 2 2 3 2 2" xfId="2564"/>
    <cellStyle name="Entrada 2 2 2 3 2 2 10" xfId="8729"/>
    <cellStyle name="Entrada 2 2 2 3 2 2 11" xfId="14033"/>
    <cellStyle name="Entrada 2 2 2 3 2 2 12" xfId="14399"/>
    <cellStyle name="Entrada 2 2 2 3 2 2 2" xfId="2951"/>
    <cellStyle name="Entrada 2 2 2 3 2 2 2 2" xfId="7312"/>
    <cellStyle name="Entrada 2 2 2 3 2 2 2 2 2" xfId="11323"/>
    <cellStyle name="Entrada 2 2 2 3 2 2 2 2 3" xfId="17573"/>
    <cellStyle name="Entrada 2 2 2 3 2 2 2 2 4" xfId="20865"/>
    <cellStyle name="Entrada 2 2 2 3 2 2 2 3" xfId="5604"/>
    <cellStyle name="Entrada 2 2 2 3 2 2 2 3 2" xfId="16281"/>
    <cellStyle name="Entrada 2 2 2 3 2 2 2 3 3" xfId="19157"/>
    <cellStyle name="Entrada 2 2 2 3 2 2 2 4" xfId="9078"/>
    <cellStyle name="Entrada 2 2 2 3 2 2 2 5" xfId="14313"/>
    <cellStyle name="Entrada 2 2 2 3 2 2 2 6" xfId="15489"/>
    <cellStyle name="Entrada 2 2 2 3 2 2 3" xfId="3334"/>
    <cellStyle name="Entrada 2 2 2 3 2 2 3 2" xfId="7122"/>
    <cellStyle name="Entrada 2 2 2 3 2 2 3 2 2" xfId="11178"/>
    <cellStyle name="Entrada 2 2 2 3 2 2 3 2 3" xfId="17427"/>
    <cellStyle name="Entrada 2 2 2 3 2 2 3 2 4" xfId="20675"/>
    <cellStyle name="Entrada 2 2 2 3 2 2 3 3" xfId="5414"/>
    <cellStyle name="Entrada 2 2 2 3 2 2 3 3 2" xfId="16135"/>
    <cellStyle name="Entrada 2 2 2 3 2 2 3 3 3" xfId="18967"/>
    <cellStyle name="Entrada 2 2 2 3 2 2 3 4" xfId="9288"/>
    <cellStyle name="Entrada 2 2 2 3 2 2 3 5" xfId="14589"/>
    <cellStyle name="Entrada 2 2 2 3 2 2 3 6" xfId="13380"/>
    <cellStyle name="Entrada 2 2 2 3 2 2 4" xfId="3717"/>
    <cellStyle name="Entrada 2 2 2 3 2 2 4 2" xfId="7619"/>
    <cellStyle name="Entrada 2 2 2 3 2 2 4 2 2" xfId="11622"/>
    <cellStyle name="Entrada 2 2 2 3 2 2 4 2 3" xfId="17806"/>
    <cellStyle name="Entrada 2 2 2 3 2 2 4 2 4" xfId="21172"/>
    <cellStyle name="Entrada 2 2 2 3 2 2 4 3" xfId="5911"/>
    <cellStyle name="Entrada 2 2 2 3 2 2 4 3 2" xfId="16515"/>
    <cellStyle name="Entrada 2 2 2 3 2 2 4 3 3" xfId="19464"/>
    <cellStyle name="Entrada 2 2 2 3 2 2 4 4" xfId="9466"/>
    <cellStyle name="Entrada 2 2 2 3 2 2 4 5" xfId="14864"/>
    <cellStyle name="Entrada 2 2 2 3 2 2 4 6" xfId="13011"/>
    <cellStyle name="Entrada 2 2 2 3 2 2 5" xfId="4099"/>
    <cellStyle name="Entrada 2 2 2 3 2 2 5 2" xfId="7851"/>
    <cellStyle name="Entrada 2 2 2 3 2 2 5 2 2" xfId="11854"/>
    <cellStyle name="Entrada 2 2 2 3 2 2 5 2 3" xfId="17977"/>
    <cellStyle name="Entrada 2 2 2 3 2 2 5 2 4" xfId="21404"/>
    <cellStyle name="Entrada 2 2 2 3 2 2 5 3" xfId="6143"/>
    <cellStyle name="Entrada 2 2 2 3 2 2 5 3 2" xfId="16685"/>
    <cellStyle name="Entrada 2 2 2 3 2 2 5 3 3" xfId="19696"/>
    <cellStyle name="Entrada 2 2 2 3 2 2 5 4" xfId="9643"/>
    <cellStyle name="Entrada 2 2 2 3 2 2 5 5" xfId="15137"/>
    <cellStyle name="Entrada 2 2 2 3 2 2 5 6" xfId="12629"/>
    <cellStyle name="Entrada 2 2 2 3 2 2 6" xfId="6375"/>
    <cellStyle name="Entrada 2 2 2 3 2 2 6 2" xfId="8083"/>
    <cellStyle name="Entrada 2 2 2 3 2 2 6 2 2" xfId="12086"/>
    <cellStyle name="Entrada 2 2 2 3 2 2 6 2 3" xfId="18149"/>
    <cellStyle name="Entrada 2 2 2 3 2 2 6 2 4" xfId="21636"/>
    <cellStyle name="Entrada 2 2 2 3 2 2 6 3" xfId="10544"/>
    <cellStyle name="Entrada 2 2 2 3 2 2 6 4" xfId="16856"/>
    <cellStyle name="Entrada 2 2 2 3 2 2 6 5" xfId="19928"/>
    <cellStyle name="Entrada 2 2 2 3 2 2 7" xfId="5363"/>
    <cellStyle name="Entrada 2 2 2 3 2 2 7 2" xfId="10139"/>
    <cellStyle name="Entrada 2 2 2 3 2 2 7 3" xfId="16095"/>
    <cellStyle name="Entrada 2 2 2 3 2 2 7 4" xfId="18916"/>
    <cellStyle name="Entrada 2 2 2 3 2 2 8" xfId="7071"/>
    <cellStyle name="Entrada 2 2 2 3 2 2 8 2" xfId="11127"/>
    <cellStyle name="Entrada 2 2 2 3 2 2 8 3" xfId="17387"/>
    <cellStyle name="Entrada 2 2 2 3 2 2 8 4" xfId="20624"/>
    <cellStyle name="Entrada 2 2 2 3 2 2 9" xfId="4557"/>
    <cellStyle name="Entrada 2 2 2 3 2 2 9 2" xfId="15483"/>
    <cellStyle name="Entrada 2 2 2 3 2 2 9 3" xfId="12141"/>
    <cellStyle name="Entrada 2 2 2 3 2 3" xfId="2621"/>
    <cellStyle name="Entrada 2 2 2 3 2 3 2" xfId="3008"/>
    <cellStyle name="Entrada 2 2 2 3 2 3 2 2" xfId="6737"/>
    <cellStyle name="Entrada 2 2 2 3 2 3 2 2 2" xfId="17151"/>
    <cellStyle name="Entrada 2 2 2 3 2 3 2 2 3" xfId="20290"/>
    <cellStyle name="Entrada 2 2 2 3 2 3 2 3" xfId="9125"/>
    <cellStyle name="Entrada 2 2 2 3 2 3 2 4" xfId="14355"/>
    <cellStyle name="Entrada 2 2 2 3 2 3 2 5" xfId="16206"/>
    <cellStyle name="Entrada 2 2 2 3 2 3 3" xfId="3391"/>
    <cellStyle name="Entrada 2 2 2 3 2 3 3 2" xfId="14630"/>
    <cellStyle name="Entrada 2 2 2 3 2 3 3 3" xfId="13323"/>
    <cellStyle name="Entrada 2 2 2 3 2 3 4" xfId="3774"/>
    <cellStyle name="Entrada 2 2 2 3 2 3 4 2" xfId="14906"/>
    <cellStyle name="Entrada 2 2 2 3 2 3 4 3" xfId="12954"/>
    <cellStyle name="Entrada 2 2 2 3 2 3 5" xfId="4156"/>
    <cellStyle name="Entrada 2 2 2 3 2 3 5 2" xfId="15178"/>
    <cellStyle name="Entrada 2 2 2 3 2 3 5 3" xfId="12573"/>
    <cellStyle name="Entrada 2 2 2 3 2 3 6" xfId="5028"/>
    <cellStyle name="Entrada 2 2 2 3 2 3 6 2" xfId="15860"/>
    <cellStyle name="Entrada 2 2 2 3 2 3 6 3" xfId="18581"/>
    <cellStyle name="Entrada 2 2 2 3 2 3 7" xfId="8786"/>
    <cellStyle name="Entrada 2 2 2 3 2 3 8" xfId="14075"/>
    <cellStyle name="Entrada 2 2 2 3 2 3 9" xfId="17939"/>
    <cellStyle name="Entrada 2 2 2 3 2 4" xfId="2239"/>
    <cellStyle name="Entrada 2 2 2 3 2 4 2" xfId="4423"/>
    <cellStyle name="Entrada 2 2 2 3 2 4 2 2" xfId="9709"/>
    <cellStyle name="Entrada 2 2 2 3 2 4 2 3" xfId="15396"/>
    <cellStyle name="Entrada 2 2 2 3 2 4 2 4" xfId="12335"/>
    <cellStyle name="Entrada 2 2 2 3 2 4 3" xfId="4632"/>
    <cellStyle name="Entrada 2 2 2 3 2 4 3 2" xfId="15545"/>
    <cellStyle name="Entrada 2 2 2 3 2 4 3 3" xfId="18185"/>
    <cellStyle name="Entrada 2 2 2 3 2 4 4" xfId="8426"/>
    <cellStyle name="Entrada 2 2 2 3 2 4 5" xfId="13801"/>
    <cellStyle name="Entrada 2 2 2 3 2 4 6" xfId="13532"/>
    <cellStyle name="Entrada 2 2 2 3 2 5" xfId="5745"/>
    <cellStyle name="Entrada 2 2 2 3 2 5 2" xfId="7453"/>
    <cellStyle name="Entrada 2 2 2 3 2 5 2 2" xfId="11456"/>
    <cellStyle name="Entrada 2 2 2 3 2 5 2 3" xfId="17694"/>
    <cellStyle name="Entrada 2 2 2 3 2 5 2 4" xfId="21006"/>
    <cellStyle name="Entrada 2 2 2 3 2 5 3" xfId="10298"/>
    <cellStyle name="Entrada 2 2 2 3 2 5 4" xfId="16403"/>
    <cellStyle name="Entrada 2 2 2 3 2 5 5" xfId="19298"/>
    <cellStyle name="Entrada 2 2 2 3 2 6" xfId="5977"/>
    <cellStyle name="Entrada 2 2 2 3 2 6 2" xfId="7685"/>
    <cellStyle name="Entrada 2 2 2 3 2 6 2 2" xfId="11688"/>
    <cellStyle name="Entrada 2 2 2 3 2 6 2 3" xfId="17865"/>
    <cellStyle name="Entrada 2 2 2 3 2 6 2 4" xfId="21238"/>
    <cellStyle name="Entrada 2 2 2 3 2 6 3" xfId="10338"/>
    <cellStyle name="Entrada 2 2 2 3 2 6 4" xfId="16574"/>
    <cellStyle name="Entrada 2 2 2 3 2 6 5" xfId="19530"/>
    <cellStyle name="Entrada 2 2 2 3 2 7" xfId="6209"/>
    <cellStyle name="Entrada 2 2 2 3 2 7 2" xfId="7917"/>
    <cellStyle name="Entrada 2 2 2 3 2 7 2 2" xfId="11920"/>
    <cellStyle name="Entrada 2 2 2 3 2 7 2 3" xfId="18036"/>
    <cellStyle name="Entrada 2 2 2 3 2 7 2 4" xfId="21470"/>
    <cellStyle name="Entrada 2 2 2 3 2 7 3" xfId="10378"/>
    <cellStyle name="Entrada 2 2 2 3 2 7 4" xfId="16744"/>
    <cellStyle name="Entrada 2 2 2 3 2 7 5" xfId="19762"/>
    <cellStyle name="Entrada 2 2 2 3 2 8" xfId="5192"/>
    <cellStyle name="Entrada 2 2 2 3 2 8 2" xfId="9973"/>
    <cellStyle name="Entrada 2 2 2 3 2 8 3" xfId="15980"/>
    <cellStyle name="Entrada 2 2 2 3 2 8 4" xfId="18745"/>
    <cellStyle name="Entrada 2 2 2 3 2 9" xfId="6900"/>
    <cellStyle name="Entrada 2 2 2 3 2 9 2" xfId="10961"/>
    <cellStyle name="Entrada 2 2 2 3 2 9 3" xfId="17272"/>
    <cellStyle name="Entrada 2 2 2 3 2 9 4" xfId="20453"/>
    <cellStyle name="Entrada 2 2 2 3 3" xfId="2507"/>
    <cellStyle name="Entrada 2 2 2 3 3 10" xfId="8672"/>
    <cellStyle name="Entrada 2 2 2 3 3 11" xfId="13991"/>
    <cellStyle name="Entrada 2 2 2 3 3 12" xfId="16079"/>
    <cellStyle name="Entrada 2 2 2 3 3 2" xfId="2894"/>
    <cellStyle name="Entrada 2 2 2 3 3 2 2" xfId="6621"/>
    <cellStyle name="Entrada 2 2 2 3 3 2 2 2" xfId="10761"/>
    <cellStyle name="Entrada 2 2 2 3 3 2 2 3" xfId="17055"/>
    <cellStyle name="Entrada 2 2 2 3 3 2 2 4" xfId="20174"/>
    <cellStyle name="Entrada 2 2 2 3 3 2 3" xfId="4912"/>
    <cellStyle name="Entrada 2 2 2 3 3 2 3 2" xfId="15764"/>
    <cellStyle name="Entrada 2 2 2 3 3 2 3 3" xfId="18465"/>
    <cellStyle name="Entrada 2 2 2 3 3 2 4" xfId="9021"/>
    <cellStyle name="Entrada 2 2 2 3 3 2 5" xfId="14271"/>
    <cellStyle name="Entrada 2 2 2 3 3 2 6" xfId="13730"/>
    <cellStyle name="Entrada 2 2 2 3 3 3" xfId="3277"/>
    <cellStyle name="Entrada 2 2 2 3 3 3 2" xfId="6458"/>
    <cellStyle name="Entrada 2 2 2 3 3 3 2 2" xfId="10627"/>
    <cellStyle name="Entrada 2 2 2 3 3 3 2 3" xfId="16913"/>
    <cellStyle name="Entrada 2 2 2 3 3 3 2 4" xfId="20011"/>
    <cellStyle name="Entrada 2 2 2 3 3 3 3" xfId="4749"/>
    <cellStyle name="Entrada 2 2 2 3 3 3 3 2" xfId="15623"/>
    <cellStyle name="Entrada 2 2 2 3 3 3 3 3" xfId="18302"/>
    <cellStyle name="Entrada 2 2 2 3 3 3 4" xfId="9235"/>
    <cellStyle name="Entrada 2 2 2 3 3 3 5" xfId="14547"/>
    <cellStyle name="Entrada 2 2 2 3 3 3 6" xfId="13437"/>
    <cellStyle name="Entrada 2 2 2 3 3 4" xfId="3660"/>
    <cellStyle name="Entrada 2 2 2 3 3 4 2" xfId="7521"/>
    <cellStyle name="Entrada 2 2 2 3 3 4 2 2" xfId="11524"/>
    <cellStyle name="Entrada 2 2 2 3 3 4 2 3" xfId="17753"/>
    <cellStyle name="Entrada 2 2 2 3 3 4 2 4" xfId="21074"/>
    <cellStyle name="Entrada 2 2 2 3 3 4 3" xfId="5813"/>
    <cellStyle name="Entrada 2 2 2 3 3 4 3 2" xfId="16462"/>
    <cellStyle name="Entrada 2 2 2 3 3 4 3 3" xfId="19366"/>
    <cellStyle name="Entrada 2 2 2 3 3 4 4" xfId="9413"/>
    <cellStyle name="Entrada 2 2 2 3 3 4 5" xfId="14822"/>
    <cellStyle name="Entrada 2 2 2 3 3 4 6" xfId="13068"/>
    <cellStyle name="Entrada 2 2 2 3 3 5" xfId="4042"/>
    <cellStyle name="Entrada 2 2 2 3 3 5 2" xfId="7753"/>
    <cellStyle name="Entrada 2 2 2 3 3 5 2 2" xfId="11756"/>
    <cellStyle name="Entrada 2 2 2 3 3 5 2 3" xfId="17924"/>
    <cellStyle name="Entrada 2 2 2 3 3 5 2 4" xfId="21306"/>
    <cellStyle name="Entrada 2 2 2 3 3 5 3" xfId="6045"/>
    <cellStyle name="Entrada 2 2 2 3 3 5 3 2" xfId="16633"/>
    <cellStyle name="Entrada 2 2 2 3 3 5 3 3" xfId="19598"/>
    <cellStyle name="Entrada 2 2 2 3 3 5 4" xfId="9590"/>
    <cellStyle name="Entrada 2 2 2 3 3 5 5" xfId="15096"/>
    <cellStyle name="Entrada 2 2 2 3 3 5 6" xfId="12686"/>
    <cellStyle name="Entrada 2 2 2 3 3 6" xfId="6277"/>
    <cellStyle name="Entrada 2 2 2 3 3 6 2" xfId="7985"/>
    <cellStyle name="Entrada 2 2 2 3 3 6 2 2" xfId="11988"/>
    <cellStyle name="Entrada 2 2 2 3 3 6 2 3" xfId="18095"/>
    <cellStyle name="Entrada 2 2 2 3 3 6 2 4" xfId="21538"/>
    <cellStyle name="Entrada 2 2 2 3 3 6 3" xfId="10446"/>
    <cellStyle name="Entrada 2 2 2 3 3 6 4" xfId="16803"/>
    <cellStyle name="Entrada 2 2 2 3 3 6 5" xfId="19830"/>
    <cellStyle name="Entrada 2 2 2 3 3 7" xfId="5265"/>
    <cellStyle name="Entrada 2 2 2 3 3 7 2" xfId="10041"/>
    <cellStyle name="Entrada 2 2 2 3 3 7 3" xfId="16041"/>
    <cellStyle name="Entrada 2 2 2 3 3 7 4" xfId="18818"/>
    <cellStyle name="Entrada 2 2 2 3 3 8" xfId="6973"/>
    <cellStyle name="Entrada 2 2 2 3 3 8 2" xfId="11029"/>
    <cellStyle name="Entrada 2 2 2 3 3 8 3" xfId="17333"/>
    <cellStyle name="Entrada 2 2 2 3 3 8 4" xfId="20526"/>
    <cellStyle name="Entrada 2 2 2 3 3 9" xfId="4361"/>
    <cellStyle name="Entrada 2 2 2 3 3 9 2" xfId="15356"/>
    <cellStyle name="Entrada 2 2 2 3 3 9 3" xfId="12381"/>
    <cellStyle name="Entrada 2 2 2 3 4" xfId="2403"/>
    <cellStyle name="Entrada 2 2 2 3 4 2" xfId="2790"/>
    <cellStyle name="Entrada 2 2 2 3 4 2 2" xfId="7197"/>
    <cellStyle name="Entrada 2 2 2 3 4 2 2 2" xfId="17491"/>
    <cellStyle name="Entrada 2 2 2 3 4 2 2 3" xfId="20750"/>
    <cellStyle name="Entrada 2 2 2 3 4 2 3" xfId="8934"/>
    <cellStyle name="Entrada 2 2 2 3 4 2 4" xfId="14190"/>
    <cellStyle name="Entrada 2 2 2 3 4 2 5" xfId="15455"/>
    <cellStyle name="Entrada 2 2 2 3 4 3" xfId="3173"/>
    <cellStyle name="Entrada 2 2 2 3 4 3 2" xfId="14466"/>
    <cellStyle name="Entrada 2 2 2 3 4 3 3" xfId="13482"/>
    <cellStyle name="Entrada 2 2 2 3 4 4" xfId="3556"/>
    <cellStyle name="Entrada 2 2 2 3 4 4 2" xfId="14741"/>
    <cellStyle name="Entrada 2 2 2 3 4 4 3" xfId="13172"/>
    <cellStyle name="Entrada 2 2 2 3 4 5" xfId="3938"/>
    <cellStyle name="Entrada 2 2 2 3 4 5 2" xfId="15015"/>
    <cellStyle name="Entrada 2 2 2 3 4 5 3" xfId="12790"/>
    <cellStyle name="Entrada 2 2 2 3 4 6" xfId="5489"/>
    <cellStyle name="Entrada 2 2 2 3 4 6 2" xfId="16199"/>
    <cellStyle name="Entrada 2 2 2 3 4 6 3" xfId="19042"/>
    <cellStyle name="Entrada 2 2 2 3 4 7" xfId="8578"/>
    <cellStyle name="Entrada 2 2 2 3 4 8" xfId="13910"/>
    <cellStyle name="Entrada 2 2 2 3 4 9" xfId="16243"/>
    <cellStyle name="Entrada 2 2 2 3 5" xfId="2215"/>
    <cellStyle name="Entrada 2 2 2 3 5 2" xfId="7397"/>
    <cellStyle name="Entrada 2 2 2 3 5 2 2" xfId="11403"/>
    <cellStyle name="Entrada 2 2 2 3 5 2 3" xfId="17643"/>
    <cellStyle name="Entrada 2 2 2 3 5 2 4" xfId="20950"/>
    <cellStyle name="Entrada 2 2 2 3 5 3" xfId="5689"/>
    <cellStyle name="Entrada 2 2 2 3 5 3 2" xfId="16352"/>
    <cellStyle name="Entrada 2 2 2 3 5 3 3" xfId="19242"/>
    <cellStyle name="Entrada 2 2 2 3 5 4" xfId="8403"/>
    <cellStyle name="Entrada 2 2 2 3 5 5" xfId="13784"/>
    <cellStyle name="Entrada 2 2 2 3 5 6" xfId="17518"/>
    <cellStyle name="Entrada 2 2 2 3 6" xfId="5723"/>
    <cellStyle name="Entrada 2 2 2 3 6 2" xfId="7431"/>
    <cellStyle name="Entrada 2 2 2 3 6 2 2" xfId="11434"/>
    <cellStyle name="Entrada 2 2 2 3 6 2 3" xfId="17672"/>
    <cellStyle name="Entrada 2 2 2 3 6 2 4" xfId="20984"/>
    <cellStyle name="Entrada 2 2 2 3 6 3" xfId="10276"/>
    <cellStyle name="Entrada 2 2 2 3 6 4" xfId="16381"/>
    <cellStyle name="Entrada 2 2 2 3 6 5" xfId="19276"/>
    <cellStyle name="Entrada 2 2 2 3 7" xfId="5955"/>
    <cellStyle name="Entrada 2 2 2 3 7 2" xfId="7663"/>
    <cellStyle name="Entrada 2 2 2 3 7 2 2" xfId="11666"/>
    <cellStyle name="Entrada 2 2 2 3 7 2 3" xfId="17843"/>
    <cellStyle name="Entrada 2 2 2 3 7 2 4" xfId="21216"/>
    <cellStyle name="Entrada 2 2 2 3 7 3" xfId="10316"/>
    <cellStyle name="Entrada 2 2 2 3 7 4" xfId="16552"/>
    <cellStyle name="Entrada 2 2 2 3 7 5" xfId="19508"/>
    <cellStyle name="Entrada 2 2 2 3 8" xfId="6187"/>
    <cellStyle name="Entrada 2 2 2 3 8 2" xfId="7895"/>
    <cellStyle name="Entrada 2 2 2 3 8 2 2" xfId="11898"/>
    <cellStyle name="Entrada 2 2 2 3 8 2 3" xfId="18014"/>
    <cellStyle name="Entrada 2 2 2 3 8 2 4" xfId="21448"/>
    <cellStyle name="Entrada 2 2 2 3 8 3" xfId="10356"/>
    <cellStyle name="Entrada 2 2 2 3 8 4" xfId="16722"/>
    <cellStyle name="Entrada 2 2 2 3 8 5" xfId="19740"/>
    <cellStyle name="Entrada 2 2 2 3 9" xfId="5153"/>
    <cellStyle name="Entrada 2 2 2 3 9 2" xfId="9951"/>
    <cellStyle name="Entrada 2 2 2 3 9 3" xfId="15951"/>
    <cellStyle name="Entrada 2 2 2 3 9 4" xfId="18706"/>
    <cellStyle name="Entrada 2 2 2 4" xfId="2177"/>
    <cellStyle name="Entrada 2 2 2 4 10" xfId="8365"/>
    <cellStyle name="Entrada 2 2 2 4 11" xfId="13753"/>
    <cellStyle name="Entrada 2 2 2 4 12" xfId="17267"/>
    <cellStyle name="Entrada 2 2 2 4 2" xfId="2119"/>
    <cellStyle name="Entrada 2 2 2 4 2 2" xfId="7286"/>
    <cellStyle name="Entrada 2 2 2 4 2 2 2" xfId="11297"/>
    <cellStyle name="Entrada 2 2 2 4 2 2 3" xfId="17560"/>
    <cellStyle name="Entrada 2 2 2 4 2 2 4" xfId="20839"/>
    <cellStyle name="Entrada 2 2 2 4 2 3" xfId="5578"/>
    <cellStyle name="Entrada 2 2 2 4 2 3 2" xfId="16268"/>
    <cellStyle name="Entrada 2 2 2 4 2 3 3" xfId="19131"/>
    <cellStyle name="Entrada 2 2 2 4 2 4" xfId="8309"/>
    <cellStyle name="Entrada 2 2 2 4 2 5" xfId="13703"/>
    <cellStyle name="Entrada 2 2 2 4 2 6" xfId="16592"/>
    <cellStyle name="Entrada 2 2 2 4 3" xfId="2155"/>
    <cellStyle name="Entrada 2 2 2 4 3 2" xfId="6421"/>
    <cellStyle name="Entrada 2 2 2 4 3 2 2" xfId="10590"/>
    <cellStyle name="Entrada 2 2 2 4 3 2 3" xfId="16891"/>
    <cellStyle name="Entrada 2 2 2 4 3 2 4" xfId="19974"/>
    <cellStyle name="Entrada 2 2 2 4 3 3" xfId="4712"/>
    <cellStyle name="Entrada 2 2 2 4 3 3 2" xfId="15601"/>
    <cellStyle name="Entrada 2 2 2 4 3 3 3" xfId="18265"/>
    <cellStyle name="Entrada 2 2 2 4 3 4" xfId="8345"/>
    <cellStyle name="Entrada 2 2 2 4 3 5" xfId="13734"/>
    <cellStyle name="Entrada 2 2 2 4 3 6" xfId="17063"/>
    <cellStyle name="Entrada 2 2 2 4 4" xfId="2128"/>
    <cellStyle name="Entrada 2 2 2 4 4 2" xfId="7593"/>
    <cellStyle name="Entrada 2 2 2 4 4 2 2" xfId="11596"/>
    <cellStyle name="Entrada 2 2 2 4 4 2 3" xfId="17793"/>
    <cellStyle name="Entrada 2 2 2 4 4 2 4" xfId="21146"/>
    <cellStyle name="Entrada 2 2 2 4 4 3" xfId="5885"/>
    <cellStyle name="Entrada 2 2 2 4 4 3 2" xfId="16502"/>
    <cellStyle name="Entrada 2 2 2 4 4 3 3" xfId="19438"/>
    <cellStyle name="Entrada 2 2 2 4 4 4" xfId="8318"/>
    <cellStyle name="Entrada 2 2 2 4 4 5" xfId="13711"/>
    <cellStyle name="Entrada 2 2 2 4 4 6" xfId="15747"/>
    <cellStyle name="Entrada 2 2 2 4 5" xfId="2138"/>
    <cellStyle name="Entrada 2 2 2 4 5 2" xfId="7825"/>
    <cellStyle name="Entrada 2 2 2 4 5 2 2" xfId="11828"/>
    <cellStyle name="Entrada 2 2 2 4 5 2 3" xfId="17964"/>
    <cellStyle name="Entrada 2 2 2 4 5 2 4" xfId="21378"/>
    <cellStyle name="Entrada 2 2 2 4 5 3" xfId="6117"/>
    <cellStyle name="Entrada 2 2 2 4 5 3 2" xfId="16672"/>
    <cellStyle name="Entrada 2 2 2 4 5 3 3" xfId="19670"/>
    <cellStyle name="Entrada 2 2 2 4 5 4" xfId="8328"/>
    <cellStyle name="Entrada 2 2 2 4 5 5" xfId="13720"/>
    <cellStyle name="Entrada 2 2 2 4 5 6" xfId="14199"/>
    <cellStyle name="Entrada 2 2 2 4 6" xfId="6349"/>
    <cellStyle name="Entrada 2 2 2 4 6 2" xfId="8057"/>
    <cellStyle name="Entrada 2 2 2 4 6 2 2" xfId="12060"/>
    <cellStyle name="Entrada 2 2 2 4 6 2 3" xfId="18135"/>
    <cellStyle name="Entrada 2 2 2 4 6 2 4" xfId="21610"/>
    <cellStyle name="Entrada 2 2 2 4 6 3" xfId="10518"/>
    <cellStyle name="Entrada 2 2 2 4 6 4" xfId="16842"/>
    <cellStyle name="Entrada 2 2 2 4 6 5" xfId="19902"/>
    <cellStyle name="Entrada 2 2 2 4 7" xfId="5337"/>
    <cellStyle name="Entrada 2 2 2 4 7 2" xfId="10113"/>
    <cellStyle name="Entrada 2 2 2 4 7 3" xfId="16081"/>
    <cellStyle name="Entrada 2 2 2 4 7 4" xfId="18890"/>
    <cellStyle name="Entrada 2 2 2 4 8" xfId="7045"/>
    <cellStyle name="Entrada 2 2 2 4 8 2" xfId="11101"/>
    <cellStyle name="Entrada 2 2 2 4 8 3" xfId="17373"/>
    <cellStyle name="Entrada 2 2 2 4 8 4" xfId="20598"/>
    <cellStyle name="Entrada 2 2 2 4 9" xfId="4531"/>
    <cellStyle name="Entrada 2 2 2 4 9 2" xfId="15469"/>
    <cellStyle name="Entrada 2 2 2 4 9 3" xfId="12274"/>
    <cellStyle name="Entrada 2 2 2 5" xfId="2467"/>
    <cellStyle name="Entrada 2 2 2 5 2" xfId="2854"/>
    <cellStyle name="Entrada 2 2 2 5 2 2" xfId="6755"/>
    <cellStyle name="Entrada 2 2 2 5 2 2 2" xfId="17161"/>
    <cellStyle name="Entrada 2 2 2 5 2 2 3" xfId="20308"/>
    <cellStyle name="Entrada 2 2 2 5 2 3" xfId="8982"/>
    <cellStyle name="Entrada 2 2 2 5 2 4" xfId="14239"/>
    <cellStyle name="Entrada 2 2 2 5 2 5" xfId="15238"/>
    <cellStyle name="Entrada 2 2 2 5 3" xfId="3237"/>
    <cellStyle name="Entrada 2 2 2 5 3 2" xfId="14515"/>
    <cellStyle name="Entrada 2 2 2 5 3 3" xfId="13508"/>
    <cellStyle name="Entrada 2 2 2 5 4" xfId="3620"/>
    <cellStyle name="Entrada 2 2 2 5 4 2" xfId="14790"/>
    <cellStyle name="Entrada 2 2 2 5 4 3" xfId="13108"/>
    <cellStyle name="Entrada 2 2 2 5 5" xfId="4002"/>
    <cellStyle name="Entrada 2 2 2 5 5 2" xfId="15064"/>
    <cellStyle name="Entrada 2 2 2 5 5 3" xfId="12726"/>
    <cellStyle name="Entrada 2 2 2 5 6" xfId="5046"/>
    <cellStyle name="Entrada 2 2 2 5 6 2" xfId="15870"/>
    <cellStyle name="Entrada 2 2 2 5 6 3" xfId="18599"/>
    <cellStyle name="Entrada 2 2 2 5 7" xfId="8633"/>
    <cellStyle name="Entrada 2 2 2 5 8" xfId="13959"/>
    <cellStyle name="Entrada 2 2 2 5 9" xfId="17955"/>
    <cellStyle name="Entrada 2 2 2 6" xfId="2441"/>
    <cellStyle name="Entrada 2 2 2 6 2" xfId="2828"/>
    <cellStyle name="Entrada 2 2 2 6 2 2" xfId="7199"/>
    <cellStyle name="Entrada 2 2 2 6 2 2 2" xfId="17493"/>
    <cellStyle name="Entrada 2 2 2 6 2 2 3" xfId="20752"/>
    <cellStyle name="Entrada 2 2 2 6 2 3" xfId="8957"/>
    <cellStyle name="Entrada 2 2 2 6 2 4" xfId="14219"/>
    <cellStyle name="Entrada 2 2 2 6 2 5" xfId="15559"/>
    <cellStyle name="Entrada 2 2 2 6 3" xfId="3211"/>
    <cellStyle name="Entrada 2 2 2 6 3 2" xfId="14495"/>
    <cellStyle name="Entrada 2 2 2 6 3 3" xfId="13586"/>
    <cellStyle name="Entrada 2 2 2 6 4" xfId="3594"/>
    <cellStyle name="Entrada 2 2 2 6 4 2" xfId="14770"/>
    <cellStyle name="Entrada 2 2 2 6 4 3" xfId="13134"/>
    <cellStyle name="Entrada 2 2 2 6 5" xfId="3976"/>
    <cellStyle name="Entrada 2 2 2 6 5 2" xfId="15044"/>
    <cellStyle name="Entrada 2 2 2 6 5 3" xfId="12752"/>
    <cellStyle name="Entrada 2 2 2 6 6" xfId="5491"/>
    <cellStyle name="Entrada 2 2 2 6 6 2" xfId="16201"/>
    <cellStyle name="Entrada 2 2 2 6 6 3" xfId="19044"/>
    <cellStyle name="Entrada 2 2 2 6 7" xfId="8608"/>
    <cellStyle name="Entrada 2 2 2 6 8" xfId="13939"/>
    <cellStyle name="Entrada 2 2 2 6 9" xfId="14181"/>
    <cellStyle name="Entrada 2 2 2 7" xfId="4807"/>
    <cellStyle name="Entrada 2 2 2 7 2" xfId="6516"/>
    <cellStyle name="Entrada 2 2 2 7 2 2" xfId="10681"/>
    <cellStyle name="Entrada 2 2 2 7 2 3" xfId="16962"/>
    <cellStyle name="Entrada 2 2 2 7 2 4" xfId="20069"/>
    <cellStyle name="Entrada 2 2 2 7 3" xfId="9848"/>
    <cellStyle name="Entrada 2 2 2 7 4" xfId="15672"/>
    <cellStyle name="Entrada 2 2 2 7 5" xfId="18360"/>
    <cellStyle name="Entrada 2 2 2 8" xfId="4696"/>
    <cellStyle name="Entrada 2 2 2 8 2" xfId="4407"/>
    <cellStyle name="Entrada 2 2 2 8 2 2" xfId="9695"/>
    <cellStyle name="Entrada 2 2 2 8 2 3" xfId="15388"/>
    <cellStyle name="Entrada 2 2 2 8 2 4" xfId="13556"/>
    <cellStyle name="Entrada 2 2 2 8 3" xfId="9809"/>
    <cellStyle name="Entrada 2 2 2 8 4" xfId="15593"/>
    <cellStyle name="Entrada 2 2 2 8 5" xfId="18249"/>
    <cellStyle name="Entrada 2 2 2 9" xfId="4596"/>
    <cellStyle name="Entrada 2 2 2 9 2" xfId="9771"/>
    <cellStyle name="Entrada 2 2 2 9 3" xfId="15515"/>
    <cellStyle name="Entrada 2 2 2 9 4" xfId="12221"/>
    <cellStyle name="Entrada 2 2 3" xfId="2039"/>
    <cellStyle name="Entrada 2 2 3 10" xfId="5086"/>
    <cellStyle name="Entrada 2 2 3 10 2" xfId="9903"/>
    <cellStyle name="Entrada 2 2 3 10 3" xfId="15902"/>
    <cellStyle name="Entrada 2 2 3 10 4" xfId="18639"/>
    <cellStyle name="Entrada 2 2 3 11" xfId="6795"/>
    <cellStyle name="Entrada 2 2 3 11 2" xfId="10890"/>
    <cellStyle name="Entrada 2 2 3 11 3" xfId="17193"/>
    <cellStyle name="Entrada 2 2 3 11 4" xfId="20348"/>
    <cellStyle name="Entrada 2 2 3 12" xfId="4218"/>
    <cellStyle name="Entrada 2 2 3 12 2" xfId="15228"/>
    <cellStyle name="Entrada 2 2 3 12 3" xfId="12511"/>
    <cellStyle name="Entrada 2 2 3 13" xfId="8229"/>
    <cellStyle name="Entrada 2 2 3 14" xfId="13645"/>
    <cellStyle name="Entrada 2 2 3 15" xfId="17792"/>
    <cellStyle name="Entrada 2 2 3 2" xfId="2096"/>
    <cellStyle name="Entrada 2 2 3 2 10" xfId="4282"/>
    <cellStyle name="Entrada 2 2 3 2 10 2" xfId="15287"/>
    <cellStyle name="Entrada 2 2 3 2 10 3" xfId="12460"/>
    <cellStyle name="Entrada 2 2 3 2 11" xfId="8286"/>
    <cellStyle name="Entrada 2 2 3 2 12" xfId="13688"/>
    <cellStyle name="Entrada 2 2 3 2 2" xfId="2586"/>
    <cellStyle name="Entrada 2 2 3 2 2 10" xfId="8751"/>
    <cellStyle name="Entrada 2 2 3 2 2 11" xfId="14053"/>
    <cellStyle name="Entrada 2 2 3 2 2 12" xfId="15414"/>
    <cellStyle name="Entrada 2 2 3 2 2 2" xfId="2973"/>
    <cellStyle name="Entrada 2 2 3 2 2 2 2" xfId="7334"/>
    <cellStyle name="Entrada 2 2 3 2 2 2 2 2" xfId="11345"/>
    <cellStyle name="Entrada 2 2 3 2 2 2 2 3" xfId="17592"/>
    <cellStyle name="Entrada 2 2 3 2 2 2 2 4" xfId="20887"/>
    <cellStyle name="Entrada 2 2 3 2 2 2 3" xfId="5626"/>
    <cellStyle name="Entrada 2 2 3 2 2 2 3 2" xfId="16301"/>
    <cellStyle name="Entrada 2 2 3 2 2 2 3 3" xfId="19179"/>
    <cellStyle name="Entrada 2 2 3 2 2 2 4" xfId="9100"/>
    <cellStyle name="Entrada 2 2 3 2 2 2 5" xfId="14333"/>
    <cellStyle name="Entrada 2 2 3 2 2 2 6" xfId="16839"/>
    <cellStyle name="Entrada 2 2 3 2 2 3" xfId="3356"/>
    <cellStyle name="Entrada 2 2 3 2 2 3 2" xfId="7111"/>
    <cellStyle name="Entrada 2 2 3 2 2 3 2 2" xfId="11167"/>
    <cellStyle name="Entrada 2 2 3 2 2 3 2 3" xfId="17420"/>
    <cellStyle name="Entrada 2 2 3 2 2 3 2 4" xfId="20664"/>
    <cellStyle name="Entrada 2 2 3 2 2 3 3" xfId="5403"/>
    <cellStyle name="Entrada 2 2 3 2 2 3 3 2" xfId="16128"/>
    <cellStyle name="Entrada 2 2 3 2 2 3 3 3" xfId="18956"/>
    <cellStyle name="Entrada 2 2 3 2 2 3 4" xfId="9310"/>
    <cellStyle name="Entrada 2 2 3 2 2 3 5" xfId="14608"/>
    <cellStyle name="Entrada 2 2 3 2 2 3 6" xfId="13358"/>
    <cellStyle name="Entrada 2 2 3 2 2 4" xfId="3739"/>
    <cellStyle name="Entrada 2 2 3 2 2 4 2" xfId="7641"/>
    <cellStyle name="Entrada 2 2 3 2 2 4 2 2" xfId="11644"/>
    <cellStyle name="Entrada 2 2 3 2 2 4 2 3" xfId="17826"/>
    <cellStyle name="Entrada 2 2 3 2 2 4 2 4" xfId="21194"/>
    <cellStyle name="Entrada 2 2 3 2 2 4 3" xfId="5933"/>
    <cellStyle name="Entrada 2 2 3 2 2 4 3 2" xfId="16535"/>
    <cellStyle name="Entrada 2 2 3 2 2 4 3 3" xfId="19486"/>
    <cellStyle name="Entrada 2 2 3 2 2 4 4" xfId="9488"/>
    <cellStyle name="Entrada 2 2 3 2 2 4 5" xfId="14884"/>
    <cellStyle name="Entrada 2 2 3 2 2 4 6" xfId="12989"/>
    <cellStyle name="Entrada 2 2 3 2 2 5" xfId="4121"/>
    <cellStyle name="Entrada 2 2 3 2 2 5 2" xfId="7873"/>
    <cellStyle name="Entrada 2 2 3 2 2 5 2 2" xfId="11876"/>
    <cellStyle name="Entrada 2 2 3 2 2 5 2 3" xfId="17997"/>
    <cellStyle name="Entrada 2 2 3 2 2 5 2 4" xfId="21426"/>
    <cellStyle name="Entrada 2 2 3 2 2 5 3" xfId="6165"/>
    <cellStyle name="Entrada 2 2 3 2 2 5 3 2" xfId="16705"/>
    <cellStyle name="Entrada 2 2 3 2 2 5 3 3" xfId="19718"/>
    <cellStyle name="Entrada 2 2 3 2 2 5 4" xfId="9665"/>
    <cellStyle name="Entrada 2 2 3 2 2 5 5" xfId="15156"/>
    <cellStyle name="Entrada 2 2 3 2 2 5 6" xfId="12607"/>
    <cellStyle name="Entrada 2 2 3 2 2 6" xfId="6397"/>
    <cellStyle name="Entrada 2 2 3 2 2 6 2" xfId="8105"/>
    <cellStyle name="Entrada 2 2 3 2 2 6 2 2" xfId="12108"/>
    <cellStyle name="Entrada 2 2 3 2 2 6 2 3" xfId="18169"/>
    <cellStyle name="Entrada 2 2 3 2 2 6 2 4" xfId="21658"/>
    <cellStyle name="Entrada 2 2 3 2 2 6 3" xfId="10566"/>
    <cellStyle name="Entrada 2 2 3 2 2 6 4" xfId="16876"/>
    <cellStyle name="Entrada 2 2 3 2 2 6 5" xfId="19950"/>
    <cellStyle name="Entrada 2 2 3 2 2 7" xfId="5385"/>
    <cellStyle name="Entrada 2 2 3 2 2 7 2" xfId="10161"/>
    <cellStyle name="Entrada 2 2 3 2 2 7 3" xfId="16115"/>
    <cellStyle name="Entrada 2 2 3 2 2 7 4" xfId="18938"/>
    <cellStyle name="Entrada 2 2 3 2 2 8" xfId="7093"/>
    <cellStyle name="Entrada 2 2 3 2 2 8 2" xfId="11149"/>
    <cellStyle name="Entrada 2 2 3 2 2 8 3" xfId="17407"/>
    <cellStyle name="Entrada 2 2 3 2 2 8 4" xfId="20646"/>
    <cellStyle name="Entrada 2 2 3 2 2 9" xfId="4579"/>
    <cellStyle name="Entrada 2 2 3 2 2 9 2" xfId="15503"/>
    <cellStyle name="Entrada 2 2 3 2 2 9 3" xfId="12238"/>
    <cellStyle name="Entrada 2 2 3 2 3" xfId="2643"/>
    <cellStyle name="Entrada 2 2 3 2 3 2" xfId="3030"/>
    <cellStyle name="Entrada 2 2 3 2 3 2 2" xfId="6736"/>
    <cellStyle name="Entrada 2 2 3 2 3 2 2 2" xfId="17150"/>
    <cellStyle name="Entrada 2 2 3 2 3 2 2 3" xfId="20289"/>
    <cellStyle name="Entrada 2 2 3 2 3 2 3" xfId="9142"/>
    <cellStyle name="Entrada 2 2 3 2 3 2 4" xfId="14375"/>
    <cellStyle name="Entrada 2 2 3 2 3 2 5" xfId="17555"/>
    <cellStyle name="Entrada 2 2 3 2 3 3" xfId="3413"/>
    <cellStyle name="Entrada 2 2 3 2 3 3 2" xfId="14650"/>
    <cellStyle name="Entrada 2 2 3 2 3 3 3" xfId="13301"/>
    <cellStyle name="Entrada 2 2 3 2 3 4" xfId="3796"/>
    <cellStyle name="Entrada 2 2 3 2 3 4 2" xfId="14925"/>
    <cellStyle name="Entrada 2 2 3 2 3 4 3" xfId="12932"/>
    <cellStyle name="Entrada 2 2 3 2 3 5" xfId="4178"/>
    <cellStyle name="Entrada 2 2 3 2 3 5 2" xfId="15197"/>
    <cellStyle name="Entrada 2 2 3 2 3 5 3" xfId="12551"/>
    <cellStyle name="Entrada 2 2 3 2 3 6" xfId="5027"/>
    <cellStyle name="Entrada 2 2 3 2 3 6 2" xfId="15859"/>
    <cellStyle name="Entrada 2 2 3 2 3 6 3" xfId="18580"/>
    <cellStyle name="Entrada 2 2 3 2 3 7" xfId="8808"/>
    <cellStyle name="Entrada 2 2 3 2 3 8" xfId="14095"/>
    <cellStyle name="Entrada 2 2 3 2 3 9" xfId="14661"/>
    <cellStyle name="Entrada 2 2 3 2 4" xfId="2261"/>
    <cellStyle name="Entrada 2 2 3 2 4 2" xfId="6462"/>
    <cellStyle name="Entrada 2 2 3 2 4 2 2" xfId="10631"/>
    <cellStyle name="Entrada 2 2 3 2 4 2 3" xfId="16917"/>
    <cellStyle name="Entrada 2 2 3 2 4 2 4" xfId="20015"/>
    <cellStyle name="Entrada 2 2 3 2 4 3" xfId="4753"/>
    <cellStyle name="Entrada 2 2 3 2 4 3 2" xfId="15627"/>
    <cellStyle name="Entrada 2 2 3 2 4 3 3" xfId="18306"/>
    <cellStyle name="Entrada 2 2 3 2 4 4" xfId="8448"/>
    <cellStyle name="Entrada 2 2 3 2 4 5" xfId="13820"/>
    <cellStyle name="Entrada 2 2 3 2 4 6" xfId="15403"/>
    <cellStyle name="Entrada 2 2 3 2 5" xfId="5740"/>
    <cellStyle name="Entrada 2 2 3 2 5 2" xfId="7448"/>
    <cellStyle name="Entrada 2 2 3 2 5 2 2" xfId="11451"/>
    <cellStyle name="Entrada 2 2 3 2 5 2 3" xfId="17689"/>
    <cellStyle name="Entrada 2 2 3 2 5 2 4" xfId="21001"/>
    <cellStyle name="Entrada 2 2 3 2 5 3" xfId="10293"/>
    <cellStyle name="Entrada 2 2 3 2 5 4" xfId="16398"/>
    <cellStyle name="Entrada 2 2 3 2 5 5" xfId="19293"/>
    <cellStyle name="Entrada 2 2 3 2 6" xfId="5972"/>
    <cellStyle name="Entrada 2 2 3 2 6 2" xfId="7680"/>
    <cellStyle name="Entrada 2 2 3 2 6 2 2" xfId="11683"/>
    <cellStyle name="Entrada 2 2 3 2 6 2 3" xfId="17860"/>
    <cellStyle name="Entrada 2 2 3 2 6 2 4" xfId="21233"/>
    <cellStyle name="Entrada 2 2 3 2 6 3" xfId="10333"/>
    <cellStyle name="Entrada 2 2 3 2 6 4" xfId="16569"/>
    <cellStyle name="Entrada 2 2 3 2 6 5" xfId="19525"/>
    <cellStyle name="Entrada 2 2 3 2 7" xfId="6204"/>
    <cellStyle name="Entrada 2 2 3 2 7 2" xfId="7912"/>
    <cellStyle name="Entrada 2 2 3 2 7 2 2" xfId="11915"/>
    <cellStyle name="Entrada 2 2 3 2 7 2 3" xfId="18031"/>
    <cellStyle name="Entrada 2 2 3 2 7 2 4" xfId="21465"/>
    <cellStyle name="Entrada 2 2 3 2 7 3" xfId="10373"/>
    <cellStyle name="Entrada 2 2 3 2 7 4" xfId="16739"/>
    <cellStyle name="Entrada 2 2 3 2 7 5" xfId="19757"/>
    <cellStyle name="Entrada 2 2 3 2 8" xfId="5175"/>
    <cellStyle name="Entrada 2 2 3 2 8 2" xfId="9968"/>
    <cellStyle name="Entrada 2 2 3 2 8 3" xfId="15970"/>
    <cellStyle name="Entrada 2 2 3 2 8 4" xfId="18728"/>
    <cellStyle name="Entrada 2 2 3 2 9" xfId="6883"/>
    <cellStyle name="Entrada 2 2 3 2 9 2" xfId="10954"/>
    <cellStyle name="Entrada 2 2 3 2 9 3" xfId="17262"/>
    <cellStyle name="Entrada 2 2 3 2 9 4" xfId="20436"/>
    <cellStyle name="Entrada 2 2 3 3" xfId="1998"/>
    <cellStyle name="Entrada 2 2 3 3 10" xfId="4256"/>
    <cellStyle name="Entrada 2 2 3 3 10 2" xfId="15261"/>
    <cellStyle name="Entrada 2 2 3 3 10 3" xfId="12486"/>
    <cellStyle name="Entrada 2 2 3 3 11" xfId="8192"/>
    <cellStyle name="Entrada 2 2 3 3 12" xfId="13612"/>
    <cellStyle name="Entrada 2 2 3 3 2" xfId="2492"/>
    <cellStyle name="Entrada 2 2 3 3 2 10" xfId="8657"/>
    <cellStyle name="Entrada 2 2 3 3 2 11" xfId="13980"/>
    <cellStyle name="Entrada 2 2 3 3 2 12" xfId="16694"/>
    <cellStyle name="Entrada 2 2 3 3 2 2" xfId="2879"/>
    <cellStyle name="Entrada 2 2 3 3 2 2 2" xfId="6693"/>
    <cellStyle name="Entrada 2 2 3 3 2 2 2 2" xfId="10814"/>
    <cellStyle name="Entrada 2 2 3 3 2 2 2 3" xfId="17116"/>
    <cellStyle name="Entrada 2 2 3 3 2 2 2 4" xfId="20246"/>
    <cellStyle name="Entrada 2 2 3 3 2 2 3" xfId="4984"/>
    <cellStyle name="Entrada 2 2 3 3 2 2 3 2" xfId="15825"/>
    <cellStyle name="Entrada 2 2 3 3 2 2 3 3" xfId="18537"/>
    <cellStyle name="Entrada 2 2 3 3 2 2 4" xfId="9006"/>
    <cellStyle name="Entrada 2 2 3 3 2 2 5" xfId="14260"/>
    <cellStyle name="Entrada 2 2 3 3 2 2 6" xfId="14108"/>
    <cellStyle name="Entrada 2 2 3 3 2 3" xfId="3262"/>
    <cellStyle name="Entrada 2 2 3 3 2 3 2" xfId="7415"/>
    <cellStyle name="Entrada 2 2 3 3 2 3 2 2" xfId="11420"/>
    <cellStyle name="Entrada 2 2 3 3 2 3 2 3" xfId="17656"/>
    <cellStyle name="Entrada 2 2 3 3 2 3 2 4" xfId="20968"/>
    <cellStyle name="Entrada 2 2 3 3 2 3 3" xfId="5707"/>
    <cellStyle name="Entrada 2 2 3 3 2 3 3 2" xfId="16365"/>
    <cellStyle name="Entrada 2 2 3 3 2 3 3 3" xfId="19260"/>
    <cellStyle name="Entrada 2 2 3 3 2 3 4" xfId="9220"/>
    <cellStyle name="Entrada 2 2 3 3 2 3 5" xfId="14536"/>
    <cellStyle name="Entrada 2 2 3 3 2 3 6" xfId="13452"/>
    <cellStyle name="Entrada 2 2 3 3 2 4" xfId="3645"/>
    <cellStyle name="Entrada 2 2 3 3 2 4 2" xfId="7474"/>
    <cellStyle name="Entrada 2 2 3 3 2 4 2 2" xfId="11477"/>
    <cellStyle name="Entrada 2 2 3 3 2 4 2 3" xfId="17713"/>
    <cellStyle name="Entrada 2 2 3 3 2 4 2 4" xfId="21027"/>
    <cellStyle name="Entrada 2 2 3 3 2 4 3" xfId="5766"/>
    <cellStyle name="Entrada 2 2 3 3 2 4 3 2" xfId="16422"/>
    <cellStyle name="Entrada 2 2 3 3 2 4 3 3" xfId="19319"/>
    <cellStyle name="Entrada 2 2 3 3 2 4 4" xfId="9398"/>
    <cellStyle name="Entrada 2 2 3 3 2 4 5" xfId="14811"/>
    <cellStyle name="Entrada 2 2 3 3 2 4 6" xfId="13083"/>
    <cellStyle name="Entrada 2 2 3 3 2 5" xfId="4027"/>
    <cellStyle name="Entrada 2 2 3 3 2 5 2" xfId="7706"/>
    <cellStyle name="Entrada 2 2 3 3 2 5 2 2" xfId="11709"/>
    <cellStyle name="Entrada 2 2 3 3 2 5 2 3" xfId="17884"/>
    <cellStyle name="Entrada 2 2 3 3 2 5 2 4" xfId="21259"/>
    <cellStyle name="Entrada 2 2 3 3 2 5 3" xfId="5998"/>
    <cellStyle name="Entrada 2 2 3 3 2 5 3 2" xfId="16593"/>
    <cellStyle name="Entrada 2 2 3 3 2 5 3 3" xfId="19551"/>
    <cellStyle name="Entrada 2 2 3 3 2 5 4" xfId="9575"/>
    <cellStyle name="Entrada 2 2 3 3 2 5 5" xfId="15085"/>
    <cellStyle name="Entrada 2 2 3 3 2 5 6" xfId="12701"/>
    <cellStyle name="Entrada 2 2 3 3 2 6" xfId="6230"/>
    <cellStyle name="Entrada 2 2 3 3 2 6 2" xfId="7938"/>
    <cellStyle name="Entrada 2 2 3 3 2 6 2 2" xfId="11941"/>
    <cellStyle name="Entrada 2 2 3 3 2 6 2 3" xfId="18055"/>
    <cellStyle name="Entrada 2 2 3 3 2 6 2 4" xfId="21491"/>
    <cellStyle name="Entrada 2 2 3 3 2 6 3" xfId="10399"/>
    <cellStyle name="Entrada 2 2 3 3 2 6 4" xfId="16763"/>
    <cellStyle name="Entrada 2 2 3 3 2 6 5" xfId="19783"/>
    <cellStyle name="Entrada 2 2 3 3 2 7" xfId="5218"/>
    <cellStyle name="Entrada 2 2 3 3 2 7 2" xfId="9994"/>
    <cellStyle name="Entrada 2 2 3 3 2 7 3" xfId="16001"/>
    <cellStyle name="Entrada 2 2 3 3 2 7 4" xfId="18771"/>
    <cellStyle name="Entrada 2 2 3 3 2 8" xfId="6926"/>
    <cellStyle name="Entrada 2 2 3 3 2 8 2" xfId="10982"/>
    <cellStyle name="Entrada 2 2 3 3 2 8 3" xfId="17293"/>
    <cellStyle name="Entrada 2 2 3 3 2 8 4" xfId="20479"/>
    <cellStyle name="Entrada 2 2 3 3 2 9" xfId="4308"/>
    <cellStyle name="Entrada 2 2 3 3 2 9 2" xfId="15311"/>
    <cellStyle name="Entrada 2 2 3 3 2 9 3" xfId="12434"/>
    <cellStyle name="Entrada 2 2 3 3 3" xfId="2443"/>
    <cellStyle name="Entrada 2 2 3 3 3 2" xfId="2830"/>
    <cellStyle name="Entrada 2 2 3 3 3 2 2" xfId="7174"/>
    <cellStyle name="Entrada 2 2 3 3 3 2 2 2" xfId="17472"/>
    <cellStyle name="Entrada 2 2 3 3 3 2 2 3" xfId="20727"/>
    <cellStyle name="Entrada 2 2 3 3 3 2 3" xfId="8959"/>
    <cellStyle name="Entrada 2 2 3 3 3 2 4" xfId="14221"/>
    <cellStyle name="Entrada 2 2 3 3 3 2 5" xfId="14610"/>
    <cellStyle name="Entrada 2 2 3 3 3 3" xfId="3213"/>
    <cellStyle name="Entrada 2 2 3 3 3 3 2" xfId="14497"/>
    <cellStyle name="Entrada 2 2 3 3 3 3 3" xfId="13576"/>
    <cellStyle name="Entrada 2 2 3 3 3 4" xfId="3596"/>
    <cellStyle name="Entrada 2 2 3 3 3 4 2" xfId="14772"/>
    <cellStyle name="Entrada 2 2 3 3 3 4 3" xfId="13132"/>
    <cellStyle name="Entrada 2 2 3 3 3 5" xfId="3978"/>
    <cellStyle name="Entrada 2 2 3 3 3 5 2" xfId="15046"/>
    <cellStyle name="Entrada 2 2 3 3 3 5 3" xfId="12750"/>
    <cellStyle name="Entrada 2 2 3 3 3 6" xfId="5466"/>
    <cellStyle name="Entrada 2 2 3 3 3 6 2" xfId="16180"/>
    <cellStyle name="Entrada 2 2 3 3 3 6 3" xfId="19019"/>
    <cellStyle name="Entrada 2 2 3 3 3 7" xfId="8610"/>
    <cellStyle name="Entrada 2 2 3 3 3 8" xfId="13941"/>
    <cellStyle name="Entrada 2 2 3 3 3 9" xfId="15347"/>
    <cellStyle name="Entrada 2 2 3 3 4" xfId="2200"/>
    <cellStyle name="Entrada 2 2 3 3 4 2" xfId="6542"/>
    <cellStyle name="Entrada 2 2 3 3 4 2 2" xfId="10703"/>
    <cellStyle name="Entrada 2 2 3 3 4 2 3" xfId="16983"/>
    <cellStyle name="Entrada 2 2 3 3 4 2 4" xfId="20095"/>
    <cellStyle name="Entrada 2 2 3 3 4 3" xfId="4833"/>
    <cellStyle name="Entrada 2 2 3 3 4 3 2" xfId="15692"/>
    <cellStyle name="Entrada 2 2 3 3 4 3 3" xfId="18386"/>
    <cellStyle name="Entrada 2 2 3 3 4 4" xfId="8388"/>
    <cellStyle name="Entrada 2 2 3 3 4 5" xfId="13773"/>
    <cellStyle name="Entrada 2 2 3 3 4 6" xfId="17597"/>
    <cellStyle name="Entrada 2 2 3 3 5" xfId="5714"/>
    <cellStyle name="Entrada 2 2 3 3 5 2" xfId="7422"/>
    <cellStyle name="Entrada 2 2 3 3 5 2 2" xfId="11425"/>
    <cellStyle name="Entrada 2 2 3 3 5 2 3" xfId="17663"/>
    <cellStyle name="Entrada 2 2 3 3 5 2 4" xfId="20975"/>
    <cellStyle name="Entrada 2 2 3 3 5 3" xfId="10267"/>
    <cellStyle name="Entrada 2 2 3 3 5 4" xfId="16372"/>
    <cellStyle name="Entrada 2 2 3 3 5 5" xfId="19267"/>
    <cellStyle name="Entrada 2 2 3 3 6" xfId="5946"/>
    <cellStyle name="Entrada 2 2 3 3 6 2" xfId="7654"/>
    <cellStyle name="Entrada 2 2 3 3 6 2 2" xfId="11657"/>
    <cellStyle name="Entrada 2 2 3 3 6 2 3" xfId="17834"/>
    <cellStyle name="Entrada 2 2 3 3 6 2 4" xfId="21207"/>
    <cellStyle name="Entrada 2 2 3 3 6 3" xfId="10307"/>
    <cellStyle name="Entrada 2 2 3 3 6 4" xfId="16543"/>
    <cellStyle name="Entrada 2 2 3 3 6 5" xfId="19499"/>
    <cellStyle name="Entrada 2 2 3 3 7" xfId="6178"/>
    <cellStyle name="Entrada 2 2 3 3 7 2" xfId="7886"/>
    <cellStyle name="Entrada 2 2 3 3 7 2 2" xfId="11889"/>
    <cellStyle name="Entrada 2 2 3 3 7 2 3" xfId="18005"/>
    <cellStyle name="Entrada 2 2 3 3 7 2 4" xfId="21439"/>
    <cellStyle name="Entrada 2 2 3 3 7 3" xfId="10347"/>
    <cellStyle name="Entrada 2 2 3 3 7 4" xfId="16713"/>
    <cellStyle name="Entrada 2 2 3 3 7 5" xfId="19731"/>
    <cellStyle name="Entrada 2 2 3 3 8" xfId="5139"/>
    <cellStyle name="Entrada 2 2 3 3 8 2" xfId="9942"/>
    <cellStyle name="Entrada 2 2 3 3 8 3" xfId="15941"/>
    <cellStyle name="Entrada 2 2 3 3 8 4" xfId="18692"/>
    <cellStyle name="Entrada 2 2 3 3 9" xfId="6847"/>
    <cellStyle name="Entrada 2 2 3 3 9 2" xfId="10928"/>
    <cellStyle name="Entrada 2 2 3 3 9 3" xfId="17233"/>
    <cellStyle name="Entrada 2 2 3 3 9 4" xfId="20400"/>
    <cellStyle name="Entrada 2 2 3 4" xfId="2529"/>
    <cellStyle name="Entrada 2 2 3 4 10" xfId="8694"/>
    <cellStyle name="Entrada 2 2 3 4 11" xfId="14010"/>
    <cellStyle name="Entrada 2 2 3 4 12" xfId="14903"/>
    <cellStyle name="Entrada 2 2 3 4 2" xfId="2916"/>
    <cellStyle name="Entrada 2 2 3 4 2 2" xfId="6704"/>
    <cellStyle name="Entrada 2 2 3 4 2 2 2" xfId="10825"/>
    <cellStyle name="Entrada 2 2 3 4 2 2 3" xfId="17124"/>
    <cellStyle name="Entrada 2 2 3 4 2 2 4" xfId="20257"/>
    <cellStyle name="Entrada 2 2 3 4 2 3" xfId="4995"/>
    <cellStyle name="Entrada 2 2 3 4 2 3 2" xfId="15833"/>
    <cellStyle name="Entrada 2 2 3 4 2 3 3" xfId="18548"/>
    <cellStyle name="Entrada 2 2 3 4 2 4" xfId="9043"/>
    <cellStyle name="Entrada 2 2 3 4 2 5" xfId="14290"/>
    <cellStyle name="Entrada 2 2 3 4 2 6" xfId="17747"/>
    <cellStyle name="Entrada 2 2 3 4 3" xfId="3299"/>
    <cellStyle name="Entrada 2 2 3 4 3 2" xfId="6508"/>
    <cellStyle name="Entrada 2 2 3 4 3 2 2" xfId="10673"/>
    <cellStyle name="Entrada 2 2 3 4 3 2 3" xfId="16955"/>
    <cellStyle name="Entrada 2 2 3 4 3 2 4" xfId="20061"/>
    <cellStyle name="Entrada 2 2 3 4 3 3" xfId="4799"/>
    <cellStyle name="Entrada 2 2 3 4 3 3 2" xfId="15665"/>
    <cellStyle name="Entrada 2 2 3 4 3 3 3" xfId="18352"/>
    <cellStyle name="Entrada 2 2 3 4 3 4" xfId="9257"/>
    <cellStyle name="Entrada 2 2 3 4 3 5" xfId="14566"/>
    <cellStyle name="Entrada 2 2 3 4 3 6" xfId="13415"/>
    <cellStyle name="Entrada 2 2 3 4 4" xfId="3682"/>
    <cellStyle name="Entrada 2 2 3 4 4 2" xfId="7499"/>
    <cellStyle name="Entrada 2 2 3 4 4 2 2" xfId="11502"/>
    <cellStyle name="Entrada 2 2 3 4 4 2 3" xfId="17734"/>
    <cellStyle name="Entrada 2 2 3 4 4 2 4" xfId="21052"/>
    <cellStyle name="Entrada 2 2 3 4 4 3" xfId="5791"/>
    <cellStyle name="Entrada 2 2 3 4 4 3 2" xfId="16443"/>
    <cellStyle name="Entrada 2 2 3 4 4 3 3" xfId="19344"/>
    <cellStyle name="Entrada 2 2 3 4 4 4" xfId="9435"/>
    <cellStyle name="Entrada 2 2 3 4 4 5" xfId="14841"/>
    <cellStyle name="Entrada 2 2 3 4 4 6" xfId="13046"/>
    <cellStyle name="Entrada 2 2 3 4 5" xfId="4064"/>
    <cellStyle name="Entrada 2 2 3 4 5 2" xfId="7731"/>
    <cellStyle name="Entrada 2 2 3 4 5 2 2" xfId="11734"/>
    <cellStyle name="Entrada 2 2 3 4 5 2 3" xfId="17905"/>
    <cellStyle name="Entrada 2 2 3 4 5 2 4" xfId="21284"/>
    <cellStyle name="Entrada 2 2 3 4 5 3" xfId="6023"/>
    <cellStyle name="Entrada 2 2 3 4 5 3 2" xfId="16614"/>
    <cellStyle name="Entrada 2 2 3 4 5 3 3" xfId="19576"/>
    <cellStyle name="Entrada 2 2 3 4 5 4" xfId="9612"/>
    <cellStyle name="Entrada 2 2 3 4 5 5" xfId="15115"/>
    <cellStyle name="Entrada 2 2 3 4 5 6" xfId="12664"/>
    <cellStyle name="Entrada 2 2 3 4 6" xfId="6255"/>
    <cellStyle name="Entrada 2 2 3 4 6 2" xfId="7963"/>
    <cellStyle name="Entrada 2 2 3 4 6 2 2" xfId="11966"/>
    <cellStyle name="Entrada 2 2 3 4 6 2 3" xfId="18076"/>
    <cellStyle name="Entrada 2 2 3 4 6 2 4" xfId="21516"/>
    <cellStyle name="Entrada 2 2 3 4 6 3" xfId="10424"/>
    <cellStyle name="Entrada 2 2 3 4 6 4" xfId="16784"/>
    <cellStyle name="Entrada 2 2 3 4 6 5" xfId="19808"/>
    <cellStyle name="Entrada 2 2 3 4 7" xfId="5243"/>
    <cellStyle name="Entrada 2 2 3 4 7 2" xfId="10019"/>
    <cellStyle name="Entrada 2 2 3 4 7 3" xfId="16022"/>
    <cellStyle name="Entrada 2 2 3 4 7 4" xfId="18796"/>
    <cellStyle name="Entrada 2 2 3 4 8" xfId="6951"/>
    <cellStyle name="Entrada 2 2 3 4 8 2" xfId="11007"/>
    <cellStyle name="Entrada 2 2 3 4 8 3" xfId="17314"/>
    <cellStyle name="Entrada 2 2 3 4 8 4" xfId="20504"/>
    <cellStyle name="Entrada 2 2 3 4 9" xfId="4338"/>
    <cellStyle name="Entrada 2 2 3 4 9 2" xfId="15337"/>
    <cellStyle name="Entrada 2 2 3 4 9 3" xfId="12404"/>
    <cellStyle name="Entrada 2 2 3 5" xfId="2387"/>
    <cellStyle name="Entrada 2 2 3 5 2" xfId="2774"/>
    <cellStyle name="Entrada 2 2 3 5 2 2" xfId="6580"/>
    <cellStyle name="Entrada 2 2 3 5 2 2 2" xfId="17018"/>
    <cellStyle name="Entrada 2 2 3 5 2 2 3" xfId="20133"/>
    <cellStyle name="Entrada 2 2 3 5 2 3" xfId="8921"/>
    <cellStyle name="Entrada 2 2 3 5 2 4" xfId="14176"/>
    <cellStyle name="Entrada 2 2 3 5 2 5" xfId="16003"/>
    <cellStyle name="Entrada 2 2 3 5 3" xfId="3157"/>
    <cellStyle name="Entrada 2 2 3 5 3 2" xfId="14452"/>
    <cellStyle name="Entrada 2 2 3 5 3 3" xfId="17564"/>
    <cellStyle name="Entrada 2 2 3 5 4" xfId="3540"/>
    <cellStyle name="Entrada 2 2 3 5 4 2" xfId="14727"/>
    <cellStyle name="Entrada 2 2 3 5 4 3" xfId="13188"/>
    <cellStyle name="Entrada 2 2 3 5 5" xfId="3922"/>
    <cellStyle name="Entrada 2 2 3 5 5 2" xfId="15001"/>
    <cellStyle name="Entrada 2 2 3 5 5 3" xfId="12806"/>
    <cellStyle name="Entrada 2 2 3 5 6" xfId="4871"/>
    <cellStyle name="Entrada 2 2 3 5 6 2" xfId="15727"/>
    <cellStyle name="Entrada 2 2 3 5 6 3" xfId="18424"/>
    <cellStyle name="Entrada 2 2 3 5 7" xfId="8562"/>
    <cellStyle name="Entrada 2 2 3 5 8" xfId="13896"/>
    <cellStyle name="Entrada 2 2 3 5 9" xfId="14127"/>
    <cellStyle name="Entrada 2 2 3 6" xfId="4614"/>
    <cellStyle name="Entrada 2 2 3 6 2" xfId="4476"/>
    <cellStyle name="Entrada 2 2 3 6 2 2" xfId="9751"/>
    <cellStyle name="Entrada 2 2 3 6 2 3" xfId="15441"/>
    <cellStyle name="Entrada 2 2 3 6 2 4" xfId="13495"/>
    <cellStyle name="Entrada 2 2 3 6 3" xfId="9786"/>
    <cellStyle name="Entrada 2 2 3 6 4" xfId="15529"/>
    <cellStyle name="Entrada 2 2 3 6 5" xfId="12132"/>
    <cellStyle name="Entrada 2 2 3 7" xfId="5506"/>
    <cellStyle name="Entrada 2 2 3 7 2" xfId="7214"/>
    <cellStyle name="Entrada 2 2 3 7 2 2" xfId="11243"/>
    <cellStyle name="Entrada 2 2 3 7 2 3" xfId="17506"/>
    <cellStyle name="Entrada 2 2 3 7 2 4" xfId="20767"/>
    <cellStyle name="Entrada 2 2 3 7 3" xfId="10207"/>
    <cellStyle name="Entrada 2 2 3 7 4" xfId="16214"/>
    <cellStyle name="Entrada 2 2 3 7 5" xfId="19059"/>
    <cellStyle name="Entrada 2 2 3 8" xfId="5556"/>
    <cellStyle name="Entrada 2 2 3 8 2" xfId="7264"/>
    <cellStyle name="Entrada 2 2 3 8 2 2" xfId="11276"/>
    <cellStyle name="Entrada 2 2 3 8 2 3" xfId="17551"/>
    <cellStyle name="Entrada 2 2 3 8 2 4" xfId="20817"/>
    <cellStyle name="Entrada 2 2 3 8 3" xfId="10229"/>
    <cellStyle name="Entrada 2 2 3 8 4" xfId="16259"/>
    <cellStyle name="Entrada 2 2 3 8 5" xfId="19109"/>
    <cellStyle name="Entrada 2 2 3 9" xfId="5449"/>
    <cellStyle name="Entrada 2 2 3 9 2" xfId="7157"/>
    <cellStyle name="Entrada 2 2 3 9 2 2" xfId="11204"/>
    <cellStyle name="Entrada 2 2 3 9 2 3" xfId="17457"/>
    <cellStyle name="Entrada 2 2 3 9 2 4" xfId="20710"/>
    <cellStyle name="Entrada 2 2 3 9 3" xfId="10186"/>
    <cellStyle name="Entrada 2 2 3 9 4" xfId="16165"/>
    <cellStyle name="Entrada 2 2 3 9 5" xfId="19002"/>
    <cellStyle name="Entrada 2 2 4" xfId="2374"/>
    <cellStyle name="Entrada 2 2 4 2" xfId="2761"/>
    <cellStyle name="Entrada 2 2 4 2 2" xfId="14165"/>
    <cellStyle name="Entrada 2 2 4 2 3" xfId="17554"/>
    <cellStyle name="Entrada 2 2 4 3" xfId="3144"/>
    <cellStyle name="Entrada 2 2 4 3 2" xfId="14441"/>
    <cellStyle name="Entrada 2 2 4 3 3" xfId="16085"/>
    <cellStyle name="Entrada 2 2 4 4" xfId="3527"/>
    <cellStyle name="Entrada 2 2 4 4 2" xfId="14716"/>
    <cellStyle name="Entrada 2 2 4 4 3" xfId="13201"/>
    <cellStyle name="Entrada 2 2 4 5" xfId="3909"/>
    <cellStyle name="Entrada 2 2 4 5 2" xfId="14990"/>
    <cellStyle name="Entrada 2 2 4 5 3" xfId="12819"/>
    <cellStyle name="Entrada 2 2 4 6" xfId="13885"/>
    <cellStyle name="Entrada 2 2 4 7" xfId="18136"/>
    <cellStyle name="Entrada 2 2 5" xfId="2431"/>
    <cellStyle name="Entrada 2 2 5 2" xfId="2818"/>
    <cellStyle name="Entrada 2 2 5 2 2" xfId="14210"/>
    <cellStyle name="Entrada 2 2 5 2 3" xfId="17409"/>
    <cellStyle name="Entrada 2 2 5 3" xfId="3201"/>
    <cellStyle name="Entrada 2 2 5 3 2" xfId="14486"/>
    <cellStyle name="Entrada 2 2 5 3 3" xfId="13588"/>
    <cellStyle name="Entrada 2 2 5 4" xfId="3584"/>
    <cellStyle name="Entrada 2 2 5 4 2" xfId="14761"/>
    <cellStyle name="Entrada 2 2 5 4 3" xfId="13144"/>
    <cellStyle name="Entrada 2 2 5 5" xfId="3966"/>
    <cellStyle name="Entrada 2 2 5 5 2" xfId="15035"/>
    <cellStyle name="Entrada 2 2 5 5 3" xfId="12762"/>
    <cellStyle name="Entrada 2 2 5 6" xfId="13930"/>
    <cellStyle name="Entrada 2 2 5 7" xfId="15777"/>
    <cellStyle name="Entrada 2 2 6" xfId="21873"/>
    <cellStyle name="Entrada 2 3" xfId="1678"/>
    <cellStyle name="Entrada 2 4" xfId="1747"/>
    <cellStyle name="Entrada 3" xfId="64"/>
    <cellStyle name="Entrada 3 2" xfId="1966"/>
    <cellStyle name="Entrada 3 2 10" xfId="4482"/>
    <cellStyle name="Entrada 3 2 10 2" xfId="9756"/>
    <cellStyle name="Entrada 3 2 10 3" xfId="15445"/>
    <cellStyle name="Entrada 3 2 10 4" xfId="12162"/>
    <cellStyle name="Entrada 3 2 11" xfId="4196"/>
    <cellStyle name="Entrada 3 2 11 2" xfId="15208"/>
    <cellStyle name="Entrada 3 2 11 3" xfId="12533"/>
    <cellStyle name="Entrada 3 2 12" xfId="8166"/>
    <cellStyle name="Entrada 3 2 13" xfId="13529"/>
    <cellStyle name="Entrada 3 2 2" xfId="2057"/>
    <cellStyle name="Entrada 3 2 2 10" xfId="6833"/>
    <cellStyle name="Entrada 3 2 2 10 2" xfId="10922"/>
    <cellStyle name="Entrada 3 2 2 10 3" xfId="17224"/>
    <cellStyle name="Entrada 3 2 2 10 4" xfId="20386"/>
    <cellStyle name="Entrada 3 2 2 11" xfId="4250"/>
    <cellStyle name="Entrada 3 2 2 11 2" xfId="15256"/>
    <cellStyle name="Entrada 3 2 2 11 3" xfId="12492"/>
    <cellStyle name="Entrada 3 2 2 12" xfId="8247"/>
    <cellStyle name="Entrada 3 2 2 13" xfId="13659"/>
    <cellStyle name="Entrada 3 2 2 14" xfId="14070"/>
    <cellStyle name="Entrada 3 2 2 2" xfId="1992"/>
    <cellStyle name="Entrada 3 2 2 2 10" xfId="4233"/>
    <cellStyle name="Entrada 3 2 2 2 10 2" xfId="15243"/>
    <cellStyle name="Entrada 3 2 2 2 10 3" xfId="12198"/>
    <cellStyle name="Entrada 3 2 2 2 11" xfId="8186"/>
    <cellStyle name="Entrada 3 2 2 2 12" xfId="13606"/>
    <cellStyle name="Entrada 3 2 2 2 2" xfId="2486"/>
    <cellStyle name="Entrada 3 2 2 2 2 10" xfId="8651"/>
    <cellStyle name="Entrada 3 2 2 2 2 11" xfId="13974"/>
    <cellStyle name="Entrada 3 2 2 2 2 12" xfId="14084"/>
    <cellStyle name="Entrada 3 2 2 2 2 2" xfId="2873"/>
    <cellStyle name="Entrada 3 2 2 2 2 2 2" xfId="6606"/>
    <cellStyle name="Entrada 3 2 2 2 2 2 2 2" xfId="10746"/>
    <cellStyle name="Entrada 3 2 2 2 2 2 2 3" xfId="17041"/>
    <cellStyle name="Entrada 3 2 2 2 2 2 2 4" xfId="20159"/>
    <cellStyle name="Entrada 3 2 2 2 2 2 3" xfId="4897"/>
    <cellStyle name="Entrada 3 2 2 2 2 2 3 2" xfId="15750"/>
    <cellStyle name="Entrada 3 2 2 2 2 2 3 3" xfId="18450"/>
    <cellStyle name="Entrada 3 2 2 2 2 2 4" xfId="9000"/>
    <cellStyle name="Entrada 3 2 2 2 2 2 5" xfId="14254"/>
    <cellStyle name="Entrada 3 2 2 2 2 2 6" xfId="13947"/>
    <cellStyle name="Entrada 3 2 2 2 2 3" xfId="3256"/>
    <cellStyle name="Entrada 3 2 2 2 2 3 2" xfId="6770"/>
    <cellStyle name="Entrada 3 2 2 2 2 3 2 2" xfId="10868"/>
    <cellStyle name="Entrada 3 2 2 2 2 3 2 3" xfId="17173"/>
    <cellStyle name="Entrada 3 2 2 2 2 3 2 4" xfId="20323"/>
    <cellStyle name="Entrada 3 2 2 2 2 3 3" xfId="5061"/>
    <cellStyle name="Entrada 3 2 2 2 2 3 3 2" xfId="15882"/>
    <cellStyle name="Entrada 3 2 2 2 2 3 3 3" xfId="18614"/>
    <cellStyle name="Entrada 3 2 2 2 2 3 4" xfId="9214"/>
    <cellStyle name="Entrada 3 2 2 2 2 3 5" xfId="14530"/>
    <cellStyle name="Entrada 3 2 2 2 2 3 6" xfId="13458"/>
    <cellStyle name="Entrada 3 2 2 2 2 4" xfId="3639"/>
    <cellStyle name="Entrada 3 2 2 2 2 4 2" xfId="7480"/>
    <cellStyle name="Entrada 3 2 2 2 2 4 2 2" xfId="11483"/>
    <cellStyle name="Entrada 3 2 2 2 2 4 2 3" xfId="17719"/>
    <cellStyle name="Entrada 3 2 2 2 2 4 2 4" xfId="21033"/>
    <cellStyle name="Entrada 3 2 2 2 2 4 3" xfId="5772"/>
    <cellStyle name="Entrada 3 2 2 2 2 4 3 2" xfId="16428"/>
    <cellStyle name="Entrada 3 2 2 2 2 4 3 3" xfId="19325"/>
    <cellStyle name="Entrada 3 2 2 2 2 4 4" xfId="9392"/>
    <cellStyle name="Entrada 3 2 2 2 2 4 5" xfId="14805"/>
    <cellStyle name="Entrada 3 2 2 2 2 4 6" xfId="13089"/>
    <cellStyle name="Entrada 3 2 2 2 2 5" xfId="4021"/>
    <cellStyle name="Entrada 3 2 2 2 2 5 2" xfId="7712"/>
    <cellStyle name="Entrada 3 2 2 2 2 5 2 2" xfId="11715"/>
    <cellStyle name="Entrada 3 2 2 2 2 5 2 3" xfId="17890"/>
    <cellStyle name="Entrada 3 2 2 2 2 5 2 4" xfId="21265"/>
    <cellStyle name="Entrada 3 2 2 2 2 5 3" xfId="6004"/>
    <cellStyle name="Entrada 3 2 2 2 2 5 3 2" xfId="16599"/>
    <cellStyle name="Entrada 3 2 2 2 2 5 3 3" xfId="19557"/>
    <cellStyle name="Entrada 3 2 2 2 2 5 4" xfId="9569"/>
    <cellStyle name="Entrada 3 2 2 2 2 5 5" xfId="15079"/>
    <cellStyle name="Entrada 3 2 2 2 2 5 6" xfId="12707"/>
    <cellStyle name="Entrada 3 2 2 2 2 6" xfId="6236"/>
    <cellStyle name="Entrada 3 2 2 2 2 6 2" xfId="7944"/>
    <cellStyle name="Entrada 3 2 2 2 2 6 2 2" xfId="11947"/>
    <cellStyle name="Entrada 3 2 2 2 2 6 2 3" xfId="18061"/>
    <cellStyle name="Entrada 3 2 2 2 2 6 2 4" xfId="21497"/>
    <cellStyle name="Entrada 3 2 2 2 2 6 3" xfId="10405"/>
    <cellStyle name="Entrada 3 2 2 2 2 6 4" xfId="16769"/>
    <cellStyle name="Entrada 3 2 2 2 2 6 5" xfId="19789"/>
    <cellStyle name="Entrada 3 2 2 2 2 7" xfId="5224"/>
    <cellStyle name="Entrada 3 2 2 2 2 7 2" xfId="10000"/>
    <cellStyle name="Entrada 3 2 2 2 2 7 3" xfId="16007"/>
    <cellStyle name="Entrada 3 2 2 2 2 7 4" xfId="18777"/>
    <cellStyle name="Entrada 3 2 2 2 2 8" xfId="6932"/>
    <cellStyle name="Entrada 3 2 2 2 2 8 2" xfId="10988"/>
    <cellStyle name="Entrada 3 2 2 2 2 8 3" xfId="17299"/>
    <cellStyle name="Entrada 3 2 2 2 2 8 4" xfId="20485"/>
    <cellStyle name="Entrada 3 2 2 2 2 9" xfId="4314"/>
    <cellStyle name="Entrada 3 2 2 2 2 9 2" xfId="15317"/>
    <cellStyle name="Entrada 3 2 2 2 2 9 3" xfId="12428"/>
    <cellStyle name="Entrada 3 2 2 2 3" xfId="2603"/>
    <cellStyle name="Entrada 3 2 2 2 3 2" xfId="2990"/>
    <cellStyle name="Entrada 3 2 2 2 3 2 2" xfId="6734"/>
    <cellStyle name="Entrada 3 2 2 2 3 2 2 2" xfId="17148"/>
    <cellStyle name="Entrada 3 2 2 2 3 2 2 3" xfId="20287"/>
    <cellStyle name="Entrada 3 2 2 2 3 2 3" xfId="9116"/>
    <cellStyle name="Entrada 3 2 2 2 3 2 4" xfId="14344"/>
    <cellStyle name="Entrada 3 2 2 2 3 2 5" xfId="13797"/>
    <cellStyle name="Entrada 3 2 2 2 3 3" xfId="3373"/>
    <cellStyle name="Entrada 3 2 2 2 3 3 2" xfId="14619"/>
    <cellStyle name="Entrada 3 2 2 2 3 3 3" xfId="13341"/>
    <cellStyle name="Entrada 3 2 2 2 3 4" xfId="3756"/>
    <cellStyle name="Entrada 3 2 2 2 3 4 2" xfId="14895"/>
    <cellStyle name="Entrada 3 2 2 2 3 4 3" xfId="12972"/>
    <cellStyle name="Entrada 3 2 2 2 3 5" xfId="4138"/>
    <cellStyle name="Entrada 3 2 2 2 3 5 2" xfId="15167"/>
    <cellStyle name="Entrada 3 2 2 2 3 5 3" xfId="12591"/>
    <cellStyle name="Entrada 3 2 2 2 3 6" xfId="5025"/>
    <cellStyle name="Entrada 3 2 2 2 3 6 2" xfId="15857"/>
    <cellStyle name="Entrada 3 2 2 2 3 6 3" xfId="18578"/>
    <cellStyle name="Entrada 3 2 2 2 3 7" xfId="8768"/>
    <cellStyle name="Entrada 3 2 2 2 3 8" xfId="14064"/>
    <cellStyle name="Entrada 3 2 2 2 3 9" xfId="15824"/>
    <cellStyle name="Entrada 3 2 2 2 4" xfId="2194"/>
    <cellStyle name="Entrada 3 2 2 2 4 2" xfId="4487"/>
    <cellStyle name="Entrada 3 2 2 2 4 2 2" xfId="9761"/>
    <cellStyle name="Entrada 3 2 2 2 4 2 3" xfId="15449"/>
    <cellStyle name="Entrada 3 2 2 2 4 2 4" xfId="12306"/>
    <cellStyle name="Entrada 3 2 2 2 4 3" xfId="4677"/>
    <cellStyle name="Entrada 3 2 2 2 4 3 2" xfId="15581"/>
    <cellStyle name="Entrada 3 2 2 2 4 3 3" xfId="18230"/>
    <cellStyle name="Entrada 3 2 2 2 4 4" xfId="8382"/>
    <cellStyle name="Entrada 3 2 2 2 4 5" xfId="13767"/>
    <cellStyle name="Entrada 3 2 2 2 4 6" xfId="17831"/>
    <cellStyle name="Entrada 3 2 2 2 5" xfId="4824"/>
    <cellStyle name="Entrada 3 2 2 2 5 2" xfId="6533"/>
    <cellStyle name="Entrada 3 2 2 2 5 2 2" xfId="10697"/>
    <cellStyle name="Entrada 3 2 2 2 5 2 3" xfId="16977"/>
    <cellStyle name="Entrada 3 2 2 2 5 2 4" xfId="20086"/>
    <cellStyle name="Entrada 3 2 2 2 5 3" xfId="9853"/>
    <cellStyle name="Entrada 3 2 2 2 5 4" xfId="15687"/>
    <cellStyle name="Entrada 3 2 2 2 5 5" xfId="18377"/>
    <cellStyle name="Entrada 3 2 2 2 6" xfId="5682"/>
    <cellStyle name="Entrada 3 2 2 2 6 2" xfId="7390"/>
    <cellStyle name="Entrada 3 2 2 2 6 2 2" xfId="11396"/>
    <cellStyle name="Entrada 3 2 2 2 6 2 3" xfId="17637"/>
    <cellStyle name="Entrada 3 2 2 2 6 2 4" xfId="20943"/>
    <cellStyle name="Entrada 3 2 2 2 6 3" xfId="10252"/>
    <cellStyle name="Entrada 3 2 2 2 6 4" xfId="16346"/>
    <cellStyle name="Entrada 3 2 2 2 6 5" xfId="19235"/>
    <cellStyle name="Entrada 3 2 2 2 7" xfId="4758"/>
    <cellStyle name="Entrada 3 2 2 2 7 2" xfId="6467"/>
    <cellStyle name="Entrada 3 2 2 2 7 2 2" xfId="10636"/>
    <cellStyle name="Entrada 3 2 2 2 7 2 3" xfId="16922"/>
    <cellStyle name="Entrada 3 2 2 2 7 2 4" xfId="20020"/>
    <cellStyle name="Entrada 3 2 2 2 7 3" xfId="9810"/>
    <cellStyle name="Entrada 3 2 2 2 7 4" xfId="15632"/>
    <cellStyle name="Entrada 3 2 2 2 7 5" xfId="18311"/>
    <cellStyle name="Entrada 3 2 2 2 8" xfId="5106"/>
    <cellStyle name="Entrada 3 2 2 2 8 2" xfId="9918"/>
    <cellStyle name="Entrada 3 2 2 2 8 3" xfId="15919"/>
    <cellStyle name="Entrada 3 2 2 2 8 4" xfId="18659"/>
    <cellStyle name="Entrada 3 2 2 2 9" xfId="6815"/>
    <cellStyle name="Entrada 3 2 2 2 9 2" xfId="10905"/>
    <cellStyle name="Entrada 3 2 2 2 9 3" xfId="17210"/>
    <cellStyle name="Entrada 3 2 2 2 9 4" xfId="20368"/>
    <cellStyle name="Entrada 3 2 2 3" xfId="2547"/>
    <cellStyle name="Entrada 3 2 2 3 10" xfId="8712"/>
    <cellStyle name="Entrada 3 2 2 3 11" xfId="14024"/>
    <cellStyle name="Entrada 3 2 2 3 12" xfId="16278"/>
    <cellStyle name="Entrada 3 2 2 3 2" xfId="2934"/>
    <cellStyle name="Entrada 3 2 2 3 2 2" xfId="6597"/>
    <cellStyle name="Entrada 3 2 2 3 2 2 2" xfId="10737"/>
    <cellStyle name="Entrada 3 2 2 3 2 2 3" xfId="17033"/>
    <cellStyle name="Entrada 3 2 2 3 2 2 4" xfId="20150"/>
    <cellStyle name="Entrada 3 2 2 3 2 3" xfId="4888"/>
    <cellStyle name="Entrada 3 2 2 3 2 3 2" xfId="15742"/>
    <cellStyle name="Entrada 3 2 2 3 2 3 3" xfId="18441"/>
    <cellStyle name="Entrada 3 2 2 3 2 4" xfId="9061"/>
    <cellStyle name="Entrada 3 2 2 3 2 5" xfId="14304"/>
    <cellStyle name="Entrada 3 2 2 3 2 6" xfId="17783"/>
    <cellStyle name="Entrada 3 2 2 3 3" xfId="3317"/>
    <cellStyle name="Entrada 3 2 2 3 3 2" xfId="7349"/>
    <cellStyle name="Entrada 3 2 2 3 3 2 2" xfId="11360"/>
    <cellStyle name="Entrada 3 2 2 3 3 2 3" xfId="17601"/>
    <cellStyle name="Entrada 3 2 2 3 3 2 4" xfId="20902"/>
    <cellStyle name="Entrada 3 2 2 3 3 3" xfId="5641"/>
    <cellStyle name="Entrada 3 2 2 3 3 3 2" xfId="16310"/>
    <cellStyle name="Entrada 3 2 2 3 3 3 3" xfId="19194"/>
    <cellStyle name="Entrada 3 2 2 3 3 4" xfId="9271"/>
    <cellStyle name="Entrada 3 2 2 3 3 5" xfId="14580"/>
    <cellStyle name="Entrada 3 2 2 3 3 6" xfId="13397"/>
    <cellStyle name="Entrada 3 2 2 3 4" xfId="3700"/>
    <cellStyle name="Entrada 3 2 2 3 4 2" xfId="7463"/>
    <cellStyle name="Entrada 3 2 2 3 4 2 2" xfId="11466"/>
    <cellStyle name="Entrada 3 2 2 3 4 2 3" xfId="17704"/>
    <cellStyle name="Entrada 3 2 2 3 4 2 4" xfId="21016"/>
    <cellStyle name="Entrada 3 2 2 3 4 3" xfId="5755"/>
    <cellStyle name="Entrada 3 2 2 3 4 3 2" xfId="16413"/>
    <cellStyle name="Entrada 3 2 2 3 4 3 3" xfId="19308"/>
    <cellStyle name="Entrada 3 2 2 3 4 4" xfId="9449"/>
    <cellStyle name="Entrada 3 2 2 3 4 5" xfId="14855"/>
    <cellStyle name="Entrada 3 2 2 3 4 6" xfId="13028"/>
    <cellStyle name="Entrada 3 2 2 3 5" xfId="4082"/>
    <cellStyle name="Entrada 3 2 2 3 5 2" xfId="7695"/>
    <cellStyle name="Entrada 3 2 2 3 5 2 2" xfId="11698"/>
    <cellStyle name="Entrada 3 2 2 3 5 2 3" xfId="17875"/>
    <cellStyle name="Entrada 3 2 2 3 5 2 4" xfId="21248"/>
    <cellStyle name="Entrada 3 2 2 3 5 3" xfId="5987"/>
    <cellStyle name="Entrada 3 2 2 3 5 3 2" xfId="16584"/>
    <cellStyle name="Entrada 3 2 2 3 5 3 3" xfId="19540"/>
    <cellStyle name="Entrada 3 2 2 3 5 4" xfId="9626"/>
    <cellStyle name="Entrada 3 2 2 3 5 5" xfId="15128"/>
    <cellStyle name="Entrada 3 2 2 3 5 6" xfId="12646"/>
    <cellStyle name="Entrada 3 2 2 3 6" xfId="6219"/>
    <cellStyle name="Entrada 3 2 2 3 6 2" xfId="7927"/>
    <cellStyle name="Entrada 3 2 2 3 6 2 2" xfId="11930"/>
    <cellStyle name="Entrada 3 2 2 3 6 2 3" xfId="18046"/>
    <cellStyle name="Entrada 3 2 2 3 6 2 4" xfId="21480"/>
    <cellStyle name="Entrada 3 2 2 3 6 3" xfId="10388"/>
    <cellStyle name="Entrada 3 2 2 3 6 4" xfId="16754"/>
    <cellStyle name="Entrada 3 2 2 3 6 5" xfId="19772"/>
    <cellStyle name="Entrada 3 2 2 3 7" xfId="5207"/>
    <cellStyle name="Entrada 3 2 2 3 7 2" xfId="9983"/>
    <cellStyle name="Entrada 3 2 2 3 7 3" xfId="15992"/>
    <cellStyle name="Entrada 3 2 2 3 7 4" xfId="18760"/>
    <cellStyle name="Entrada 3 2 2 3 8" xfId="6915"/>
    <cellStyle name="Entrada 3 2 2 3 8 2" xfId="10971"/>
    <cellStyle name="Entrada 3 2 2 3 8 3" xfId="17284"/>
    <cellStyle name="Entrada 3 2 2 3 8 4" xfId="20468"/>
    <cellStyle name="Entrada 3 2 2 3 9" xfId="4297"/>
    <cellStyle name="Entrada 3 2 2 3 9 2" xfId="15302"/>
    <cellStyle name="Entrada 3 2 2 3 9 3" xfId="12445"/>
    <cellStyle name="Entrada 3 2 2 4" xfId="2602"/>
    <cellStyle name="Entrada 3 2 2 4 2" xfId="2989"/>
    <cellStyle name="Entrada 3 2 2 4 2 2" xfId="6587"/>
    <cellStyle name="Entrada 3 2 2 4 2 2 2" xfId="17025"/>
    <cellStyle name="Entrada 3 2 2 4 2 2 3" xfId="20140"/>
    <cellStyle name="Entrada 3 2 2 4 2 3" xfId="9115"/>
    <cellStyle name="Entrada 3 2 2 4 2 4" xfId="14343"/>
    <cellStyle name="Entrada 3 2 2 4 2 5" xfId="17230"/>
    <cellStyle name="Entrada 3 2 2 4 3" xfId="3372"/>
    <cellStyle name="Entrada 3 2 2 4 3 2" xfId="14618"/>
    <cellStyle name="Entrada 3 2 2 4 3 3" xfId="13342"/>
    <cellStyle name="Entrada 3 2 2 4 4" xfId="3755"/>
    <cellStyle name="Entrada 3 2 2 4 4 2" xfId="14894"/>
    <cellStyle name="Entrada 3 2 2 4 4 3" xfId="12973"/>
    <cellStyle name="Entrada 3 2 2 4 5" xfId="4137"/>
    <cellStyle name="Entrada 3 2 2 4 5 2" xfId="15166"/>
    <cellStyle name="Entrada 3 2 2 4 5 3" xfId="12199"/>
    <cellStyle name="Entrada 3 2 2 4 6" xfId="4878"/>
    <cellStyle name="Entrada 3 2 2 4 6 2" xfId="15734"/>
    <cellStyle name="Entrada 3 2 2 4 6 3" xfId="18431"/>
    <cellStyle name="Entrada 3 2 2 4 7" xfId="8767"/>
    <cellStyle name="Entrada 3 2 2 4 8" xfId="14063"/>
    <cellStyle name="Entrada 3 2 2 4 9" xfId="14397"/>
    <cellStyle name="Entrada 3 2 2 5" xfId="5677"/>
    <cellStyle name="Entrada 3 2 2 5 2" xfId="7385"/>
    <cellStyle name="Entrada 3 2 2 5 2 2" xfId="11391"/>
    <cellStyle name="Entrada 3 2 2 5 2 3" xfId="17633"/>
    <cellStyle name="Entrada 3 2 2 5 2 4" xfId="20938"/>
    <cellStyle name="Entrada 3 2 2 5 3" xfId="10248"/>
    <cellStyle name="Entrada 3 2 2 5 4" xfId="16342"/>
    <cellStyle name="Entrada 3 2 2 5 5" xfId="19230"/>
    <cellStyle name="Entrada 3 2 2 6" xfId="4794"/>
    <cellStyle name="Entrada 3 2 2 6 2" xfId="6503"/>
    <cellStyle name="Entrada 3 2 2 6 2 2" xfId="10669"/>
    <cellStyle name="Entrada 3 2 2 6 2 3" xfId="16952"/>
    <cellStyle name="Entrada 3 2 2 6 2 4" xfId="20056"/>
    <cellStyle name="Entrada 3 2 2 6 3" xfId="9843"/>
    <cellStyle name="Entrada 3 2 2 6 4" xfId="15662"/>
    <cellStyle name="Entrada 3 2 2 6 5" xfId="18347"/>
    <cellStyle name="Entrada 3 2 2 7" xfId="4655"/>
    <cellStyle name="Entrada 3 2 2 7 2" xfId="4447"/>
    <cellStyle name="Entrada 3 2 2 7 2 2" xfId="9726"/>
    <cellStyle name="Entrada 3 2 2 7 2 3" xfId="15417"/>
    <cellStyle name="Entrada 3 2 2 7 2 4" xfId="12315"/>
    <cellStyle name="Entrada 3 2 2 7 3" xfId="9798"/>
    <cellStyle name="Entrada 3 2 2 7 4" xfId="15563"/>
    <cellStyle name="Entrada 3 2 2 7 5" xfId="18208"/>
    <cellStyle name="Entrada 3 2 2 8" xfId="4817"/>
    <cellStyle name="Entrada 3 2 2 8 2" xfId="6526"/>
    <cellStyle name="Entrada 3 2 2 8 2 2" xfId="10690"/>
    <cellStyle name="Entrada 3 2 2 8 2 3" xfId="16971"/>
    <cellStyle name="Entrada 3 2 2 8 2 4" xfId="20079"/>
    <cellStyle name="Entrada 3 2 2 8 3" xfId="9851"/>
    <cellStyle name="Entrada 3 2 2 8 4" xfId="15681"/>
    <cellStyle name="Entrada 3 2 2 8 5" xfId="18370"/>
    <cellStyle name="Entrada 3 2 2 9" xfId="5124"/>
    <cellStyle name="Entrada 3 2 2 9 2" xfId="9935"/>
    <cellStyle name="Entrada 3 2 2 9 3" xfId="15932"/>
    <cellStyle name="Entrada 3 2 2 9 4" xfId="18677"/>
    <cellStyle name="Entrada 3 2 3" xfId="2014"/>
    <cellStyle name="Entrada 3 2 3 10" xfId="6862"/>
    <cellStyle name="Entrada 3 2 3 10 2" xfId="10938"/>
    <cellStyle name="Entrada 3 2 3 10 3" xfId="17244"/>
    <cellStyle name="Entrada 3 2 3 10 4" xfId="20415"/>
    <cellStyle name="Entrada 3 2 3 11" xfId="4266"/>
    <cellStyle name="Entrada 3 2 3 11 2" xfId="15271"/>
    <cellStyle name="Entrada 3 2 3 11 3" xfId="12476"/>
    <cellStyle name="Entrada 3 2 3 12" xfId="8208"/>
    <cellStyle name="Entrada 3 2 3 13" xfId="13624"/>
    <cellStyle name="Entrada 3 2 3 14" xfId="16105"/>
    <cellStyle name="Entrada 3 2 3 2" xfId="2075"/>
    <cellStyle name="Entrada 3 2 3 2 10" xfId="4288"/>
    <cellStyle name="Entrada 3 2 3 2 10 2" xfId="15293"/>
    <cellStyle name="Entrada 3 2 3 2 10 3" xfId="12454"/>
    <cellStyle name="Entrada 3 2 3 2 11" xfId="8265"/>
    <cellStyle name="Entrada 3 2 3 2 12" xfId="13669"/>
    <cellStyle name="Entrada 3 2 3 2 2" xfId="2565"/>
    <cellStyle name="Entrada 3 2 3 2 2 10" xfId="8730"/>
    <cellStyle name="Entrada 3 2 3 2 2 11" xfId="14034"/>
    <cellStyle name="Entrada 3 2 3 2 2 12" xfId="16264"/>
    <cellStyle name="Entrada 3 2 3 2 2 2" xfId="2952"/>
    <cellStyle name="Entrada 3 2 3 2 2 2 2" xfId="7313"/>
    <cellStyle name="Entrada 3 2 3 2 2 2 2 2" xfId="11324"/>
    <cellStyle name="Entrada 3 2 3 2 2 2 2 3" xfId="17574"/>
    <cellStyle name="Entrada 3 2 3 2 2 2 2 4" xfId="20866"/>
    <cellStyle name="Entrada 3 2 3 2 2 2 3" xfId="5605"/>
    <cellStyle name="Entrada 3 2 3 2 2 2 3 2" xfId="16282"/>
    <cellStyle name="Entrada 3 2 3 2 2 2 3 3" xfId="19158"/>
    <cellStyle name="Entrada 3 2 3 2 2 2 4" xfId="9079"/>
    <cellStyle name="Entrada 3 2 3 2 2 2 5" xfId="14314"/>
    <cellStyle name="Entrada 3 2 3 2 2 2 6" xfId="17393"/>
    <cellStyle name="Entrada 3 2 3 2 2 3" xfId="3335"/>
    <cellStyle name="Entrada 3 2 3 2 2 3 2" xfId="7120"/>
    <cellStyle name="Entrada 3 2 3 2 2 3 2 2" xfId="11176"/>
    <cellStyle name="Entrada 3 2 3 2 2 3 2 3" xfId="17426"/>
    <cellStyle name="Entrada 3 2 3 2 2 3 2 4" xfId="20673"/>
    <cellStyle name="Entrada 3 2 3 2 2 3 3" xfId="5412"/>
    <cellStyle name="Entrada 3 2 3 2 2 3 3 2" xfId="16134"/>
    <cellStyle name="Entrada 3 2 3 2 2 3 3 3" xfId="18965"/>
    <cellStyle name="Entrada 3 2 3 2 2 3 4" xfId="9289"/>
    <cellStyle name="Entrada 3 2 3 2 2 3 5" xfId="14590"/>
    <cellStyle name="Entrada 3 2 3 2 2 3 6" xfId="13379"/>
    <cellStyle name="Entrada 3 2 3 2 2 4" xfId="3718"/>
    <cellStyle name="Entrada 3 2 3 2 2 4 2" xfId="7620"/>
    <cellStyle name="Entrada 3 2 3 2 2 4 2 2" xfId="11623"/>
    <cellStyle name="Entrada 3 2 3 2 2 4 2 3" xfId="17807"/>
    <cellStyle name="Entrada 3 2 3 2 2 4 2 4" xfId="21173"/>
    <cellStyle name="Entrada 3 2 3 2 2 4 3" xfId="5912"/>
    <cellStyle name="Entrada 3 2 3 2 2 4 3 2" xfId="16516"/>
    <cellStyle name="Entrada 3 2 3 2 2 4 3 3" xfId="19465"/>
    <cellStyle name="Entrada 3 2 3 2 2 4 4" xfId="9467"/>
    <cellStyle name="Entrada 3 2 3 2 2 4 5" xfId="14865"/>
    <cellStyle name="Entrada 3 2 3 2 2 4 6" xfId="13010"/>
    <cellStyle name="Entrada 3 2 3 2 2 5" xfId="4100"/>
    <cellStyle name="Entrada 3 2 3 2 2 5 2" xfId="7852"/>
    <cellStyle name="Entrada 3 2 3 2 2 5 2 2" xfId="11855"/>
    <cellStyle name="Entrada 3 2 3 2 2 5 2 3" xfId="17978"/>
    <cellStyle name="Entrada 3 2 3 2 2 5 2 4" xfId="21405"/>
    <cellStyle name="Entrada 3 2 3 2 2 5 3" xfId="6144"/>
    <cellStyle name="Entrada 3 2 3 2 2 5 3 2" xfId="16686"/>
    <cellStyle name="Entrada 3 2 3 2 2 5 3 3" xfId="19697"/>
    <cellStyle name="Entrada 3 2 3 2 2 5 4" xfId="9644"/>
    <cellStyle name="Entrada 3 2 3 2 2 5 5" xfId="15138"/>
    <cellStyle name="Entrada 3 2 3 2 2 5 6" xfId="12628"/>
    <cellStyle name="Entrada 3 2 3 2 2 6" xfId="6376"/>
    <cellStyle name="Entrada 3 2 3 2 2 6 2" xfId="8084"/>
    <cellStyle name="Entrada 3 2 3 2 2 6 2 2" xfId="12087"/>
    <cellStyle name="Entrada 3 2 3 2 2 6 2 3" xfId="18150"/>
    <cellStyle name="Entrada 3 2 3 2 2 6 2 4" xfId="21637"/>
    <cellStyle name="Entrada 3 2 3 2 2 6 3" xfId="10545"/>
    <cellStyle name="Entrada 3 2 3 2 2 6 4" xfId="16857"/>
    <cellStyle name="Entrada 3 2 3 2 2 6 5" xfId="19929"/>
    <cellStyle name="Entrada 3 2 3 2 2 7" xfId="5364"/>
    <cellStyle name="Entrada 3 2 3 2 2 7 2" xfId="10140"/>
    <cellStyle name="Entrada 3 2 3 2 2 7 3" xfId="16096"/>
    <cellStyle name="Entrada 3 2 3 2 2 7 4" xfId="18917"/>
    <cellStyle name="Entrada 3 2 3 2 2 8" xfId="7072"/>
    <cellStyle name="Entrada 3 2 3 2 2 8 2" xfId="11128"/>
    <cellStyle name="Entrada 3 2 3 2 2 8 3" xfId="17388"/>
    <cellStyle name="Entrada 3 2 3 2 2 8 4" xfId="20625"/>
    <cellStyle name="Entrada 3 2 3 2 2 9" xfId="4558"/>
    <cellStyle name="Entrada 3 2 3 2 2 9 2" xfId="15484"/>
    <cellStyle name="Entrada 3 2 3 2 2 9 3" xfId="12140"/>
    <cellStyle name="Entrada 3 2 3 2 3" xfId="2622"/>
    <cellStyle name="Entrada 3 2 3 2 3 2" xfId="3009"/>
    <cellStyle name="Entrada 3 2 3 2 3 2 2" xfId="6658"/>
    <cellStyle name="Entrada 3 2 3 2 3 2 2 2" xfId="17086"/>
    <cellStyle name="Entrada 3 2 3 2 3 2 2 3" xfId="20211"/>
    <cellStyle name="Entrada 3 2 3 2 3 2 3" xfId="9126"/>
    <cellStyle name="Entrada 3 2 3 2 3 2 4" xfId="14356"/>
    <cellStyle name="Entrada 3 2 3 2 3 2 5" xfId="17498"/>
    <cellStyle name="Entrada 3 2 3 2 3 3" xfId="3392"/>
    <cellStyle name="Entrada 3 2 3 2 3 3 2" xfId="14631"/>
    <cellStyle name="Entrada 3 2 3 2 3 3 3" xfId="13322"/>
    <cellStyle name="Entrada 3 2 3 2 3 4" xfId="3775"/>
    <cellStyle name="Entrada 3 2 3 2 3 4 2" xfId="14907"/>
    <cellStyle name="Entrada 3 2 3 2 3 4 3" xfId="12953"/>
    <cellStyle name="Entrada 3 2 3 2 3 5" xfId="4157"/>
    <cellStyle name="Entrada 3 2 3 2 3 5 2" xfId="15179"/>
    <cellStyle name="Entrada 3 2 3 2 3 5 3" xfId="12572"/>
    <cellStyle name="Entrada 3 2 3 2 3 6" xfId="4949"/>
    <cellStyle name="Entrada 3 2 3 2 3 6 2" xfId="15795"/>
    <cellStyle name="Entrada 3 2 3 2 3 6 3" xfId="18502"/>
    <cellStyle name="Entrada 3 2 3 2 3 7" xfId="8787"/>
    <cellStyle name="Entrada 3 2 3 2 3 8" xfId="14076"/>
    <cellStyle name="Entrada 3 2 3 2 3 9" xfId="15070"/>
    <cellStyle name="Entrada 3 2 3 2 4" xfId="2240"/>
    <cellStyle name="Entrada 3 2 3 2 4 2" xfId="6548"/>
    <cellStyle name="Entrada 3 2 3 2 4 2 2" xfId="10709"/>
    <cellStyle name="Entrada 3 2 3 2 4 2 3" xfId="16989"/>
    <cellStyle name="Entrada 3 2 3 2 4 2 4" xfId="20101"/>
    <cellStyle name="Entrada 3 2 3 2 4 3" xfId="4839"/>
    <cellStyle name="Entrada 3 2 3 2 4 3 2" xfId="15698"/>
    <cellStyle name="Entrada 3 2 3 2 4 3 3" xfId="18392"/>
    <cellStyle name="Entrada 3 2 3 2 4 4" xfId="8427"/>
    <cellStyle name="Entrada 3 2 3 2 4 5" xfId="13802"/>
    <cellStyle name="Entrada 3 2 3 2 4 6" xfId="13506"/>
    <cellStyle name="Entrada 3 2 3 2 5" xfId="5746"/>
    <cellStyle name="Entrada 3 2 3 2 5 2" xfId="7454"/>
    <cellStyle name="Entrada 3 2 3 2 5 2 2" xfId="11457"/>
    <cellStyle name="Entrada 3 2 3 2 5 2 3" xfId="17695"/>
    <cellStyle name="Entrada 3 2 3 2 5 2 4" xfId="21007"/>
    <cellStyle name="Entrada 3 2 3 2 5 3" xfId="10299"/>
    <cellStyle name="Entrada 3 2 3 2 5 4" xfId="16404"/>
    <cellStyle name="Entrada 3 2 3 2 5 5" xfId="19299"/>
    <cellStyle name="Entrada 3 2 3 2 6" xfId="5978"/>
    <cellStyle name="Entrada 3 2 3 2 6 2" xfId="7686"/>
    <cellStyle name="Entrada 3 2 3 2 6 2 2" xfId="11689"/>
    <cellStyle name="Entrada 3 2 3 2 6 2 3" xfId="17866"/>
    <cellStyle name="Entrada 3 2 3 2 6 2 4" xfId="21239"/>
    <cellStyle name="Entrada 3 2 3 2 6 3" xfId="10339"/>
    <cellStyle name="Entrada 3 2 3 2 6 4" xfId="16575"/>
    <cellStyle name="Entrada 3 2 3 2 6 5" xfId="19531"/>
    <cellStyle name="Entrada 3 2 3 2 7" xfId="6210"/>
    <cellStyle name="Entrada 3 2 3 2 7 2" xfId="7918"/>
    <cellStyle name="Entrada 3 2 3 2 7 2 2" xfId="11921"/>
    <cellStyle name="Entrada 3 2 3 2 7 2 3" xfId="18037"/>
    <cellStyle name="Entrada 3 2 3 2 7 2 4" xfId="21471"/>
    <cellStyle name="Entrada 3 2 3 2 7 3" xfId="10379"/>
    <cellStyle name="Entrada 3 2 3 2 7 4" xfId="16745"/>
    <cellStyle name="Entrada 3 2 3 2 7 5" xfId="19763"/>
    <cellStyle name="Entrada 3 2 3 2 8" xfId="5193"/>
    <cellStyle name="Entrada 3 2 3 2 8 2" xfId="9974"/>
    <cellStyle name="Entrada 3 2 3 2 8 3" xfId="15981"/>
    <cellStyle name="Entrada 3 2 3 2 8 4" xfId="18746"/>
    <cellStyle name="Entrada 3 2 3 2 9" xfId="6901"/>
    <cellStyle name="Entrada 3 2 3 2 9 2" xfId="10962"/>
    <cellStyle name="Entrada 3 2 3 2 9 3" xfId="17273"/>
    <cellStyle name="Entrada 3 2 3 2 9 4" xfId="20454"/>
    <cellStyle name="Entrada 3 2 3 3" xfId="2508"/>
    <cellStyle name="Entrada 3 2 3 3 10" xfId="8673"/>
    <cellStyle name="Entrada 3 2 3 3 11" xfId="13992"/>
    <cellStyle name="Entrada 3 2 3 3 12" xfId="18133"/>
    <cellStyle name="Entrada 3 2 3 3 2" xfId="2895"/>
    <cellStyle name="Entrada 3 2 3 3 2 2" xfId="6620"/>
    <cellStyle name="Entrada 3 2 3 3 2 2 2" xfId="10760"/>
    <cellStyle name="Entrada 3 2 3 3 2 2 3" xfId="17054"/>
    <cellStyle name="Entrada 3 2 3 3 2 2 4" xfId="20173"/>
    <cellStyle name="Entrada 3 2 3 3 2 3" xfId="4911"/>
    <cellStyle name="Entrada 3 2 3 3 2 3 2" xfId="15763"/>
    <cellStyle name="Entrada 3 2 3 3 2 3 3" xfId="18464"/>
    <cellStyle name="Entrada 3 2 3 3 2 4" xfId="9022"/>
    <cellStyle name="Entrada 3 2 3 3 2 5" xfId="14272"/>
    <cellStyle name="Entrada 3 2 3 3 2 6" xfId="15778"/>
    <cellStyle name="Entrada 3 2 3 3 3" xfId="3278"/>
    <cellStyle name="Entrada 3 2 3 3 3 2" xfId="7221"/>
    <cellStyle name="Entrada 3 2 3 3 3 2 2" xfId="11247"/>
    <cellStyle name="Entrada 3 2 3 3 3 2 3" xfId="17512"/>
    <cellStyle name="Entrada 3 2 3 3 3 2 4" xfId="20774"/>
    <cellStyle name="Entrada 3 2 3 3 3 3" xfId="5513"/>
    <cellStyle name="Entrada 3 2 3 3 3 3 2" xfId="16220"/>
    <cellStyle name="Entrada 3 2 3 3 3 3 3" xfId="19066"/>
    <cellStyle name="Entrada 3 2 3 3 3 4" xfId="9236"/>
    <cellStyle name="Entrada 3 2 3 3 3 5" xfId="14548"/>
    <cellStyle name="Entrada 3 2 3 3 3 6" xfId="13436"/>
    <cellStyle name="Entrada 3 2 3 3 4" xfId="3661"/>
    <cellStyle name="Entrada 3 2 3 3 4 2" xfId="7520"/>
    <cellStyle name="Entrada 3 2 3 3 4 2 2" xfId="11523"/>
    <cellStyle name="Entrada 3 2 3 3 4 2 3" xfId="17752"/>
    <cellStyle name="Entrada 3 2 3 3 4 2 4" xfId="21073"/>
    <cellStyle name="Entrada 3 2 3 3 4 3" xfId="5812"/>
    <cellStyle name="Entrada 3 2 3 3 4 3 2" xfId="16461"/>
    <cellStyle name="Entrada 3 2 3 3 4 3 3" xfId="19365"/>
    <cellStyle name="Entrada 3 2 3 3 4 4" xfId="9414"/>
    <cellStyle name="Entrada 3 2 3 3 4 5" xfId="14823"/>
    <cellStyle name="Entrada 3 2 3 3 4 6" xfId="13067"/>
    <cellStyle name="Entrada 3 2 3 3 5" xfId="4043"/>
    <cellStyle name="Entrada 3 2 3 3 5 2" xfId="7752"/>
    <cellStyle name="Entrada 3 2 3 3 5 2 2" xfId="11755"/>
    <cellStyle name="Entrada 3 2 3 3 5 2 3" xfId="17923"/>
    <cellStyle name="Entrada 3 2 3 3 5 2 4" xfId="21305"/>
    <cellStyle name="Entrada 3 2 3 3 5 3" xfId="6044"/>
    <cellStyle name="Entrada 3 2 3 3 5 3 2" xfId="16632"/>
    <cellStyle name="Entrada 3 2 3 3 5 3 3" xfId="19597"/>
    <cellStyle name="Entrada 3 2 3 3 5 4" xfId="9591"/>
    <cellStyle name="Entrada 3 2 3 3 5 5" xfId="15097"/>
    <cellStyle name="Entrada 3 2 3 3 5 6" xfId="12685"/>
    <cellStyle name="Entrada 3 2 3 3 6" xfId="6276"/>
    <cellStyle name="Entrada 3 2 3 3 6 2" xfId="7984"/>
    <cellStyle name="Entrada 3 2 3 3 6 2 2" xfId="11987"/>
    <cellStyle name="Entrada 3 2 3 3 6 2 3" xfId="18094"/>
    <cellStyle name="Entrada 3 2 3 3 6 2 4" xfId="21537"/>
    <cellStyle name="Entrada 3 2 3 3 6 3" xfId="10445"/>
    <cellStyle name="Entrada 3 2 3 3 6 4" xfId="16802"/>
    <cellStyle name="Entrada 3 2 3 3 6 5" xfId="19829"/>
    <cellStyle name="Entrada 3 2 3 3 7" xfId="5264"/>
    <cellStyle name="Entrada 3 2 3 3 7 2" xfId="10040"/>
    <cellStyle name="Entrada 3 2 3 3 7 3" xfId="16040"/>
    <cellStyle name="Entrada 3 2 3 3 7 4" xfId="18817"/>
    <cellStyle name="Entrada 3 2 3 3 8" xfId="6972"/>
    <cellStyle name="Entrada 3 2 3 3 8 2" xfId="11028"/>
    <cellStyle name="Entrada 3 2 3 3 8 3" xfId="17332"/>
    <cellStyle name="Entrada 3 2 3 3 8 4" xfId="20525"/>
    <cellStyle name="Entrada 3 2 3 3 9" xfId="4360"/>
    <cellStyle name="Entrada 3 2 3 3 9 2" xfId="15355"/>
    <cellStyle name="Entrada 3 2 3 3 9 3" xfId="12382"/>
    <cellStyle name="Entrada 3 2 3 4" xfId="2402"/>
    <cellStyle name="Entrada 3 2 3 4 2" xfId="2789"/>
    <cellStyle name="Entrada 3 2 3 4 2 2" xfId="7215"/>
    <cellStyle name="Entrada 3 2 3 4 2 2 2" xfId="17507"/>
    <cellStyle name="Entrada 3 2 3 4 2 2 3" xfId="20768"/>
    <cellStyle name="Entrada 3 2 3 4 2 3" xfId="8933"/>
    <cellStyle name="Entrada 3 2 3 4 2 4" xfId="14189"/>
    <cellStyle name="Entrada 3 2 3 4 2 5" xfId="13978"/>
    <cellStyle name="Entrada 3 2 3 4 3" xfId="3172"/>
    <cellStyle name="Entrada 3 2 3 4 3 2" xfId="14465"/>
    <cellStyle name="Entrada 3 2 3 4 3 3" xfId="13480"/>
    <cellStyle name="Entrada 3 2 3 4 4" xfId="3555"/>
    <cellStyle name="Entrada 3 2 3 4 4 2" xfId="14740"/>
    <cellStyle name="Entrada 3 2 3 4 4 3" xfId="13173"/>
    <cellStyle name="Entrada 3 2 3 4 5" xfId="3937"/>
    <cellStyle name="Entrada 3 2 3 4 5 2" xfId="15014"/>
    <cellStyle name="Entrada 3 2 3 4 5 3" xfId="12791"/>
    <cellStyle name="Entrada 3 2 3 4 6" xfId="5507"/>
    <cellStyle name="Entrada 3 2 3 4 6 2" xfId="16215"/>
    <cellStyle name="Entrada 3 2 3 4 6 3" xfId="19060"/>
    <cellStyle name="Entrada 3 2 3 4 7" xfId="8577"/>
    <cellStyle name="Entrada 3 2 3 4 8" xfId="13909"/>
    <cellStyle name="Entrada 3 2 3 4 9" xfId="13936"/>
    <cellStyle name="Entrada 3 2 3 5" xfId="2216"/>
    <cellStyle name="Entrada 3 2 3 5 2" xfId="6519"/>
    <cellStyle name="Entrada 3 2 3 5 2 2" xfId="10684"/>
    <cellStyle name="Entrada 3 2 3 5 2 3" xfId="16965"/>
    <cellStyle name="Entrada 3 2 3 5 2 4" xfId="20072"/>
    <cellStyle name="Entrada 3 2 3 5 3" xfId="4810"/>
    <cellStyle name="Entrada 3 2 3 5 3 2" xfId="15675"/>
    <cellStyle name="Entrada 3 2 3 5 3 3" xfId="18363"/>
    <cellStyle name="Entrada 3 2 3 5 4" xfId="8404"/>
    <cellStyle name="Entrada 3 2 3 5 5" xfId="13785"/>
    <cellStyle name="Entrada 3 2 3 5 6" xfId="14405"/>
    <cellStyle name="Entrada 3 2 3 6" xfId="5724"/>
    <cellStyle name="Entrada 3 2 3 6 2" xfId="7432"/>
    <cellStyle name="Entrada 3 2 3 6 2 2" xfId="11435"/>
    <cellStyle name="Entrada 3 2 3 6 2 3" xfId="17673"/>
    <cellStyle name="Entrada 3 2 3 6 2 4" xfId="20985"/>
    <cellStyle name="Entrada 3 2 3 6 3" xfId="10277"/>
    <cellStyle name="Entrada 3 2 3 6 4" xfId="16382"/>
    <cellStyle name="Entrada 3 2 3 6 5" xfId="19277"/>
    <cellStyle name="Entrada 3 2 3 7" xfId="5956"/>
    <cellStyle name="Entrada 3 2 3 7 2" xfId="7664"/>
    <cellStyle name="Entrada 3 2 3 7 2 2" xfId="11667"/>
    <cellStyle name="Entrada 3 2 3 7 2 3" xfId="17844"/>
    <cellStyle name="Entrada 3 2 3 7 2 4" xfId="21217"/>
    <cellStyle name="Entrada 3 2 3 7 3" xfId="10317"/>
    <cellStyle name="Entrada 3 2 3 7 4" xfId="16553"/>
    <cellStyle name="Entrada 3 2 3 7 5" xfId="19509"/>
    <cellStyle name="Entrada 3 2 3 8" xfId="6188"/>
    <cellStyle name="Entrada 3 2 3 8 2" xfId="7896"/>
    <cellStyle name="Entrada 3 2 3 8 2 2" xfId="11899"/>
    <cellStyle name="Entrada 3 2 3 8 2 3" xfId="18015"/>
    <cellStyle name="Entrada 3 2 3 8 2 4" xfId="21449"/>
    <cellStyle name="Entrada 3 2 3 8 3" xfId="10357"/>
    <cellStyle name="Entrada 3 2 3 8 4" xfId="16723"/>
    <cellStyle name="Entrada 3 2 3 8 5" xfId="19741"/>
    <cellStyle name="Entrada 3 2 3 9" xfId="5154"/>
    <cellStyle name="Entrada 3 2 3 9 2" xfId="9952"/>
    <cellStyle name="Entrada 3 2 3 9 3" xfId="15952"/>
    <cellStyle name="Entrada 3 2 3 9 4" xfId="18707"/>
    <cellStyle name="Entrada 3 2 4" xfId="2174"/>
    <cellStyle name="Entrada 3 2 4 10" xfId="8362"/>
    <cellStyle name="Entrada 3 2 4 11" xfId="13750"/>
    <cellStyle name="Entrada 3 2 4 12" xfId="14112"/>
    <cellStyle name="Entrada 3 2 4 2" xfId="2111"/>
    <cellStyle name="Entrada 3 2 4 2 2" xfId="6610"/>
    <cellStyle name="Entrada 3 2 4 2 2 2" xfId="10750"/>
    <cellStyle name="Entrada 3 2 4 2 2 3" xfId="17045"/>
    <cellStyle name="Entrada 3 2 4 2 2 4" xfId="20163"/>
    <cellStyle name="Entrada 3 2 4 2 3" xfId="4901"/>
    <cellStyle name="Entrada 3 2 4 2 3 2" xfId="15754"/>
    <cellStyle name="Entrada 3 2 4 2 3 3" xfId="18454"/>
    <cellStyle name="Entrada 3 2 4 2 4" xfId="8301"/>
    <cellStyle name="Entrada 3 2 4 2 5" xfId="13697"/>
    <cellStyle name="Entrada 3 2 4 2 6" xfId="16980"/>
    <cellStyle name="Entrada 3 2 4 3" xfId="2658"/>
    <cellStyle name="Entrada 3 2 4 3 2" xfId="7381"/>
    <cellStyle name="Entrada 3 2 4 3 2 2" xfId="11388"/>
    <cellStyle name="Entrada 3 2 4 3 2 3" xfId="17629"/>
    <cellStyle name="Entrada 3 2 4 3 2 4" xfId="20934"/>
    <cellStyle name="Entrada 3 2 4 3 3" xfId="5673"/>
    <cellStyle name="Entrada 3 2 4 3 3 2" xfId="16338"/>
    <cellStyle name="Entrada 3 2 4 3 3 3" xfId="19226"/>
    <cellStyle name="Entrada 3 2 4 3 4" xfId="8823"/>
    <cellStyle name="Entrada 3 2 4 3 5" xfId="14105"/>
    <cellStyle name="Entrada 3 2 4 3 6" xfId="14382"/>
    <cellStyle name="Entrada 3 2 4 4" xfId="2149"/>
    <cellStyle name="Entrada 3 2 4 4 2" xfId="7488"/>
    <cellStyle name="Entrada 3 2 4 4 2 2" xfId="11491"/>
    <cellStyle name="Entrada 3 2 4 4 2 3" xfId="17726"/>
    <cellStyle name="Entrada 3 2 4 4 2 4" xfId="21041"/>
    <cellStyle name="Entrada 3 2 4 4 3" xfId="5780"/>
    <cellStyle name="Entrada 3 2 4 4 3 2" xfId="16435"/>
    <cellStyle name="Entrada 3 2 4 4 3 3" xfId="19333"/>
    <cellStyle name="Entrada 3 2 4 4 4" xfId="8339"/>
    <cellStyle name="Entrada 3 2 4 4 5" xfId="13728"/>
    <cellStyle name="Entrada 3 2 4 4 6" xfId="17765"/>
    <cellStyle name="Entrada 3 2 4 5" xfId="2147"/>
    <cellStyle name="Entrada 3 2 4 5 2" xfId="7720"/>
    <cellStyle name="Entrada 3 2 4 5 2 2" xfId="11723"/>
    <cellStyle name="Entrada 3 2 4 5 2 3" xfId="17897"/>
    <cellStyle name="Entrada 3 2 4 5 2 4" xfId="21273"/>
    <cellStyle name="Entrada 3 2 4 5 3" xfId="6012"/>
    <cellStyle name="Entrada 3 2 4 5 3 2" xfId="16606"/>
    <cellStyle name="Entrada 3 2 4 5 3 3" xfId="19565"/>
    <cellStyle name="Entrada 3 2 4 5 4" xfId="8337"/>
    <cellStyle name="Entrada 3 2 4 5 5" xfId="13727"/>
    <cellStyle name="Entrada 3 2 4 5 6" xfId="15073"/>
    <cellStyle name="Entrada 3 2 4 6" xfId="6244"/>
    <cellStyle name="Entrada 3 2 4 6 2" xfId="7952"/>
    <cellStyle name="Entrada 3 2 4 6 2 2" xfId="11955"/>
    <cellStyle name="Entrada 3 2 4 6 2 3" xfId="18068"/>
    <cellStyle name="Entrada 3 2 4 6 2 4" xfId="21505"/>
    <cellStyle name="Entrada 3 2 4 6 3" xfId="10413"/>
    <cellStyle name="Entrada 3 2 4 6 4" xfId="16776"/>
    <cellStyle name="Entrada 3 2 4 6 5" xfId="19797"/>
    <cellStyle name="Entrada 3 2 4 7" xfId="5232"/>
    <cellStyle name="Entrada 3 2 4 7 2" xfId="10008"/>
    <cellStyle name="Entrada 3 2 4 7 3" xfId="16014"/>
    <cellStyle name="Entrada 3 2 4 7 4" xfId="18785"/>
    <cellStyle name="Entrada 3 2 4 8" xfId="6940"/>
    <cellStyle name="Entrada 3 2 4 8 2" xfId="10996"/>
    <cellStyle name="Entrada 3 2 4 8 3" xfId="17306"/>
    <cellStyle name="Entrada 3 2 4 8 4" xfId="20493"/>
    <cellStyle name="Entrada 3 2 4 9" xfId="4325"/>
    <cellStyle name="Entrada 3 2 4 9 2" xfId="15327"/>
    <cellStyle name="Entrada 3 2 4 9 3" xfId="12417"/>
    <cellStyle name="Entrada 3 2 5" xfId="2460"/>
    <cellStyle name="Entrada 3 2 5 2" xfId="2847"/>
    <cellStyle name="Entrada 3 2 5 2 2" xfId="6756"/>
    <cellStyle name="Entrada 3 2 5 2 2 2" xfId="17162"/>
    <cellStyle name="Entrada 3 2 5 2 2 3" xfId="20309"/>
    <cellStyle name="Entrada 3 2 5 2 3" xfId="8975"/>
    <cellStyle name="Entrada 3 2 5 2 4" xfId="14233"/>
    <cellStyle name="Entrada 3 2 5 2 5" xfId="15395"/>
    <cellStyle name="Entrada 3 2 5 3" xfId="3230"/>
    <cellStyle name="Entrada 3 2 5 3 2" xfId="14509"/>
    <cellStyle name="Entrada 3 2 5 3 3" xfId="13517"/>
    <cellStyle name="Entrada 3 2 5 4" xfId="3613"/>
    <cellStyle name="Entrada 3 2 5 4 2" xfId="14784"/>
    <cellStyle name="Entrada 3 2 5 4 3" xfId="13115"/>
    <cellStyle name="Entrada 3 2 5 5" xfId="3995"/>
    <cellStyle name="Entrada 3 2 5 5 2" xfId="15058"/>
    <cellStyle name="Entrada 3 2 5 5 3" xfId="12733"/>
    <cellStyle name="Entrada 3 2 5 6" xfId="5047"/>
    <cellStyle name="Entrada 3 2 5 6 2" xfId="15871"/>
    <cellStyle name="Entrada 3 2 5 6 3" xfId="18600"/>
    <cellStyle name="Entrada 3 2 5 7" xfId="8626"/>
    <cellStyle name="Entrada 3 2 5 8" xfId="13953"/>
    <cellStyle name="Entrada 3 2 5 9" xfId="14000"/>
    <cellStyle name="Entrada 3 2 6" xfId="2381"/>
    <cellStyle name="Entrada 3 2 6 2" xfId="2768"/>
    <cellStyle name="Entrada 3 2 6 2 2" xfId="7229"/>
    <cellStyle name="Entrada 3 2 6 2 2 2" xfId="17520"/>
    <cellStyle name="Entrada 3 2 6 2 2 3" xfId="20782"/>
    <cellStyle name="Entrada 3 2 6 2 3" xfId="8916"/>
    <cellStyle name="Entrada 3 2 6 2 4" xfId="14171"/>
    <cellStyle name="Entrada 3 2 6 2 5" xfId="14720"/>
    <cellStyle name="Entrada 3 2 6 3" xfId="3151"/>
    <cellStyle name="Entrada 3 2 6 3 2" xfId="14447"/>
    <cellStyle name="Entrada 3 2 6 3 3" xfId="17797"/>
    <cellStyle name="Entrada 3 2 6 4" xfId="3534"/>
    <cellStyle name="Entrada 3 2 6 4 2" xfId="14722"/>
    <cellStyle name="Entrada 3 2 6 4 3" xfId="13194"/>
    <cellStyle name="Entrada 3 2 6 5" xfId="3916"/>
    <cellStyle name="Entrada 3 2 6 5 2" xfId="14996"/>
    <cellStyle name="Entrada 3 2 6 5 3" xfId="12812"/>
    <cellStyle name="Entrada 3 2 6 6" xfId="5521"/>
    <cellStyle name="Entrada 3 2 6 6 2" xfId="16228"/>
    <cellStyle name="Entrada 3 2 6 6 3" xfId="19074"/>
    <cellStyle name="Entrada 3 2 6 7" xfId="8556"/>
    <cellStyle name="Entrada 3 2 6 8" xfId="13891"/>
    <cellStyle name="Entrada 3 2 6 9" xfId="14678"/>
    <cellStyle name="Entrada 3 2 7" xfId="5411"/>
    <cellStyle name="Entrada 3 2 7 2" xfId="7119"/>
    <cellStyle name="Entrada 3 2 7 2 2" xfId="11175"/>
    <cellStyle name="Entrada 3 2 7 2 3" xfId="17425"/>
    <cellStyle name="Entrada 3 2 7 2 4" xfId="20672"/>
    <cellStyle name="Entrada 3 2 7 3" xfId="10177"/>
    <cellStyle name="Entrada 3 2 7 4" xfId="16133"/>
    <cellStyle name="Entrada 3 2 7 5" xfId="18964"/>
    <cellStyle name="Entrada 3 2 8" xfId="5541"/>
    <cellStyle name="Entrada 3 2 8 2" xfId="7249"/>
    <cellStyle name="Entrada 3 2 8 2 2" xfId="11266"/>
    <cellStyle name="Entrada 3 2 8 2 3" xfId="17538"/>
    <cellStyle name="Entrada 3 2 8 2 4" xfId="20802"/>
    <cellStyle name="Entrada 3 2 8 3" xfId="10223"/>
    <cellStyle name="Entrada 3 2 8 4" xfId="16246"/>
    <cellStyle name="Entrada 3 2 8 5" xfId="19094"/>
    <cellStyle name="Entrada 3 2 9" xfId="4602"/>
    <cellStyle name="Entrada 3 2 9 2" xfId="9777"/>
    <cellStyle name="Entrada 3 2 9 3" xfId="15519"/>
    <cellStyle name="Entrada 3 2 9 4" xfId="12215"/>
    <cellStyle name="Entrada 3 3" xfId="2031"/>
    <cellStyle name="Entrada 3 3 10" xfId="5077"/>
    <cellStyle name="Entrada 3 3 10 2" xfId="9894"/>
    <cellStyle name="Entrada 3 3 10 3" xfId="15895"/>
    <cellStyle name="Entrada 3 3 10 4" xfId="18630"/>
    <cellStyle name="Entrada 3 3 11" xfId="6786"/>
    <cellStyle name="Entrada 3 3 11 2" xfId="10881"/>
    <cellStyle name="Entrada 3 3 11 3" xfId="17186"/>
    <cellStyle name="Entrada 3 3 11 4" xfId="20339"/>
    <cellStyle name="Entrada 3 3 12" xfId="4209"/>
    <cellStyle name="Entrada 3 3 12 2" xfId="15221"/>
    <cellStyle name="Entrada 3 3 12 3" xfId="12520"/>
    <cellStyle name="Entrada 3 3 13" xfId="8221"/>
    <cellStyle name="Entrada 3 3 14" xfId="13639"/>
    <cellStyle name="Entrada 3 3 15" xfId="17372"/>
    <cellStyle name="Entrada 3 3 2" xfId="2088"/>
    <cellStyle name="Entrada 3 3 2 10" xfId="4276"/>
    <cellStyle name="Entrada 3 3 2 10 2" xfId="15281"/>
    <cellStyle name="Entrada 3 3 2 10 3" xfId="12466"/>
    <cellStyle name="Entrada 3 3 2 11" xfId="8278"/>
    <cellStyle name="Entrada 3 3 2 12" xfId="13682"/>
    <cellStyle name="Entrada 3 3 2 2" xfId="2578"/>
    <cellStyle name="Entrada 3 3 2 2 10" xfId="8743"/>
    <cellStyle name="Entrada 3 3 2 2 11" xfId="14047"/>
    <cellStyle name="Entrada 3 3 2 2 12" xfId="14443"/>
    <cellStyle name="Entrada 3 3 2 2 2" xfId="2965"/>
    <cellStyle name="Entrada 3 3 2 2 2 2" xfId="7326"/>
    <cellStyle name="Entrada 3 3 2 2 2 2 2" xfId="11337"/>
    <cellStyle name="Entrada 3 3 2 2 2 2 3" xfId="17586"/>
    <cellStyle name="Entrada 3 3 2 2 2 2 4" xfId="20879"/>
    <cellStyle name="Entrada 3 3 2 2 2 3" xfId="5618"/>
    <cellStyle name="Entrada 3 3 2 2 2 3 2" xfId="16295"/>
    <cellStyle name="Entrada 3 3 2 2 2 3 3" xfId="19171"/>
    <cellStyle name="Entrada 3 3 2 2 2 4" xfId="9092"/>
    <cellStyle name="Entrada 3 3 2 2 2 5" xfId="14327"/>
    <cellStyle name="Entrada 3 3 2 2 2 6" xfId="16287"/>
    <cellStyle name="Entrada 3 3 2 2 3" xfId="3348"/>
    <cellStyle name="Entrada 3 3 2 2 3 2" xfId="7115"/>
    <cellStyle name="Entrada 3 3 2 2 3 2 2" xfId="11171"/>
    <cellStyle name="Entrada 3 3 2 2 3 2 3" xfId="17423"/>
    <cellStyle name="Entrada 3 3 2 2 3 2 4" xfId="20668"/>
    <cellStyle name="Entrada 3 3 2 2 3 3" xfId="5407"/>
    <cellStyle name="Entrada 3 3 2 2 3 3 2" xfId="16131"/>
    <cellStyle name="Entrada 3 3 2 2 3 3 3" xfId="18960"/>
    <cellStyle name="Entrada 3 3 2 2 3 4" xfId="9302"/>
    <cellStyle name="Entrada 3 3 2 2 3 5" xfId="14602"/>
    <cellStyle name="Entrada 3 3 2 2 3 6" xfId="13366"/>
    <cellStyle name="Entrada 3 3 2 2 4" xfId="3731"/>
    <cellStyle name="Entrada 3 3 2 2 4 2" xfId="7633"/>
    <cellStyle name="Entrada 3 3 2 2 4 2 2" xfId="11636"/>
    <cellStyle name="Entrada 3 3 2 2 4 2 3" xfId="17820"/>
    <cellStyle name="Entrada 3 3 2 2 4 2 4" xfId="21186"/>
    <cellStyle name="Entrada 3 3 2 2 4 3" xfId="5925"/>
    <cellStyle name="Entrada 3 3 2 2 4 3 2" xfId="16529"/>
    <cellStyle name="Entrada 3 3 2 2 4 3 3" xfId="19478"/>
    <cellStyle name="Entrada 3 3 2 2 4 4" xfId="9480"/>
    <cellStyle name="Entrada 3 3 2 2 4 5" xfId="14878"/>
    <cellStyle name="Entrada 3 3 2 2 4 6" xfId="12997"/>
    <cellStyle name="Entrada 3 3 2 2 5" xfId="4113"/>
    <cellStyle name="Entrada 3 3 2 2 5 2" xfId="7865"/>
    <cellStyle name="Entrada 3 3 2 2 5 2 2" xfId="11868"/>
    <cellStyle name="Entrada 3 3 2 2 5 2 3" xfId="17991"/>
    <cellStyle name="Entrada 3 3 2 2 5 2 4" xfId="21418"/>
    <cellStyle name="Entrada 3 3 2 2 5 3" xfId="6157"/>
    <cellStyle name="Entrada 3 3 2 2 5 3 2" xfId="16699"/>
    <cellStyle name="Entrada 3 3 2 2 5 3 3" xfId="19710"/>
    <cellStyle name="Entrada 3 3 2 2 5 4" xfId="9657"/>
    <cellStyle name="Entrada 3 3 2 2 5 5" xfId="15150"/>
    <cellStyle name="Entrada 3 3 2 2 5 6" xfId="12615"/>
    <cellStyle name="Entrada 3 3 2 2 6" xfId="6389"/>
    <cellStyle name="Entrada 3 3 2 2 6 2" xfId="8097"/>
    <cellStyle name="Entrada 3 3 2 2 6 2 2" xfId="12100"/>
    <cellStyle name="Entrada 3 3 2 2 6 2 3" xfId="18163"/>
    <cellStyle name="Entrada 3 3 2 2 6 2 4" xfId="21650"/>
    <cellStyle name="Entrada 3 3 2 2 6 3" xfId="10558"/>
    <cellStyle name="Entrada 3 3 2 2 6 4" xfId="16870"/>
    <cellStyle name="Entrada 3 3 2 2 6 5" xfId="19942"/>
    <cellStyle name="Entrada 3 3 2 2 7" xfId="5377"/>
    <cellStyle name="Entrada 3 3 2 2 7 2" xfId="10153"/>
    <cellStyle name="Entrada 3 3 2 2 7 3" xfId="16109"/>
    <cellStyle name="Entrada 3 3 2 2 7 4" xfId="18930"/>
    <cellStyle name="Entrada 3 3 2 2 8" xfId="7085"/>
    <cellStyle name="Entrada 3 3 2 2 8 2" xfId="11141"/>
    <cellStyle name="Entrada 3 3 2 2 8 3" xfId="17401"/>
    <cellStyle name="Entrada 3 3 2 2 8 4" xfId="20638"/>
    <cellStyle name="Entrada 3 3 2 2 9" xfId="4571"/>
    <cellStyle name="Entrada 3 3 2 2 9 2" xfId="15497"/>
    <cellStyle name="Entrada 3 3 2 2 9 3" xfId="12246"/>
    <cellStyle name="Entrada 3 3 2 3" xfId="2635"/>
    <cellStyle name="Entrada 3 3 2 3 2" xfId="3022"/>
    <cellStyle name="Entrada 3 3 2 3 2 2" xfId="6650"/>
    <cellStyle name="Entrada 3 3 2 3 2 2 2" xfId="17078"/>
    <cellStyle name="Entrada 3 3 2 3 2 2 3" xfId="20203"/>
    <cellStyle name="Entrada 3 3 2 3 2 3" xfId="9136"/>
    <cellStyle name="Entrada 3 3 2 3 2 4" xfId="14369"/>
    <cellStyle name="Entrada 3 3 2 3 2 5" xfId="14947"/>
    <cellStyle name="Entrada 3 3 2 3 3" xfId="3405"/>
    <cellStyle name="Entrada 3 3 2 3 3 2" xfId="14644"/>
    <cellStyle name="Entrada 3 3 2 3 3 3" xfId="13309"/>
    <cellStyle name="Entrada 3 3 2 3 4" xfId="3788"/>
    <cellStyle name="Entrada 3 3 2 3 4 2" xfId="14919"/>
    <cellStyle name="Entrada 3 3 2 3 4 3" xfId="12940"/>
    <cellStyle name="Entrada 3 3 2 3 5" xfId="4170"/>
    <cellStyle name="Entrada 3 3 2 3 5 2" xfId="15191"/>
    <cellStyle name="Entrada 3 3 2 3 5 3" xfId="12559"/>
    <cellStyle name="Entrada 3 3 2 3 6" xfId="4941"/>
    <cellStyle name="Entrada 3 3 2 3 6 2" xfId="15787"/>
    <cellStyle name="Entrada 3 3 2 3 6 3" xfId="18494"/>
    <cellStyle name="Entrada 3 3 2 3 7" xfId="8800"/>
    <cellStyle name="Entrada 3 3 2 3 8" xfId="14089"/>
    <cellStyle name="Entrada 3 3 2 3 9" xfId="16066"/>
    <cellStyle name="Entrada 3 3 2 4" xfId="2253"/>
    <cellStyle name="Entrada 3 3 2 4 2" xfId="6465"/>
    <cellStyle name="Entrada 3 3 2 4 2 2" xfId="10634"/>
    <cellStyle name="Entrada 3 3 2 4 2 3" xfId="16920"/>
    <cellStyle name="Entrada 3 3 2 4 2 4" xfId="20018"/>
    <cellStyle name="Entrada 3 3 2 4 3" xfId="4756"/>
    <cellStyle name="Entrada 3 3 2 4 3 2" xfId="15630"/>
    <cellStyle name="Entrada 3 3 2 4 3 3" xfId="18309"/>
    <cellStyle name="Entrada 3 3 2 4 4" xfId="8440"/>
    <cellStyle name="Entrada 3 3 2 4 5" xfId="13814"/>
    <cellStyle name="Entrada 3 3 2 4 6" xfId="17486"/>
    <cellStyle name="Entrada 3 3 2 5" xfId="5734"/>
    <cellStyle name="Entrada 3 3 2 5 2" xfId="7442"/>
    <cellStyle name="Entrada 3 3 2 5 2 2" xfId="11445"/>
    <cellStyle name="Entrada 3 3 2 5 2 3" xfId="17683"/>
    <cellStyle name="Entrada 3 3 2 5 2 4" xfId="20995"/>
    <cellStyle name="Entrada 3 3 2 5 3" xfId="10287"/>
    <cellStyle name="Entrada 3 3 2 5 4" xfId="16392"/>
    <cellStyle name="Entrada 3 3 2 5 5" xfId="19287"/>
    <cellStyle name="Entrada 3 3 2 6" xfId="5966"/>
    <cellStyle name="Entrada 3 3 2 6 2" xfId="7674"/>
    <cellStyle name="Entrada 3 3 2 6 2 2" xfId="11677"/>
    <cellStyle name="Entrada 3 3 2 6 2 3" xfId="17854"/>
    <cellStyle name="Entrada 3 3 2 6 2 4" xfId="21227"/>
    <cellStyle name="Entrada 3 3 2 6 3" xfId="10327"/>
    <cellStyle name="Entrada 3 3 2 6 4" xfId="16563"/>
    <cellStyle name="Entrada 3 3 2 6 5" xfId="19519"/>
    <cellStyle name="Entrada 3 3 2 7" xfId="6198"/>
    <cellStyle name="Entrada 3 3 2 7 2" xfId="7906"/>
    <cellStyle name="Entrada 3 3 2 7 2 2" xfId="11909"/>
    <cellStyle name="Entrada 3 3 2 7 2 3" xfId="18025"/>
    <cellStyle name="Entrada 3 3 2 7 2 4" xfId="21459"/>
    <cellStyle name="Entrada 3 3 2 7 3" xfId="10367"/>
    <cellStyle name="Entrada 3 3 2 7 4" xfId="16733"/>
    <cellStyle name="Entrada 3 3 2 7 5" xfId="19751"/>
    <cellStyle name="Entrada 3 3 2 8" xfId="5167"/>
    <cellStyle name="Entrada 3 3 2 8 2" xfId="9962"/>
    <cellStyle name="Entrada 3 3 2 8 3" xfId="15964"/>
    <cellStyle name="Entrada 3 3 2 8 4" xfId="18720"/>
    <cellStyle name="Entrada 3 3 2 9" xfId="6875"/>
    <cellStyle name="Entrada 3 3 2 9 2" xfId="10948"/>
    <cellStyle name="Entrada 3 3 2 9 3" xfId="17256"/>
    <cellStyle name="Entrada 3 3 2 9 4" xfId="20428"/>
    <cellStyle name="Entrada 3 3 3" xfId="2006"/>
    <cellStyle name="Entrada 3 3 3 10" xfId="4226"/>
    <cellStyle name="Entrada 3 3 3 10 2" xfId="15236"/>
    <cellStyle name="Entrada 3 3 3 10 3" xfId="12503"/>
    <cellStyle name="Entrada 3 3 3 11" xfId="8200"/>
    <cellStyle name="Entrada 3 3 3 12" xfId="13618"/>
    <cellStyle name="Entrada 3 3 3 2" xfId="2500"/>
    <cellStyle name="Entrada 3 3 3 2 10" xfId="8665"/>
    <cellStyle name="Entrada 3 3 3 2 11" xfId="13986"/>
    <cellStyle name="Entrada 3 3 3 2 12" xfId="14598"/>
    <cellStyle name="Entrada 3 3 3 2 2" xfId="2887"/>
    <cellStyle name="Entrada 3 3 3 2 2 2" xfId="6624"/>
    <cellStyle name="Entrada 3 3 3 2 2 2 2" xfId="10764"/>
    <cellStyle name="Entrada 3 3 3 2 2 2 3" xfId="17057"/>
    <cellStyle name="Entrada 3 3 3 2 2 2 4" xfId="20177"/>
    <cellStyle name="Entrada 3 3 3 2 2 3" xfId="4915"/>
    <cellStyle name="Entrada 3 3 3 2 2 3 2" xfId="15766"/>
    <cellStyle name="Entrada 3 3 3 2 2 3 3" xfId="18468"/>
    <cellStyle name="Entrada 3 3 3 2 2 4" xfId="9014"/>
    <cellStyle name="Entrada 3 3 3 2 2 5" xfId="14266"/>
    <cellStyle name="Entrada 3 3 3 2 2 6" xfId="17947"/>
    <cellStyle name="Entrada 3 3 3 2 3" xfId="3270"/>
    <cellStyle name="Entrada 3 3 3 2 3 2" xfId="4418"/>
    <cellStyle name="Entrada 3 3 3 2 3 2 2" xfId="9704"/>
    <cellStyle name="Entrada 3 3 3 2 3 2 3" xfId="15393"/>
    <cellStyle name="Entrada 3 3 3 2 3 2 4" xfId="12337"/>
    <cellStyle name="Entrada 3 3 3 2 3 3" xfId="4637"/>
    <cellStyle name="Entrada 3 3 3 2 3 3 2" xfId="15548"/>
    <cellStyle name="Entrada 3 3 3 2 3 3 3" xfId="18190"/>
    <cellStyle name="Entrada 3 3 3 2 3 4" xfId="9228"/>
    <cellStyle name="Entrada 3 3 3 2 3 5" xfId="14542"/>
    <cellStyle name="Entrada 3 3 3 2 3 6" xfId="13444"/>
    <cellStyle name="Entrada 3 3 3 2 4" xfId="3653"/>
    <cellStyle name="Entrada 3 3 3 2 4 2" xfId="7528"/>
    <cellStyle name="Entrada 3 3 3 2 4 2 2" xfId="11531"/>
    <cellStyle name="Entrada 3 3 3 2 4 2 3" xfId="17758"/>
    <cellStyle name="Entrada 3 3 3 2 4 2 4" xfId="21081"/>
    <cellStyle name="Entrada 3 3 3 2 4 3" xfId="5820"/>
    <cellStyle name="Entrada 3 3 3 2 4 3 2" xfId="16467"/>
    <cellStyle name="Entrada 3 3 3 2 4 3 3" xfId="19373"/>
    <cellStyle name="Entrada 3 3 3 2 4 4" xfId="9406"/>
    <cellStyle name="Entrada 3 3 3 2 4 5" xfId="14817"/>
    <cellStyle name="Entrada 3 3 3 2 4 6" xfId="13075"/>
    <cellStyle name="Entrada 3 3 3 2 5" xfId="4035"/>
    <cellStyle name="Entrada 3 3 3 2 5 2" xfId="7760"/>
    <cellStyle name="Entrada 3 3 3 2 5 2 2" xfId="11763"/>
    <cellStyle name="Entrada 3 3 3 2 5 2 3" xfId="17929"/>
    <cellStyle name="Entrada 3 3 3 2 5 2 4" xfId="21313"/>
    <cellStyle name="Entrada 3 3 3 2 5 3" xfId="6052"/>
    <cellStyle name="Entrada 3 3 3 2 5 3 2" xfId="16638"/>
    <cellStyle name="Entrada 3 3 3 2 5 3 3" xfId="19605"/>
    <cellStyle name="Entrada 3 3 3 2 5 4" xfId="9583"/>
    <cellStyle name="Entrada 3 3 3 2 5 5" xfId="15091"/>
    <cellStyle name="Entrada 3 3 3 2 5 6" xfId="12693"/>
    <cellStyle name="Entrada 3 3 3 2 6" xfId="6284"/>
    <cellStyle name="Entrada 3 3 3 2 6 2" xfId="7992"/>
    <cellStyle name="Entrada 3 3 3 2 6 2 2" xfId="11995"/>
    <cellStyle name="Entrada 3 3 3 2 6 2 3" xfId="18100"/>
    <cellStyle name="Entrada 3 3 3 2 6 2 4" xfId="21545"/>
    <cellStyle name="Entrada 3 3 3 2 6 3" xfId="10453"/>
    <cellStyle name="Entrada 3 3 3 2 6 4" xfId="16808"/>
    <cellStyle name="Entrada 3 3 3 2 6 5" xfId="19837"/>
    <cellStyle name="Entrada 3 3 3 2 7" xfId="5272"/>
    <cellStyle name="Entrada 3 3 3 2 7 2" xfId="10048"/>
    <cellStyle name="Entrada 3 3 3 2 7 3" xfId="16046"/>
    <cellStyle name="Entrada 3 3 3 2 7 4" xfId="18825"/>
    <cellStyle name="Entrada 3 3 3 2 8" xfId="6980"/>
    <cellStyle name="Entrada 3 3 3 2 8 2" xfId="11036"/>
    <cellStyle name="Entrada 3 3 3 2 8 3" xfId="17338"/>
    <cellStyle name="Entrada 3 3 3 2 8 4" xfId="20533"/>
    <cellStyle name="Entrada 3 3 3 2 9" xfId="4368"/>
    <cellStyle name="Entrada 3 3 3 2 9 2" xfId="15361"/>
    <cellStyle name="Entrada 3 3 3 2 9 3" xfId="12374"/>
    <cellStyle name="Entrada 3 3 3 3" xfId="2370"/>
    <cellStyle name="Entrada 3 3 3 3 2" xfId="2757"/>
    <cellStyle name="Entrada 3 3 3 3 2 2" xfId="6771"/>
    <cellStyle name="Entrada 3 3 3 3 2 2 2" xfId="17174"/>
    <cellStyle name="Entrada 3 3 3 3 2 2 3" xfId="20324"/>
    <cellStyle name="Entrada 3 3 3 3 2 3" xfId="8910"/>
    <cellStyle name="Entrada 3 3 3 3 2 4" xfId="14162"/>
    <cellStyle name="Entrada 3 3 3 3 2 5" xfId="16222"/>
    <cellStyle name="Entrada 3 3 3 3 3" xfId="3140"/>
    <cellStyle name="Entrada 3 3 3 3 3 2" xfId="14438"/>
    <cellStyle name="Entrada 3 3 3 3 3 3" xfId="14339"/>
    <cellStyle name="Entrada 3 3 3 3 4" xfId="3523"/>
    <cellStyle name="Entrada 3 3 3 3 4 2" xfId="14713"/>
    <cellStyle name="Entrada 3 3 3 3 4 3" xfId="13205"/>
    <cellStyle name="Entrada 3 3 3 3 5" xfId="3905"/>
    <cellStyle name="Entrada 3 3 3 3 5 2" xfId="14987"/>
    <cellStyle name="Entrada 3 3 3 3 5 3" xfId="12823"/>
    <cellStyle name="Entrada 3 3 3 3 6" xfId="5062"/>
    <cellStyle name="Entrada 3 3 3 3 6 2" xfId="15883"/>
    <cellStyle name="Entrada 3 3 3 3 6 3" xfId="18615"/>
    <cellStyle name="Entrada 3 3 3 3 7" xfId="8547"/>
    <cellStyle name="Entrada 3 3 3 3 8" xfId="13882"/>
    <cellStyle name="Entrada 3 3 3 3 9" xfId="14054"/>
    <cellStyle name="Entrada 3 3 3 4" xfId="2208"/>
    <cellStyle name="Entrada 3 3 3 4 2" xfId="4329"/>
    <cellStyle name="Entrada 3 3 3 4 2 2" xfId="9681"/>
    <cellStyle name="Entrada 3 3 3 4 2 3" xfId="15330"/>
    <cellStyle name="Entrada 3 3 3 4 2 4" xfId="12413"/>
    <cellStyle name="Entrada 3 3 3 4 3" xfId="4685"/>
    <cellStyle name="Entrada 3 3 3 4 3 2" xfId="15587"/>
    <cellStyle name="Entrada 3 3 3 4 3 3" xfId="18238"/>
    <cellStyle name="Entrada 3 3 3 4 4" xfId="8396"/>
    <cellStyle name="Entrada 3 3 3 4 5" xfId="13779"/>
    <cellStyle name="Entrada 3 3 3 4 6" xfId="16675"/>
    <cellStyle name="Entrada 3 3 3 5" xfId="4877"/>
    <cellStyle name="Entrada 3 3 3 5 2" xfId="6586"/>
    <cellStyle name="Entrada 3 3 3 5 2 2" xfId="10732"/>
    <cellStyle name="Entrada 3 3 3 5 2 3" xfId="17024"/>
    <cellStyle name="Entrada 3 3 3 5 2 4" xfId="20139"/>
    <cellStyle name="Entrada 3 3 3 5 3" xfId="9872"/>
    <cellStyle name="Entrada 3 3 3 5 4" xfId="15733"/>
    <cellStyle name="Entrada 3 3 3 5 5" xfId="18430"/>
    <cellStyle name="Entrada 3 3 3 6" xfId="5526"/>
    <cellStyle name="Entrada 3 3 3 6 2" xfId="7234"/>
    <cellStyle name="Entrada 3 3 3 6 2 2" xfId="11258"/>
    <cellStyle name="Entrada 3 3 3 6 2 3" xfId="17525"/>
    <cellStyle name="Entrada 3 3 3 6 2 4" xfId="20787"/>
    <cellStyle name="Entrada 3 3 3 6 3" xfId="10215"/>
    <cellStyle name="Entrada 3 3 3 6 4" xfId="16233"/>
    <cellStyle name="Entrada 3 3 3 6 5" xfId="19079"/>
    <cellStyle name="Entrada 3 3 3 7" xfId="4769"/>
    <cellStyle name="Entrada 3 3 3 7 2" xfId="6478"/>
    <cellStyle name="Entrada 3 3 3 7 2 2" xfId="10647"/>
    <cellStyle name="Entrada 3 3 3 7 2 3" xfId="16932"/>
    <cellStyle name="Entrada 3 3 3 7 2 4" xfId="20031"/>
    <cellStyle name="Entrada 3 3 3 7 3" xfId="9821"/>
    <cellStyle name="Entrada 3 3 3 7 4" xfId="15642"/>
    <cellStyle name="Entrada 3 3 3 7 5" xfId="18322"/>
    <cellStyle name="Entrada 3 3 3 8" xfId="5096"/>
    <cellStyle name="Entrada 3 3 3 8 2" xfId="9911"/>
    <cellStyle name="Entrada 3 3 3 8 3" xfId="15911"/>
    <cellStyle name="Entrada 3 3 3 8 4" xfId="18649"/>
    <cellStyle name="Entrada 3 3 3 9" xfId="6805"/>
    <cellStyle name="Entrada 3 3 3 9 2" xfId="10898"/>
    <cellStyle name="Entrada 3 3 3 9 3" xfId="17202"/>
    <cellStyle name="Entrada 3 3 3 9 4" xfId="20358"/>
    <cellStyle name="Entrada 3 3 4" xfId="2521"/>
    <cellStyle name="Entrada 3 3 4 10" xfId="8686"/>
    <cellStyle name="Entrada 3 3 4 11" xfId="14004"/>
    <cellStyle name="Entrada 3 3 4 12" xfId="14125"/>
    <cellStyle name="Entrada 3 3 4 2" xfId="2908"/>
    <cellStyle name="Entrada 3 3 4 2 2" xfId="6663"/>
    <cellStyle name="Entrada 3 3 4 2 2 2" xfId="10788"/>
    <cellStyle name="Entrada 3 3 4 2 2 3" xfId="17091"/>
    <cellStyle name="Entrada 3 3 4 2 2 4" xfId="20216"/>
    <cellStyle name="Entrada 3 3 4 2 3" xfId="4954"/>
    <cellStyle name="Entrada 3 3 4 2 3 2" xfId="15800"/>
    <cellStyle name="Entrada 3 3 4 2 3 3" xfId="18507"/>
    <cellStyle name="Entrada 3 3 4 2 4" xfId="9035"/>
    <cellStyle name="Entrada 3 3 4 2 5" xfId="14284"/>
    <cellStyle name="Entrada 3 3 4 2 6" xfId="17327"/>
    <cellStyle name="Entrada 3 3 4 3" xfId="3291"/>
    <cellStyle name="Entrada 3 3 4 3 2" xfId="7138"/>
    <cellStyle name="Entrada 3 3 4 3 2 2" xfId="11189"/>
    <cellStyle name="Entrada 3 3 4 3 2 3" xfId="17441"/>
    <cellStyle name="Entrada 3 3 4 3 2 4" xfId="20691"/>
    <cellStyle name="Entrada 3 3 4 3 3" xfId="5430"/>
    <cellStyle name="Entrada 3 3 4 3 3 2" xfId="16149"/>
    <cellStyle name="Entrada 3 3 4 3 3 3" xfId="18983"/>
    <cellStyle name="Entrada 3 3 4 3 4" xfId="9249"/>
    <cellStyle name="Entrada 3 3 4 3 5" xfId="14560"/>
    <cellStyle name="Entrada 3 3 4 3 6" xfId="13423"/>
    <cellStyle name="Entrada 3 3 4 4" xfId="3674"/>
    <cellStyle name="Entrada 3 3 4 4 2" xfId="7507"/>
    <cellStyle name="Entrada 3 3 4 4 2 2" xfId="11510"/>
    <cellStyle name="Entrada 3 3 4 4 2 3" xfId="17740"/>
    <cellStyle name="Entrada 3 3 4 4 2 4" xfId="21060"/>
    <cellStyle name="Entrada 3 3 4 4 3" xfId="5799"/>
    <cellStyle name="Entrada 3 3 4 4 3 2" xfId="16449"/>
    <cellStyle name="Entrada 3 3 4 4 3 3" xfId="19352"/>
    <cellStyle name="Entrada 3 3 4 4 4" xfId="9427"/>
    <cellStyle name="Entrada 3 3 4 4 5" xfId="14835"/>
    <cellStyle name="Entrada 3 3 4 4 6" xfId="13054"/>
    <cellStyle name="Entrada 3 3 4 5" xfId="4056"/>
    <cellStyle name="Entrada 3 3 4 5 2" xfId="7739"/>
    <cellStyle name="Entrada 3 3 4 5 2 2" xfId="11742"/>
    <cellStyle name="Entrada 3 3 4 5 2 3" xfId="17911"/>
    <cellStyle name="Entrada 3 3 4 5 2 4" xfId="21292"/>
    <cellStyle name="Entrada 3 3 4 5 3" xfId="6031"/>
    <cellStyle name="Entrada 3 3 4 5 3 2" xfId="16620"/>
    <cellStyle name="Entrada 3 3 4 5 3 3" xfId="19584"/>
    <cellStyle name="Entrada 3 3 4 5 4" xfId="9604"/>
    <cellStyle name="Entrada 3 3 4 5 5" xfId="15109"/>
    <cellStyle name="Entrada 3 3 4 5 6" xfId="12672"/>
    <cellStyle name="Entrada 3 3 4 6" xfId="6263"/>
    <cellStyle name="Entrada 3 3 4 6 2" xfId="7971"/>
    <cellStyle name="Entrada 3 3 4 6 2 2" xfId="11974"/>
    <cellStyle name="Entrada 3 3 4 6 2 3" xfId="18082"/>
    <cellStyle name="Entrada 3 3 4 6 2 4" xfId="21524"/>
    <cellStyle name="Entrada 3 3 4 6 3" xfId="10432"/>
    <cellStyle name="Entrada 3 3 4 6 4" xfId="16790"/>
    <cellStyle name="Entrada 3 3 4 6 5" xfId="19816"/>
    <cellStyle name="Entrada 3 3 4 7" xfId="5251"/>
    <cellStyle name="Entrada 3 3 4 7 2" xfId="10027"/>
    <cellStyle name="Entrada 3 3 4 7 3" xfId="16028"/>
    <cellStyle name="Entrada 3 3 4 7 4" xfId="18804"/>
    <cellStyle name="Entrada 3 3 4 8" xfId="6959"/>
    <cellStyle name="Entrada 3 3 4 8 2" xfId="11015"/>
    <cellStyle name="Entrada 3 3 4 8 3" xfId="17320"/>
    <cellStyle name="Entrada 3 3 4 8 4" xfId="20512"/>
    <cellStyle name="Entrada 3 3 4 9" xfId="4346"/>
    <cellStyle name="Entrada 3 3 4 9 2" xfId="15343"/>
    <cellStyle name="Entrada 3 3 4 9 3" xfId="12396"/>
    <cellStyle name="Entrada 3 3 5" xfId="2390"/>
    <cellStyle name="Entrada 3 3 5 2" xfId="2777"/>
    <cellStyle name="Entrada 3 3 5 2 2" xfId="6572"/>
    <cellStyle name="Entrada 3 3 5 2 2 2" xfId="17010"/>
    <cellStyle name="Entrada 3 3 5 2 2 3" xfId="20125"/>
    <cellStyle name="Entrada 3 3 5 2 3" xfId="8924"/>
    <cellStyle name="Entrada 3 3 5 2 4" xfId="14178"/>
    <cellStyle name="Entrada 3 3 5 2 5" xfId="16595"/>
    <cellStyle name="Entrada 3 3 5 3" xfId="3160"/>
    <cellStyle name="Entrada 3 3 5 3 2" xfId="14454"/>
    <cellStyle name="Entrada 3 3 5 3 3" xfId="13693"/>
    <cellStyle name="Entrada 3 3 5 4" xfId="3543"/>
    <cellStyle name="Entrada 3 3 5 4 2" xfId="14729"/>
    <cellStyle name="Entrada 3 3 5 4 3" xfId="13185"/>
    <cellStyle name="Entrada 3 3 5 5" xfId="3925"/>
    <cellStyle name="Entrada 3 3 5 5 2" xfId="15003"/>
    <cellStyle name="Entrada 3 3 5 5 3" xfId="12803"/>
    <cellStyle name="Entrada 3 3 5 6" xfId="4863"/>
    <cellStyle name="Entrada 3 3 5 6 2" xfId="15719"/>
    <cellStyle name="Entrada 3 3 5 6 3" xfId="18416"/>
    <cellStyle name="Entrada 3 3 5 7" xfId="8565"/>
    <cellStyle name="Entrada 3 3 5 8" xfId="13898"/>
    <cellStyle name="Entrada 3 3 5 9" xfId="15237"/>
    <cellStyle name="Entrada 3 3 6" xfId="5470"/>
    <cellStyle name="Entrada 3 3 6 2" xfId="7178"/>
    <cellStyle name="Entrada 3 3 6 2 2" xfId="11219"/>
    <cellStyle name="Entrada 3 3 6 2 3" xfId="17475"/>
    <cellStyle name="Entrada 3 3 6 2 4" xfId="20731"/>
    <cellStyle name="Entrada 3 3 6 3" xfId="10196"/>
    <cellStyle name="Entrada 3 3 6 4" xfId="16183"/>
    <cellStyle name="Entrada 3 3 6 5" xfId="19023"/>
    <cellStyle name="Entrada 3 3 7" xfId="4767"/>
    <cellStyle name="Entrada 3 3 7 2" xfId="6476"/>
    <cellStyle name="Entrada 3 3 7 2 2" xfId="10645"/>
    <cellStyle name="Entrada 3 3 7 2 3" xfId="16930"/>
    <cellStyle name="Entrada 3 3 7 2 4" xfId="20029"/>
    <cellStyle name="Entrada 3 3 7 3" xfId="9819"/>
    <cellStyle name="Entrada 3 3 7 4" xfId="15640"/>
    <cellStyle name="Entrada 3 3 7 5" xfId="18320"/>
    <cellStyle name="Entrada 3 3 8" xfId="4933"/>
    <cellStyle name="Entrada 3 3 8 2" xfId="6642"/>
    <cellStyle name="Entrada 3 3 8 2 2" xfId="10782"/>
    <cellStyle name="Entrada 3 3 8 2 3" xfId="17071"/>
    <cellStyle name="Entrada 3 3 8 2 4" xfId="20195"/>
    <cellStyle name="Entrada 3 3 8 3" xfId="9877"/>
    <cellStyle name="Entrada 3 3 8 4" xfId="15780"/>
    <cellStyle name="Entrada 3 3 8 5" xfId="18486"/>
    <cellStyle name="Entrada 3 3 9" xfId="5418"/>
    <cellStyle name="Entrada 3 3 9 2" xfId="7126"/>
    <cellStyle name="Entrada 3 3 9 2 2" xfId="11181"/>
    <cellStyle name="Entrada 3 3 9 2 3" xfId="17430"/>
    <cellStyle name="Entrada 3 3 9 2 4" xfId="20679"/>
    <cellStyle name="Entrada 3 3 9 3" xfId="10179"/>
    <cellStyle name="Entrada 3 3 9 4" xfId="16138"/>
    <cellStyle name="Entrada 3 3 9 5" xfId="18971"/>
    <cellStyle name="Entrada 3 4" xfId="2344"/>
    <cellStyle name="Entrada 3 4 2" xfId="2731"/>
    <cellStyle name="Entrada 3 4 2 2" xfId="14143"/>
    <cellStyle name="Entrada 3 4 2 3" xfId="18074"/>
    <cellStyle name="Entrada 3 4 3" xfId="3114"/>
    <cellStyle name="Entrada 3 4 3 2" xfId="14419"/>
    <cellStyle name="Entrada 3 4 3 3" xfId="13831"/>
    <cellStyle name="Entrada 3 4 4" xfId="3497"/>
    <cellStyle name="Entrada 3 4 4 2" xfId="14694"/>
    <cellStyle name="Entrada 3 4 4 3" xfId="13226"/>
    <cellStyle name="Entrada 3 4 5" xfId="3879"/>
    <cellStyle name="Entrada 3 4 5 2" xfId="14968"/>
    <cellStyle name="Entrada 3 4 5 3" xfId="12849"/>
    <cellStyle name="Entrada 3 4 6" xfId="13863"/>
    <cellStyle name="Entrada 3 4 7" xfId="13611"/>
    <cellStyle name="Entrada 3 5" xfId="2430"/>
    <cellStyle name="Entrada 3 5 2" xfId="2817"/>
    <cellStyle name="Entrada 3 5 2 2" xfId="14209"/>
    <cellStyle name="Entrada 3 5 2 3" xfId="15505"/>
    <cellStyle name="Entrada 3 5 3" xfId="3200"/>
    <cellStyle name="Entrada 3 5 3 2" xfId="14485"/>
    <cellStyle name="Entrada 3 5 3 3" xfId="13577"/>
    <cellStyle name="Entrada 3 5 4" xfId="3583"/>
    <cellStyle name="Entrada 3 5 4 2" xfId="14760"/>
    <cellStyle name="Entrada 3 5 4 3" xfId="13145"/>
    <cellStyle name="Entrada 3 5 5" xfId="3965"/>
    <cellStyle name="Entrada 3 5 5 2" xfId="15034"/>
    <cellStyle name="Entrada 3 5 5 3" xfId="12763"/>
    <cellStyle name="Entrada 3 5 6" xfId="13929"/>
    <cellStyle name="Entrada 3 5 7" xfId="13721"/>
    <cellStyle name="Entrada 3 6" xfId="21866"/>
    <cellStyle name="Estilo 1" xfId="66"/>
    <cellStyle name="Estilo 1 2" xfId="221"/>
    <cellStyle name="Estilo 1 2 2" xfId="222"/>
    <cellStyle name="Estilo 1 2 2 2" xfId="223"/>
    <cellStyle name="Estilo 1 2 3" xfId="224"/>
    <cellStyle name="Estilo 1 2 3 2" xfId="225"/>
    <cellStyle name="Estilo 1 2 4" xfId="226"/>
    <cellStyle name="Estilo 1 3" xfId="227"/>
    <cellStyle name="Estilo 1 3 2" xfId="228"/>
    <cellStyle name="Estilo 1 3 2 2" xfId="229"/>
    <cellStyle name="Estilo 1 3 3" xfId="230"/>
    <cellStyle name="Estilo 1 3 3 2" xfId="231"/>
    <cellStyle name="Estilo 1 3 4" xfId="232"/>
    <cellStyle name="Estilo 1 4" xfId="233"/>
    <cellStyle name="Estilo 1 5" xfId="220"/>
    <cellStyle name="Estilo 1 6" xfId="1679"/>
    <cellStyle name="Estilo 1 7" xfId="1746"/>
    <cellStyle name="Euro" xfId="234"/>
    <cellStyle name="Euro 2" xfId="235"/>
    <cellStyle name="Euro 2 2" xfId="236"/>
    <cellStyle name="Euro 3" xfId="237"/>
    <cellStyle name="Euro 4" xfId="238"/>
    <cellStyle name="Excel_BuiltIn_Comma" xfId="21672"/>
    <cellStyle name="Explanatory Text" xfId="67"/>
    <cellStyle name="Good" xfId="68"/>
    <cellStyle name="Heading" xfId="21673"/>
    <cellStyle name="Heading 1" xfId="69"/>
    <cellStyle name="Heading 2" xfId="70"/>
    <cellStyle name="Heading 3" xfId="71"/>
    <cellStyle name="Heading 4" xfId="72"/>
    <cellStyle name="Heading1" xfId="21674"/>
    <cellStyle name="Hyperlink 2" xfId="1881"/>
    <cellStyle name="Incorrecto 2" xfId="73"/>
    <cellStyle name="Incorreto" xfId="21807" builtinId="27" customBuiltin="1"/>
    <cellStyle name="Incorreto 2" xfId="239"/>
    <cellStyle name="Input" xfId="74"/>
    <cellStyle name="Input 2" xfId="1965"/>
    <cellStyle name="Input 2 10" xfId="4607"/>
    <cellStyle name="Input 2 10 2" xfId="9782"/>
    <cellStyle name="Input 2 10 3" xfId="15524"/>
    <cellStyle name="Input 2 10 4" xfId="12210"/>
    <cellStyle name="Input 2 11" xfId="4193"/>
    <cellStyle name="Input 2 11 2" xfId="15206"/>
    <cellStyle name="Input 2 11 3" xfId="12536"/>
    <cellStyle name="Input 2 12" xfId="8165"/>
    <cellStyle name="Input 2 13" xfId="13528"/>
    <cellStyle name="Input 2 2" xfId="2056"/>
    <cellStyle name="Input 2 2 10" xfId="6832"/>
    <cellStyle name="Input 2 2 10 2" xfId="10921"/>
    <cellStyle name="Input 2 2 10 3" xfId="17223"/>
    <cellStyle name="Input 2 2 10 4" xfId="20385"/>
    <cellStyle name="Input 2 2 11" xfId="4249"/>
    <cellStyle name="Input 2 2 11 2" xfId="15255"/>
    <cellStyle name="Input 2 2 11 3" xfId="13487"/>
    <cellStyle name="Input 2 2 12" xfId="8246"/>
    <cellStyle name="Input 2 2 13" xfId="13658"/>
    <cellStyle name="Input 2 2 14" xfId="14350"/>
    <cellStyle name="Input 2 2 2" xfId="1993"/>
    <cellStyle name="Input 2 2 2 10" xfId="4222"/>
    <cellStyle name="Input 2 2 2 10 2" xfId="15232"/>
    <cellStyle name="Input 2 2 2 10 3" xfId="12507"/>
    <cellStyle name="Input 2 2 2 11" xfId="8187"/>
    <cellStyle name="Input 2 2 2 12" xfId="13607"/>
    <cellStyle name="Input 2 2 2 2" xfId="2487"/>
    <cellStyle name="Input 2 2 2 2 10" xfId="8652"/>
    <cellStyle name="Input 2 2 2 2 11" xfId="13975"/>
    <cellStyle name="Input 2 2 2 2 12" xfId="15492"/>
    <cellStyle name="Input 2 2 2 2 2" xfId="2874"/>
    <cellStyle name="Input 2 2 2 2 2 2" xfId="6694"/>
    <cellStyle name="Input 2 2 2 2 2 2 2" xfId="10815"/>
    <cellStyle name="Input 2 2 2 2 2 2 3" xfId="17117"/>
    <cellStyle name="Input 2 2 2 2 2 2 4" xfId="20247"/>
    <cellStyle name="Input 2 2 2 2 2 3" xfId="4985"/>
    <cellStyle name="Input 2 2 2 2 2 3 2" xfId="15826"/>
    <cellStyle name="Input 2 2 2 2 2 3 3" xfId="18538"/>
    <cellStyle name="Input 2 2 2 2 2 4" xfId="9001"/>
    <cellStyle name="Input 2 2 2 2 2 5" xfId="14255"/>
    <cellStyle name="Input 2 2 2 2 2 6" xfId="15876"/>
    <cellStyle name="Input 2 2 2 2 3" xfId="3257"/>
    <cellStyle name="Input 2 2 2 2 3 2" xfId="6520"/>
    <cellStyle name="Input 2 2 2 2 3 2 2" xfId="10685"/>
    <cellStyle name="Input 2 2 2 2 3 2 3" xfId="16966"/>
    <cellStyle name="Input 2 2 2 2 3 2 4" xfId="20073"/>
    <cellStyle name="Input 2 2 2 2 3 3" xfId="4811"/>
    <cellStyle name="Input 2 2 2 2 3 3 2" xfId="15676"/>
    <cellStyle name="Input 2 2 2 2 3 3 3" xfId="18364"/>
    <cellStyle name="Input 2 2 2 2 3 4" xfId="9215"/>
    <cellStyle name="Input 2 2 2 2 3 5" xfId="14531"/>
    <cellStyle name="Input 2 2 2 2 3 6" xfId="13457"/>
    <cellStyle name="Input 2 2 2 2 4" xfId="3640"/>
    <cellStyle name="Input 2 2 2 2 4 2" xfId="7479"/>
    <cellStyle name="Input 2 2 2 2 4 2 2" xfId="11482"/>
    <cellStyle name="Input 2 2 2 2 4 2 3" xfId="17718"/>
    <cellStyle name="Input 2 2 2 2 4 2 4" xfId="21032"/>
    <cellStyle name="Input 2 2 2 2 4 3" xfId="5771"/>
    <cellStyle name="Input 2 2 2 2 4 3 2" xfId="16427"/>
    <cellStyle name="Input 2 2 2 2 4 3 3" xfId="19324"/>
    <cellStyle name="Input 2 2 2 2 4 4" xfId="9393"/>
    <cellStyle name="Input 2 2 2 2 4 5" xfId="14806"/>
    <cellStyle name="Input 2 2 2 2 4 6" xfId="13088"/>
    <cellStyle name="Input 2 2 2 2 5" xfId="4022"/>
    <cellStyle name="Input 2 2 2 2 5 2" xfId="7711"/>
    <cellStyle name="Input 2 2 2 2 5 2 2" xfId="11714"/>
    <cellStyle name="Input 2 2 2 2 5 2 3" xfId="17889"/>
    <cellStyle name="Input 2 2 2 2 5 2 4" xfId="21264"/>
    <cellStyle name="Input 2 2 2 2 5 3" xfId="6003"/>
    <cellStyle name="Input 2 2 2 2 5 3 2" xfId="16598"/>
    <cellStyle name="Input 2 2 2 2 5 3 3" xfId="19556"/>
    <cellStyle name="Input 2 2 2 2 5 4" xfId="9570"/>
    <cellStyle name="Input 2 2 2 2 5 5" xfId="15080"/>
    <cellStyle name="Input 2 2 2 2 5 6" xfId="12706"/>
    <cellStyle name="Input 2 2 2 2 6" xfId="6235"/>
    <cellStyle name="Input 2 2 2 2 6 2" xfId="7943"/>
    <cellStyle name="Input 2 2 2 2 6 2 2" xfId="11946"/>
    <cellStyle name="Input 2 2 2 2 6 2 3" xfId="18060"/>
    <cellStyle name="Input 2 2 2 2 6 2 4" xfId="21496"/>
    <cellStyle name="Input 2 2 2 2 6 3" xfId="10404"/>
    <cellStyle name="Input 2 2 2 2 6 4" xfId="16768"/>
    <cellStyle name="Input 2 2 2 2 6 5" xfId="19788"/>
    <cellStyle name="Input 2 2 2 2 7" xfId="5223"/>
    <cellStyle name="Input 2 2 2 2 7 2" xfId="9999"/>
    <cellStyle name="Input 2 2 2 2 7 3" xfId="16006"/>
    <cellStyle name="Input 2 2 2 2 7 4" xfId="18776"/>
    <cellStyle name="Input 2 2 2 2 8" xfId="6931"/>
    <cellStyle name="Input 2 2 2 2 8 2" xfId="10987"/>
    <cellStyle name="Input 2 2 2 2 8 3" xfId="17298"/>
    <cellStyle name="Input 2 2 2 2 8 4" xfId="20484"/>
    <cellStyle name="Input 2 2 2 2 9" xfId="4313"/>
    <cellStyle name="Input 2 2 2 2 9 2" xfId="15316"/>
    <cellStyle name="Input 2 2 2 2 9 3" xfId="12429"/>
    <cellStyle name="Input 2 2 2 3" xfId="2606"/>
    <cellStyle name="Input 2 2 2 3 2" xfId="2993"/>
    <cellStyle name="Input 2 2 2 3 2 2" xfId="4465"/>
    <cellStyle name="Input 2 2 2 3 2 2 2" xfId="15432"/>
    <cellStyle name="Input 2 2 2 3 2 2 3" xfId="12172"/>
    <cellStyle name="Input 2 2 2 3 2 3" xfId="9119"/>
    <cellStyle name="Input 2 2 2 3 2 4" xfId="14347"/>
    <cellStyle name="Input 2 2 2 3 2 5" xfId="14902"/>
    <cellStyle name="Input 2 2 2 3 3" xfId="3376"/>
    <cellStyle name="Input 2 2 2 3 3 2" xfId="14622"/>
    <cellStyle name="Input 2 2 2 3 3 3" xfId="13338"/>
    <cellStyle name="Input 2 2 2 3 4" xfId="3759"/>
    <cellStyle name="Input 2 2 2 3 4 2" xfId="14898"/>
    <cellStyle name="Input 2 2 2 3 4 3" xfId="12969"/>
    <cellStyle name="Input 2 2 2 3 5" xfId="4141"/>
    <cellStyle name="Input 2 2 2 3 5 2" xfId="15170"/>
    <cellStyle name="Input 2 2 2 3 5 3" xfId="12588"/>
    <cellStyle name="Input 2 2 2 3 6" xfId="4625"/>
    <cellStyle name="Input 2 2 2 3 6 2" xfId="15538"/>
    <cellStyle name="Input 2 2 2 3 6 3" xfId="18178"/>
    <cellStyle name="Input 2 2 2 3 7" xfId="8771"/>
    <cellStyle name="Input 2 2 2 3 8" xfId="14067"/>
    <cellStyle name="Input 2 2 2 3 9" xfId="13841"/>
    <cellStyle name="Input 2 2 2 4" xfId="2195"/>
    <cellStyle name="Input 2 2 2 4 2" xfId="7172"/>
    <cellStyle name="Input 2 2 2 4 2 2" xfId="11215"/>
    <cellStyle name="Input 2 2 2 4 2 3" xfId="17471"/>
    <cellStyle name="Input 2 2 2 4 2 4" xfId="20725"/>
    <cellStyle name="Input 2 2 2 4 3" xfId="5464"/>
    <cellStyle name="Input 2 2 2 4 3 2" xfId="16179"/>
    <cellStyle name="Input 2 2 2 4 3 3" xfId="19017"/>
    <cellStyle name="Input 2 2 2 4 4" xfId="8383"/>
    <cellStyle name="Input 2 2 2 4 5" xfId="13768"/>
    <cellStyle name="Input 2 2 2 4 6" xfId="14889"/>
    <cellStyle name="Input 2 2 2 5" xfId="4792"/>
    <cellStyle name="Input 2 2 2 5 2" xfId="6501"/>
    <cellStyle name="Input 2 2 2 5 2 2" xfId="10667"/>
    <cellStyle name="Input 2 2 2 5 2 3" xfId="16950"/>
    <cellStyle name="Input 2 2 2 5 2 4" xfId="20054"/>
    <cellStyle name="Input 2 2 2 5 3" xfId="9841"/>
    <cellStyle name="Input 2 2 2 5 4" xfId="15660"/>
    <cellStyle name="Input 2 2 2 5 5" xfId="18345"/>
    <cellStyle name="Input 2 2 2 6" xfId="5458"/>
    <cellStyle name="Input 2 2 2 6 2" xfId="7166"/>
    <cellStyle name="Input 2 2 2 6 2 2" xfId="11211"/>
    <cellStyle name="Input 2 2 2 6 2 3" xfId="17465"/>
    <cellStyle name="Input 2 2 2 6 2 4" xfId="20719"/>
    <cellStyle name="Input 2 2 2 6 3" xfId="10191"/>
    <cellStyle name="Input 2 2 2 6 4" xfId="16173"/>
    <cellStyle name="Input 2 2 2 6 5" xfId="19011"/>
    <cellStyle name="Input 2 2 2 7" xfId="4662"/>
    <cellStyle name="Input 2 2 2 7 2" xfId="4440"/>
    <cellStyle name="Input 2 2 2 7 2 2" xfId="9722"/>
    <cellStyle name="Input 2 2 2 7 2 3" xfId="15411"/>
    <cellStyle name="Input 2 2 2 7 2 4" xfId="12185"/>
    <cellStyle name="Input 2 2 2 7 3" xfId="9800"/>
    <cellStyle name="Input 2 2 2 7 4" xfId="15569"/>
    <cellStyle name="Input 2 2 2 7 5" xfId="18215"/>
    <cellStyle name="Input 2 2 2 8" xfId="5091"/>
    <cellStyle name="Input 2 2 2 8 2" xfId="9907"/>
    <cellStyle name="Input 2 2 2 8 3" xfId="15906"/>
    <cellStyle name="Input 2 2 2 8 4" xfId="18644"/>
    <cellStyle name="Input 2 2 2 9" xfId="6800"/>
    <cellStyle name="Input 2 2 2 9 2" xfId="10894"/>
    <cellStyle name="Input 2 2 2 9 3" xfId="17197"/>
    <cellStyle name="Input 2 2 2 9 4" xfId="20353"/>
    <cellStyle name="Input 2 2 3" xfId="2546"/>
    <cellStyle name="Input 2 2 3 10" xfId="8711"/>
    <cellStyle name="Input 2 2 3 11" xfId="14023"/>
    <cellStyle name="Input 2 2 3 12" xfId="14586"/>
    <cellStyle name="Input 2 2 3 2" xfId="2933"/>
    <cellStyle name="Input 2 2 3 2 2" xfId="6598"/>
    <cellStyle name="Input 2 2 3 2 2 2" xfId="10738"/>
    <cellStyle name="Input 2 2 3 2 2 3" xfId="17034"/>
    <cellStyle name="Input 2 2 3 2 2 4" xfId="20151"/>
    <cellStyle name="Input 2 2 3 2 3" xfId="4889"/>
    <cellStyle name="Input 2 2 3 2 3 2" xfId="15743"/>
    <cellStyle name="Input 2 2 3 2 3 3" xfId="18442"/>
    <cellStyle name="Input 2 2 3 2 4" xfId="9060"/>
    <cellStyle name="Input 2 2 3 2 5" xfId="14303"/>
    <cellStyle name="Input 2 2 3 2 6" xfId="16492"/>
    <cellStyle name="Input 2 2 3 3" xfId="3316"/>
    <cellStyle name="Input 2 2 3 3 2" xfId="7108"/>
    <cellStyle name="Input 2 2 3 3 2 2" xfId="11164"/>
    <cellStyle name="Input 2 2 3 3 2 3" xfId="17417"/>
    <cellStyle name="Input 2 2 3 3 2 4" xfId="20661"/>
    <cellStyle name="Input 2 2 3 3 3" xfId="5400"/>
    <cellStyle name="Input 2 2 3 3 3 2" xfId="16125"/>
    <cellStyle name="Input 2 2 3 3 3 3" xfId="18953"/>
    <cellStyle name="Input 2 2 3 3 4" xfId="9270"/>
    <cellStyle name="Input 2 2 3 3 5" xfId="14579"/>
    <cellStyle name="Input 2 2 3 3 6" xfId="13398"/>
    <cellStyle name="Input 2 2 3 4" xfId="3699"/>
    <cellStyle name="Input 2 2 3 4 2" xfId="7464"/>
    <cellStyle name="Input 2 2 3 4 2 2" xfId="11467"/>
    <cellStyle name="Input 2 2 3 4 2 3" xfId="17705"/>
    <cellStyle name="Input 2 2 3 4 2 4" xfId="21017"/>
    <cellStyle name="Input 2 2 3 4 3" xfId="5756"/>
    <cellStyle name="Input 2 2 3 4 3 2" xfId="16414"/>
    <cellStyle name="Input 2 2 3 4 3 3" xfId="19309"/>
    <cellStyle name="Input 2 2 3 4 4" xfId="9448"/>
    <cellStyle name="Input 2 2 3 4 5" xfId="14854"/>
    <cellStyle name="Input 2 2 3 4 6" xfId="13029"/>
    <cellStyle name="Input 2 2 3 5" xfId="4081"/>
    <cellStyle name="Input 2 2 3 5 2" xfId="7696"/>
    <cellStyle name="Input 2 2 3 5 2 2" xfId="11699"/>
    <cellStyle name="Input 2 2 3 5 2 3" xfId="17876"/>
    <cellStyle name="Input 2 2 3 5 2 4" xfId="21249"/>
    <cellStyle name="Input 2 2 3 5 3" xfId="5988"/>
    <cellStyle name="Input 2 2 3 5 3 2" xfId="16585"/>
    <cellStyle name="Input 2 2 3 5 3 3" xfId="19541"/>
    <cellStyle name="Input 2 2 3 5 4" xfId="9625"/>
    <cellStyle name="Input 2 2 3 5 5" xfId="15127"/>
    <cellStyle name="Input 2 2 3 5 6" xfId="12647"/>
    <cellStyle name="Input 2 2 3 6" xfId="6220"/>
    <cellStyle name="Input 2 2 3 6 2" xfId="7928"/>
    <cellStyle name="Input 2 2 3 6 2 2" xfId="11931"/>
    <cellStyle name="Input 2 2 3 6 2 3" xfId="18047"/>
    <cellStyle name="Input 2 2 3 6 2 4" xfId="21481"/>
    <cellStyle name="Input 2 2 3 6 3" xfId="10389"/>
    <cellStyle name="Input 2 2 3 6 4" xfId="16755"/>
    <cellStyle name="Input 2 2 3 6 5" xfId="19773"/>
    <cellStyle name="Input 2 2 3 7" xfId="5208"/>
    <cellStyle name="Input 2 2 3 7 2" xfId="9984"/>
    <cellStyle name="Input 2 2 3 7 3" xfId="15993"/>
    <cellStyle name="Input 2 2 3 7 4" xfId="18761"/>
    <cellStyle name="Input 2 2 3 8" xfId="6916"/>
    <cellStyle name="Input 2 2 3 8 2" xfId="10972"/>
    <cellStyle name="Input 2 2 3 8 3" xfId="17285"/>
    <cellStyle name="Input 2 2 3 8 4" xfId="20469"/>
    <cellStyle name="Input 2 2 3 9" xfId="4298"/>
    <cellStyle name="Input 2 2 3 9 2" xfId="15303"/>
    <cellStyle name="Input 2 2 3 9 3" xfId="12444"/>
    <cellStyle name="Input 2 2 4" xfId="2466"/>
    <cellStyle name="Input 2 2 4 2" xfId="2853"/>
    <cellStyle name="Input 2 2 4 2 2" xfId="6733"/>
    <cellStyle name="Input 2 2 4 2 2 2" xfId="17147"/>
    <cellStyle name="Input 2 2 4 2 2 3" xfId="20286"/>
    <cellStyle name="Input 2 2 4 2 3" xfId="8981"/>
    <cellStyle name="Input 2 2 4 2 4" xfId="14238"/>
    <cellStyle name="Input 2 2 4 2 5" xfId="13690"/>
    <cellStyle name="Input 2 2 4 3" xfId="3236"/>
    <cellStyle name="Input 2 2 4 3 2" xfId="14514"/>
    <cellStyle name="Input 2 2 4 3 3" xfId="13635"/>
    <cellStyle name="Input 2 2 4 4" xfId="3619"/>
    <cellStyle name="Input 2 2 4 4 2" xfId="14789"/>
    <cellStyle name="Input 2 2 4 4 3" xfId="13109"/>
    <cellStyle name="Input 2 2 4 5" xfId="4001"/>
    <cellStyle name="Input 2 2 4 5 2" xfId="15063"/>
    <cellStyle name="Input 2 2 4 5 3" xfId="12727"/>
    <cellStyle name="Input 2 2 4 6" xfId="5024"/>
    <cellStyle name="Input 2 2 4 6 2" xfId="15856"/>
    <cellStyle name="Input 2 2 4 6 3" xfId="18577"/>
    <cellStyle name="Input 2 2 4 7" xfId="8632"/>
    <cellStyle name="Input 2 2 4 8" xfId="13958"/>
    <cellStyle name="Input 2 2 4 9" xfId="16663"/>
    <cellStyle name="Input 2 2 5" xfId="5671"/>
    <cellStyle name="Input 2 2 5 2" xfId="7379"/>
    <cellStyle name="Input 2 2 5 2 2" xfId="11387"/>
    <cellStyle name="Input 2 2 5 2 3" xfId="17627"/>
    <cellStyle name="Input 2 2 5 2 4" xfId="20932"/>
    <cellStyle name="Input 2 2 5 3" xfId="10245"/>
    <cellStyle name="Input 2 2 5 4" xfId="16336"/>
    <cellStyle name="Input 2 2 5 5" xfId="19224"/>
    <cellStyle name="Input 2 2 6" xfId="4978"/>
    <cellStyle name="Input 2 2 6 2" xfId="6687"/>
    <cellStyle name="Input 2 2 6 2 2" xfId="10808"/>
    <cellStyle name="Input 2 2 6 2 3" xfId="17111"/>
    <cellStyle name="Input 2 2 6 2 4" xfId="20240"/>
    <cellStyle name="Input 2 2 6 3" xfId="9885"/>
    <cellStyle name="Input 2 2 6 4" xfId="15820"/>
    <cellStyle name="Input 2 2 6 5" xfId="18531"/>
    <cellStyle name="Input 2 2 7" xfId="5431"/>
    <cellStyle name="Input 2 2 7 2" xfId="7139"/>
    <cellStyle name="Input 2 2 7 2 2" xfId="11190"/>
    <cellStyle name="Input 2 2 7 2 3" xfId="17442"/>
    <cellStyle name="Input 2 2 7 2 4" xfId="20692"/>
    <cellStyle name="Input 2 2 7 3" xfId="10182"/>
    <cellStyle name="Input 2 2 7 4" xfId="16150"/>
    <cellStyle name="Input 2 2 7 5" xfId="18984"/>
    <cellStyle name="Input 2 2 8" xfId="4847"/>
    <cellStyle name="Input 2 2 8 2" xfId="6556"/>
    <cellStyle name="Input 2 2 8 2 2" xfId="10717"/>
    <cellStyle name="Input 2 2 8 2 3" xfId="16996"/>
    <cellStyle name="Input 2 2 8 2 4" xfId="20109"/>
    <cellStyle name="Input 2 2 8 3" xfId="9860"/>
    <cellStyle name="Input 2 2 8 4" xfId="15705"/>
    <cellStyle name="Input 2 2 8 5" xfId="18400"/>
    <cellStyle name="Input 2 2 9" xfId="5123"/>
    <cellStyle name="Input 2 2 9 2" xfId="9934"/>
    <cellStyle name="Input 2 2 9 3" xfId="15931"/>
    <cellStyle name="Input 2 2 9 4" xfId="18676"/>
    <cellStyle name="Input 2 3" xfId="2011"/>
    <cellStyle name="Input 2 3 10" xfId="6859"/>
    <cellStyle name="Input 2 3 10 2" xfId="10936"/>
    <cellStyle name="Input 2 3 10 3" xfId="17242"/>
    <cellStyle name="Input 2 3 10 4" xfId="20412"/>
    <cellStyle name="Input 2 3 11" xfId="4264"/>
    <cellStyle name="Input 2 3 11 2" xfId="15269"/>
    <cellStyle name="Input 2 3 11 3" xfId="12478"/>
    <cellStyle name="Input 2 3 12" xfId="8205"/>
    <cellStyle name="Input 2 3 13" xfId="13622"/>
    <cellStyle name="Input 2 3 14" xfId="14085"/>
    <cellStyle name="Input 2 3 2" xfId="2072"/>
    <cellStyle name="Input 2 3 2 10" xfId="4286"/>
    <cellStyle name="Input 2 3 2 10 2" xfId="15291"/>
    <cellStyle name="Input 2 3 2 10 3" xfId="12456"/>
    <cellStyle name="Input 2 3 2 11" xfId="8262"/>
    <cellStyle name="Input 2 3 2 12" xfId="13667"/>
    <cellStyle name="Input 2 3 2 2" xfId="2562"/>
    <cellStyle name="Input 2 3 2 2 10" xfId="8727"/>
    <cellStyle name="Input 2 3 2 2 11" xfId="14032"/>
    <cellStyle name="Input 2 3 2 2 12" xfId="15689"/>
    <cellStyle name="Input 2 3 2 2 2" xfId="2949"/>
    <cellStyle name="Input 2 3 2 2 2 2" xfId="7310"/>
    <cellStyle name="Input 2 3 2 2 2 2 2" xfId="11321"/>
    <cellStyle name="Input 2 3 2 2 2 2 3" xfId="17572"/>
    <cellStyle name="Input 2 3 2 2 2 2 4" xfId="20863"/>
    <cellStyle name="Input 2 3 2 2 2 3" xfId="5602"/>
    <cellStyle name="Input 2 3 2 2 2 3 2" xfId="16280"/>
    <cellStyle name="Input 2 3 2 2 2 3 3" xfId="19155"/>
    <cellStyle name="Input 2 3 2 2 2 4" xfId="9076"/>
    <cellStyle name="Input 2 3 2 2 2 5" xfId="14312"/>
    <cellStyle name="Input 2 3 2 2 2 6" xfId="14361"/>
    <cellStyle name="Input 2 3 2 2 3" xfId="3332"/>
    <cellStyle name="Input 2 3 2 2 3 2" xfId="4414"/>
    <cellStyle name="Input 2 3 2 2 3 2 2" xfId="9701"/>
    <cellStyle name="Input 2 3 2 2 3 2 3" xfId="15390"/>
    <cellStyle name="Input 2 3 2 2 3 2 4" xfId="12341"/>
    <cellStyle name="Input 2 3 2 2 3 3" xfId="4689"/>
    <cellStyle name="Input 2 3 2 2 3 3 2" xfId="15591"/>
    <cellStyle name="Input 2 3 2 2 3 3 3" xfId="18242"/>
    <cellStyle name="Input 2 3 2 2 3 4" xfId="9286"/>
    <cellStyle name="Input 2 3 2 2 3 5" xfId="14588"/>
    <cellStyle name="Input 2 3 2 2 3 6" xfId="13382"/>
    <cellStyle name="Input 2 3 2 2 4" xfId="3715"/>
    <cellStyle name="Input 2 3 2 2 4 2" xfId="7617"/>
    <cellStyle name="Input 2 3 2 2 4 2 2" xfId="11620"/>
    <cellStyle name="Input 2 3 2 2 4 2 3" xfId="17805"/>
    <cellStyle name="Input 2 3 2 2 4 2 4" xfId="21170"/>
    <cellStyle name="Input 2 3 2 2 4 3" xfId="5909"/>
    <cellStyle name="Input 2 3 2 2 4 3 2" xfId="16514"/>
    <cellStyle name="Input 2 3 2 2 4 3 3" xfId="19462"/>
    <cellStyle name="Input 2 3 2 2 4 4" xfId="9464"/>
    <cellStyle name="Input 2 3 2 2 4 5" xfId="14863"/>
    <cellStyle name="Input 2 3 2 2 4 6" xfId="13013"/>
    <cellStyle name="Input 2 3 2 2 5" xfId="4097"/>
    <cellStyle name="Input 2 3 2 2 5 2" xfId="7849"/>
    <cellStyle name="Input 2 3 2 2 5 2 2" xfId="11852"/>
    <cellStyle name="Input 2 3 2 2 5 2 3" xfId="17976"/>
    <cellStyle name="Input 2 3 2 2 5 2 4" xfId="21402"/>
    <cellStyle name="Input 2 3 2 2 5 3" xfId="6141"/>
    <cellStyle name="Input 2 3 2 2 5 3 2" xfId="16684"/>
    <cellStyle name="Input 2 3 2 2 5 3 3" xfId="19694"/>
    <cellStyle name="Input 2 3 2 2 5 4" xfId="9641"/>
    <cellStyle name="Input 2 3 2 2 5 5" xfId="15136"/>
    <cellStyle name="Input 2 3 2 2 5 6" xfId="12631"/>
    <cellStyle name="Input 2 3 2 2 6" xfId="6373"/>
    <cellStyle name="Input 2 3 2 2 6 2" xfId="8081"/>
    <cellStyle name="Input 2 3 2 2 6 2 2" xfId="12084"/>
    <cellStyle name="Input 2 3 2 2 6 2 3" xfId="18148"/>
    <cellStyle name="Input 2 3 2 2 6 2 4" xfId="21634"/>
    <cellStyle name="Input 2 3 2 2 6 3" xfId="10542"/>
    <cellStyle name="Input 2 3 2 2 6 4" xfId="16855"/>
    <cellStyle name="Input 2 3 2 2 6 5" xfId="19926"/>
    <cellStyle name="Input 2 3 2 2 7" xfId="5361"/>
    <cellStyle name="Input 2 3 2 2 7 2" xfId="10137"/>
    <cellStyle name="Input 2 3 2 2 7 3" xfId="16094"/>
    <cellStyle name="Input 2 3 2 2 7 4" xfId="18914"/>
    <cellStyle name="Input 2 3 2 2 8" xfId="7069"/>
    <cellStyle name="Input 2 3 2 2 8 2" xfId="11125"/>
    <cellStyle name="Input 2 3 2 2 8 3" xfId="17386"/>
    <cellStyle name="Input 2 3 2 2 8 4" xfId="20622"/>
    <cellStyle name="Input 2 3 2 2 9" xfId="4555"/>
    <cellStyle name="Input 2 3 2 2 9 2" xfId="15482"/>
    <cellStyle name="Input 2 3 2 2 9 3" xfId="12143"/>
    <cellStyle name="Input 2 3 2 3" xfId="2619"/>
    <cellStyle name="Input 2 3 2 3 2" xfId="3006"/>
    <cellStyle name="Input 2 3 2 3 2 2" xfId="6657"/>
    <cellStyle name="Input 2 3 2 3 2 2 2" xfId="17085"/>
    <cellStyle name="Input 2 3 2 3 2 2 3" xfId="20210"/>
    <cellStyle name="Input 2 3 2 3 2 3" xfId="9124"/>
    <cellStyle name="Input 2 3 2 3 2 4" xfId="14354"/>
    <cellStyle name="Input 2 3 2 3 2 5" xfId="17802"/>
    <cellStyle name="Input 2 3 2 3 3" xfId="3389"/>
    <cellStyle name="Input 2 3 2 3 3 2" xfId="14629"/>
    <cellStyle name="Input 2 3 2 3 3 3" xfId="13325"/>
    <cellStyle name="Input 2 3 2 3 4" xfId="3772"/>
    <cellStyle name="Input 2 3 2 3 4 2" xfId="14905"/>
    <cellStyle name="Input 2 3 2 3 4 3" xfId="12956"/>
    <cellStyle name="Input 2 3 2 3 5" xfId="4154"/>
    <cellStyle name="Input 2 3 2 3 5 2" xfId="15177"/>
    <cellStyle name="Input 2 3 2 3 5 3" xfId="12575"/>
    <cellStyle name="Input 2 3 2 3 6" xfId="4948"/>
    <cellStyle name="Input 2 3 2 3 6 2" xfId="15794"/>
    <cellStyle name="Input 2 3 2 3 6 3" xfId="18501"/>
    <cellStyle name="Input 2 3 2 3 7" xfId="8784"/>
    <cellStyle name="Input 2 3 2 3 8" xfId="14074"/>
    <cellStyle name="Input 2 3 2 3 9" xfId="16818"/>
    <cellStyle name="Input 2 3 2 4" xfId="2237"/>
    <cellStyle name="Input 2 3 2 4 2" xfId="4474"/>
    <cellStyle name="Input 2 3 2 4 2 2" xfId="9749"/>
    <cellStyle name="Input 2 3 2 4 2 3" xfId="15439"/>
    <cellStyle name="Input 2 3 2 4 2 4" xfId="12167"/>
    <cellStyle name="Input 2 3 2 4 3" xfId="4616"/>
    <cellStyle name="Input 2 3 2 4 3 2" xfId="15531"/>
    <cellStyle name="Input 2 3 2 4 3 3" xfId="12130"/>
    <cellStyle name="Input 2 3 2 4 4" xfId="8424"/>
    <cellStyle name="Input 2 3 2 4 5" xfId="13800"/>
    <cellStyle name="Input 2 3 2 4 6" xfId="13938"/>
    <cellStyle name="Input 2 3 2 5" xfId="5744"/>
    <cellStyle name="Input 2 3 2 5 2" xfId="7452"/>
    <cellStyle name="Input 2 3 2 5 2 2" xfId="11455"/>
    <cellStyle name="Input 2 3 2 5 2 3" xfId="17693"/>
    <cellStyle name="Input 2 3 2 5 2 4" xfId="21005"/>
    <cellStyle name="Input 2 3 2 5 3" xfId="10297"/>
    <cellStyle name="Input 2 3 2 5 4" xfId="16402"/>
    <cellStyle name="Input 2 3 2 5 5" xfId="19297"/>
    <cellStyle name="Input 2 3 2 6" xfId="5976"/>
    <cellStyle name="Input 2 3 2 6 2" xfId="7684"/>
    <cellStyle name="Input 2 3 2 6 2 2" xfId="11687"/>
    <cellStyle name="Input 2 3 2 6 2 3" xfId="17864"/>
    <cellStyle name="Input 2 3 2 6 2 4" xfId="21237"/>
    <cellStyle name="Input 2 3 2 6 3" xfId="10337"/>
    <cellStyle name="Input 2 3 2 6 4" xfId="16573"/>
    <cellStyle name="Input 2 3 2 6 5" xfId="19529"/>
    <cellStyle name="Input 2 3 2 7" xfId="6208"/>
    <cellStyle name="Input 2 3 2 7 2" xfId="7916"/>
    <cellStyle name="Input 2 3 2 7 2 2" xfId="11919"/>
    <cellStyle name="Input 2 3 2 7 2 3" xfId="18035"/>
    <cellStyle name="Input 2 3 2 7 2 4" xfId="21469"/>
    <cellStyle name="Input 2 3 2 7 3" xfId="10377"/>
    <cellStyle name="Input 2 3 2 7 4" xfId="16743"/>
    <cellStyle name="Input 2 3 2 7 5" xfId="19761"/>
    <cellStyle name="Input 2 3 2 8" xfId="5190"/>
    <cellStyle name="Input 2 3 2 8 2" xfId="9972"/>
    <cellStyle name="Input 2 3 2 8 3" xfId="15979"/>
    <cellStyle name="Input 2 3 2 8 4" xfId="18743"/>
    <cellStyle name="Input 2 3 2 9" xfId="6898"/>
    <cellStyle name="Input 2 3 2 9 2" xfId="10960"/>
    <cellStyle name="Input 2 3 2 9 3" xfId="17271"/>
    <cellStyle name="Input 2 3 2 9 4" xfId="20451"/>
    <cellStyle name="Input 2 3 3" xfId="2505"/>
    <cellStyle name="Input 2 3 3 10" xfId="8670"/>
    <cellStyle name="Input 2 3 3 11" xfId="13990"/>
    <cellStyle name="Input 2 3 3 12" xfId="15467"/>
    <cellStyle name="Input 2 3 3 2" xfId="2892"/>
    <cellStyle name="Input 2 3 3 2 2" xfId="6710"/>
    <cellStyle name="Input 2 3 3 2 2 2" xfId="10831"/>
    <cellStyle name="Input 2 3 3 2 2 3" xfId="17130"/>
    <cellStyle name="Input 2 3 3 2 2 4" xfId="20263"/>
    <cellStyle name="Input 2 3 3 2 3" xfId="5001"/>
    <cellStyle name="Input 2 3 3 2 3 2" xfId="15839"/>
    <cellStyle name="Input 2 3 3 2 3 3" xfId="18554"/>
    <cellStyle name="Input 2 3 3 2 4" xfId="9019"/>
    <cellStyle name="Input 2 3 3 2 5" xfId="14270"/>
    <cellStyle name="Input 2 3 3 2 6" xfId="16195"/>
    <cellStyle name="Input 2 3 3 3" xfId="3275"/>
    <cellStyle name="Input 2 3 3 3 2" xfId="4435"/>
    <cellStyle name="Input 2 3 3 3 2 2" xfId="9719"/>
    <cellStyle name="Input 2 3 3 3 2 3" xfId="15406"/>
    <cellStyle name="Input 2 3 3 3 2 4" xfId="12186"/>
    <cellStyle name="Input 2 3 3 3 3" xfId="4670"/>
    <cellStyle name="Input 2 3 3 3 3 2" xfId="15576"/>
    <cellStyle name="Input 2 3 3 3 3 3" xfId="18223"/>
    <cellStyle name="Input 2 3 3 3 4" xfId="9233"/>
    <cellStyle name="Input 2 3 3 3 5" xfId="14546"/>
    <cellStyle name="Input 2 3 3 3 6" xfId="13439"/>
    <cellStyle name="Input 2 3 3 4" xfId="3658"/>
    <cellStyle name="Input 2 3 3 4 2" xfId="7523"/>
    <cellStyle name="Input 2 3 3 4 2 2" xfId="11526"/>
    <cellStyle name="Input 2 3 3 4 2 3" xfId="17754"/>
    <cellStyle name="Input 2 3 3 4 2 4" xfId="21076"/>
    <cellStyle name="Input 2 3 3 4 3" xfId="5815"/>
    <cellStyle name="Input 2 3 3 4 3 2" xfId="16463"/>
    <cellStyle name="Input 2 3 3 4 3 3" xfId="19368"/>
    <cellStyle name="Input 2 3 3 4 4" xfId="9411"/>
    <cellStyle name="Input 2 3 3 4 5" xfId="14821"/>
    <cellStyle name="Input 2 3 3 4 6" xfId="13070"/>
    <cellStyle name="Input 2 3 3 5" xfId="4040"/>
    <cellStyle name="Input 2 3 3 5 2" xfId="7755"/>
    <cellStyle name="Input 2 3 3 5 2 2" xfId="11758"/>
    <cellStyle name="Input 2 3 3 5 2 3" xfId="17925"/>
    <cellStyle name="Input 2 3 3 5 2 4" xfId="21308"/>
    <cellStyle name="Input 2 3 3 5 3" xfId="6047"/>
    <cellStyle name="Input 2 3 3 5 3 2" xfId="16634"/>
    <cellStyle name="Input 2 3 3 5 3 3" xfId="19600"/>
    <cellStyle name="Input 2 3 3 5 4" xfId="9588"/>
    <cellStyle name="Input 2 3 3 5 5" xfId="15095"/>
    <cellStyle name="Input 2 3 3 5 6" xfId="12688"/>
    <cellStyle name="Input 2 3 3 6" xfId="6279"/>
    <cellStyle name="Input 2 3 3 6 2" xfId="7987"/>
    <cellStyle name="Input 2 3 3 6 2 2" xfId="11990"/>
    <cellStyle name="Input 2 3 3 6 2 3" xfId="18096"/>
    <cellStyle name="Input 2 3 3 6 2 4" xfId="21540"/>
    <cellStyle name="Input 2 3 3 6 3" xfId="10448"/>
    <cellStyle name="Input 2 3 3 6 4" xfId="16804"/>
    <cellStyle name="Input 2 3 3 6 5" xfId="19832"/>
    <cellStyle name="Input 2 3 3 7" xfId="5267"/>
    <cellStyle name="Input 2 3 3 7 2" xfId="10043"/>
    <cellStyle name="Input 2 3 3 7 3" xfId="16042"/>
    <cellStyle name="Input 2 3 3 7 4" xfId="18820"/>
    <cellStyle name="Input 2 3 3 8" xfId="6975"/>
    <cellStyle name="Input 2 3 3 8 2" xfId="11031"/>
    <cellStyle name="Input 2 3 3 8 3" xfId="17334"/>
    <cellStyle name="Input 2 3 3 8 4" xfId="20528"/>
    <cellStyle name="Input 2 3 3 9" xfId="4363"/>
    <cellStyle name="Input 2 3 3 9 2" xfId="15357"/>
    <cellStyle name="Input 2 3 3 9 3" xfId="12379"/>
    <cellStyle name="Input 2 3 4" xfId="2405"/>
    <cellStyle name="Input 2 3 4 2" xfId="2792"/>
    <cellStyle name="Input 2 3 4 2 2" xfId="7176"/>
    <cellStyle name="Input 2 3 4 2 2 2" xfId="17473"/>
    <cellStyle name="Input 2 3 4 2 2 3" xfId="20729"/>
    <cellStyle name="Input 2 3 4 2 3" xfId="8935"/>
    <cellStyle name="Input 2 3 4 2 4" xfId="14191"/>
    <cellStyle name="Input 2 3 4 2 5" xfId="16069"/>
    <cellStyle name="Input 2 3 4 3" xfId="3175"/>
    <cellStyle name="Input 2 3 4 3 2" xfId="14467"/>
    <cellStyle name="Input 2 3 4 3 3" xfId="13473"/>
    <cellStyle name="Input 2 3 4 4" xfId="3558"/>
    <cellStyle name="Input 2 3 4 4 2" xfId="14742"/>
    <cellStyle name="Input 2 3 4 4 3" xfId="13170"/>
    <cellStyle name="Input 2 3 4 5" xfId="3940"/>
    <cellStyle name="Input 2 3 4 5 2" xfId="15016"/>
    <cellStyle name="Input 2 3 4 5 3" xfId="12788"/>
    <cellStyle name="Input 2 3 4 6" xfId="5468"/>
    <cellStyle name="Input 2 3 4 6 2" xfId="16181"/>
    <cellStyle name="Input 2 3 4 6 3" xfId="19021"/>
    <cellStyle name="Input 2 3 4 7" xfId="8580"/>
    <cellStyle name="Input 2 3 4 8" xfId="13911"/>
    <cellStyle name="Input 2 3 4 9" xfId="14779"/>
    <cellStyle name="Input 2 3 5" xfId="2213"/>
    <cellStyle name="Input 2 3 5 2" xfId="7370"/>
    <cellStyle name="Input 2 3 5 2 2" xfId="11380"/>
    <cellStyle name="Input 2 3 5 2 3" xfId="17621"/>
    <cellStyle name="Input 2 3 5 2 4" xfId="20923"/>
    <cellStyle name="Input 2 3 5 3" xfId="5662"/>
    <cellStyle name="Input 2 3 5 3 2" xfId="16330"/>
    <cellStyle name="Input 2 3 5 3 3" xfId="19215"/>
    <cellStyle name="Input 2 3 5 4" xfId="8401"/>
    <cellStyle name="Input 2 3 5 5" xfId="13783"/>
    <cellStyle name="Input 2 3 5 6" xfId="14680"/>
    <cellStyle name="Input 2 3 6" xfId="5722"/>
    <cellStyle name="Input 2 3 6 2" xfId="7430"/>
    <cellStyle name="Input 2 3 6 2 2" xfId="11433"/>
    <cellStyle name="Input 2 3 6 2 3" xfId="17671"/>
    <cellStyle name="Input 2 3 6 2 4" xfId="20983"/>
    <cellStyle name="Input 2 3 6 3" xfId="10275"/>
    <cellStyle name="Input 2 3 6 4" xfId="16380"/>
    <cellStyle name="Input 2 3 6 5" xfId="19275"/>
    <cellStyle name="Input 2 3 7" xfId="5954"/>
    <cellStyle name="Input 2 3 7 2" xfId="7662"/>
    <cellStyle name="Input 2 3 7 2 2" xfId="11665"/>
    <cellStyle name="Input 2 3 7 2 3" xfId="17842"/>
    <cellStyle name="Input 2 3 7 2 4" xfId="21215"/>
    <cellStyle name="Input 2 3 7 3" xfId="10315"/>
    <cellStyle name="Input 2 3 7 4" xfId="16551"/>
    <cellStyle name="Input 2 3 7 5" xfId="19507"/>
    <cellStyle name="Input 2 3 8" xfId="6186"/>
    <cellStyle name="Input 2 3 8 2" xfId="7894"/>
    <cellStyle name="Input 2 3 8 2 2" xfId="11897"/>
    <cellStyle name="Input 2 3 8 2 3" xfId="18013"/>
    <cellStyle name="Input 2 3 8 2 4" xfId="21447"/>
    <cellStyle name="Input 2 3 8 3" xfId="10355"/>
    <cellStyle name="Input 2 3 8 4" xfId="16721"/>
    <cellStyle name="Input 2 3 8 5" xfId="19739"/>
    <cellStyle name="Input 2 3 9" xfId="5151"/>
    <cellStyle name="Input 2 3 9 2" xfId="9950"/>
    <cellStyle name="Input 2 3 9 3" xfId="15950"/>
    <cellStyle name="Input 2 3 9 4" xfId="18704"/>
    <cellStyle name="Input 2 4" xfId="2173"/>
    <cellStyle name="Input 2 4 10" xfId="8361"/>
    <cellStyle name="Input 2 4 11" xfId="13749"/>
    <cellStyle name="Input 2 4 12" xfId="17070"/>
    <cellStyle name="Input 2 4 2" xfId="2112"/>
    <cellStyle name="Input 2 4 2 2" xfId="6611"/>
    <cellStyle name="Input 2 4 2 2 2" xfId="10751"/>
    <cellStyle name="Input 2 4 2 2 3" xfId="17046"/>
    <cellStyle name="Input 2 4 2 2 4" xfId="20164"/>
    <cellStyle name="Input 2 4 2 3" xfId="4902"/>
    <cellStyle name="Input 2 4 2 3 2" xfId="15755"/>
    <cellStyle name="Input 2 4 2 3 3" xfId="18455"/>
    <cellStyle name="Input 2 4 2 4" xfId="8302"/>
    <cellStyle name="Input 2 4 2 5" xfId="13698"/>
    <cellStyle name="Input 2 4 2 6" xfId="14296"/>
    <cellStyle name="Input 2 4 3" xfId="2660"/>
    <cellStyle name="Input 2 4 3 2" xfId="6777"/>
    <cellStyle name="Input 2 4 3 2 2" xfId="10873"/>
    <cellStyle name="Input 2 4 3 2 3" xfId="17177"/>
    <cellStyle name="Input 2 4 3 2 4" xfId="20330"/>
    <cellStyle name="Input 2 4 3 3" xfId="5068"/>
    <cellStyle name="Input 2 4 3 3 2" xfId="15886"/>
    <cellStyle name="Input 2 4 3 3 3" xfId="18621"/>
    <cellStyle name="Input 2 4 3 4" xfId="8825"/>
    <cellStyle name="Input 2 4 3 5" xfId="14107"/>
    <cellStyle name="Input 2 4 3 6" xfId="15510"/>
    <cellStyle name="Input 2 4 4" xfId="2142"/>
    <cellStyle name="Input 2 4 4 2" xfId="7489"/>
    <cellStyle name="Input 2 4 4 2 2" xfId="11492"/>
    <cellStyle name="Input 2 4 4 2 3" xfId="17727"/>
    <cellStyle name="Input 2 4 4 2 4" xfId="21042"/>
    <cellStyle name="Input 2 4 4 3" xfId="5781"/>
    <cellStyle name="Input 2 4 4 3 2" xfId="16436"/>
    <cellStyle name="Input 2 4 4 3 3" xfId="19334"/>
    <cellStyle name="Input 2 4 4 4" xfId="8332"/>
    <cellStyle name="Input 2 4 4 5" xfId="13723"/>
    <cellStyle name="Input 2 4 4 6" xfId="16053"/>
    <cellStyle name="Input 2 4 5" xfId="3426"/>
    <cellStyle name="Input 2 4 5 2" xfId="7721"/>
    <cellStyle name="Input 2 4 5 2 2" xfId="11724"/>
    <cellStyle name="Input 2 4 5 2 3" xfId="17898"/>
    <cellStyle name="Input 2 4 5 2 4" xfId="21274"/>
    <cellStyle name="Input 2 4 5 3" xfId="6013"/>
    <cellStyle name="Input 2 4 5 3 2" xfId="16607"/>
    <cellStyle name="Input 2 4 5 3 3" xfId="19566"/>
    <cellStyle name="Input 2 4 5 4" xfId="9323"/>
    <cellStyle name="Input 2 4 5 5" xfId="14658"/>
    <cellStyle name="Input 2 4 5 6" xfId="13291"/>
    <cellStyle name="Input 2 4 6" xfId="6245"/>
    <cellStyle name="Input 2 4 6 2" xfId="7953"/>
    <cellStyle name="Input 2 4 6 2 2" xfId="11956"/>
    <cellStyle name="Input 2 4 6 2 3" xfId="18069"/>
    <cellStyle name="Input 2 4 6 2 4" xfId="21506"/>
    <cellStyle name="Input 2 4 6 3" xfId="10414"/>
    <cellStyle name="Input 2 4 6 4" xfId="16777"/>
    <cellStyle name="Input 2 4 6 5" xfId="19798"/>
    <cellStyle name="Input 2 4 7" xfId="5233"/>
    <cellStyle name="Input 2 4 7 2" xfId="10009"/>
    <cellStyle name="Input 2 4 7 3" xfId="16015"/>
    <cellStyle name="Input 2 4 7 4" xfId="18786"/>
    <cellStyle name="Input 2 4 8" xfId="6941"/>
    <cellStyle name="Input 2 4 8 2" xfId="10997"/>
    <cellStyle name="Input 2 4 8 3" xfId="17307"/>
    <cellStyle name="Input 2 4 8 4" xfId="20494"/>
    <cellStyle name="Input 2 4 9" xfId="4326"/>
    <cellStyle name="Input 2 4 9 2" xfId="15328"/>
    <cellStyle name="Input 2 4 9 3" xfId="12416"/>
    <cellStyle name="Input 2 5" xfId="2459"/>
    <cellStyle name="Input 2 5 2" xfId="2846"/>
    <cellStyle name="Input 2 5 2 2" xfId="6753"/>
    <cellStyle name="Input 2 5 2 2 2" xfId="17160"/>
    <cellStyle name="Input 2 5 2 2 3" xfId="20306"/>
    <cellStyle name="Input 2 5 2 3" xfId="8974"/>
    <cellStyle name="Input 2 5 2 4" xfId="14232"/>
    <cellStyle name="Input 2 5 2 5" xfId="15546"/>
    <cellStyle name="Input 2 5 3" xfId="3229"/>
    <cellStyle name="Input 2 5 3 2" xfId="14508"/>
    <cellStyle name="Input 2 5 3 3" xfId="13553"/>
    <cellStyle name="Input 2 5 4" xfId="3612"/>
    <cellStyle name="Input 2 5 4 2" xfId="14783"/>
    <cellStyle name="Input 2 5 4 3" xfId="13116"/>
    <cellStyle name="Input 2 5 5" xfId="3994"/>
    <cellStyle name="Input 2 5 5 2" xfId="15057"/>
    <cellStyle name="Input 2 5 5 3" xfId="12734"/>
    <cellStyle name="Input 2 5 6" xfId="5044"/>
    <cellStyle name="Input 2 5 6 2" xfId="15869"/>
    <cellStyle name="Input 2 5 6 3" xfId="18597"/>
    <cellStyle name="Input 2 5 7" xfId="8625"/>
    <cellStyle name="Input 2 5 8" xfId="13952"/>
    <cellStyle name="Input 2 5 9" xfId="14280"/>
    <cellStyle name="Input 2 6" xfId="2382"/>
    <cellStyle name="Input 2 6 2" xfId="2769"/>
    <cellStyle name="Input 2 6 2 2" xfId="7261"/>
    <cellStyle name="Input 2 6 2 2 2" xfId="17548"/>
    <cellStyle name="Input 2 6 2 2 3" xfId="20814"/>
    <cellStyle name="Input 2 6 2 3" xfId="8917"/>
    <cellStyle name="Input 2 6 2 4" xfId="14172"/>
    <cellStyle name="Input 2 6 2 5" xfId="14445"/>
    <cellStyle name="Input 2 6 3" xfId="3152"/>
    <cellStyle name="Input 2 6 3 2" xfId="14448"/>
    <cellStyle name="Input 2 6 3 3" xfId="14681"/>
    <cellStyle name="Input 2 6 4" xfId="3535"/>
    <cellStyle name="Input 2 6 4 2" xfId="14723"/>
    <cellStyle name="Input 2 6 4 3" xfId="13193"/>
    <cellStyle name="Input 2 6 5" xfId="3917"/>
    <cellStyle name="Input 2 6 5 2" xfId="14997"/>
    <cellStyle name="Input 2 6 5 3" xfId="12811"/>
    <cellStyle name="Input 2 6 6" xfId="5553"/>
    <cellStyle name="Input 2 6 6 2" xfId="16256"/>
    <cellStyle name="Input 2 6 6 3" xfId="19106"/>
    <cellStyle name="Input 2 6 7" xfId="8557"/>
    <cellStyle name="Input 2 6 8" xfId="13892"/>
    <cellStyle name="Input 2 6 9" xfId="16249"/>
    <cellStyle name="Input 2 7" xfId="4785"/>
    <cellStyle name="Input 2 7 2" xfId="6494"/>
    <cellStyle name="Input 2 7 2 2" xfId="10661"/>
    <cellStyle name="Input 2 7 2 3" xfId="16944"/>
    <cellStyle name="Input 2 7 2 4" xfId="20047"/>
    <cellStyle name="Input 2 7 3" xfId="9835"/>
    <cellStyle name="Input 2 7 4" xfId="15654"/>
    <cellStyle name="Input 2 7 5" xfId="18338"/>
    <cellStyle name="Input 2 8" xfId="5424"/>
    <cellStyle name="Input 2 8 2" xfId="7132"/>
    <cellStyle name="Input 2 8 2 2" xfId="11184"/>
    <cellStyle name="Input 2 8 2 3" xfId="17435"/>
    <cellStyle name="Input 2 8 2 4" xfId="20685"/>
    <cellStyle name="Input 2 8 3" xfId="10180"/>
    <cellStyle name="Input 2 8 4" xfId="16143"/>
    <cellStyle name="Input 2 8 5" xfId="18977"/>
    <cellStyle name="Input 2 9" xfId="4601"/>
    <cellStyle name="Input 2 9 2" xfId="9776"/>
    <cellStyle name="Input 2 9 3" xfId="15518"/>
    <cellStyle name="Input 2 9 4" xfId="12216"/>
    <cellStyle name="Input 3" xfId="2032"/>
    <cellStyle name="Input 3 10" xfId="5078"/>
    <cellStyle name="Input 3 10 2" xfId="9895"/>
    <cellStyle name="Input 3 10 3" xfId="15896"/>
    <cellStyle name="Input 3 10 4" xfId="18631"/>
    <cellStyle name="Input 3 11" xfId="6787"/>
    <cellStyle name="Input 3 11 2" xfId="10882"/>
    <cellStyle name="Input 3 11 3" xfId="17187"/>
    <cellStyle name="Input 3 11 4" xfId="20340"/>
    <cellStyle name="Input 3 12" xfId="4210"/>
    <cellStyle name="Input 3 12 2" xfId="15222"/>
    <cellStyle name="Input 3 12 3" xfId="12519"/>
    <cellStyle name="Input 3 13" xfId="8222"/>
    <cellStyle name="Input 3 14" xfId="13640"/>
    <cellStyle name="Input 3 15" xfId="16080"/>
    <cellStyle name="Input 3 2" xfId="2089"/>
    <cellStyle name="Input 3 2 10" xfId="4277"/>
    <cellStyle name="Input 3 2 10 2" xfId="15282"/>
    <cellStyle name="Input 3 2 10 3" xfId="12465"/>
    <cellStyle name="Input 3 2 11" xfId="8279"/>
    <cellStyle name="Input 3 2 12" xfId="13683"/>
    <cellStyle name="Input 3 2 2" xfId="2579"/>
    <cellStyle name="Input 3 2 2 10" xfId="8744"/>
    <cellStyle name="Input 3 2 2 11" xfId="14048"/>
    <cellStyle name="Input 3 2 2 12" xfId="17542"/>
    <cellStyle name="Input 3 2 2 2" xfId="2966"/>
    <cellStyle name="Input 3 2 2 2 2" xfId="7327"/>
    <cellStyle name="Input 3 2 2 2 2 2" xfId="11338"/>
    <cellStyle name="Input 3 2 2 2 2 3" xfId="17587"/>
    <cellStyle name="Input 3 2 2 2 2 4" xfId="20880"/>
    <cellStyle name="Input 3 2 2 2 3" xfId="5619"/>
    <cellStyle name="Input 3 2 2 2 3 2" xfId="16296"/>
    <cellStyle name="Input 3 2 2 2 3 3" xfId="19172"/>
    <cellStyle name="Input 3 2 2 2 4" xfId="9093"/>
    <cellStyle name="Input 3 2 2 2 5" xfId="14328"/>
    <cellStyle name="Input 3 2 2 2 6" xfId="17579"/>
    <cellStyle name="Input 3 2 2 3" xfId="3349"/>
    <cellStyle name="Input 3 2 2 3 2" xfId="4456"/>
    <cellStyle name="Input 3 2 2 3 2 2" xfId="9734"/>
    <cellStyle name="Input 3 2 2 3 2 3" xfId="15425"/>
    <cellStyle name="Input 3 2 2 3 2 4" xfId="12177"/>
    <cellStyle name="Input 3 2 2 3 3" xfId="4646"/>
    <cellStyle name="Input 3 2 2 3 3 2" xfId="15555"/>
    <cellStyle name="Input 3 2 2 3 3 3" xfId="18199"/>
    <cellStyle name="Input 3 2 2 3 4" xfId="9303"/>
    <cellStyle name="Input 3 2 2 3 5" xfId="14603"/>
    <cellStyle name="Input 3 2 2 3 6" xfId="13365"/>
    <cellStyle name="Input 3 2 2 4" xfId="3732"/>
    <cellStyle name="Input 3 2 2 4 2" xfId="7634"/>
    <cellStyle name="Input 3 2 2 4 2 2" xfId="11637"/>
    <cellStyle name="Input 3 2 2 4 2 3" xfId="17821"/>
    <cellStyle name="Input 3 2 2 4 2 4" xfId="21187"/>
    <cellStyle name="Input 3 2 2 4 3" xfId="5926"/>
    <cellStyle name="Input 3 2 2 4 3 2" xfId="16530"/>
    <cellStyle name="Input 3 2 2 4 3 3" xfId="19479"/>
    <cellStyle name="Input 3 2 2 4 4" xfId="9481"/>
    <cellStyle name="Input 3 2 2 4 5" xfId="14879"/>
    <cellStyle name="Input 3 2 2 4 6" xfId="12996"/>
    <cellStyle name="Input 3 2 2 5" xfId="4114"/>
    <cellStyle name="Input 3 2 2 5 2" xfId="7866"/>
    <cellStyle name="Input 3 2 2 5 2 2" xfId="11869"/>
    <cellStyle name="Input 3 2 2 5 2 3" xfId="17992"/>
    <cellStyle name="Input 3 2 2 5 2 4" xfId="21419"/>
    <cellStyle name="Input 3 2 2 5 3" xfId="6158"/>
    <cellStyle name="Input 3 2 2 5 3 2" xfId="16700"/>
    <cellStyle name="Input 3 2 2 5 3 3" xfId="19711"/>
    <cellStyle name="Input 3 2 2 5 4" xfId="9658"/>
    <cellStyle name="Input 3 2 2 5 5" xfId="15151"/>
    <cellStyle name="Input 3 2 2 5 6" xfId="12614"/>
    <cellStyle name="Input 3 2 2 6" xfId="6390"/>
    <cellStyle name="Input 3 2 2 6 2" xfId="8098"/>
    <cellStyle name="Input 3 2 2 6 2 2" xfId="12101"/>
    <cellStyle name="Input 3 2 2 6 2 3" xfId="18164"/>
    <cellStyle name="Input 3 2 2 6 2 4" xfId="21651"/>
    <cellStyle name="Input 3 2 2 6 3" xfId="10559"/>
    <cellStyle name="Input 3 2 2 6 4" xfId="16871"/>
    <cellStyle name="Input 3 2 2 6 5" xfId="19943"/>
    <cellStyle name="Input 3 2 2 7" xfId="5378"/>
    <cellStyle name="Input 3 2 2 7 2" xfId="10154"/>
    <cellStyle name="Input 3 2 2 7 3" xfId="16110"/>
    <cellStyle name="Input 3 2 2 7 4" xfId="18931"/>
    <cellStyle name="Input 3 2 2 8" xfId="7086"/>
    <cellStyle name="Input 3 2 2 8 2" xfId="11142"/>
    <cellStyle name="Input 3 2 2 8 3" xfId="17402"/>
    <cellStyle name="Input 3 2 2 8 4" xfId="20639"/>
    <cellStyle name="Input 3 2 2 9" xfId="4572"/>
    <cellStyle name="Input 3 2 2 9 2" xfId="15498"/>
    <cellStyle name="Input 3 2 2 9 3" xfId="12245"/>
    <cellStyle name="Input 3 2 3" xfId="2636"/>
    <cellStyle name="Input 3 2 3 2" xfId="3023"/>
    <cellStyle name="Input 3 2 3 2 2" xfId="7150"/>
    <cellStyle name="Input 3 2 3 2 2 2" xfId="17450"/>
    <cellStyle name="Input 3 2 3 2 2 3" xfId="20703"/>
    <cellStyle name="Input 3 2 3 2 3" xfId="9137"/>
    <cellStyle name="Input 3 2 3 2 4" xfId="14370"/>
    <cellStyle name="Input 3 2 3 2 5" xfId="16497"/>
    <cellStyle name="Input 3 2 3 3" xfId="3406"/>
    <cellStyle name="Input 3 2 3 3 2" xfId="14645"/>
    <cellStyle name="Input 3 2 3 3 3" xfId="13308"/>
    <cellStyle name="Input 3 2 3 4" xfId="3789"/>
    <cellStyle name="Input 3 2 3 4 2" xfId="14920"/>
    <cellStyle name="Input 3 2 3 4 3" xfId="12939"/>
    <cellStyle name="Input 3 2 3 5" xfId="4171"/>
    <cellStyle name="Input 3 2 3 5 2" xfId="15192"/>
    <cellStyle name="Input 3 2 3 5 3" xfId="12558"/>
    <cellStyle name="Input 3 2 3 6" xfId="5442"/>
    <cellStyle name="Input 3 2 3 6 2" xfId="16158"/>
    <cellStyle name="Input 3 2 3 6 3" xfId="18995"/>
    <cellStyle name="Input 3 2 3 7" xfId="8801"/>
    <cellStyle name="Input 3 2 3 8" xfId="14090"/>
    <cellStyle name="Input 3 2 3 9" xfId="18120"/>
    <cellStyle name="Input 3 2 4" xfId="2254"/>
    <cellStyle name="Input 3 2 4 2" xfId="4459"/>
    <cellStyle name="Input 3 2 4 2 2" xfId="9737"/>
    <cellStyle name="Input 3 2 4 2 3" xfId="15427"/>
    <cellStyle name="Input 3 2 4 2 4" xfId="12311"/>
    <cellStyle name="Input 3 2 4 3" xfId="4643"/>
    <cellStyle name="Input 3 2 4 3 2" xfId="15553"/>
    <cellStyle name="Input 3 2 4 3 3" xfId="18196"/>
    <cellStyle name="Input 3 2 4 4" xfId="8441"/>
    <cellStyle name="Input 3 2 4 5" xfId="13815"/>
    <cellStyle name="Input 3 2 4 6" xfId="16194"/>
    <cellStyle name="Input 3 2 5" xfId="5735"/>
    <cellStyle name="Input 3 2 5 2" xfId="7443"/>
    <cellStyle name="Input 3 2 5 2 2" xfId="11446"/>
    <cellStyle name="Input 3 2 5 2 3" xfId="17684"/>
    <cellStyle name="Input 3 2 5 2 4" xfId="20996"/>
    <cellStyle name="Input 3 2 5 3" xfId="10288"/>
    <cellStyle name="Input 3 2 5 4" xfId="16393"/>
    <cellStyle name="Input 3 2 5 5" xfId="19288"/>
    <cellStyle name="Input 3 2 6" xfId="5967"/>
    <cellStyle name="Input 3 2 6 2" xfId="7675"/>
    <cellStyle name="Input 3 2 6 2 2" xfId="11678"/>
    <cellStyle name="Input 3 2 6 2 3" xfId="17855"/>
    <cellStyle name="Input 3 2 6 2 4" xfId="21228"/>
    <cellStyle name="Input 3 2 6 3" xfId="10328"/>
    <cellStyle name="Input 3 2 6 4" xfId="16564"/>
    <cellStyle name="Input 3 2 6 5" xfId="19520"/>
    <cellStyle name="Input 3 2 7" xfId="6199"/>
    <cellStyle name="Input 3 2 7 2" xfId="7907"/>
    <cellStyle name="Input 3 2 7 2 2" xfId="11910"/>
    <cellStyle name="Input 3 2 7 2 3" xfId="18026"/>
    <cellStyle name="Input 3 2 7 2 4" xfId="21460"/>
    <cellStyle name="Input 3 2 7 3" xfId="10368"/>
    <cellStyle name="Input 3 2 7 4" xfId="16734"/>
    <cellStyle name="Input 3 2 7 5" xfId="19752"/>
    <cellStyle name="Input 3 2 8" xfId="5168"/>
    <cellStyle name="Input 3 2 8 2" xfId="9963"/>
    <cellStyle name="Input 3 2 8 3" xfId="15965"/>
    <cellStyle name="Input 3 2 8 4" xfId="18721"/>
    <cellStyle name="Input 3 2 9" xfId="6876"/>
    <cellStyle name="Input 3 2 9 2" xfId="10949"/>
    <cellStyle name="Input 3 2 9 3" xfId="17257"/>
    <cellStyle name="Input 3 2 9 4" xfId="20429"/>
    <cellStyle name="Input 3 3" xfId="2005"/>
    <cellStyle name="Input 3 3 10" xfId="4259"/>
    <cellStyle name="Input 3 3 10 2" xfId="15264"/>
    <cellStyle name="Input 3 3 10 3" xfId="12483"/>
    <cellStyle name="Input 3 3 11" xfId="8199"/>
    <cellStyle name="Input 3 3 12" xfId="13617"/>
    <cellStyle name="Input 3 3 2" xfId="2499"/>
    <cellStyle name="Input 3 3 2 10" xfId="8664"/>
    <cellStyle name="Input 3 3 2 11" xfId="13985"/>
    <cellStyle name="Input 3 3 2 12" xfId="16897"/>
    <cellStyle name="Input 3 3 2 2" xfId="2886"/>
    <cellStyle name="Input 3 3 2 2 2" xfId="6625"/>
    <cellStyle name="Input 3 3 2 2 2 2" xfId="10765"/>
    <cellStyle name="Input 3 3 2 2 2 3" xfId="17058"/>
    <cellStyle name="Input 3 3 2 2 2 4" xfId="20178"/>
    <cellStyle name="Input 3 3 2 2 3" xfId="4916"/>
    <cellStyle name="Input 3 3 2 2 3 2" xfId="15767"/>
    <cellStyle name="Input 3 3 2 2 3 3" xfId="18469"/>
    <cellStyle name="Input 3 3 2 2 4" xfId="9013"/>
    <cellStyle name="Input 3 3 2 2 5" xfId="14265"/>
    <cellStyle name="Input 3 3 2 2 6" xfId="16656"/>
    <cellStyle name="Input 3 3 2 3" xfId="3269"/>
    <cellStyle name="Input 3 3 2 3 2" xfId="6424"/>
    <cellStyle name="Input 3 3 2 3 2 2" xfId="10593"/>
    <cellStyle name="Input 3 3 2 3 2 3" xfId="16892"/>
    <cellStyle name="Input 3 3 2 3 2 4" xfId="19977"/>
    <cellStyle name="Input 3 3 2 3 3" xfId="4715"/>
    <cellStyle name="Input 3 3 2 3 3 2" xfId="15602"/>
    <cellStyle name="Input 3 3 2 3 3 3" xfId="18268"/>
    <cellStyle name="Input 3 3 2 3 4" xfId="9227"/>
    <cellStyle name="Input 3 3 2 3 5" xfId="14541"/>
    <cellStyle name="Input 3 3 2 3 6" xfId="13445"/>
    <cellStyle name="Input 3 3 2 4" xfId="3652"/>
    <cellStyle name="Input 3 3 2 4 2" xfId="7529"/>
    <cellStyle name="Input 3 3 2 4 2 2" xfId="11532"/>
    <cellStyle name="Input 3 3 2 4 2 3" xfId="17759"/>
    <cellStyle name="Input 3 3 2 4 2 4" xfId="21082"/>
    <cellStyle name="Input 3 3 2 4 3" xfId="5821"/>
    <cellStyle name="Input 3 3 2 4 3 2" xfId="16468"/>
    <cellStyle name="Input 3 3 2 4 3 3" xfId="19374"/>
    <cellStyle name="Input 3 3 2 4 4" xfId="9405"/>
    <cellStyle name="Input 3 3 2 4 5" xfId="14816"/>
    <cellStyle name="Input 3 3 2 4 6" xfId="13076"/>
    <cellStyle name="Input 3 3 2 5" xfId="4034"/>
    <cellStyle name="Input 3 3 2 5 2" xfId="7761"/>
    <cellStyle name="Input 3 3 2 5 2 2" xfId="11764"/>
    <cellStyle name="Input 3 3 2 5 2 3" xfId="17930"/>
    <cellStyle name="Input 3 3 2 5 2 4" xfId="21314"/>
    <cellStyle name="Input 3 3 2 5 3" xfId="6053"/>
    <cellStyle name="Input 3 3 2 5 3 2" xfId="16639"/>
    <cellStyle name="Input 3 3 2 5 3 3" xfId="19606"/>
    <cellStyle name="Input 3 3 2 5 4" xfId="9582"/>
    <cellStyle name="Input 3 3 2 5 5" xfId="15090"/>
    <cellStyle name="Input 3 3 2 5 6" xfId="12694"/>
    <cellStyle name="Input 3 3 2 6" xfId="6285"/>
    <cellStyle name="Input 3 3 2 6 2" xfId="7993"/>
    <cellStyle name="Input 3 3 2 6 2 2" xfId="11996"/>
    <cellStyle name="Input 3 3 2 6 2 3" xfId="18101"/>
    <cellStyle name="Input 3 3 2 6 2 4" xfId="21546"/>
    <cellStyle name="Input 3 3 2 6 3" xfId="10454"/>
    <cellStyle name="Input 3 3 2 6 4" xfId="16809"/>
    <cellStyle name="Input 3 3 2 6 5" xfId="19838"/>
    <cellStyle name="Input 3 3 2 7" xfId="5273"/>
    <cellStyle name="Input 3 3 2 7 2" xfId="10049"/>
    <cellStyle name="Input 3 3 2 7 3" xfId="16047"/>
    <cellStyle name="Input 3 3 2 7 4" xfId="18826"/>
    <cellStyle name="Input 3 3 2 8" xfId="6981"/>
    <cellStyle name="Input 3 3 2 8 2" xfId="11037"/>
    <cellStyle name="Input 3 3 2 8 3" xfId="17339"/>
    <cellStyle name="Input 3 3 2 8 4" xfId="20534"/>
    <cellStyle name="Input 3 3 2 9" xfId="4369"/>
    <cellStyle name="Input 3 3 2 9 2" xfId="15362"/>
    <cellStyle name="Input 3 3 2 9 3" xfId="12373"/>
    <cellStyle name="Input 3 3 3" xfId="2409"/>
    <cellStyle name="Input 3 3 3 2" xfId="2796"/>
    <cellStyle name="Input 3 3 3 2 2" xfId="7151"/>
    <cellStyle name="Input 3 3 3 2 2 2" xfId="17451"/>
    <cellStyle name="Input 3 3 3 2 2 3" xfId="20704"/>
    <cellStyle name="Input 3 3 3 2 3" xfId="8938"/>
    <cellStyle name="Input 3 3 3 2 4" xfId="14194"/>
    <cellStyle name="Input 3 3 3 2 5" xfId="17952"/>
    <cellStyle name="Input 3 3 3 3" xfId="3179"/>
    <cellStyle name="Input 3 3 3 3 2" xfId="14470"/>
    <cellStyle name="Input 3 3 3 3 3" xfId="13567"/>
    <cellStyle name="Input 3 3 3 4" xfId="3562"/>
    <cellStyle name="Input 3 3 3 4 2" xfId="14745"/>
    <cellStyle name="Input 3 3 3 4 3" xfId="13166"/>
    <cellStyle name="Input 3 3 3 5" xfId="3944"/>
    <cellStyle name="Input 3 3 3 5 2" xfId="15019"/>
    <cellStyle name="Input 3 3 3 5 3" xfId="12784"/>
    <cellStyle name="Input 3 3 3 6" xfId="5443"/>
    <cellStyle name="Input 3 3 3 6 2" xfId="16159"/>
    <cellStyle name="Input 3 3 3 6 3" xfId="18996"/>
    <cellStyle name="Input 3 3 3 7" xfId="8584"/>
    <cellStyle name="Input 3 3 3 8" xfId="13914"/>
    <cellStyle name="Input 3 3 3 9" xfId="13948"/>
    <cellStyle name="Input 3 3 4" xfId="2207"/>
    <cellStyle name="Input 3 3 4 2" xfId="6522"/>
    <cellStyle name="Input 3 3 4 2 2" xfId="10687"/>
    <cellStyle name="Input 3 3 4 2 3" xfId="16968"/>
    <cellStyle name="Input 3 3 4 2 4" xfId="20075"/>
    <cellStyle name="Input 3 3 4 3" xfId="4813"/>
    <cellStyle name="Input 3 3 4 3 2" xfId="15678"/>
    <cellStyle name="Input 3 3 4 3 3" xfId="18366"/>
    <cellStyle name="Input 3 3 4 4" xfId="8395"/>
    <cellStyle name="Input 3 3 4 5" xfId="13778"/>
    <cellStyle name="Input 3 3 4 6" xfId="16845"/>
    <cellStyle name="Input 3 3 5" xfId="5717"/>
    <cellStyle name="Input 3 3 5 2" xfId="7425"/>
    <cellStyle name="Input 3 3 5 2 2" xfId="11428"/>
    <cellStyle name="Input 3 3 5 2 3" xfId="17666"/>
    <cellStyle name="Input 3 3 5 2 4" xfId="20978"/>
    <cellStyle name="Input 3 3 5 3" xfId="10270"/>
    <cellStyle name="Input 3 3 5 4" xfId="16375"/>
    <cellStyle name="Input 3 3 5 5" xfId="19270"/>
    <cellStyle name="Input 3 3 6" xfId="5949"/>
    <cellStyle name="Input 3 3 6 2" xfId="7657"/>
    <cellStyle name="Input 3 3 6 2 2" xfId="11660"/>
    <cellStyle name="Input 3 3 6 2 3" xfId="17837"/>
    <cellStyle name="Input 3 3 6 2 4" xfId="21210"/>
    <cellStyle name="Input 3 3 6 3" xfId="10310"/>
    <cellStyle name="Input 3 3 6 4" xfId="16546"/>
    <cellStyle name="Input 3 3 6 5" xfId="19502"/>
    <cellStyle name="Input 3 3 7" xfId="6181"/>
    <cellStyle name="Input 3 3 7 2" xfId="7889"/>
    <cellStyle name="Input 3 3 7 2 2" xfId="11892"/>
    <cellStyle name="Input 3 3 7 2 3" xfId="18008"/>
    <cellStyle name="Input 3 3 7 2 4" xfId="21442"/>
    <cellStyle name="Input 3 3 7 3" xfId="10350"/>
    <cellStyle name="Input 3 3 7 4" xfId="16716"/>
    <cellStyle name="Input 3 3 7 5" xfId="19734"/>
    <cellStyle name="Input 3 3 8" xfId="5143"/>
    <cellStyle name="Input 3 3 8 2" xfId="9945"/>
    <cellStyle name="Input 3 3 8 3" xfId="15944"/>
    <cellStyle name="Input 3 3 8 4" xfId="18696"/>
    <cellStyle name="Input 3 3 9" xfId="6851"/>
    <cellStyle name="Input 3 3 9 2" xfId="10931"/>
    <cellStyle name="Input 3 3 9 3" xfId="17236"/>
    <cellStyle name="Input 3 3 9 4" xfId="20404"/>
    <cellStyle name="Input 3 4" xfId="2522"/>
    <cellStyle name="Input 3 4 10" xfId="8687"/>
    <cellStyle name="Input 3 4 11" xfId="14005"/>
    <cellStyle name="Input 3 4 12" xfId="13845"/>
    <cellStyle name="Input 3 4 2" xfId="2909"/>
    <cellStyle name="Input 3 4 2 2" xfId="6662"/>
    <cellStyle name="Input 3 4 2 2 2" xfId="10787"/>
    <cellStyle name="Input 3 4 2 2 3" xfId="17090"/>
    <cellStyle name="Input 3 4 2 2 4" xfId="20215"/>
    <cellStyle name="Input 3 4 2 3" xfId="4953"/>
    <cellStyle name="Input 3 4 2 3 2" xfId="15799"/>
    <cellStyle name="Input 3 4 2 3 3" xfId="18506"/>
    <cellStyle name="Input 3 4 2 4" xfId="9036"/>
    <cellStyle name="Input 3 4 2 5" xfId="14285"/>
    <cellStyle name="Input 3 4 2 6" xfId="16035"/>
    <cellStyle name="Input 3 4 3" xfId="3292"/>
    <cellStyle name="Input 3 4 3 2" xfId="6512"/>
    <cellStyle name="Input 3 4 3 2 2" xfId="10677"/>
    <cellStyle name="Input 3 4 3 2 3" xfId="16959"/>
    <cellStyle name="Input 3 4 3 2 4" xfId="20065"/>
    <cellStyle name="Input 3 4 3 3" xfId="4803"/>
    <cellStyle name="Input 3 4 3 3 2" xfId="15669"/>
    <cellStyle name="Input 3 4 3 3 3" xfId="18356"/>
    <cellStyle name="Input 3 4 3 4" xfId="9250"/>
    <cellStyle name="Input 3 4 3 5" xfId="14561"/>
    <cellStyle name="Input 3 4 3 6" xfId="13422"/>
    <cellStyle name="Input 3 4 4" xfId="3675"/>
    <cellStyle name="Input 3 4 4 2" xfId="7506"/>
    <cellStyle name="Input 3 4 4 2 2" xfId="11509"/>
    <cellStyle name="Input 3 4 4 2 3" xfId="17739"/>
    <cellStyle name="Input 3 4 4 2 4" xfId="21059"/>
    <cellStyle name="Input 3 4 4 3" xfId="5798"/>
    <cellStyle name="Input 3 4 4 3 2" xfId="16448"/>
    <cellStyle name="Input 3 4 4 3 3" xfId="19351"/>
    <cellStyle name="Input 3 4 4 4" xfId="9428"/>
    <cellStyle name="Input 3 4 4 5" xfId="14836"/>
    <cellStyle name="Input 3 4 4 6" xfId="13053"/>
    <cellStyle name="Input 3 4 5" xfId="4057"/>
    <cellStyle name="Input 3 4 5 2" xfId="7738"/>
    <cellStyle name="Input 3 4 5 2 2" xfId="11741"/>
    <cellStyle name="Input 3 4 5 2 3" xfId="17910"/>
    <cellStyle name="Input 3 4 5 2 4" xfId="21291"/>
    <cellStyle name="Input 3 4 5 3" xfId="6030"/>
    <cellStyle name="Input 3 4 5 3 2" xfId="16619"/>
    <cellStyle name="Input 3 4 5 3 3" xfId="19583"/>
    <cellStyle name="Input 3 4 5 4" xfId="9605"/>
    <cellStyle name="Input 3 4 5 5" xfId="15110"/>
    <cellStyle name="Input 3 4 5 6" xfId="12671"/>
    <cellStyle name="Input 3 4 6" xfId="6262"/>
    <cellStyle name="Input 3 4 6 2" xfId="7970"/>
    <cellStyle name="Input 3 4 6 2 2" xfId="11973"/>
    <cellStyle name="Input 3 4 6 2 3" xfId="18081"/>
    <cellStyle name="Input 3 4 6 2 4" xfId="21523"/>
    <cellStyle name="Input 3 4 6 3" xfId="10431"/>
    <cellStyle name="Input 3 4 6 4" xfId="16789"/>
    <cellStyle name="Input 3 4 6 5" xfId="19815"/>
    <cellStyle name="Input 3 4 7" xfId="5250"/>
    <cellStyle name="Input 3 4 7 2" xfId="10026"/>
    <cellStyle name="Input 3 4 7 3" xfId="16027"/>
    <cellStyle name="Input 3 4 7 4" xfId="18803"/>
    <cellStyle name="Input 3 4 8" xfId="6958"/>
    <cellStyle name="Input 3 4 8 2" xfId="11014"/>
    <cellStyle name="Input 3 4 8 3" xfId="17319"/>
    <cellStyle name="Input 3 4 8 4" xfId="20511"/>
    <cellStyle name="Input 3 4 9" xfId="4345"/>
    <cellStyle name="Input 3 4 9 2" xfId="15342"/>
    <cellStyle name="Input 3 4 9 3" xfId="12397"/>
    <cellStyle name="Input 3 5" xfId="2366"/>
    <cellStyle name="Input 3 5 2" xfId="2753"/>
    <cellStyle name="Input 3 5 2 2" xfId="6573"/>
    <cellStyle name="Input 3 5 2 2 2" xfId="17011"/>
    <cellStyle name="Input 3 5 2 2 3" xfId="20126"/>
    <cellStyle name="Input 3 5 2 3" xfId="8906"/>
    <cellStyle name="Input 3 5 2 4" xfId="14159"/>
    <cellStyle name="Input 3 5 2 5" xfId="14943"/>
    <cellStyle name="Input 3 5 3" xfId="3136"/>
    <cellStyle name="Input 3 5 3 2" xfId="14435"/>
    <cellStyle name="Input 3 5 3 3" xfId="16885"/>
    <cellStyle name="Input 3 5 4" xfId="3519"/>
    <cellStyle name="Input 3 5 4 2" xfId="14710"/>
    <cellStyle name="Input 3 5 4 3" xfId="13209"/>
    <cellStyle name="Input 3 5 5" xfId="3901"/>
    <cellStyle name="Input 3 5 5 2" xfId="14984"/>
    <cellStyle name="Input 3 5 5 3" xfId="12827"/>
    <cellStyle name="Input 3 5 6" xfId="4864"/>
    <cellStyle name="Input 3 5 6 2" xfId="15720"/>
    <cellStyle name="Input 3 5 6 3" xfId="18417"/>
    <cellStyle name="Input 3 5 7" xfId="8543"/>
    <cellStyle name="Input 3 5 8" xfId="13879"/>
    <cellStyle name="Input 3 5 9" xfId="14609"/>
    <cellStyle name="Input 3 6" xfId="5531"/>
    <cellStyle name="Input 3 6 2" xfId="7239"/>
    <cellStyle name="Input 3 6 2 2" xfId="11261"/>
    <cellStyle name="Input 3 6 2 3" xfId="17529"/>
    <cellStyle name="Input 3 6 2 4" xfId="20792"/>
    <cellStyle name="Input 3 6 3" xfId="10218"/>
    <cellStyle name="Input 3 6 4" xfId="16237"/>
    <cellStyle name="Input 3 6 5" xfId="19084"/>
    <cellStyle name="Input 3 7" xfId="4768"/>
    <cellStyle name="Input 3 7 2" xfId="6477"/>
    <cellStyle name="Input 3 7 2 2" xfId="10646"/>
    <cellStyle name="Input 3 7 2 3" xfId="16931"/>
    <cellStyle name="Input 3 7 2 4" xfId="20030"/>
    <cellStyle name="Input 3 7 3" xfId="9820"/>
    <cellStyle name="Input 3 7 4" xfId="15641"/>
    <cellStyle name="Input 3 7 5" xfId="18321"/>
    <cellStyle name="Input 3 8" xfId="5700"/>
    <cellStyle name="Input 3 8 2" xfId="7408"/>
    <cellStyle name="Input 3 8 2 2" xfId="11413"/>
    <cellStyle name="Input 3 8 2 3" xfId="17650"/>
    <cellStyle name="Input 3 8 2 4" xfId="20961"/>
    <cellStyle name="Input 3 8 3" xfId="10266"/>
    <cellStyle name="Input 3 8 4" xfId="16359"/>
    <cellStyle name="Input 3 8 5" xfId="19253"/>
    <cellStyle name="Input 3 9" xfId="4841"/>
    <cellStyle name="Input 3 9 2" xfId="6550"/>
    <cellStyle name="Input 3 9 2 2" xfId="10711"/>
    <cellStyle name="Input 3 9 2 3" xfId="16991"/>
    <cellStyle name="Input 3 9 2 4" xfId="20103"/>
    <cellStyle name="Input 3 9 3" xfId="9858"/>
    <cellStyle name="Input 3 9 4" xfId="15700"/>
    <cellStyle name="Input 3 9 5" xfId="18394"/>
    <cellStyle name="Input 4" xfId="2350"/>
    <cellStyle name="Input 4 2" xfId="2737"/>
    <cellStyle name="Input 4 2 2" xfId="14148"/>
    <cellStyle name="Input 4 2 3" xfId="17732"/>
    <cellStyle name="Input 4 3" xfId="3120"/>
    <cellStyle name="Input 4 3 2" xfId="14424"/>
    <cellStyle name="Input 4 3 3" xfId="14931"/>
    <cellStyle name="Input 4 4" xfId="3503"/>
    <cellStyle name="Input 4 4 2" xfId="14699"/>
    <cellStyle name="Input 4 4 3" xfId="13225"/>
    <cellStyle name="Input 4 5" xfId="3885"/>
    <cellStyle name="Input 4 5 2" xfId="14973"/>
    <cellStyle name="Input 4 5 3" xfId="12843"/>
    <cellStyle name="Input 4 6" xfId="13868"/>
    <cellStyle name="Input 4 7" xfId="14651"/>
    <cellStyle name="Input 5" xfId="2429"/>
    <cellStyle name="Input 5 2" xfId="2816"/>
    <cellStyle name="Input 5 2 2" xfId="14208"/>
    <cellStyle name="Input 5 2 3" xfId="14097"/>
    <cellStyle name="Input 5 3" xfId="3199"/>
    <cellStyle name="Input 5 3 2" xfId="14484"/>
    <cellStyle name="Input 5 3 3" xfId="13554"/>
    <cellStyle name="Input 5 4" xfId="3582"/>
    <cellStyle name="Input 5 4 2" xfId="14759"/>
    <cellStyle name="Input 5 4 3" xfId="13146"/>
    <cellStyle name="Input 5 5" xfId="3964"/>
    <cellStyle name="Input 5 5 2" xfId="15033"/>
    <cellStyle name="Input 5 5 3" xfId="12764"/>
    <cellStyle name="Input 5 6" xfId="13928"/>
    <cellStyle name="Input 5 7" xfId="16906"/>
    <cellStyle name="Input 6" xfId="21865"/>
    <cellStyle name="Linked Cell" xfId="75"/>
    <cellStyle name="material" xfId="240"/>
    <cellStyle name="material 2" xfId="241"/>
    <cellStyle name="Moeda 10" xfId="1882"/>
    <cellStyle name="Moeda 10 2" xfId="8142"/>
    <cellStyle name="Moeda 10 2 2" xfId="21745"/>
    <cellStyle name="Moeda 10 2 3" xfId="21727"/>
    <cellStyle name="Moeda 10 2 3 2" xfId="21764"/>
    <cellStyle name="Moeda 10 2 3 3" xfId="21786"/>
    <cellStyle name="Moeda 10 2 3 3 2" xfId="21850"/>
    <cellStyle name="Moeda 10 2 3 4" xfId="21748"/>
    <cellStyle name="Moeda 11" xfId="21720"/>
    <cellStyle name="Moeda 2" xfId="242"/>
    <cellStyle name="Moeda 2 10" xfId="243"/>
    <cellStyle name="Moeda 2 10 2" xfId="244"/>
    <cellStyle name="Moeda 2 11" xfId="245"/>
    <cellStyle name="Moeda 2 11 2" xfId="246"/>
    <cellStyle name="Moeda 2 12" xfId="247"/>
    <cellStyle name="Moeda 2 12 2" xfId="248"/>
    <cellStyle name="Moeda 2 13" xfId="249"/>
    <cellStyle name="Moeda 2 13 2" xfId="250"/>
    <cellStyle name="Moeda 2 13 2 2" xfId="251"/>
    <cellStyle name="Moeda 2 13 3" xfId="252"/>
    <cellStyle name="Moeda 2 13 3 2" xfId="1756"/>
    <cellStyle name="Moeda 2 13 4" xfId="1755"/>
    <cellStyle name="Moeda 2 14" xfId="253"/>
    <cellStyle name="Moeda 2 14 2" xfId="254"/>
    <cellStyle name="Moeda 2 15" xfId="255"/>
    <cellStyle name="Moeda 2 15 2" xfId="256"/>
    <cellStyle name="Moeda 2 16" xfId="257"/>
    <cellStyle name="Moeda 2 16 2" xfId="258"/>
    <cellStyle name="Moeda 2 17" xfId="259"/>
    <cellStyle name="Moeda 2 17 2" xfId="260"/>
    <cellStyle name="Moeda 2 18" xfId="261"/>
    <cellStyle name="Moeda 2 18 2" xfId="262"/>
    <cellStyle name="Moeda 2 19" xfId="263"/>
    <cellStyle name="Moeda 2 19 2" xfId="264"/>
    <cellStyle name="Moeda 2 2" xfId="265"/>
    <cellStyle name="Moeda 2 2 10" xfId="266"/>
    <cellStyle name="Moeda 2 2 10 2" xfId="267"/>
    <cellStyle name="Moeda 2 2 11" xfId="268"/>
    <cellStyle name="Moeda 2 2 12" xfId="269"/>
    <cellStyle name="Moeda 2 2 2" xfId="270"/>
    <cellStyle name="Moeda 2 2 2 2" xfId="271"/>
    <cellStyle name="Moeda 2 2 3" xfId="272"/>
    <cellStyle name="Moeda 2 2 3 2" xfId="273"/>
    <cellStyle name="Moeda 2 2 4" xfId="274"/>
    <cellStyle name="Moeda 2 2 4 2" xfId="275"/>
    <cellStyle name="Moeda 2 2 5" xfId="276"/>
    <cellStyle name="Moeda 2 2 5 2" xfId="277"/>
    <cellStyle name="Moeda 2 2 6" xfId="278"/>
    <cellStyle name="Moeda 2 2 6 2" xfId="279"/>
    <cellStyle name="Moeda 2 2 7" xfId="280"/>
    <cellStyle name="Moeda 2 2 7 2" xfId="281"/>
    <cellStyle name="Moeda 2 2 8" xfId="282"/>
    <cellStyle name="Moeda 2 2 8 2" xfId="283"/>
    <cellStyle name="Moeda 2 2 9" xfId="284"/>
    <cellStyle name="Moeda 2 2 9 2" xfId="285"/>
    <cellStyle name="Moeda 2 20" xfId="286"/>
    <cellStyle name="Moeda 2 20 2" xfId="287"/>
    <cellStyle name="Moeda 2 21" xfId="288"/>
    <cellStyle name="Moeda 2 22" xfId="289"/>
    <cellStyle name="Moeda 2 3" xfId="290"/>
    <cellStyle name="Moeda 2 3 10" xfId="291"/>
    <cellStyle name="Moeda 2 3 10 2" xfId="292"/>
    <cellStyle name="Moeda 2 3 11" xfId="293"/>
    <cellStyle name="Moeda 2 3 2" xfId="294"/>
    <cellStyle name="Moeda 2 3 2 2" xfId="295"/>
    <cellStyle name="Moeda 2 3 3" xfId="296"/>
    <cellStyle name="Moeda 2 3 3 2" xfId="297"/>
    <cellStyle name="Moeda 2 3 4" xfId="298"/>
    <cellStyle name="Moeda 2 3 4 2" xfId="299"/>
    <cellStyle name="Moeda 2 3 5" xfId="300"/>
    <cellStyle name="Moeda 2 3 5 2" xfId="301"/>
    <cellStyle name="Moeda 2 3 6" xfId="302"/>
    <cellStyle name="Moeda 2 3 6 2" xfId="303"/>
    <cellStyle name="Moeda 2 3 7" xfId="304"/>
    <cellStyle name="Moeda 2 3 7 2" xfId="305"/>
    <cellStyle name="Moeda 2 3 8" xfId="306"/>
    <cellStyle name="Moeda 2 3 8 2" xfId="307"/>
    <cellStyle name="Moeda 2 3 9" xfId="308"/>
    <cellStyle name="Moeda 2 3 9 2" xfId="309"/>
    <cellStyle name="Moeda 2 4" xfId="310"/>
    <cellStyle name="Moeda 2 4 2" xfId="311"/>
    <cellStyle name="Moeda 2 5" xfId="312"/>
    <cellStyle name="Moeda 2 5 2" xfId="313"/>
    <cellStyle name="Moeda 2 6" xfId="314"/>
    <cellStyle name="Moeda 2 6 2" xfId="315"/>
    <cellStyle name="Moeda 2 7" xfId="316"/>
    <cellStyle name="Moeda 2 7 2" xfId="317"/>
    <cellStyle name="Moeda 2 8" xfId="318"/>
    <cellStyle name="Moeda 2 8 2" xfId="319"/>
    <cellStyle name="Moeda 2 9" xfId="320"/>
    <cellStyle name="Moeda 2 9 2" xfId="321"/>
    <cellStyle name="Moeda 3" xfId="322"/>
    <cellStyle name="Moeda 3 10" xfId="323"/>
    <cellStyle name="Moeda 3 10 2" xfId="324"/>
    <cellStyle name="Moeda 3 11" xfId="325"/>
    <cellStyle name="Moeda 3 11 2" xfId="326"/>
    <cellStyle name="Moeda 3 12" xfId="327"/>
    <cellStyle name="Moeda 3 12 2" xfId="328"/>
    <cellStyle name="Moeda 3 13" xfId="329"/>
    <cellStyle name="Moeda 3 14" xfId="330"/>
    <cellStyle name="Moeda 3 2" xfId="331"/>
    <cellStyle name="Moeda 3 2 10" xfId="332"/>
    <cellStyle name="Moeda 3 2 10 2" xfId="333"/>
    <cellStyle name="Moeda 3 2 11" xfId="334"/>
    <cellStyle name="Moeda 3 2 12" xfId="335"/>
    <cellStyle name="Moeda 3 2 2" xfId="336"/>
    <cellStyle name="Moeda 3 2 2 2" xfId="337"/>
    <cellStyle name="Moeda 3 2 3" xfId="338"/>
    <cellStyle name="Moeda 3 2 3 2" xfId="339"/>
    <cellStyle name="Moeda 3 2 4" xfId="340"/>
    <cellStyle name="Moeda 3 2 4 2" xfId="341"/>
    <cellStyle name="Moeda 3 2 5" xfId="342"/>
    <cellStyle name="Moeda 3 2 5 2" xfId="343"/>
    <cellStyle name="Moeda 3 2 6" xfId="344"/>
    <cellStyle name="Moeda 3 2 6 2" xfId="345"/>
    <cellStyle name="Moeda 3 2 7" xfId="346"/>
    <cellStyle name="Moeda 3 2 7 2" xfId="347"/>
    <cellStyle name="Moeda 3 2 8" xfId="348"/>
    <cellStyle name="Moeda 3 2 8 2" xfId="349"/>
    <cellStyle name="Moeda 3 2 9" xfId="350"/>
    <cellStyle name="Moeda 3 2 9 2" xfId="351"/>
    <cellStyle name="Moeda 3 3" xfId="352"/>
    <cellStyle name="Moeda 3 3 10" xfId="353"/>
    <cellStyle name="Moeda 3 3 10 2" xfId="354"/>
    <cellStyle name="Moeda 3 3 11" xfId="355"/>
    <cellStyle name="Moeda 3 3 2" xfId="356"/>
    <cellStyle name="Moeda 3 3 2 2" xfId="357"/>
    <cellStyle name="Moeda 3 3 3" xfId="358"/>
    <cellStyle name="Moeda 3 3 3 2" xfId="359"/>
    <cellStyle name="Moeda 3 3 4" xfId="360"/>
    <cellStyle name="Moeda 3 3 4 2" xfId="361"/>
    <cellStyle name="Moeda 3 3 5" xfId="362"/>
    <cellStyle name="Moeda 3 3 5 2" xfId="363"/>
    <cellStyle name="Moeda 3 3 6" xfId="364"/>
    <cellStyle name="Moeda 3 3 6 2" xfId="365"/>
    <cellStyle name="Moeda 3 3 7" xfId="366"/>
    <cellStyle name="Moeda 3 3 7 2" xfId="367"/>
    <cellStyle name="Moeda 3 3 8" xfId="368"/>
    <cellStyle name="Moeda 3 3 8 2" xfId="369"/>
    <cellStyle name="Moeda 3 3 9" xfId="370"/>
    <cellStyle name="Moeda 3 3 9 2" xfId="371"/>
    <cellStyle name="Moeda 3 4" xfId="372"/>
    <cellStyle name="Moeda 3 4 2" xfId="373"/>
    <cellStyle name="Moeda 3 5" xfId="374"/>
    <cellStyle name="Moeda 3 5 2" xfId="375"/>
    <cellStyle name="Moeda 3 6" xfId="376"/>
    <cellStyle name="Moeda 3 6 2" xfId="377"/>
    <cellStyle name="Moeda 3 7" xfId="378"/>
    <cellStyle name="Moeda 3 7 2" xfId="379"/>
    <cellStyle name="Moeda 3 8" xfId="380"/>
    <cellStyle name="Moeda 3 8 2" xfId="381"/>
    <cellStyle name="Moeda 3 9" xfId="382"/>
    <cellStyle name="Moeda 3 9 2" xfId="383"/>
    <cellStyle name="Moeda 4" xfId="384"/>
    <cellStyle name="Moeda 4 2" xfId="385"/>
    <cellStyle name="Moeda 5" xfId="386"/>
    <cellStyle name="Moeda 5 2" xfId="387"/>
    <cellStyle name="Moeda 6" xfId="388"/>
    <cellStyle name="Moeda 6 2" xfId="389"/>
    <cellStyle name="Moeda 6 2 2" xfId="1758"/>
    <cellStyle name="Moeda 6 3" xfId="1757"/>
    <cellStyle name="Moeda 7" xfId="390"/>
    <cellStyle name="Moeda 7 2" xfId="391"/>
    <cellStyle name="Moeda 7 2 2" xfId="1760"/>
    <cellStyle name="Moeda 7 3" xfId="1759"/>
    <cellStyle name="Moeda 7 4" xfId="8123"/>
    <cellStyle name="Moeda 7 4 2" xfId="8143"/>
    <cellStyle name="Moeda 7 4 3" xfId="21728"/>
    <cellStyle name="Moeda 7 4 3 2" xfId="21765"/>
    <cellStyle name="Moeda 7 4 3 3" xfId="21787"/>
    <cellStyle name="Moeda 7 4 3 3 2" xfId="21853"/>
    <cellStyle name="Moeda 7 4 3 4" xfId="21749"/>
    <cellStyle name="Moeda 8" xfId="392"/>
    <cellStyle name="Moeda 8 2" xfId="393"/>
    <cellStyle name="Moeda 8 2 2" xfId="1762"/>
    <cellStyle name="Moeda 8 3" xfId="1761"/>
    <cellStyle name="Moeda 8 4" xfId="8124"/>
    <cellStyle name="Moeda 8 4 2" xfId="8144"/>
    <cellStyle name="Moeda 8 4 3" xfId="21729"/>
    <cellStyle name="Moeda 8 4 3 2" xfId="21766"/>
    <cellStyle name="Moeda 8 4 3 3" xfId="21788"/>
    <cellStyle name="Moeda 8 4 3 3 2" xfId="21855"/>
    <cellStyle name="Moeda 8 4 3 4" xfId="21750"/>
    <cellStyle name="Moeda 9" xfId="1680"/>
    <cellStyle name="Moeda 9 2" xfId="8118"/>
    <cellStyle name="Neutra" xfId="21808" builtinId="28" customBuiltin="1"/>
    <cellStyle name="Neutra 2" xfId="76"/>
    <cellStyle name="Neutra 2 2" xfId="394"/>
    <cellStyle name="Neutra 2 3" xfId="1681"/>
    <cellStyle name="Neutra 2 4" xfId="1745"/>
    <cellStyle name="Neutral" xfId="77"/>
    <cellStyle name="Neutro" xfId="78"/>
    <cellStyle name="Normal" xfId="0" builtinId="0"/>
    <cellStyle name="Normal 10" xfId="395"/>
    <cellStyle name="Normal 10 2" xfId="396"/>
    <cellStyle name="Normal 10 2 2" xfId="397"/>
    <cellStyle name="Normal 10 3" xfId="398"/>
    <cellStyle name="Normal 11" xfId="399"/>
    <cellStyle name="Normal 11 2" xfId="400"/>
    <cellStyle name="Normal 12" xfId="401"/>
    <cellStyle name="Normal 12 2" xfId="402"/>
    <cellStyle name="Normal 13" xfId="403"/>
    <cellStyle name="Normal 13 2" xfId="404"/>
    <cellStyle name="Normal 14" xfId="405"/>
    <cellStyle name="Normal 14 2" xfId="406"/>
    <cellStyle name="Normal 15" xfId="407"/>
    <cellStyle name="Normal 16" xfId="408"/>
    <cellStyle name="Normal 16 10" xfId="409"/>
    <cellStyle name="Normal 16 11" xfId="410"/>
    <cellStyle name="Normal 16 12" xfId="411"/>
    <cellStyle name="Normal 16 13" xfId="412"/>
    <cellStyle name="Normal 16 14" xfId="413"/>
    <cellStyle name="Normal 16 15" xfId="414"/>
    <cellStyle name="Normal 16 16" xfId="415"/>
    <cellStyle name="Normal 16 17" xfId="416"/>
    <cellStyle name="Normal 16 18" xfId="417"/>
    <cellStyle name="Normal 16 19" xfId="418"/>
    <cellStyle name="Normal 16 2" xfId="419"/>
    <cellStyle name="Normal 16 20" xfId="420"/>
    <cellStyle name="Normal 16 21" xfId="421"/>
    <cellStyle name="Normal 16 22" xfId="422"/>
    <cellStyle name="Normal 16 23" xfId="423"/>
    <cellStyle name="Normal 16 24" xfId="424"/>
    <cellStyle name="Normal 16 25" xfId="425"/>
    <cellStyle name="Normal 16 26" xfId="426"/>
    <cellStyle name="Normal 16 27" xfId="427"/>
    <cellStyle name="Normal 16 28" xfId="428"/>
    <cellStyle name="Normal 16 29" xfId="429"/>
    <cellStyle name="Normal 16 3" xfId="430"/>
    <cellStyle name="Normal 16 30" xfId="431"/>
    <cellStyle name="Normal 16 31" xfId="432"/>
    <cellStyle name="Normal 16 32" xfId="433"/>
    <cellStyle name="Normal 16 33" xfId="434"/>
    <cellStyle name="Normal 16 34" xfId="435"/>
    <cellStyle name="Normal 16 35" xfId="436"/>
    <cellStyle name="Normal 16 36" xfId="437"/>
    <cellStyle name="Normal 16 37" xfId="438"/>
    <cellStyle name="Normal 16 38" xfId="439"/>
    <cellStyle name="Normal 16 39" xfId="440"/>
    <cellStyle name="Normal 16 4" xfId="441"/>
    <cellStyle name="Normal 16 5" xfId="442"/>
    <cellStyle name="Normal 16 6" xfId="443"/>
    <cellStyle name="Normal 16 7" xfId="444"/>
    <cellStyle name="Normal 16 8" xfId="445"/>
    <cellStyle name="Normal 16 9" xfId="446"/>
    <cellStyle name="Normal 17" xfId="447"/>
    <cellStyle name="Normal 17 2" xfId="448"/>
    <cellStyle name="Normal 18" xfId="449"/>
    <cellStyle name="Normal 18 2" xfId="450"/>
    <cellStyle name="Normal 19" xfId="451"/>
    <cellStyle name="Normal 19 10" xfId="452"/>
    <cellStyle name="Normal 19 11" xfId="453"/>
    <cellStyle name="Normal 19 12" xfId="454"/>
    <cellStyle name="Normal 19 13" xfId="455"/>
    <cellStyle name="Normal 19 14" xfId="456"/>
    <cellStyle name="Normal 19 15" xfId="457"/>
    <cellStyle name="Normal 19 16" xfId="458"/>
    <cellStyle name="Normal 19 17" xfId="459"/>
    <cellStyle name="Normal 19 18" xfId="460"/>
    <cellStyle name="Normal 19 19" xfId="461"/>
    <cellStyle name="Normal 19 2" xfId="462"/>
    <cellStyle name="Normal 19 20" xfId="463"/>
    <cellStyle name="Normal 19 21" xfId="464"/>
    <cellStyle name="Normal 19 22" xfId="465"/>
    <cellStyle name="Normal 19 23" xfId="466"/>
    <cellStyle name="Normal 19 24" xfId="467"/>
    <cellStyle name="Normal 19 25" xfId="468"/>
    <cellStyle name="Normal 19 26" xfId="469"/>
    <cellStyle name="Normal 19 27" xfId="470"/>
    <cellStyle name="Normal 19 28" xfId="471"/>
    <cellStyle name="Normal 19 29" xfId="472"/>
    <cellStyle name="Normal 19 3" xfId="473"/>
    <cellStyle name="Normal 19 30" xfId="474"/>
    <cellStyle name="Normal 19 31" xfId="475"/>
    <cellStyle name="Normal 19 32" xfId="476"/>
    <cellStyle name="Normal 19 33" xfId="477"/>
    <cellStyle name="Normal 19 34" xfId="478"/>
    <cellStyle name="Normal 19 35" xfId="479"/>
    <cellStyle name="Normal 19 36" xfId="480"/>
    <cellStyle name="Normal 19 37" xfId="481"/>
    <cellStyle name="Normal 19 38" xfId="482"/>
    <cellStyle name="Normal 19 4" xfId="483"/>
    <cellStyle name="Normal 19 5" xfId="484"/>
    <cellStyle name="Normal 19 6" xfId="485"/>
    <cellStyle name="Normal 19 7" xfId="486"/>
    <cellStyle name="Normal 19 8" xfId="487"/>
    <cellStyle name="Normal 19 9" xfId="488"/>
    <cellStyle name="Normal 2" xfId="79"/>
    <cellStyle name="Normal 2 10" xfId="489"/>
    <cellStyle name="Normal 2 10 2" xfId="490"/>
    <cellStyle name="Normal 2 11" xfId="491"/>
    <cellStyle name="Normal 2 11 2" xfId="492"/>
    <cellStyle name="Normal 2 12" xfId="493"/>
    <cellStyle name="Normal 2 12 2" xfId="494"/>
    <cellStyle name="Normal 2 13" xfId="495"/>
    <cellStyle name="Normal 2 13 2" xfId="496"/>
    <cellStyle name="Normal 2 14" xfId="497"/>
    <cellStyle name="Normal 2 14 2" xfId="498"/>
    <cellStyle name="Normal 2 15" xfId="499"/>
    <cellStyle name="Normal 2 15 2" xfId="500"/>
    <cellStyle name="Normal 2 16" xfId="501"/>
    <cellStyle name="Normal 2 16 2" xfId="502"/>
    <cellStyle name="Normal 2 17" xfId="503"/>
    <cellStyle name="Normal 2 17 2" xfId="504"/>
    <cellStyle name="Normal 2 18" xfId="505"/>
    <cellStyle name="Normal 2 18 2" xfId="506"/>
    <cellStyle name="Normal 2 19" xfId="507"/>
    <cellStyle name="Normal 2 19 2" xfId="508"/>
    <cellStyle name="Normal 2 2" xfId="509"/>
    <cellStyle name="Normal 2 2 2" xfId="510"/>
    <cellStyle name="Normal 2 2 2 2" xfId="511"/>
    <cellStyle name="Normal 2 2 3" xfId="512"/>
    <cellStyle name="Normal 2 2 3 2" xfId="513"/>
    <cellStyle name="Normal 2 2 4" xfId="514"/>
    <cellStyle name="Normal 2 2 4 2" xfId="515"/>
    <cellStyle name="Normal 2 2 5" xfId="516"/>
    <cellStyle name="Normal 2 2 6" xfId="8133"/>
    <cellStyle name="Normal 2 20" xfId="517"/>
    <cellStyle name="Normal 2 20 2" xfId="518"/>
    <cellStyle name="Normal 2 21" xfId="519"/>
    <cellStyle name="Normal 2 21 2" xfId="520"/>
    <cellStyle name="Normal 2 22" xfId="521"/>
    <cellStyle name="Normal 2 3" xfId="522"/>
    <cellStyle name="Normal 2 3 2" xfId="523"/>
    <cellStyle name="Normal 2 4" xfId="524"/>
    <cellStyle name="Normal 2 4 2" xfId="525"/>
    <cellStyle name="Normal 2 5" xfId="526"/>
    <cellStyle name="Normal 2 5 10" xfId="527"/>
    <cellStyle name="Normal 2 5 10 2" xfId="528"/>
    <cellStyle name="Normal 2 5 11" xfId="529"/>
    <cellStyle name="Normal 2 5 2" xfId="530"/>
    <cellStyle name="Normal 2 5 2 2" xfId="531"/>
    <cellStyle name="Normal 2 5 3" xfId="532"/>
    <cellStyle name="Normal 2 5 3 2" xfId="533"/>
    <cellStyle name="Normal 2 5 4" xfId="534"/>
    <cellStyle name="Normal 2 5 4 2" xfId="535"/>
    <cellStyle name="Normal 2 5 5" xfId="536"/>
    <cellStyle name="Normal 2 5 5 2" xfId="537"/>
    <cellStyle name="Normal 2 5 6" xfId="538"/>
    <cellStyle name="Normal 2 5 6 2" xfId="539"/>
    <cellStyle name="Normal 2 5 7" xfId="540"/>
    <cellStyle name="Normal 2 5 7 2" xfId="541"/>
    <cellStyle name="Normal 2 5 8" xfId="542"/>
    <cellStyle name="Normal 2 5 8 2" xfId="543"/>
    <cellStyle name="Normal 2 5 9" xfId="544"/>
    <cellStyle name="Normal 2 5 9 2" xfId="545"/>
    <cellStyle name="Normal 2 6" xfId="546"/>
    <cellStyle name="Normal 2 6 2" xfId="547"/>
    <cellStyle name="Normal 2 7" xfId="548"/>
    <cellStyle name="Normal 2 7 2" xfId="549"/>
    <cellStyle name="Normal 2 8" xfId="550"/>
    <cellStyle name="Normal 2 8 2" xfId="551"/>
    <cellStyle name="Normal 2 9" xfId="552"/>
    <cellStyle name="Normal 2 9 2" xfId="553"/>
    <cellStyle name="Normal 2_cálculo" xfId="554"/>
    <cellStyle name="Normal 20" xfId="555"/>
    <cellStyle name="Normal 20 2" xfId="556"/>
    <cellStyle name="Normal 21" xfId="557"/>
    <cellStyle name="Normal 21 2" xfId="558"/>
    <cellStyle name="Normal 22" xfId="559"/>
    <cellStyle name="Normal 22 2" xfId="560"/>
    <cellStyle name="Normal 23" xfId="561"/>
    <cellStyle name="Normal 23 2" xfId="562"/>
    <cellStyle name="Normal 24" xfId="563"/>
    <cellStyle name="Normal 24 2" xfId="564"/>
    <cellStyle name="Normal 25" xfId="565"/>
    <cellStyle name="Normal 26" xfId="566"/>
    <cellStyle name="Normal 26 2" xfId="567"/>
    <cellStyle name="Normal 27" xfId="568"/>
    <cellStyle name="Normal 27 2" xfId="569"/>
    <cellStyle name="Normal 28" xfId="570"/>
    <cellStyle name="Normal 28 2" xfId="571"/>
    <cellStyle name="Normal 29" xfId="572"/>
    <cellStyle name="Normal 3" xfId="80"/>
    <cellStyle name="Normal 3 10" xfId="574"/>
    <cellStyle name="Normal 3 10 2" xfId="575"/>
    <cellStyle name="Normal 3 11" xfId="576"/>
    <cellStyle name="Normal 3 11 2" xfId="577"/>
    <cellStyle name="Normal 3 12" xfId="578"/>
    <cellStyle name="Normal 3 12 2" xfId="579"/>
    <cellStyle name="Normal 3 12 2 2" xfId="580"/>
    <cellStyle name="Normal 3 12 2 2 2" xfId="581"/>
    <cellStyle name="Normal 3 12 2 3" xfId="582"/>
    <cellStyle name="Normal 3 12 3" xfId="583"/>
    <cellStyle name="Normal 3 12 3 2" xfId="584"/>
    <cellStyle name="Normal 3 12 4" xfId="585"/>
    <cellStyle name="Normal 3 13" xfId="586"/>
    <cellStyle name="Normal 3 13 10" xfId="587"/>
    <cellStyle name="Normal 3 13 10 2" xfId="588"/>
    <cellStyle name="Normal 3 13 11" xfId="589"/>
    <cellStyle name="Normal 3 13 11 2" xfId="590"/>
    <cellStyle name="Normal 3 13 12" xfId="591"/>
    <cellStyle name="Normal 3 13 12 2" xfId="592"/>
    <cellStyle name="Normal 3 13 13" xfId="593"/>
    <cellStyle name="Normal 3 13 13 2" xfId="594"/>
    <cellStyle name="Normal 3 13 14" xfId="595"/>
    <cellStyle name="Normal 3 13 14 2" xfId="596"/>
    <cellStyle name="Normal 3 13 15" xfId="597"/>
    <cellStyle name="Normal 3 13 15 2" xfId="598"/>
    <cellStyle name="Normal 3 13 16" xfId="599"/>
    <cellStyle name="Normal 3 13 16 2" xfId="600"/>
    <cellStyle name="Normal 3 13 17" xfId="601"/>
    <cellStyle name="Normal 3 13 17 2" xfId="602"/>
    <cellStyle name="Normal 3 13 18" xfId="603"/>
    <cellStyle name="Normal 3 13 18 2" xfId="604"/>
    <cellStyle name="Normal 3 13 19" xfId="605"/>
    <cellStyle name="Normal 3 13 19 2" xfId="606"/>
    <cellStyle name="Normal 3 13 2" xfId="607"/>
    <cellStyle name="Normal 3 13 2 2" xfId="608"/>
    <cellStyle name="Normal 3 13 20" xfId="609"/>
    <cellStyle name="Normal 3 13 20 2" xfId="610"/>
    <cellStyle name="Normal 3 13 21" xfId="611"/>
    <cellStyle name="Normal 3 13 21 2" xfId="612"/>
    <cellStyle name="Normal 3 13 22" xfId="613"/>
    <cellStyle name="Normal 3 13 22 2" xfId="614"/>
    <cellStyle name="Normal 3 13 23" xfId="615"/>
    <cellStyle name="Normal 3 13 23 2" xfId="616"/>
    <cellStyle name="Normal 3 13 24" xfId="617"/>
    <cellStyle name="Normal 3 13 24 2" xfId="618"/>
    <cellStyle name="Normal 3 13 25" xfId="619"/>
    <cellStyle name="Normal 3 13 25 2" xfId="620"/>
    <cellStyle name="Normal 3 13 26" xfId="621"/>
    <cellStyle name="Normal 3 13 26 2" xfId="622"/>
    <cellStyle name="Normal 3 13 27" xfId="623"/>
    <cellStyle name="Normal 3 13 27 2" xfId="624"/>
    <cellStyle name="Normal 3 13 28" xfId="625"/>
    <cellStyle name="Normal 3 13 28 2" xfId="626"/>
    <cellStyle name="Normal 3 13 29" xfId="627"/>
    <cellStyle name="Normal 3 13 29 2" xfId="628"/>
    <cellStyle name="Normal 3 13 3" xfId="629"/>
    <cellStyle name="Normal 3 13 3 2" xfId="630"/>
    <cellStyle name="Normal 3 13 30" xfId="631"/>
    <cellStyle name="Normal 3 13 30 2" xfId="632"/>
    <cellStyle name="Normal 3 13 31" xfId="633"/>
    <cellStyle name="Normal 3 13 31 2" xfId="634"/>
    <cellStyle name="Normal 3 13 32" xfId="635"/>
    <cellStyle name="Normal 3 13 32 2" xfId="636"/>
    <cellStyle name="Normal 3 13 33" xfId="637"/>
    <cellStyle name="Normal 3 13 33 2" xfId="638"/>
    <cellStyle name="Normal 3 13 34" xfId="639"/>
    <cellStyle name="Normal 3 13 34 2" xfId="640"/>
    <cellStyle name="Normal 3 13 35" xfId="641"/>
    <cellStyle name="Normal 3 13 35 2" xfId="642"/>
    <cellStyle name="Normal 3 13 36" xfId="643"/>
    <cellStyle name="Normal 3 13 36 2" xfId="644"/>
    <cellStyle name="Normal 3 13 37" xfId="645"/>
    <cellStyle name="Normal 3 13 37 2" xfId="646"/>
    <cellStyle name="Normal 3 13 38" xfId="647"/>
    <cellStyle name="Normal 3 13 38 2" xfId="648"/>
    <cellStyle name="Normal 3 13 39" xfId="649"/>
    <cellStyle name="Normal 3 13 39 2" xfId="650"/>
    <cellStyle name="Normal 3 13 4" xfId="651"/>
    <cellStyle name="Normal 3 13 4 2" xfId="652"/>
    <cellStyle name="Normal 3 13 40" xfId="653"/>
    <cellStyle name="Normal 3 13 40 2" xfId="654"/>
    <cellStyle name="Normal 3 13 41" xfId="655"/>
    <cellStyle name="Normal 3 13 41 2" xfId="656"/>
    <cellStyle name="Normal 3 13 42" xfId="657"/>
    <cellStyle name="Normal 3 13 42 2" xfId="658"/>
    <cellStyle name="Normal 3 13 43" xfId="659"/>
    <cellStyle name="Normal 3 13 43 2" xfId="660"/>
    <cellStyle name="Normal 3 13 44" xfId="661"/>
    <cellStyle name="Normal 3 13 44 2" xfId="662"/>
    <cellStyle name="Normal 3 13 45" xfId="663"/>
    <cellStyle name="Normal 3 13 45 2" xfId="664"/>
    <cellStyle name="Normal 3 13 46" xfId="665"/>
    <cellStyle name="Normal 3 13 5" xfId="666"/>
    <cellStyle name="Normal 3 13 5 2" xfId="667"/>
    <cellStyle name="Normal 3 13 6" xfId="668"/>
    <cellStyle name="Normal 3 13 6 2" xfId="669"/>
    <cellStyle name="Normal 3 13 7" xfId="670"/>
    <cellStyle name="Normal 3 13 7 2" xfId="671"/>
    <cellStyle name="Normal 3 13 8" xfId="672"/>
    <cellStyle name="Normal 3 13 8 2" xfId="673"/>
    <cellStyle name="Normal 3 13 9" xfId="674"/>
    <cellStyle name="Normal 3 13 9 2" xfId="675"/>
    <cellStyle name="Normal 3 14" xfId="676"/>
    <cellStyle name="Normal 3 14 2" xfId="677"/>
    <cellStyle name="Normal 3 15" xfId="678"/>
    <cellStyle name="Normal 3 15 2" xfId="679"/>
    <cellStyle name="Normal 3 16" xfId="680"/>
    <cellStyle name="Normal 3 16 2" xfId="681"/>
    <cellStyle name="Normal 3 16 2 2" xfId="682"/>
    <cellStyle name="Normal 3 16 2 2 2" xfId="683"/>
    <cellStyle name="Normal 3 16 2 3" xfId="684"/>
    <cellStyle name="Normal 3 16 3" xfId="685"/>
    <cellStyle name="Normal 3 16 3 2" xfId="686"/>
    <cellStyle name="Normal 3 16 4" xfId="687"/>
    <cellStyle name="Normal 3 17" xfId="688"/>
    <cellStyle name="Normal 3 17 2" xfId="689"/>
    <cellStyle name="Normal 3 17 2 2" xfId="690"/>
    <cellStyle name="Normal 3 17 2 2 2" xfId="691"/>
    <cellStyle name="Normal 3 17 2 3" xfId="692"/>
    <cellStyle name="Normal 3 17 3" xfId="693"/>
    <cellStyle name="Normal 3 17 3 2" xfId="694"/>
    <cellStyle name="Normal 3 17 4" xfId="695"/>
    <cellStyle name="Normal 3 18" xfId="696"/>
    <cellStyle name="Normal 3 18 2" xfId="697"/>
    <cellStyle name="Normal 3 18 2 2" xfId="698"/>
    <cellStyle name="Normal 3 18 2 2 2" xfId="699"/>
    <cellStyle name="Normal 3 18 2 3" xfId="700"/>
    <cellStyle name="Normal 3 18 3" xfId="701"/>
    <cellStyle name="Normal 3 18 3 2" xfId="702"/>
    <cellStyle name="Normal 3 18 4" xfId="703"/>
    <cellStyle name="Normal 3 19" xfId="704"/>
    <cellStyle name="Normal 3 19 2" xfId="705"/>
    <cellStyle name="Normal 3 19 2 2" xfId="706"/>
    <cellStyle name="Normal 3 19 2 2 2" xfId="707"/>
    <cellStyle name="Normal 3 19 2 3" xfId="708"/>
    <cellStyle name="Normal 3 19 3" xfId="709"/>
    <cellStyle name="Normal 3 19 3 2" xfId="710"/>
    <cellStyle name="Normal 3 19 4" xfId="711"/>
    <cellStyle name="Normal 3 2" xfId="712"/>
    <cellStyle name="Normal 3 2 10" xfId="713"/>
    <cellStyle name="Normal 3 2 10 2" xfId="714"/>
    <cellStyle name="Normal 3 2 11" xfId="715"/>
    <cellStyle name="Normal 3 2 11 2" xfId="716"/>
    <cellStyle name="Normal 3 2 12" xfId="717"/>
    <cellStyle name="Normal 3 2 12 2" xfId="718"/>
    <cellStyle name="Normal 3 2 13" xfId="719"/>
    <cellStyle name="Normal 3 2 13 2" xfId="720"/>
    <cellStyle name="Normal 3 2 14" xfId="721"/>
    <cellStyle name="Normal 3 2 14 2" xfId="722"/>
    <cellStyle name="Normal 3 2 15" xfId="723"/>
    <cellStyle name="Normal 3 2 15 2" xfId="724"/>
    <cellStyle name="Normal 3 2 16" xfId="725"/>
    <cellStyle name="Normal 3 2 16 2" xfId="726"/>
    <cellStyle name="Normal 3 2 17" xfId="727"/>
    <cellStyle name="Normal 3 2 17 2" xfId="728"/>
    <cellStyle name="Normal 3 2 18" xfId="729"/>
    <cellStyle name="Normal 3 2 18 2" xfId="730"/>
    <cellStyle name="Normal 3 2 19" xfId="731"/>
    <cellStyle name="Normal 3 2 19 2" xfId="732"/>
    <cellStyle name="Normal 3 2 2" xfId="733"/>
    <cellStyle name="Normal 3 2 2 2" xfId="734"/>
    <cellStyle name="Normal 3 2 20" xfId="735"/>
    <cellStyle name="Normal 3 2 20 2" xfId="736"/>
    <cellStyle name="Normal 3 2 21" xfId="737"/>
    <cellStyle name="Normal 3 2 21 2" xfId="738"/>
    <cellStyle name="Normal 3 2 22" xfId="739"/>
    <cellStyle name="Normal 3 2 22 2" xfId="740"/>
    <cellStyle name="Normal 3 2 23" xfId="741"/>
    <cellStyle name="Normal 3 2 23 2" xfId="742"/>
    <cellStyle name="Normal 3 2 24" xfId="743"/>
    <cellStyle name="Normal 3 2 24 2" xfId="744"/>
    <cellStyle name="Normal 3 2 25" xfId="745"/>
    <cellStyle name="Normal 3 2 25 2" xfId="746"/>
    <cellStyle name="Normal 3 2 26" xfId="747"/>
    <cellStyle name="Normal 3 2 26 2" xfId="748"/>
    <cellStyle name="Normal 3 2 27" xfId="749"/>
    <cellStyle name="Normal 3 2 27 2" xfId="750"/>
    <cellStyle name="Normal 3 2 28" xfId="751"/>
    <cellStyle name="Normal 3 2 28 2" xfId="752"/>
    <cellStyle name="Normal 3 2 29" xfId="753"/>
    <cellStyle name="Normal 3 2 29 2" xfId="754"/>
    <cellStyle name="Normal 3 2 3" xfId="755"/>
    <cellStyle name="Normal 3 2 3 2" xfId="756"/>
    <cellStyle name="Normal 3 2 30" xfId="757"/>
    <cellStyle name="Normal 3 2 30 2" xfId="758"/>
    <cellStyle name="Normal 3 2 31" xfId="759"/>
    <cellStyle name="Normal 3 2 31 2" xfId="760"/>
    <cellStyle name="Normal 3 2 32" xfId="761"/>
    <cellStyle name="Normal 3 2 32 2" xfId="762"/>
    <cellStyle name="Normal 3 2 33" xfId="763"/>
    <cellStyle name="Normal 3 2 33 2" xfId="764"/>
    <cellStyle name="Normal 3 2 34" xfId="765"/>
    <cellStyle name="Normal 3 2 34 2" xfId="766"/>
    <cellStyle name="Normal 3 2 35" xfId="767"/>
    <cellStyle name="Normal 3 2 35 2" xfId="768"/>
    <cellStyle name="Normal 3 2 36" xfId="769"/>
    <cellStyle name="Normal 3 2 36 2" xfId="770"/>
    <cellStyle name="Normal 3 2 37" xfId="771"/>
    <cellStyle name="Normal 3 2 37 2" xfId="772"/>
    <cellStyle name="Normal 3 2 38" xfId="773"/>
    <cellStyle name="Normal 3 2 38 2" xfId="774"/>
    <cellStyle name="Normal 3 2 39" xfId="775"/>
    <cellStyle name="Normal 3 2 39 2" xfId="776"/>
    <cellStyle name="Normal 3 2 4" xfId="777"/>
    <cellStyle name="Normal 3 2 4 2" xfId="778"/>
    <cellStyle name="Normal 3 2 40" xfId="779"/>
    <cellStyle name="Normal 3 2 40 2" xfId="780"/>
    <cellStyle name="Normal 3 2 41" xfId="781"/>
    <cellStyle name="Normal 3 2 41 2" xfId="782"/>
    <cellStyle name="Normal 3 2 42" xfId="783"/>
    <cellStyle name="Normal 3 2 42 2" xfId="784"/>
    <cellStyle name="Normal 3 2 43" xfId="785"/>
    <cellStyle name="Normal 3 2 43 2" xfId="786"/>
    <cellStyle name="Normal 3 2 44" xfId="787"/>
    <cellStyle name="Normal 3 2 44 2" xfId="788"/>
    <cellStyle name="Normal 3 2 45" xfId="789"/>
    <cellStyle name="Normal 3 2 45 2" xfId="790"/>
    <cellStyle name="Normal 3 2 46" xfId="791"/>
    <cellStyle name="Normal 3 2 46 2" xfId="792"/>
    <cellStyle name="Normal 3 2 47" xfId="793"/>
    <cellStyle name="Normal 3 2 47 2" xfId="794"/>
    <cellStyle name="Normal 3 2 47 2 2" xfId="795"/>
    <cellStyle name="Normal 3 2 47 3" xfId="796"/>
    <cellStyle name="Normal 3 2 48" xfId="797"/>
    <cellStyle name="Normal 3 2 5" xfId="798"/>
    <cellStyle name="Normal 3 2 5 2" xfId="799"/>
    <cellStyle name="Normal 3 2 6" xfId="800"/>
    <cellStyle name="Normal 3 2 6 2" xfId="801"/>
    <cellStyle name="Normal 3 2 7" xfId="802"/>
    <cellStyle name="Normal 3 2 7 2" xfId="803"/>
    <cellStyle name="Normal 3 2 8" xfId="804"/>
    <cellStyle name="Normal 3 2 8 2" xfId="805"/>
    <cellStyle name="Normal 3 2 9" xfId="806"/>
    <cellStyle name="Normal 3 2 9 2" xfId="807"/>
    <cellStyle name="Normal 3 20" xfId="808"/>
    <cellStyle name="Normal 3 20 2" xfId="809"/>
    <cellStyle name="Normal 3 20 2 2" xfId="810"/>
    <cellStyle name="Normal 3 20 2 2 2" xfId="811"/>
    <cellStyle name="Normal 3 20 2 3" xfId="812"/>
    <cellStyle name="Normal 3 20 3" xfId="813"/>
    <cellStyle name="Normal 3 20 3 2" xfId="814"/>
    <cellStyle name="Normal 3 20 4" xfId="815"/>
    <cellStyle name="Normal 3 21" xfId="816"/>
    <cellStyle name="Normal 3 21 2" xfId="817"/>
    <cellStyle name="Normal 3 21 2 2" xfId="818"/>
    <cellStyle name="Normal 3 21 2 2 2" xfId="819"/>
    <cellStyle name="Normal 3 21 2 3" xfId="820"/>
    <cellStyle name="Normal 3 21 3" xfId="821"/>
    <cellStyle name="Normal 3 21 3 2" xfId="822"/>
    <cellStyle name="Normal 3 21 4" xfId="823"/>
    <cellStyle name="Normal 3 22" xfId="824"/>
    <cellStyle name="Normal 3 22 2" xfId="825"/>
    <cellStyle name="Normal 3 22 2 2" xfId="826"/>
    <cellStyle name="Normal 3 22 2 2 2" xfId="827"/>
    <cellStyle name="Normal 3 22 2 3" xfId="828"/>
    <cellStyle name="Normal 3 22 3" xfId="829"/>
    <cellStyle name="Normal 3 22 3 2" xfId="830"/>
    <cellStyle name="Normal 3 22 4" xfId="831"/>
    <cellStyle name="Normal 3 23" xfId="832"/>
    <cellStyle name="Normal 3 23 2" xfId="833"/>
    <cellStyle name="Normal 3 23 2 2" xfId="834"/>
    <cellStyle name="Normal 3 23 2 2 2" xfId="835"/>
    <cellStyle name="Normal 3 23 2 3" xfId="836"/>
    <cellStyle name="Normal 3 23 3" xfId="837"/>
    <cellStyle name="Normal 3 23 3 2" xfId="838"/>
    <cellStyle name="Normal 3 23 4" xfId="839"/>
    <cellStyle name="Normal 3 24" xfId="840"/>
    <cellStyle name="Normal 3 24 2" xfId="841"/>
    <cellStyle name="Normal 3 24 2 2" xfId="842"/>
    <cellStyle name="Normal 3 24 2 2 2" xfId="843"/>
    <cellStyle name="Normal 3 24 2 3" xfId="844"/>
    <cellStyle name="Normal 3 24 3" xfId="845"/>
    <cellStyle name="Normal 3 24 3 2" xfId="846"/>
    <cellStyle name="Normal 3 24 4" xfId="847"/>
    <cellStyle name="Normal 3 25" xfId="848"/>
    <cellStyle name="Normal 3 25 2" xfId="849"/>
    <cellStyle name="Normal 3 25 2 2" xfId="850"/>
    <cellStyle name="Normal 3 25 2 2 2" xfId="851"/>
    <cellStyle name="Normal 3 25 2 3" xfId="852"/>
    <cellStyle name="Normal 3 25 3" xfId="853"/>
    <cellStyle name="Normal 3 25 3 2" xfId="854"/>
    <cellStyle name="Normal 3 25 4" xfId="855"/>
    <cellStyle name="Normal 3 26" xfId="856"/>
    <cellStyle name="Normal 3 26 2" xfId="857"/>
    <cellStyle name="Normal 3 26 2 2" xfId="858"/>
    <cellStyle name="Normal 3 26 2 2 2" xfId="859"/>
    <cellStyle name="Normal 3 26 2 3" xfId="860"/>
    <cellStyle name="Normal 3 26 3" xfId="861"/>
    <cellStyle name="Normal 3 26 3 2" xfId="862"/>
    <cellStyle name="Normal 3 26 4" xfId="863"/>
    <cellStyle name="Normal 3 27" xfId="864"/>
    <cellStyle name="Normal 3 27 2" xfId="865"/>
    <cellStyle name="Normal 3 27 2 2" xfId="866"/>
    <cellStyle name="Normal 3 27 2 2 2" xfId="867"/>
    <cellStyle name="Normal 3 27 2 3" xfId="868"/>
    <cellStyle name="Normal 3 27 3" xfId="869"/>
    <cellStyle name="Normal 3 27 3 2" xfId="870"/>
    <cellStyle name="Normal 3 27 4" xfId="871"/>
    <cellStyle name="Normal 3 28" xfId="872"/>
    <cellStyle name="Normal 3 28 2" xfId="873"/>
    <cellStyle name="Normal 3 28 2 2" xfId="874"/>
    <cellStyle name="Normal 3 28 2 2 2" xfId="875"/>
    <cellStyle name="Normal 3 28 2 3" xfId="876"/>
    <cellStyle name="Normal 3 28 3" xfId="877"/>
    <cellStyle name="Normal 3 28 3 2" xfId="878"/>
    <cellStyle name="Normal 3 28 4" xfId="879"/>
    <cellStyle name="Normal 3 29" xfId="880"/>
    <cellStyle name="Normal 3 29 2" xfId="881"/>
    <cellStyle name="Normal 3 29 2 2" xfId="882"/>
    <cellStyle name="Normal 3 29 2 2 2" xfId="883"/>
    <cellStyle name="Normal 3 29 2 3" xfId="884"/>
    <cellStyle name="Normal 3 29 3" xfId="885"/>
    <cellStyle name="Normal 3 29 3 2" xfId="886"/>
    <cellStyle name="Normal 3 29 4" xfId="887"/>
    <cellStyle name="Normal 3 3" xfId="888"/>
    <cellStyle name="Normal 3 3 2" xfId="889"/>
    <cellStyle name="Normal 3 30" xfId="890"/>
    <cellStyle name="Normal 3 30 2" xfId="891"/>
    <cellStyle name="Normal 3 30 2 2" xfId="892"/>
    <cellStyle name="Normal 3 30 2 2 2" xfId="893"/>
    <cellStyle name="Normal 3 30 2 3" xfId="894"/>
    <cellStyle name="Normal 3 30 3" xfId="895"/>
    <cellStyle name="Normal 3 30 3 2" xfId="896"/>
    <cellStyle name="Normal 3 30 4" xfId="897"/>
    <cellStyle name="Normal 3 31" xfId="898"/>
    <cellStyle name="Normal 3 31 2" xfId="899"/>
    <cellStyle name="Normal 3 31 2 2" xfId="900"/>
    <cellStyle name="Normal 3 31 2 2 2" xfId="901"/>
    <cellStyle name="Normal 3 31 2 3" xfId="902"/>
    <cellStyle name="Normal 3 31 3" xfId="903"/>
    <cellStyle name="Normal 3 31 3 2" xfId="904"/>
    <cellStyle name="Normal 3 31 4" xfId="905"/>
    <cellStyle name="Normal 3 32" xfId="906"/>
    <cellStyle name="Normal 3 32 2" xfId="907"/>
    <cellStyle name="Normal 3 32 2 2" xfId="908"/>
    <cellStyle name="Normal 3 32 2 2 2" xfId="909"/>
    <cellStyle name="Normal 3 32 2 3" xfId="910"/>
    <cellStyle name="Normal 3 32 3" xfId="911"/>
    <cellStyle name="Normal 3 32 3 2" xfId="912"/>
    <cellStyle name="Normal 3 32 4" xfId="913"/>
    <cellStyle name="Normal 3 33" xfId="914"/>
    <cellStyle name="Normal 3 33 2" xfId="915"/>
    <cellStyle name="Normal 3 33 2 2" xfId="916"/>
    <cellStyle name="Normal 3 33 2 2 2" xfId="917"/>
    <cellStyle name="Normal 3 33 2 3" xfId="918"/>
    <cellStyle name="Normal 3 33 3" xfId="919"/>
    <cellStyle name="Normal 3 33 3 2" xfId="920"/>
    <cellStyle name="Normal 3 33 4" xfId="921"/>
    <cellStyle name="Normal 3 34" xfId="922"/>
    <cellStyle name="Normal 3 34 2" xfId="923"/>
    <cellStyle name="Normal 3 34 2 2" xfId="924"/>
    <cellStyle name="Normal 3 34 2 2 2" xfId="925"/>
    <cellStyle name="Normal 3 34 2 3" xfId="926"/>
    <cellStyle name="Normal 3 34 3" xfId="927"/>
    <cellStyle name="Normal 3 34 3 2" xfId="928"/>
    <cellStyle name="Normal 3 34 4" xfId="929"/>
    <cellStyle name="Normal 3 35" xfId="930"/>
    <cellStyle name="Normal 3 35 2" xfId="931"/>
    <cellStyle name="Normal 3 35 2 2" xfId="932"/>
    <cellStyle name="Normal 3 35 2 2 2" xfId="933"/>
    <cellStyle name="Normal 3 35 2 3" xfId="934"/>
    <cellStyle name="Normal 3 35 3" xfId="935"/>
    <cellStyle name="Normal 3 35 3 2" xfId="936"/>
    <cellStyle name="Normal 3 35 4" xfId="937"/>
    <cellStyle name="Normal 3 36" xfId="938"/>
    <cellStyle name="Normal 3 36 2" xfId="939"/>
    <cellStyle name="Normal 3 36 2 2" xfId="940"/>
    <cellStyle name="Normal 3 36 2 2 2" xfId="941"/>
    <cellStyle name="Normal 3 36 2 3" xfId="942"/>
    <cellStyle name="Normal 3 36 3" xfId="943"/>
    <cellStyle name="Normal 3 36 3 2" xfId="944"/>
    <cellStyle name="Normal 3 36 4" xfId="945"/>
    <cellStyle name="Normal 3 37" xfId="946"/>
    <cellStyle name="Normal 3 37 2" xfId="947"/>
    <cellStyle name="Normal 3 37 2 2" xfId="948"/>
    <cellStyle name="Normal 3 37 2 2 2" xfId="949"/>
    <cellStyle name="Normal 3 37 2 3" xfId="950"/>
    <cellStyle name="Normal 3 37 3" xfId="951"/>
    <cellStyle name="Normal 3 37 3 2" xfId="952"/>
    <cellStyle name="Normal 3 37 4" xfId="953"/>
    <cellStyle name="Normal 3 38" xfId="954"/>
    <cellStyle name="Normal 3 38 2" xfId="955"/>
    <cellStyle name="Normal 3 38 2 2" xfId="956"/>
    <cellStyle name="Normal 3 38 2 2 2" xfId="957"/>
    <cellStyle name="Normal 3 38 2 3" xfId="958"/>
    <cellStyle name="Normal 3 38 3" xfId="959"/>
    <cellStyle name="Normal 3 38 3 2" xfId="960"/>
    <cellStyle name="Normal 3 38 4" xfId="961"/>
    <cellStyle name="Normal 3 39" xfId="962"/>
    <cellStyle name="Normal 3 39 2" xfId="963"/>
    <cellStyle name="Normal 3 39 2 2" xfId="964"/>
    <cellStyle name="Normal 3 39 2 2 2" xfId="965"/>
    <cellStyle name="Normal 3 39 2 3" xfId="966"/>
    <cellStyle name="Normal 3 39 3" xfId="967"/>
    <cellStyle name="Normal 3 39 3 2" xfId="968"/>
    <cellStyle name="Normal 3 39 4" xfId="969"/>
    <cellStyle name="Normal 3 4" xfId="970"/>
    <cellStyle name="Normal 3 4 2" xfId="971"/>
    <cellStyle name="Normal 3 40" xfId="972"/>
    <cellStyle name="Normal 3 40 2" xfId="973"/>
    <cellStyle name="Normal 3 40 2 2" xfId="974"/>
    <cellStyle name="Normal 3 40 2 2 2" xfId="975"/>
    <cellStyle name="Normal 3 40 2 3" xfId="976"/>
    <cellStyle name="Normal 3 40 3" xfId="977"/>
    <cellStyle name="Normal 3 40 3 2" xfId="978"/>
    <cellStyle name="Normal 3 40 4" xfId="979"/>
    <cellStyle name="Normal 3 41" xfId="980"/>
    <cellStyle name="Normal 3 41 2" xfId="981"/>
    <cellStyle name="Normal 3 41 2 2" xfId="982"/>
    <cellStyle name="Normal 3 41 2 2 2" xfId="983"/>
    <cellStyle name="Normal 3 41 2 3" xfId="984"/>
    <cellStyle name="Normal 3 41 3" xfId="985"/>
    <cellStyle name="Normal 3 41 3 2" xfId="986"/>
    <cellStyle name="Normal 3 41 4" xfId="987"/>
    <cellStyle name="Normal 3 42" xfId="988"/>
    <cellStyle name="Normal 3 42 2" xfId="989"/>
    <cellStyle name="Normal 3 42 2 2" xfId="990"/>
    <cellStyle name="Normal 3 42 2 2 2" xfId="991"/>
    <cellStyle name="Normal 3 42 2 3" xfId="992"/>
    <cellStyle name="Normal 3 42 3" xfId="993"/>
    <cellStyle name="Normal 3 42 3 2" xfId="994"/>
    <cellStyle name="Normal 3 42 4" xfId="995"/>
    <cellStyle name="Normal 3 43" xfId="996"/>
    <cellStyle name="Normal 3 43 2" xfId="997"/>
    <cellStyle name="Normal 3 43 2 2" xfId="998"/>
    <cellStyle name="Normal 3 43 2 2 2" xfId="999"/>
    <cellStyle name="Normal 3 43 2 3" xfId="1000"/>
    <cellStyle name="Normal 3 43 3" xfId="1001"/>
    <cellStyle name="Normal 3 43 3 2" xfId="1002"/>
    <cellStyle name="Normal 3 43 4" xfId="1003"/>
    <cellStyle name="Normal 3 44" xfId="1004"/>
    <cellStyle name="Normal 3 44 2" xfId="1005"/>
    <cellStyle name="Normal 3 44 2 2" xfId="1006"/>
    <cellStyle name="Normal 3 44 2 2 2" xfId="1007"/>
    <cellStyle name="Normal 3 44 2 3" xfId="1008"/>
    <cellStyle name="Normal 3 44 3" xfId="1009"/>
    <cellStyle name="Normal 3 44 3 2" xfId="1010"/>
    <cellStyle name="Normal 3 44 4" xfId="1011"/>
    <cellStyle name="Normal 3 45" xfId="1012"/>
    <cellStyle name="Normal 3 45 2" xfId="1013"/>
    <cellStyle name="Normal 3 45 2 2" xfId="1014"/>
    <cellStyle name="Normal 3 45 2 2 2" xfId="1015"/>
    <cellStyle name="Normal 3 45 2 3" xfId="1016"/>
    <cellStyle name="Normal 3 45 3" xfId="1017"/>
    <cellStyle name="Normal 3 45 3 2" xfId="1018"/>
    <cellStyle name="Normal 3 45 4" xfId="1019"/>
    <cellStyle name="Normal 3 46" xfId="1020"/>
    <cellStyle name="Normal 3 46 2" xfId="1021"/>
    <cellStyle name="Normal 3 46 2 2" xfId="1022"/>
    <cellStyle name="Normal 3 46 2 2 2" xfId="1023"/>
    <cellStyle name="Normal 3 46 2 3" xfId="1024"/>
    <cellStyle name="Normal 3 46 3" xfId="1025"/>
    <cellStyle name="Normal 3 46 3 2" xfId="1026"/>
    <cellStyle name="Normal 3 46 4" xfId="1027"/>
    <cellStyle name="Normal 3 47" xfId="1028"/>
    <cellStyle name="Normal 3 47 2" xfId="1029"/>
    <cellStyle name="Normal 3 47 2 2" xfId="1030"/>
    <cellStyle name="Normal 3 47 2 2 2" xfId="1031"/>
    <cellStyle name="Normal 3 47 2 3" xfId="1032"/>
    <cellStyle name="Normal 3 47 3" xfId="1033"/>
    <cellStyle name="Normal 3 47 3 2" xfId="1034"/>
    <cellStyle name="Normal 3 47 4" xfId="1035"/>
    <cellStyle name="Normal 3 48" xfId="1036"/>
    <cellStyle name="Normal 3 48 2" xfId="1037"/>
    <cellStyle name="Normal 3 48 2 2" xfId="1038"/>
    <cellStyle name="Normal 3 48 2 2 2" xfId="1039"/>
    <cellStyle name="Normal 3 48 2 3" xfId="1040"/>
    <cellStyle name="Normal 3 48 3" xfId="1041"/>
    <cellStyle name="Normal 3 48 3 2" xfId="1042"/>
    <cellStyle name="Normal 3 48 4" xfId="1043"/>
    <cellStyle name="Normal 3 49" xfId="1044"/>
    <cellStyle name="Normal 3 49 2" xfId="1045"/>
    <cellStyle name="Normal 3 49 2 2" xfId="1046"/>
    <cellStyle name="Normal 3 49 2 2 2" xfId="1047"/>
    <cellStyle name="Normal 3 49 2 3" xfId="1048"/>
    <cellStyle name="Normal 3 49 3" xfId="1049"/>
    <cellStyle name="Normal 3 49 3 2" xfId="1050"/>
    <cellStyle name="Normal 3 49 4" xfId="1051"/>
    <cellStyle name="Normal 3 5" xfId="1052"/>
    <cellStyle name="Normal 3 5 2" xfId="1053"/>
    <cellStyle name="Normal 3 50" xfId="1054"/>
    <cellStyle name="Normal 3 50 2" xfId="1055"/>
    <cellStyle name="Normal 3 50 2 2" xfId="1056"/>
    <cellStyle name="Normal 3 50 2 2 2" xfId="1057"/>
    <cellStyle name="Normal 3 50 2 3" xfId="1058"/>
    <cellStyle name="Normal 3 50 3" xfId="1059"/>
    <cellStyle name="Normal 3 50 3 2" xfId="1060"/>
    <cellStyle name="Normal 3 50 4" xfId="1061"/>
    <cellStyle name="Normal 3 51" xfId="1062"/>
    <cellStyle name="Normal 3 51 2" xfId="1063"/>
    <cellStyle name="Normal 3 51 2 2" xfId="1064"/>
    <cellStyle name="Normal 3 51 2 2 2" xfId="1065"/>
    <cellStyle name="Normal 3 51 2 3" xfId="1066"/>
    <cellStyle name="Normal 3 51 3" xfId="1067"/>
    <cellStyle name="Normal 3 51 3 2" xfId="1068"/>
    <cellStyle name="Normal 3 51 4" xfId="1069"/>
    <cellStyle name="Normal 3 52" xfId="1070"/>
    <cellStyle name="Normal 3 52 2" xfId="1071"/>
    <cellStyle name="Normal 3 52 2 2" xfId="1072"/>
    <cellStyle name="Normal 3 52 2 2 2" xfId="1073"/>
    <cellStyle name="Normal 3 52 2 3" xfId="1074"/>
    <cellStyle name="Normal 3 52 3" xfId="1075"/>
    <cellStyle name="Normal 3 52 3 2" xfId="1076"/>
    <cellStyle name="Normal 3 52 4" xfId="1077"/>
    <cellStyle name="Normal 3 53" xfId="1078"/>
    <cellStyle name="Normal 3 53 2" xfId="1079"/>
    <cellStyle name="Normal 3 53 2 2" xfId="1080"/>
    <cellStyle name="Normal 3 53 2 2 2" xfId="1081"/>
    <cellStyle name="Normal 3 53 2 3" xfId="1082"/>
    <cellStyle name="Normal 3 53 3" xfId="1083"/>
    <cellStyle name="Normal 3 53 3 2" xfId="1084"/>
    <cellStyle name="Normal 3 53 4" xfId="1085"/>
    <cellStyle name="Normal 3 54" xfId="1086"/>
    <cellStyle name="Normal 3 54 2" xfId="1087"/>
    <cellStyle name="Normal 3 54 2 2" xfId="1088"/>
    <cellStyle name="Normal 3 54 2 2 2" xfId="1089"/>
    <cellStyle name="Normal 3 54 2 3" xfId="1090"/>
    <cellStyle name="Normal 3 54 3" xfId="1091"/>
    <cellStyle name="Normal 3 54 3 2" xfId="1092"/>
    <cellStyle name="Normal 3 54 4" xfId="1093"/>
    <cellStyle name="Normal 3 55" xfId="1094"/>
    <cellStyle name="Normal 3 55 2" xfId="1095"/>
    <cellStyle name="Normal 3 55 2 2" xfId="1096"/>
    <cellStyle name="Normal 3 55 2 2 2" xfId="1097"/>
    <cellStyle name="Normal 3 55 2 3" xfId="1098"/>
    <cellStyle name="Normal 3 55 3" xfId="1099"/>
    <cellStyle name="Normal 3 55 3 2" xfId="1100"/>
    <cellStyle name="Normal 3 55 4" xfId="1101"/>
    <cellStyle name="Normal 3 56" xfId="1102"/>
    <cellStyle name="Normal 3 56 2" xfId="1103"/>
    <cellStyle name="Normal 3 56 2 2" xfId="1104"/>
    <cellStyle name="Normal 3 56 2 2 2" xfId="1105"/>
    <cellStyle name="Normal 3 56 2 3" xfId="1106"/>
    <cellStyle name="Normal 3 56 3" xfId="1107"/>
    <cellStyle name="Normal 3 56 3 2" xfId="1108"/>
    <cellStyle name="Normal 3 56 4" xfId="1109"/>
    <cellStyle name="Normal 3 57" xfId="1110"/>
    <cellStyle name="Normal 3 57 2" xfId="1111"/>
    <cellStyle name="Normal 3 57 2 2" xfId="1112"/>
    <cellStyle name="Normal 3 57 2 2 2" xfId="1113"/>
    <cellStyle name="Normal 3 57 2 3" xfId="1114"/>
    <cellStyle name="Normal 3 57 3" xfId="1115"/>
    <cellStyle name="Normal 3 57 3 2" xfId="1116"/>
    <cellStyle name="Normal 3 57 4" xfId="1117"/>
    <cellStyle name="Normal 3 58" xfId="1118"/>
    <cellStyle name="Normal 3 58 2" xfId="1119"/>
    <cellStyle name="Normal 3 58 2 2" xfId="1120"/>
    <cellStyle name="Normal 3 58 3" xfId="1121"/>
    <cellStyle name="Normal 3 59" xfId="1122"/>
    <cellStyle name="Normal 3 59 2" xfId="1945"/>
    <cellStyle name="Normal 3 59 2 2" xfId="2163"/>
    <cellStyle name="Normal 3 59 3" xfId="2019"/>
    <cellStyle name="Normal 3 59 3 2" xfId="2221"/>
    <cellStyle name="Normal 3 59 4" xfId="2162"/>
    <cellStyle name="Normal 3 6" xfId="1123"/>
    <cellStyle name="Normal 3 6 2" xfId="1124"/>
    <cellStyle name="Normal 3 60" xfId="1125"/>
    <cellStyle name="Normal 3 61" xfId="573"/>
    <cellStyle name="Normal 3 62" xfId="1682"/>
    <cellStyle name="Normal 3 63" xfId="1744"/>
    <cellStyle name="Normal 3 7" xfId="1126"/>
    <cellStyle name="Normal 3 7 2" xfId="1127"/>
    <cellStyle name="Normal 3 8" xfId="1128"/>
    <cellStyle name="Normal 3 8 2" xfId="1129"/>
    <cellStyle name="Normal 3 9" xfId="1130"/>
    <cellStyle name="Normal 3 9 2" xfId="1131"/>
    <cellStyle name="Normal 30" xfId="1132"/>
    <cellStyle name="Normal 31" xfId="1133"/>
    <cellStyle name="Normal 32" xfId="1134"/>
    <cellStyle name="Normal 32 2" xfId="1135"/>
    <cellStyle name="Normal 33" xfId="1136"/>
    <cellStyle name="Normal 33 2" xfId="1137"/>
    <cellStyle name="Normal 34" xfId="1138"/>
    <cellStyle name="Normal 35" xfId="1139"/>
    <cellStyle name="Normal 36" xfId="1140"/>
    <cellStyle name="Normal 37" xfId="1141"/>
    <cellStyle name="Normal 37 2" xfId="1142"/>
    <cellStyle name="Normal 38" xfId="1143"/>
    <cellStyle name="Normal 38 2" xfId="1144"/>
    <cellStyle name="Normal 39" xfId="1145"/>
    <cellStyle name="Normal 4" xfId="81"/>
    <cellStyle name="Normal 4 10" xfId="1147"/>
    <cellStyle name="Normal 4 10 2" xfId="1148"/>
    <cellStyle name="Normal 4 11" xfId="1149"/>
    <cellStyle name="Normal 4 11 2" xfId="1150"/>
    <cellStyle name="Normal 4 12" xfId="1151"/>
    <cellStyle name="Normal 4 12 2" xfId="1152"/>
    <cellStyle name="Normal 4 13" xfId="1153"/>
    <cellStyle name="Normal 4 14" xfId="1154"/>
    <cellStyle name="Normal 4 15" xfId="1146"/>
    <cellStyle name="Normal 4 16" xfId="1683"/>
    <cellStyle name="Normal 4 17" xfId="1743"/>
    <cellStyle name="Normal 4 2" xfId="1155"/>
    <cellStyle name="Normal 4 2 2" xfId="1156"/>
    <cellStyle name="Normal 4 2 2 2" xfId="1157"/>
    <cellStyle name="Normal 4 2 3" xfId="1158"/>
    <cellStyle name="Normal 4 2 3 2" xfId="1159"/>
    <cellStyle name="Normal 4 2 4" xfId="1160"/>
    <cellStyle name="Normal 4 3" xfId="1161"/>
    <cellStyle name="Normal 4 3 2" xfId="1162"/>
    <cellStyle name="Normal 4 4" xfId="1163"/>
    <cellStyle name="Normal 4 4 2" xfId="1164"/>
    <cellStyle name="Normal 4 5" xfId="1165"/>
    <cellStyle name="Normal 4 5 2" xfId="1166"/>
    <cellStyle name="Normal 4 6" xfId="1167"/>
    <cellStyle name="Normal 4 6 2" xfId="1168"/>
    <cellStyle name="Normal 4 7" xfId="1169"/>
    <cellStyle name="Normal 4 7 2" xfId="1170"/>
    <cellStyle name="Normal 4 8" xfId="1171"/>
    <cellStyle name="Normal 4 8 2" xfId="1172"/>
    <cellStyle name="Normal 4 9" xfId="1173"/>
    <cellStyle name="Normal 4 9 2" xfId="1174"/>
    <cellStyle name="Normal 40" xfId="1175"/>
    <cellStyle name="Normal 41" xfId="1176"/>
    <cellStyle name="Normal 42" xfId="1177"/>
    <cellStyle name="Normal 42 2" xfId="1178"/>
    <cellStyle name="Normal 43" xfId="1179"/>
    <cellStyle name="Normal 43 2" xfId="1180"/>
    <cellStyle name="Normal 44" xfId="1181"/>
    <cellStyle name="Normal 45" xfId="1182"/>
    <cellStyle name="Normal 46" xfId="1183"/>
    <cellStyle name="Normal 47" xfId="1184"/>
    <cellStyle name="Normal 47 2" xfId="1185"/>
    <cellStyle name="Normal 48" xfId="1186"/>
    <cellStyle name="Normal 48 2" xfId="1187"/>
    <cellStyle name="Normal 49" xfId="1188"/>
    <cellStyle name="Normal 5" xfId="82"/>
    <cellStyle name="Normal 5 2" xfId="1190"/>
    <cellStyle name="Normal 5 2 2" xfId="1191"/>
    <cellStyle name="Normal 5 2 3" xfId="8134"/>
    <cellStyle name="Normal 5 3" xfId="1192"/>
    <cellStyle name="Normal 5 3 2" xfId="1193"/>
    <cellStyle name="Normal 5 4" xfId="1189"/>
    <cellStyle name="Normal 5 5" xfId="1684"/>
    <cellStyle name="Normal 5 6" xfId="1742"/>
    <cellStyle name="Normal 50" xfId="1194"/>
    <cellStyle name="Normal 50 2" xfId="1195"/>
    <cellStyle name="Normal 50 3" xfId="1196"/>
    <cellStyle name="Normal 51" xfId="1197"/>
    <cellStyle name="Normal 52" xfId="1198"/>
    <cellStyle name="Normal 53" xfId="1199"/>
    <cellStyle name="Normal 54" xfId="1200"/>
    <cellStyle name="Normal 55" xfId="1201"/>
    <cellStyle name="Normal 55 2" xfId="1202"/>
    <cellStyle name="Normal 55 3" xfId="8125"/>
    <cellStyle name="Normal 55 3 2" xfId="8145"/>
    <cellStyle name="Normal 55 3 3" xfId="21730"/>
    <cellStyle name="Normal 55 3 3 2" xfId="21767"/>
    <cellStyle name="Normal 55 3 3 3" xfId="21789"/>
    <cellStyle name="Normal 55 3 3 3 2" xfId="21857"/>
    <cellStyle name="Normal 55 3 3 4" xfId="21751"/>
    <cellStyle name="Normal 56" xfId="1203"/>
    <cellStyle name="Normal 56 2" xfId="1204"/>
    <cellStyle name="Normal 56 3" xfId="8126"/>
    <cellStyle name="Normal 56 3 2" xfId="8146"/>
    <cellStyle name="Normal 56 3 3" xfId="21731"/>
    <cellStyle name="Normal 56 3 3 2" xfId="21768"/>
    <cellStyle name="Normal 56 3 3 3" xfId="21790"/>
    <cellStyle name="Normal 56 3 3 3 2" xfId="21861"/>
    <cellStyle name="Normal 56 3 3 4" xfId="21752"/>
    <cellStyle name="Normal 57" xfId="1205"/>
    <cellStyle name="Normal 57 2" xfId="1206"/>
    <cellStyle name="Normal 57 3" xfId="8127"/>
    <cellStyle name="Normal 57 3 2" xfId="8147"/>
    <cellStyle name="Normal 57 3 3" xfId="21732"/>
    <cellStyle name="Normal 57 3 3 2" xfId="21769"/>
    <cellStyle name="Normal 57 3 3 3" xfId="21791"/>
    <cellStyle name="Normal 57 3 3 3 2" xfId="21848"/>
    <cellStyle name="Normal 57 3 3 4" xfId="21753"/>
    <cellStyle name="Normal 58" xfId="1207"/>
    <cellStyle name="Normal 58 2" xfId="1208"/>
    <cellStyle name="Normal 58 3" xfId="8128"/>
    <cellStyle name="Normal 58 3 2" xfId="8148"/>
    <cellStyle name="Normal 58 3 3" xfId="21733"/>
    <cellStyle name="Normal 58 3 3 2" xfId="21770"/>
    <cellStyle name="Normal 58 3 3 3" xfId="21792"/>
    <cellStyle name="Normal 58 3 3 3 2" xfId="21854"/>
    <cellStyle name="Normal 58 3 3 4" xfId="21754"/>
    <cellStyle name="Normal 59" xfId="1209"/>
    <cellStyle name="Normal 59 2" xfId="1210"/>
    <cellStyle name="Normal 59 3" xfId="8129"/>
    <cellStyle name="Normal 59 3 2" xfId="8149"/>
    <cellStyle name="Normal 59 3 3" xfId="21734"/>
    <cellStyle name="Normal 59 3 3 2" xfId="21771"/>
    <cellStyle name="Normal 59 3 3 3" xfId="21793"/>
    <cellStyle name="Normal 59 3 3 3 2" xfId="21842"/>
    <cellStyle name="Normal 59 3 3 4" xfId="21755"/>
    <cellStyle name="Normal 6" xfId="2"/>
    <cellStyle name="Normal 6 10" xfId="1212"/>
    <cellStyle name="Normal 6 10 2" xfId="1213"/>
    <cellStyle name="Normal 6 11" xfId="1214"/>
    <cellStyle name="Normal 6 12" xfId="1215"/>
    <cellStyle name="Normal 6 13" xfId="1216"/>
    <cellStyle name="Normal 6 14" xfId="1217"/>
    <cellStyle name="Normal 6 15" xfId="1218"/>
    <cellStyle name="Normal 6 16" xfId="1219"/>
    <cellStyle name="Normal 6 17" xfId="1220"/>
    <cellStyle name="Normal 6 18" xfId="1221"/>
    <cellStyle name="Normal 6 19" xfId="1222"/>
    <cellStyle name="Normal 6 2" xfId="1223"/>
    <cellStyle name="Normal 6 2 10" xfId="1224"/>
    <cellStyle name="Normal 6 2 10 2" xfId="1225"/>
    <cellStyle name="Normal 6 2 11" xfId="1226"/>
    <cellStyle name="Normal 6 2 11 2" xfId="1227"/>
    <cellStyle name="Normal 6 2 12" xfId="1228"/>
    <cellStyle name="Normal 6 2 12 2" xfId="1229"/>
    <cellStyle name="Normal 6 2 13" xfId="1230"/>
    <cellStyle name="Normal 6 2 13 2" xfId="1231"/>
    <cellStyle name="Normal 6 2 14" xfId="1232"/>
    <cellStyle name="Normal 6 2 14 2" xfId="1233"/>
    <cellStyle name="Normal 6 2 15" xfId="1234"/>
    <cellStyle name="Normal 6 2 15 2" xfId="1235"/>
    <cellStyle name="Normal 6 2 16" xfId="1236"/>
    <cellStyle name="Normal 6 2 16 2" xfId="1237"/>
    <cellStyle name="Normal 6 2 17" xfId="1238"/>
    <cellStyle name="Normal 6 2 17 2" xfId="1239"/>
    <cellStyle name="Normal 6 2 18" xfId="1240"/>
    <cellStyle name="Normal 6 2 18 2" xfId="1241"/>
    <cellStyle name="Normal 6 2 19" xfId="1242"/>
    <cellStyle name="Normal 6 2 19 2" xfId="1243"/>
    <cellStyle name="Normal 6 2 2" xfId="1244"/>
    <cellStyle name="Normal 6 2 2 2" xfId="1245"/>
    <cellStyle name="Normal 6 2 20" xfId="1246"/>
    <cellStyle name="Normal 6 2 20 2" xfId="1247"/>
    <cellStyle name="Normal 6 2 21" xfId="1248"/>
    <cellStyle name="Normal 6 2 21 2" xfId="1249"/>
    <cellStyle name="Normal 6 2 22" xfId="1250"/>
    <cellStyle name="Normal 6 2 22 2" xfId="1251"/>
    <cellStyle name="Normal 6 2 23" xfId="1252"/>
    <cellStyle name="Normal 6 2 23 2" xfId="1253"/>
    <cellStyle name="Normal 6 2 24" xfId="1254"/>
    <cellStyle name="Normal 6 2 24 2" xfId="1255"/>
    <cellStyle name="Normal 6 2 25" xfId="1256"/>
    <cellStyle name="Normal 6 2 25 2" xfId="1257"/>
    <cellStyle name="Normal 6 2 26" xfId="1258"/>
    <cellStyle name="Normal 6 2 26 2" xfId="1259"/>
    <cellStyle name="Normal 6 2 27" xfId="1260"/>
    <cellStyle name="Normal 6 2 27 2" xfId="1261"/>
    <cellStyle name="Normal 6 2 28" xfId="1262"/>
    <cellStyle name="Normal 6 2 28 2" xfId="1263"/>
    <cellStyle name="Normal 6 2 29" xfId="1264"/>
    <cellStyle name="Normal 6 2 29 2" xfId="1265"/>
    <cellStyle name="Normal 6 2 3" xfId="1266"/>
    <cellStyle name="Normal 6 2 3 2" xfId="1267"/>
    <cellStyle name="Normal 6 2 30" xfId="1268"/>
    <cellStyle name="Normal 6 2 30 2" xfId="1269"/>
    <cellStyle name="Normal 6 2 31" xfId="1270"/>
    <cellStyle name="Normal 6 2 31 2" xfId="1271"/>
    <cellStyle name="Normal 6 2 32" xfId="1272"/>
    <cellStyle name="Normal 6 2 32 2" xfId="1273"/>
    <cellStyle name="Normal 6 2 33" xfId="1274"/>
    <cellStyle name="Normal 6 2 33 2" xfId="1275"/>
    <cellStyle name="Normal 6 2 34" xfId="1276"/>
    <cellStyle name="Normal 6 2 34 2" xfId="1277"/>
    <cellStyle name="Normal 6 2 35" xfId="1278"/>
    <cellStyle name="Normal 6 2 35 2" xfId="1279"/>
    <cellStyle name="Normal 6 2 36" xfId="1280"/>
    <cellStyle name="Normal 6 2 36 2" xfId="1281"/>
    <cellStyle name="Normal 6 2 37" xfId="1282"/>
    <cellStyle name="Normal 6 2 37 2" xfId="1283"/>
    <cellStyle name="Normal 6 2 38" xfId="1284"/>
    <cellStyle name="Normal 6 2 38 2" xfId="1285"/>
    <cellStyle name="Normal 6 2 39" xfId="1286"/>
    <cellStyle name="Normal 6 2 39 2" xfId="1287"/>
    <cellStyle name="Normal 6 2 4" xfId="1288"/>
    <cellStyle name="Normal 6 2 4 2" xfId="1289"/>
    <cellStyle name="Normal 6 2 40" xfId="1290"/>
    <cellStyle name="Normal 6 2 40 2" xfId="1291"/>
    <cellStyle name="Normal 6 2 41" xfId="1292"/>
    <cellStyle name="Normal 6 2 41 2" xfId="1293"/>
    <cellStyle name="Normal 6 2 42" xfId="1294"/>
    <cellStyle name="Normal 6 2 42 2" xfId="1295"/>
    <cellStyle name="Normal 6 2 43" xfId="1296"/>
    <cellStyle name="Normal 6 2 43 2" xfId="1297"/>
    <cellStyle name="Normal 6 2 44" xfId="1298"/>
    <cellStyle name="Normal 6 2 44 2" xfId="1299"/>
    <cellStyle name="Normal 6 2 45" xfId="1300"/>
    <cellStyle name="Normal 6 2 45 2" xfId="1301"/>
    <cellStyle name="Normal 6 2 46" xfId="1302"/>
    <cellStyle name="Normal 6 2 46 2" xfId="1303"/>
    <cellStyle name="Normal 6 2 5" xfId="1304"/>
    <cellStyle name="Normal 6 2 5 2" xfId="1305"/>
    <cellStyle name="Normal 6 2 6" xfId="1306"/>
    <cellStyle name="Normal 6 2 6 2" xfId="1307"/>
    <cellStyle name="Normal 6 2 7" xfId="1308"/>
    <cellStyle name="Normal 6 2 7 2" xfId="1309"/>
    <cellStyle name="Normal 6 2 8" xfId="1310"/>
    <cellStyle name="Normal 6 2 8 2" xfId="1311"/>
    <cellStyle name="Normal 6 2 9" xfId="1312"/>
    <cellStyle name="Normal 6 2 9 2" xfId="1313"/>
    <cellStyle name="Normal 6 20" xfId="1314"/>
    <cellStyle name="Normal 6 21" xfId="1315"/>
    <cellStyle name="Normal 6 22" xfId="1316"/>
    <cellStyle name="Normal 6 23" xfId="1317"/>
    <cellStyle name="Normal 6 24" xfId="1318"/>
    <cellStyle name="Normal 6 25" xfId="1319"/>
    <cellStyle name="Normal 6 26" xfId="1320"/>
    <cellStyle name="Normal 6 27" xfId="1321"/>
    <cellStyle name="Normal 6 28" xfId="1322"/>
    <cellStyle name="Normal 6 29" xfId="1323"/>
    <cellStyle name="Normal 6 3" xfId="1324"/>
    <cellStyle name="Normal 6 3 2" xfId="1325"/>
    <cellStyle name="Normal 6 30" xfId="1326"/>
    <cellStyle name="Normal 6 31" xfId="1327"/>
    <cellStyle name="Normal 6 32" xfId="1328"/>
    <cellStyle name="Normal 6 33" xfId="1329"/>
    <cellStyle name="Normal 6 34" xfId="1330"/>
    <cellStyle name="Normal 6 35" xfId="1331"/>
    <cellStyle name="Normal 6 36" xfId="1332"/>
    <cellStyle name="Normal 6 37" xfId="1333"/>
    <cellStyle name="Normal 6 38" xfId="1334"/>
    <cellStyle name="Normal 6 39" xfId="1335"/>
    <cellStyle name="Normal 6 4" xfId="1336"/>
    <cellStyle name="Normal 6 4 2" xfId="1337"/>
    <cellStyle name="Normal 6 40" xfId="1338"/>
    <cellStyle name="Normal 6 41" xfId="1339"/>
    <cellStyle name="Normal 6 42" xfId="1340"/>
    <cellStyle name="Normal 6 43" xfId="1341"/>
    <cellStyle name="Normal 6 44" xfId="1342"/>
    <cellStyle name="Normal 6 45" xfId="1343"/>
    <cellStyle name="Normal 6 46" xfId="1344"/>
    <cellStyle name="Normal 6 47" xfId="1345"/>
    <cellStyle name="Normal 6 48" xfId="1346"/>
    <cellStyle name="Normal 6 49" xfId="1347"/>
    <cellStyle name="Normal 6 5" xfId="1348"/>
    <cellStyle name="Normal 6 5 2" xfId="1349"/>
    <cellStyle name="Normal 6 50" xfId="1350"/>
    <cellStyle name="Normal 6 51" xfId="1351"/>
    <cellStyle name="Normal 6 52" xfId="1352"/>
    <cellStyle name="Normal 6 53" xfId="1353"/>
    <cellStyle name="Normal 6 54" xfId="1354"/>
    <cellStyle name="Normal 6 55" xfId="1355"/>
    <cellStyle name="Normal 6 56" xfId="1211"/>
    <cellStyle name="Normal 6 57" xfId="1685"/>
    <cellStyle name="Normal 6 58" xfId="1751"/>
    <cellStyle name="Normal 6 6" xfId="1356"/>
    <cellStyle name="Normal 6 6 2" xfId="1357"/>
    <cellStyle name="Normal 6 7" xfId="1358"/>
    <cellStyle name="Normal 6 7 2" xfId="1359"/>
    <cellStyle name="Normal 6 8" xfId="1360"/>
    <cellStyle name="Normal 6 8 2" xfId="1361"/>
    <cellStyle name="Normal 6 9" xfId="1362"/>
    <cellStyle name="Normal 6 9 2" xfId="1363"/>
    <cellStyle name="Normal 60" xfId="1364"/>
    <cellStyle name="Normal 60 2" xfId="1365"/>
    <cellStyle name="Normal 60 3" xfId="8130"/>
    <cellStyle name="Normal 60 3 2" xfId="8150"/>
    <cellStyle name="Normal 60 3 3" xfId="21735"/>
    <cellStyle name="Normal 60 3 3 2" xfId="21772"/>
    <cellStyle name="Normal 60 3 3 3" xfId="21794"/>
    <cellStyle name="Normal 60 3 3 3 2" xfId="21858"/>
    <cellStyle name="Normal 60 3 3 4" xfId="21756"/>
    <cellStyle name="Normal 61" xfId="102"/>
    <cellStyle name="Normal 61 2" xfId="1686"/>
    <cellStyle name="Normal 61_ARQ-COMP" xfId="1872"/>
    <cellStyle name="Normal 62" xfId="1707"/>
    <cellStyle name="Normal 62 2" xfId="1725"/>
    <cellStyle name="Normal 62 3" xfId="1951"/>
    <cellStyle name="Normal 62 4" xfId="2027"/>
    <cellStyle name="Normal 62_ARQ-COMP" xfId="1873"/>
    <cellStyle name="Normal 63" xfId="1710"/>
    <cellStyle name="Normal 63 2" xfId="1728"/>
    <cellStyle name="Normal 63 3" xfId="21685"/>
    <cellStyle name="Normal 63 4" xfId="21680"/>
    <cellStyle name="Normal 63 5" xfId="21671"/>
    <cellStyle name="Normal 63_ARQ-COMP" xfId="1875"/>
    <cellStyle name="Normal 64" xfId="1711"/>
    <cellStyle name="Normal 64 2" xfId="1729"/>
    <cellStyle name="Normal 64 3" xfId="21686"/>
    <cellStyle name="Normal 64_ARQ-COMP" xfId="1877"/>
    <cellStyle name="Normal 65" xfId="1712"/>
    <cellStyle name="Normal 65 2" xfId="1730"/>
    <cellStyle name="Normal 65 3" xfId="21687"/>
    <cellStyle name="Normal 65_ARQ-COMP" xfId="1876"/>
    <cellStyle name="Normal 66" xfId="1713"/>
    <cellStyle name="Normal 66 2" xfId="1731"/>
    <cellStyle name="Normal 66 3" xfId="21688"/>
    <cellStyle name="Normal 66_ARQ-COMP" xfId="1874"/>
    <cellStyle name="Normal 67" xfId="1719"/>
    <cellStyle name="Normal 67 2" xfId="1866"/>
    <cellStyle name="Normal 67 2 2" xfId="21742"/>
    <cellStyle name="Normal 67 2 3" xfId="21726"/>
    <cellStyle name="Normal 67 2 3 2" xfId="21763"/>
    <cellStyle name="Normal 67 2 3 3" xfId="21785"/>
    <cellStyle name="Normal 67 2 3 3 2" xfId="21856"/>
    <cellStyle name="Normal 67 2 3 4" xfId="21747"/>
    <cellStyle name="Normal 68" xfId="1723"/>
    <cellStyle name="Normal 68 2" xfId="1870"/>
    <cellStyle name="Normal 69" xfId="1753"/>
    <cellStyle name="Normal 69 2" xfId="1901"/>
    <cellStyle name="Normal 69 3" xfId="1926"/>
    <cellStyle name="Normal 69 4" xfId="1904"/>
    <cellStyle name="Normal 69 5" xfId="1906"/>
    <cellStyle name="Normal 69 6" xfId="1907"/>
    <cellStyle name="Normal 69 7" xfId="1905"/>
    <cellStyle name="Normal 69 8" xfId="1927"/>
    <cellStyle name="Normal 69 9" xfId="21781"/>
    <cellStyle name="Normal 69 9 2" xfId="21847"/>
    <cellStyle name="Normal 7" xfId="1366"/>
    <cellStyle name="Normal 7 2" xfId="1367"/>
    <cellStyle name="Normal 70" xfId="1880"/>
    <cellStyle name="Normal 70 10" xfId="21784"/>
    <cellStyle name="Normal 70 10 2" xfId="21851"/>
    <cellStyle name="Normal 70 2" xfId="1909"/>
    <cellStyle name="Normal 70 3" xfId="1910"/>
    <cellStyle name="Normal 70 4" xfId="1911"/>
    <cellStyle name="Normal 70 5" xfId="1912"/>
    <cellStyle name="Normal 70 6" xfId="1913"/>
    <cellStyle name="Normal 70 7" xfId="1903"/>
    <cellStyle name="Normal 70 8" xfId="1933"/>
    <cellStyle name="Normal 70 9" xfId="1908"/>
    <cellStyle name="Normal 71" xfId="1879"/>
    <cellStyle name="Normal 71 10" xfId="21783"/>
    <cellStyle name="Normal 71 10 2" xfId="21859"/>
    <cellStyle name="Normal 71 2" xfId="1935"/>
    <cellStyle name="Normal 71 3" xfId="1936"/>
    <cellStyle name="Normal 71 4" xfId="1937"/>
    <cellStyle name="Normal 71 5" xfId="1938"/>
    <cellStyle name="Normal 71 6" xfId="1914"/>
    <cellStyle name="Normal 71 7" xfId="1928"/>
    <cellStyle name="Normal 71 8" xfId="1915"/>
    <cellStyle name="Normal 71 9" xfId="1934"/>
    <cellStyle name="Normal 72" xfId="1883"/>
    <cellStyle name="Normal 73" xfId="1884"/>
    <cellStyle name="Normal 73 2" xfId="21690"/>
    <cellStyle name="Normal 73 3" xfId="21689"/>
    <cellStyle name="Normal 74" xfId="1885"/>
    <cellStyle name="Normal 74 2" xfId="21692"/>
    <cellStyle name="Normal 74 3" xfId="21691"/>
    <cellStyle name="Normal 75" xfId="1886"/>
    <cellStyle name="Normal 75 2" xfId="21694"/>
    <cellStyle name="Normal 75 3" xfId="21693"/>
    <cellStyle name="Normal 76" xfId="1887"/>
    <cellStyle name="Normal 76 2" xfId="21696"/>
    <cellStyle name="Normal 76 3" xfId="21695"/>
    <cellStyle name="Normal 77" xfId="1888"/>
    <cellStyle name="Normal 77 2" xfId="21698"/>
    <cellStyle name="Normal 77 3" xfId="21697"/>
    <cellStyle name="Normal 78" xfId="1889"/>
    <cellStyle name="Normal 78 2" xfId="21700"/>
    <cellStyle name="Normal 78 3" xfId="21699"/>
    <cellStyle name="Normal 79" xfId="1890"/>
    <cellStyle name="Normal 79 2" xfId="21702"/>
    <cellStyle name="Normal 79 3" xfId="21701"/>
    <cellStyle name="Normal 8" xfId="1368"/>
    <cellStyle name="Normal 8 2" xfId="1369"/>
    <cellStyle name="Normal 80" xfId="1891"/>
    <cellStyle name="Normal 80 2" xfId="21705"/>
    <cellStyle name="Normal 80 3" xfId="21704"/>
    <cellStyle name="Normal 81" xfId="1892"/>
    <cellStyle name="Normal 81 2" xfId="21707"/>
    <cellStyle name="Normal 81 3" xfId="21706"/>
    <cellStyle name="Normal 82" xfId="1893"/>
    <cellStyle name="Normal 82 2" xfId="21709"/>
    <cellStyle name="Normal 82 3" xfId="21708"/>
    <cellStyle name="Normal 83" xfId="1894"/>
    <cellStyle name="Normal 83 2" xfId="21711"/>
    <cellStyle name="Normal 83 3" xfId="21710"/>
    <cellStyle name="Normal 84" xfId="1895"/>
    <cellStyle name="Normal 84 2" xfId="21713"/>
    <cellStyle name="Normal 84 3" xfId="21712"/>
    <cellStyle name="Normal 85" xfId="21721"/>
    <cellStyle name="Normal 86" xfId="21719"/>
    <cellStyle name="Normal 87" xfId="21718"/>
    <cellStyle name="Normal 88" xfId="21717"/>
    <cellStyle name="Normal 89" xfId="21716"/>
    <cellStyle name="Normal 9" xfId="1370"/>
    <cellStyle name="Normal 9 2" xfId="1371"/>
    <cellStyle name="Normal 90" xfId="21714"/>
    <cellStyle name="Normal 91" xfId="21703"/>
    <cellStyle name="Normal 92" xfId="21684"/>
    <cellStyle name="Normal 93" xfId="21683"/>
    <cellStyle name="Nota" xfId="21815" builtinId="10" customBuiltin="1"/>
    <cellStyle name="Nota 2" xfId="84"/>
    <cellStyle name="Nota 2 2" xfId="1373"/>
    <cellStyle name="Nota 2 2 2" xfId="1958"/>
    <cellStyle name="Nota 2 2 2 10" xfId="4594"/>
    <cellStyle name="Nota 2 2 2 10 2" xfId="9769"/>
    <cellStyle name="Nota 2 2 2 10 3" xfId="12223"/>
    <cellStyle name="Nota 2 2 2 11" xfId="4484"/>
    <cellStyle name="Nota 2 2 2 11 2" xfId="9758"/>
    <cellStyle name="Nota 2 2 2 11 3" xfId="12160"/>
    <cellStyle name="Nota 2 2 2 12" xfId="4201"/>
    <cellStyle name="Nota 2 2 2 12 2" xfId="12528"/>
    <cellStyle name="Nota 2 2 2 13" xfId="8158"/>
    <cellStyle name="Nota 2 2 2 2" xfId="2049"/>
    <cellStyle name="Nota 2 2 2 2 10" xfId="6825"/>
    <cellStyle name="Nota 2 2 2 2 10 2" xfId="10914"/>
    <cellStyle name="Nota 2 2 2 2 10 3" xfId="20378"/>
    <cellStyle name="Nota 2 2 2 2 11" xfId="4242"/>
    <cellStyle name="Nota 2 2 2 2 11 2" xfId="12496"/>
    <cellStyle name="Nota 2 2 2 2 12" xfId="8239"/>
    <cellStyle name="Nota 2 2 2 2 13" xfId="13634"/>
    <cellStyle name="Nota 2 2 2 2 2" xfId="2104"/>
    <cellStyle name="Nota 2 2 2 2 2 2" xfId="2327"/>
    <cellStyle name="Nota 2 2 2 2 2 2 10" xfId="8514"/>
    <cellStyle name="Nota 2 2 2 2 2 2 11" xfId="17362"/>
    <cellStyle name="Nota 2 2 2 2 2 2 2" xfId="2714"/>
    <cellStyle name="Nota 2 2 2 2 2 2 2 2" xfId="7292"/>
    <cellStyle name="Nota 2 2 2 2 2 2 2 2 2" xfId="11303"/>
    <cellStyle name="Nota 2 2 2 2 2 2 2 2 3" xfId="20845"/>
    <cellStyle name="Nota 2 2 2 2 2 2 2 3" xfId="5584"/>
    <cellStyle name="Nota 2 2 2 2 2 2 2 3 2" xfId="19137"/>
    <cellStyle name="Nota 2 2 2 2 2 2 2 4" xfId="8879"/>
    <cellStyle name="Nota 2 2 2 2 2 2 2 5" xfId="13926"/>
    <cellStyle name="Nota 2 2 2 2 2 2 3" xfId="3097"/>
    <cellStyle name="Nota 2 2 2 2 2 2 3 2" xfId="7118"/>
    <cellStyle name="Nota 2 2 2 2 2 2 3 2 2" xfId="11174"/>
    <cellStyle name="Nota 2 2 2 2 2 2 3 2 3" xfId="20671"/>
    <cellStyle name="Nota 2 2 2 2 2 2 3 3" xfId="5410"/>
    <cellStyle name="Nota 2 2 2 2 2 2 3 3 2" xfId="18963"/>
    <cellStyle name="Nota 2 2 2 2 2 2 3 4" xfId="9194"/>
    <cellStyle name="Nota 2 2 2 2 2 2 3 5" xfId="15452"/>
    <cellStyle name="Nota 2 2 2 2 2 2 4" xfId="3480"/>
    <cellStyle name="Nota 2 2 2 2 2 2 4 2" xfId="7599"/>
    <cellStyle name="Nota 2 2 2 2 2 2 4 2 2" xfId="11602"/>
    <cellStyle name="Nota 2 2 2 2 2 2 4 2 3" xfId="21152"/>
    <cellStyle name="Nota 2 2 2 2 2 2 4 3" xfId="5891"/>
    <cellStyle name="Nota 2 2 2 2 2 2 4 3 2" xfId="19444"/>
    <cellStyle name="Nota 2 2 2 2 2 2 4 4" xfId="9372"/>
    <cellStyle name="Nota 2 2 2 2 2 2 4 5" xfId="13240"/>
    <cellStyle name="Nota 2 2 2 2 2 2 5" xfId="3862"/>
    <cellStyle name="Nota 2 2 2 2 2 2 5 2" xfId="7831"/>
    <cellStyle name="Nota 2 2 2 2 2 2 5 2 2" xfId="11834"/>
    <cellStyle name="Nota 2 2 2 2 2 2 5 2 3" xfId="21384"/>
    <cellStyle name="Nota 2 2 2 2 2 2 5 3" xfId="6123"/>
    <cellStyle name="Nota 2 2 2 2 2 2 5 3 2" xfId="19676"/>
    <cellStyle name="Nota 2 2 2 2 2 2 5 4" xfId="9549"/>
    <cellStyle name="Nota 2 2 2 2 2 2 5 5" xfId="12866"/>
    <cellStyle name="Nota 2 2 2 2 2 2 6" xfId="6355"/>
    <cellStyle name="Nota 2 2 2 2 2 2 6 2" xfId="8063"/>
    <cellStyle name="Nota 2 2 2 2 2 2 6 2 2" xfId="12066"/>
    <cellStyle name="Nota 2 2 2 2 2 2 6 2 3" xfId="21616"/>
    <cellStyle name="Nota 2 2 2 2 2 2 6 3" xfId="10524"/>
    <cellStyle name="Nota 2 2 2 2 2 2 6 4" xfId="19908"/>
    <cellStyle name="Nota 2 2 2 2 2 2 7" xfId="5343"/>
    <cellStyle name="Nota 2 2 2 2 2 2 7 2" xfId="10119"/>
    <cellStyle name="Nota 2 2 2 2 2 2 7 3" xfId="18896"/>
    <cellStyle name="Nota 2 2 2 2 2 2 8" xfId="7051"/>
    <cellStyle name="Nota 2 2 2 2 2 2 8 2" xfId="11107"/>
    <cellStyle name="Nota 2 2 2 2 2 2 8 3" xfId="20604"/>
    <cellStyle name="Nota 2 2 2 2 2 2 9" xfId="4537"/>
    <cellStyle name="Nota 2 2 2 2 2 2 9 2" xfId="12268"/>
    <cellStyle name="Nota 2 2 2 2 2 3" xfId="2594"/>
    <cellStyle name="Nota 2 2 2 2 2 3 10" xfId="8759"/>
    <cellStyle name="Nota 2 2 2 2 2 3 11" xfId="16589"/>
    <cellStyle name="Nota 2 2 2 2 2 3 2" xfId="2981"/>
    <cellStyle name="Nota 2 2 2 2 2 3 2 2" xfId="7342"/>
    <cellStyle name="Nota 2 2 2 2 2 3 2 2 2" xfId="11353"/>
    <cellStyle name="Nota 2 2 2 2 2 3 2 2 3" xfId="20895"/>
    <cellStyle name="Nota 2 2 2 2 2 3 2 3" xfId="5634"/>
    <cellStyle name="Nota 2 2 2 2 2 3 2 3 2" xfId="19187"/>
    <cellStyle name="Nota 2 2 2 2 2 3 2 4" xfId="9108"/>
    <cellStyle name="Nota 2 2 2 2 2 3 2 5" xfId="17146"/>
    <cellStyle name="Nota 2 2 2 2 2 3 3" xfId="3364"/>
    <cellStyle name="Nota 2 2 2 2 2 3 3 2" xfId="6411"/>
    <cellStyle name="Nota 2 2 2 2 2 3 3 2 2" xfId="10580"/>
    <cellStyle name="Nota 2 2 2 2 2 3 3 2 3" xfId="19964"/>
    <cellStyle name="Nota 2 2 2 2 2 3 3 3" xfId="4702"/>
    <cellStyle name="Nota 2 2 2 2 2 3 3 3 2" xfId="18255"/>
    <cellStyle name="Nota 2 2 2 2 2 3 3 4" xfId="9318"/>
    <cellStyle name="Nota 2 2 2 2 2 3 3 5" xfId="13350"/>
    <cellStyle name="Nota 2 2 2 2 2 3 4" xfId="3747"/>
    <cellStyle name="Nota 2 2 2 2 2 3 4 2" xfId="7649"/>
    <cellStyle name="Nota 2 2 2 2 2 3 4 2 2" xfId="11652"/>
    <cellStyle name="Nota 2 2 2 2 2 3 4 2 3" xfId="21202"/>
    <cellStyle name="Nota 2 2 2 2 2 3 4 3" xfId="5941"/>
    <cellStyle name="Nota 2 2 2 2 2 3 4 3 2" xfId="19494"/>
    <cellStyle name="Nota 2 2 2 2 2 3 4 4" xfId="9496"/>
    <cellStyle name="Nota 2 2 2 2 2 3 4 5" xfId="12981"/>
    <cellStyle name="Nota 2 2 2 2 2 3 5" xfId="4129"/>
    <cellStyle name="Nota 2 2 2 2 2 3 5 2" xfId="7881"/>
    <cellStyle name="Nota 2 2 2 2 2 3 5 2 2" xfId="11884"/>
    <cellStyle name="Nota 2 2 2 2 2 3 5 2 3" xfId="21434"/>
    <cellStyle name="Nota 2 2 2 2 2 3 5 3" xfId="6173"/>
    <cellStyle name="Nota 2 2 2 2 2 3 5 3 2" xfId="19726"/>
    <cellStyle name="Nota 2 2 2 2 2 3 5 4" xfId="9673"/>
    <cellStyle name="Nota 2 2 2 2 2 3 5 5" xfId="12599"/>
    <cellStyle name="Nota 2 2 2 2 2 3 6" xfId="6405"/>
    <cellStyle name="Nota 2 2 2 2 2 3 6 2" xfId="8113"/>
    <cellStyle name="Nota 2 2 2 2 2 3 6 2 2" xfId="12116"/>
    <cellStyle name="Nota 2 2 2 2 2 3 6 2 3" xfId="21666"/>
    <cellStyle name="Nota 2 2 2 2 2 3 6 3" xfId="10574"/>
    <cellStyle name="Nota 2 2 2 2 2 3 6 4" xfId="19958"/>
    <cellStyle name="Nota 2 2 2 2 2 3 7" xfId="5393"/>
    <cellStyle name="Nota 2 2 2 2 2 3 7 2" xfId="10169"/>
    <cellStyle name="Nota 2 2 2 2 2 3 7 3" xfId="18946"/>
    <cellStyle name="Nota 2 2 2 2 2 3 8" xfId="7101"/>
    <cellStyle name="Nota 2 2 2 2 2 3 8 2" xfId="11157"/>
    <cellStyle name="Nota 2 2 2 2 2 3 8 3" xfId="20654"/>
    <cellStyle name="Nota 2 2 2 2 2 3 9" xfId="4587"/>
    <cellStyle name="Nota 2 2 2 2 2 3 9 2" xfId="12230"/>
    <cellStyle name="Nota 2 2 2 2 2 4" xfId="2651"/>
    <cellStyle name="Nota 2 2 2 2 2 4 2" xfId="3038"/>
    <cellStyle name="Nota 2 2 2 2 2 4 2 2" xfId="16185"/>
    <cellStyle name="Nota 2 2 2 2 2 4 3" xfId="3421"/>
    <cellStyle name="Nota 2 2 2 2 2 4 3 2" xfId="13296"/>
    <cellStyle name="Nota 2 2 2 2 2 4 4" xfId="3804"/>
    <cellStyle name="Nota 2 2 2 2 2 4 4 2" xfId="12924"/>
    <cellStyle name="Nota 2 2 2 2 2 4 5" xfId="4186"/>
    <cellStyle name="Nota 2 2 2 2 2 4 5 2" xfId="12543"/>
    <cellStyle name="Nota 2 2 2 2 2 4 6" xfId="5183"/>
    <cellStyle name="Nota 2 2 2 2 2 4 6 2" xfId="18736"/>
    <cellStyle name="Nota 2 2 2 2 2 4 7" xfId="8816"/>
    <cellStyle name="Nota 2 2 2 2 2 4 8" xfId="13597"/>
    <cellStyle name="Nota 2 2 2 2 2 5" xfId="2269"/>
    <cellStyle name="Nota 2 2 2 2 2 5 2" xfId="6891"/>
    <cellStyle name="Nota 2 2 2 2 2 5 2 2" xfId="20444"/>
    <cellStyle name="Nota 2 2 2 2 2 5 3" xfId="8456"/>
    <cellStyle name="Nota 2 2 2 2 2 5 4" xfId="16613"/>
    <cellStyle name="Nota 2 2 2 2 2 6" xfId="8294"/>
    <cellStyle name="Nota 2 2 2 2 3" xfId="1982"/>
    <cellStyle name="Nota 2 2 2 2 3 2" xfId="2283"/>
    <cellStyle name="Nota 2 2 2 2 3 2 10" xfId="8470"/>
    <cellStyle name="Nota 2 2 2 2 3 2 11" xfId="17366"/>
    <cellStyle name="Nota 2 2 2 2 3 2 2" xfId="2670"/>
    <cellStyle name="Nota 2 2 2 2 3 2 2 2" xfId="6725"/>
    <cellStyle name="Nota 2 2 2 2 3 2 2 2 2" xfId="10846"/>
    <cellStyle name="Nota 2 2 2 2 3 2 2 2 3" xfId="20278"/>
    <cellStyle name="Nota 2 2 2 2 3 2 2 3" xfId="5016"/>
    <cellStyle name="Nota 2 2 2 2 3 2 2 3 2" xfId="18569"/>
    <cellStyle name="Nota 2 2 2 2 3 2 2 4" xfId="8835"/>
    <cellStyle name="Nota 2 2 2 2 3 2 2 5" xfId="14891"/>
    <cellStyle name="Nota 2 2 2 2 3 2 3" xfId="3053"/>
    <cellStyle name="Nota 2 2 2 2 3 2 3 2" xfId="6446"/>
    <cellStyle name="Nota 2 2 2 2 3 2 3 2 2" xfId="10615"/>
    <cellStyle name="Nota 2 2 2 2 3 2 3 2 3" xfId="19999"/>
    <cellStyle name="Nota 2 2 2 2 3 2 3 3" xfId="4737"/>
    <cellStyle name="Nota 2 2 2 2 3 2 3 3 2" xfId="18290"/>
    <cellStyle name="Nota 2 2 2 2 3 2 3 4" xfId="9150"/>
    <cellStyle name="Nota 2 2 2 2 3 2 3 5" xfId="15308"/>
    <cellStyle name="Nota 2 2 2 2 3 2 4" xfId="3436"/>
    <cellStyle name="Nota 2 2 2 2 3 2 4 2" xfId="7557"/>
    <cellStyle name="Nota 2 2 2 2 3 2 4 2 2" xfId="11560"/>
    <cellStyle name="Nota 2 2 2 2 3 2 4 2 3" xfId="21110"/>
    <cellStyle name="Nota 2 2 2 2 3 2 4 3" xfId="5849"/>
    <cellStyle name="Nota 2 2 2 2 3 2 4 3 2" xfId="19402"/>
    <cellStyle name="Nota 2 2 2 2 3 2 4 4" xfId="9328"/>
    <cellStyle name="Nota 2 2 2 2 3 2 4 5" xfId="13281"/>
    <cellStyle name="Nota 2 2 2 2 3 2 5" xfId="3818"/>
    <cellStyle name="Nota 2 2 2 2 3 2 5 2" xfId="7789"/>
    <cellStyle name="Nota 2 2 2 2 3 2 5 2 2" xfId="11792"/>
    <cellStyle name="Nota 2 2 2 2 3 2 5 2 3" xfId="21342"/>
    <cellStyle name="Nota 2 2 2 2 3 2 5 3" xfId="6081"/>
    <cellStyle name="Nota 2 2 2 2 3 2 5 3 2" xfId="19634"/>
    <cellStyle name="Nota 2 2 2 2 3 2 5 4" xfId="9505"/>
    <cellStyle name="Nota 2 2 2 2 3 2 5 5" xfId="12910"/>
    <cellStyle name="Nota 2 2 2 2 3 2 6" xfId="6313"/>
    <cellStyle name="Nota 2 2 2 2 3 2 6 2" xfId="8021"/>
    <cellStyle name="Nota 2 2 2 2 3 2 6 2 2" xfId="12024"/>
    <cellStyle name="Nota 2 2 2 2 3 2 6 2 3" xfId="21574"/>
    <cellStyle name="Nota 2 2 2 2 3 2 6 3" xfId="10482"/>
    <cellStyle name="Nota 2 2 2 2 3 2 6 4" xfId="19866"/>
    <cellStyle name="Nota 2 2 2 2 3 2 7" xfId="5301"/>
    <cellStyle name="Nota 2 2 2 2 3 2 7 2" xfId="10077"/>
    <cellStyle name="Nota 2 2 2 2 3 2 7 3" xfId="18854"/>
    <cellStyle name="Nota 2 2 2 2 3 2 8" xfId="7009"/>
    <cellStyle name="Nota 2 2 2 2 3 2 8 2" xfId="11065"/>
    <cellStyle name="Nota 2 2 2 2 3 2 8 3" xfId="20562"/>
    <cellStyle name="Nota 2 2 2 2 3 2 9" xfId="4492"/>
    <cellStyle name="Nota 2 2 2 2 3 2 9 2" xfId="12158"/>
    <cellStyle name="Nota 2 2 2 2 3 3" xfId="2476"/>
    <cellStyle name="Nota 2 2 2 2 3 3 10" xfId="8641"/>
    <cellStyle name="Nota 2 2 2 2 3 3 11" xfId="15391"/>
    <cellStyle name="Nota 2 2 2 2 3 3 2" xfId="2863"/>
    <cellStyle name="Nota 2 2 2 2 3 3 2 2" xfId="6718"/>
    <cellStyle name="Nota 2 2 2 2 3 3 2 2 2" xfId="10839"/>
    <cellStyle name="Nota 2 2 2 2 3 3 2 2 3" xfId="20271"/>
    <cellStyle name="Nota 2 2 2 2 3 3 2 3" xfId="5009"/>
    <cellStyle name="Nota 2 2 2 2 3 3 2 3 2" xfId="18562"/>
    <cellStyle name="Nota 2 2 2 2 3 3 2 4" xfId="8990"/>
    <cellStyle name="Nota 2 2 2 2 3 3 2 5" xfId="14478"/>
    <cellStyle name="Nota 2 2 2 2 3 3 3" xfId="3246"/>
    <cellStyle name="Nota 2 2 2 2 3 3 3 2" xfId="7254"/>
    <cellStyle name="Nota 2 2 2 2 3 3 3 2 2" xfId="11268"/>
    <cellStyle name="Nota 2 2 2 2 3 3 3 2 3" xfId="20807"/>
    <cellStyle name="Nota 2 2 2 2 3 3 3 3" xfId="5546"/>
    <cellStyle name="Nota 2 2 2 2 3 3 3 3 2" xfId="19099"/>
    <cellStyle name="Nota 2 2 2 2 3 3 3 4" xfId="9204"/>
    <cellStyle name="Nota 2 2 2 2 3 3 3 5" xfId="13465"/>
    <cellStyle name="Nota 2 2 2 2 3 3 4" xfId="3629"/>
    <cellStyle name="Nota 2 2 2 2 3 3 4 2" xfId="7540"/>
    <cellStyle name="Nota 2 2 2 2 3 3 4 2 2" xfId="11543"/>
    <cellStyle name="Nota 2 2 2 2 3 3 4 2 3" xfId="21093"/>
    <cellStyle name="Nota 2 2 2 2 3 3 4 3" xfId="5832"/>
    <cellStyle name="Nota 2 2 2 2 3 3 4 3 2" xfId="19385"/>
    <cellStyle name="Nota 2 2 2 2 3 3 4 4" xfId="9382"/>
    <cellStyle name="Nota 2 2 2 2 3 3 4 5" xfId="13099"/>
    <cellStyle name="Nota 2 2 2 2 3 3 5" xfId="4011"/>
    <cellStyle name="Nota 2 2 2 2 3 3 5 2" xfId="7772"/>
    <cellStyle name="Nota 2 2 2 2 3 3 5 2 2" xfId="11775"/>
    <cellStyle name="Nota 2 2 2 2 3 3 5 2 3" xfId="21325"/>
    <cellStyle name="Nota 2 2 2 2 3 3 5 3" xfId="6064"/>
    <cellStyle name="Nota 2 2 2 2 3 3 5 3 2" xfId="19617"/>
    <cellStyle name="Nota 2 2 2 2 3 3 5 4" xfId="9559"/>
    <cellStyle name="Nota 2 2 2 2 3 3 5 5" xfId="12717"/>
    <cellStyle name="Nota 2 2 2 2 3 3 6" xfId="6296"/>
    <cellStyle name="Nota 2 2 2 2 3 3 6 2" xfId="8004"/>
    <cellStyle name="Nota 2 2 2 2 3 3 6 2 2" xfId="12007"/>
    <cellStyle name="Nota 2 2 2 2 3 3 6 2 3" xfId="21557"/>
    <cellStyle name="Nota 2 2 2 2 3 3 6 3" xfId="10465"/>
    <cellStyle name="Nota 2 2 2 2 3 3 6 4" xfId="19849"/>
    <cellStyle name="Nota 2 2 2 2 3 3 7" xfId="5284"/>
    <cellStyle name="Nota 2 2 2 2 3 3 7 2" xfId="10060"/>
    <cellStyle name="Nota 2 2 2 2 3 3 7 3" xfId="18837"/>
    <cellStyle name="Nota 2 2 2 2 3 3 8" xfId="6992"/>
    <cellStyle name="Nota 2 2 2 2 3 3 8 2" xfId="11048"/>
    <cellStyle name="Nota 2 2 2 2 3 3 8 3" xfId="20545"/>
    <cellStyle name="Nota 2 2 2 2 3 3 9" xfId="4380"/>
    <cellStyle name="Nota 2 2 2 2 3 3 9 2" xfId="12362"/>
    <cellStyle name="Nota 2 2 2 2 3 4" xfId="2345"/>
    <cellStyle name="Nota 2 2 2 2 3 4 2" xfId="2732"/>
    <cellStyle name="Nota 2 2 2 2 3 4 2 2" xfId="16782"/>
    <cellStyle name="Nota 2 2 2 2 3 4 3" xfId="3115"/>
    <cellStyle name="Nota 2 2 2 2 3 4 3 2" xfId="13598"/>
    <cellStyle name="Nota 2 2 2 2 3 4 4" xfId="3498"/>
    <cellStyle name="Nota 2 2 2 2 3 4 4 2" xfId="13740"/>
    <cellStyle name="Nota 2 2 2 2 3 4 5" xfId="3880"/>
    <cellStyle name="Nota 2 2 2 2 3 4 5 2" xfId="12848"/>
    <cellStyle name="Nota 2 2 2 2 3 4 6" xfId="5110"/>
    <cellStyle name="Nota 2 2 2 2 3 4 6 2" xfId="18663"/>
    <cellStyle name="Nota 2 2 2 2 3 4 7" xfId="8527"/>
    <cellStyle name="Nota 2 2 2 2 3 4 8" xfId="17263"/>
    <cellStyle name="Nota 2 2 2 2 3 5" xfId="2184"/>
    <cellStyle name="Nota 2 2 2 2 3 5 2" xfId="6819"/>
    <cellStyle name="Nota 2 2 2 2 3 5 2 2" xfId="20372"/>
    <cellStyle name="Nota 2 2 2 2 3 5 3" xfId="8372"/>
    <cellStyle name="Nota 2 2 2 2 3 5 4" xfId="14100"/>
    <cellStyle name="Nota 2 2 2 2 3 6" xfId="8176"/>
    <cellStyle name="Nota 2 2 2 2 4" xfId="2303"/>
    <cellStyle name="Nota 2 2 2 2 4 10" xfId="8490"/>
    <cellStyle name="Nota 2 2 2 2 4 11" xfId="14993"/>
    <cellStyle name="Nota 2 2 2 2 4 2" xfId="2690"/>
    <cellStyle name="Nota 2 2 2 2 4 2 2" xfId="6691"/>
    <cellStyle name="Nota 2 2 2 2 4 2 2 2" xfId="10812"/>
    <cellStyle name="Nota 2 2 2 2 4 2 2 3" xfId="20244"/>
    <cellStyle name="Nota 2 2 2 2 4 2 3" xfId="4982"/>
    <cellStyle name="Nota 2 2 2 2 4 2 3 2" xfId="18535"/>
    <cellStyle name="Nota 2 2 2 2 4 2 4" xfId="8855"/>
    <cellStyle name="Nota 2 2 2 2 4 2 5" xfId="16899"/>
    <cellStyle name="Nota 2 2 2 2 4 3" xfId="3073"/>
    <cellStyle name="Nota 2 2 2 2 4 3 2" xfId="6518"/>
    <cellStyle name="Nota 2 2 2 2 4 3 2 2" xfId="10683"/>
    <cellStyle name="Nota 2 2 2 2 4 3 2 3" xfId="20071"/>
    <cellStyle name="Nota 2 2 2 2 4 3 3" xfId="4809"/>
    <cellStyle name="Nota 2 2 2 2 4 3 3 2" xfId="18362"/>
    <cellStyle name="Nota 2 2 2 2 4 3 4" xfId="9170"/>
    <cellStyle name="Nota 2 2 2 2 4 3 5" xfId="15923"/>
    <cellStyle name="Nota 2 2 2 2 4 4" xfId="3456"/>
    <cellStyle name="Nota 2 2 2 2 4 4 2" xfId="7471"/>
    <cellStyle name="Nota 2 2 2 2 4 4 2 2" xfId="11474"/>
    <cellStyle name="Nota 2 2 2 2 4 4 2 3" xfId="21024"/>
    <cellStyle name="Nota 2 2 2 2 4 4 3" xfId="5763"/>
    <cellStyle name="Nota 2 2 2 2 4 4 3 2" xfId="19316"/>
    <cellStyle name="Nota 2 2 2 2 4 4 4" xfId="9348"/>
    <cellStyle name="Nota 2 2 2 2 4 4 5" xfId="13261"/>
    <cellStyle name="Nota 2 2 2 2 4 5" xfId="3838"/>
    <cellStyle name="Nota 2 2 2 2 4 5 2" xfId="7703"/>
    <cellStyle name="Nota 2 2 2 2 4 5 2 2" xfId="11706"/>
    <cellStyle name="Nota 2 2 2 2 4 5 2 3" xfId="21256"/>
    <cellStyle name="Nota 2 2 2 2 4 5 3" xfId="5995"/>
    <cellStyle name="Nota 2 2 2 2 4 5 3 2" xfId="19548"/>
    <cellStyle name="Nota 2 2 2 2 4 5 4" xfId="9525"/>
    <cellStyle name="Nota 2 2 2 2 4 5 5" xfId="12890"/>
    <cellStyle name="Nota 2 2 2 2 4 6" xfId="6227"/>
    <cellStyle name="Nota 2 2 2 2 4 6 2" xfId="7935"/>
    <cellStyle name="Nota 2 2 2 2 4 6 2 2" xfId="11938"/>
    <cellStyle name="Nota 2 2 2 2 4 6 2 3" xfId="21488"/>
    <cellStyle name="Nota 2 2 2 2 4 6 3" xfId="10396"/>
    <cellStyle name="Nota 2 2 2 2 4 6 4" xfId="19780"/>
    <cellStyle name="Nota 2 2 2 2 4 7" xfId="5215"/>
    <cellStyle name="Nota 2 2 2 2 4 7 2" xfId="9991"/>
    <cellStyle name="Nota 2 2 2 2 4 7 3" xfId="18768"/>
    <cellStyle name="Nota 2 2 2 2 4 8" xfId="6923"/>
    <cellStyle name="Nota 2 2 2 2 4 8 2" xfId="10979"/>
    <cellStyle name="Nota 2 2 2 2 4 8 3" xfId="20476"/>
    <cellStyle name="Nota 2 2 2 2 4 9" xfId="4305"/>
    <cellStyle name="Nota 2 2 2 2 4 9 2" xfId="12437"/>
    <cellStyle name="Nota 2 2 2 2 5" xfId="2539"/>
    <cellStyle name="Nota 2 2 2 2 5 2" xfId="2926"/>
    <cellStyle name="Nota 2 2 2 2 5 2 2" xfId="4431"/>
    <cellStyle name="Nota 2 2 2 2 5 2 2 2" xfId="12327"/>
    <cellStyle name="Nota 2 2 2 2 5 2 3" xfId="9053"/>
    <cellStyle name="Nota 2 2 2 2 5 2 4" xfId="17363"/>
    <cellStyle name="Nota 2 2 2 2 5 3" xfId="3309"/>
    <cellStyle name="Nota 2 2 2 2 5 3 2" xfId="13405"/>
    <cellStyle name="Nota 2 2 2 2 5 4" xfId="3692"/>
    <cellStyle name="Nota 2 2 2 2 5 4 2" xfId="13036"/>
    <cellStyle name="Nota 2 2 2 2 5 5" xfId="4074"/>
    <cellStyle name="Nota 2 2 2 2 5 5 2" xfId="12654"/>
    <cellStyle name="Nota 2 2 2 2 5 6" xfId="4674"/>
    <cellStyle name="Nota 2 2 2 2 5 6 2" xfId="18227"/>
    <cellStyle name="Nota 2 2 2 2 5 7" xfId="8704"/>
    <cellStyle name="Nota 2 2 2 2 5 8" xfId="17974"/>
    <cellStyle name="Nota 2 2 2 2 6" xfId="2359"/>
    <cellStyle name="Nota 2 2 2 2 6 2" xfId="2746"/>
    <cellStyle name="Nota 2 2 2 2 6 2 2" xfId="6646"/>
    <cellStyle name="Nota 2 2 2 2 6 2 2 2" xfId="20199"/>
    <cellStyle name="Nota 2 2 2 2 6 2 3" xfId="8900"/>
    <cellStyle name="Nota 2 2 2 2 6 2 4" xfId="15463"/>
    <cellStyle name="Nota 2 2 2 2 6 3" xfId="3129"/>
    <cellStyle name="Nota 2 2 2 2 6 3 2" xfId="16711"/>
    <cellStyle name="Nota 2 2 2 2 6 4" xfId="3512"/>
    <cellStyle name="Nota 2 2 2 2 6 4 2" xfId="13216"/>
    <cellStyle name="Nota 2 2 2 2 6 5" xfId="3894"/>
    <cellStyle name="Nota 2 2 2 2 6 5 2" xfId="12834"/>
    <cellStyle name="Nota 2 2 2 2 6 6" xfId="4937"/>
    <cellStyle name="Nota 2 2 2 2 6 6 2" xfId="18490"/>
    <cellStyle name="Nota 2 2 2 2 6 7" xfId="8537"/>
    <cellStyle name="Nota 2 2 2 2 6 8" xfId="17998"/>
    <cellStyle name="Nota 2 2 2 2 7" xfId="5474"/>
    <cellStyle name="Nota 2 2 2 2 7 2" xfId="7182"/>
    <cellStyle name="Nota 2 2 2 2 7 2 2" xfId="11223"/>
    <cellStyle name="Nota 2 2 2 2 7 2 3" xfId="20735"/>
    <cellStyle name="Nota 2 2 2 2 7 3" xfId="10198"/>
    <cellStyle name="Nota 2 2 2 2 7 4" xfId="19027"/>
    <cellStyle name="Nota 2 2 2 2 8" xfId="4628"/>
    <cellStyle name="Nota 2 2 2 2 8 2" xfId="4462"/>
    <cellStyle name="Nota 2 2 2 2 8 2 2" xfId="9740"/>
    <cellStyle name="Nota 2 2 2 2 8 2 3" xfId="13497"/>
    <cellStyle name="Nota 2 2 2 2 8 3" xfId="9788"/>
    <cellStyle name="Nota 2 2 2 2 8 4" xfId="18181"/>
    <cellStyle name="Nota 2 2 2 2 9" xfId="5116"/>
    <cellStyle name="Nota 2 2 2 2 9 2" xfId="9927"/>
    <cellStyle name="Nota 2 2 2 2 9 3" xfId="18669"/>
    <cellStyle name="Nota 2 2 2 3" xfId="2065"/>
    <cellStyle name="Nota 2 2 2 3 2" xfId="2310"/>
    <cellStyle name="Nota 2 2 2 3 2 10" xfId="8497"/>
    <cellStyle name="Nota 2 2 2 3 2 11" xfId="16002"/>
    <cellStyle name="Nota 2 2 2 3 2 2" xfId="2697"/>
    <cellStyle name="Nota 2 2 2 3 2 2 2" xfId="7274"/>
    <cellStyle name="Nota 2 2 2 3 2 2 2 2" xfId="11285"/>
    <cellStyle name="Nota 2 2 2 3 2 2 2 3" xfId="20827"/>
    <cellStyle name="Nota 2 2 2 3 2 2 3" xfId="5566"/>
    <cellStyle name="Nota 2 2 2 3 2 2 3 2" xfId="19119"/>
    <cellStyle name="Nota 2 2 2 3 2 2 4" xfId="8862"/>
    <cellStyle name="Nota 2 2 2 3 2 2 5" xfId="15251"/>
    <cellStyle name="Nota 2 2 2 3 2 3" xfId="3080"/>
    <cellStyle name="Nota 2 2 2 3 2 3 2" xfId="7212"/>
    <cellStyle name="Nota 2 2 2 3 2 3 2 2" xfId="11242"/>
    <cellStyle name="Nota 2 2 2 3 2 3 2 3" xfId="20765"/>
    <cellStyle name="Nota 2 2 2 3 2 3 3" xfId="5504"/>
    <cellStyle name="Nota 2 2 2 3 2 3 3 2" xfId="19057"/>
    <cellStyle name="Nota 2 2 2 3 2 3 4" xfId="9177"/>
    <cellStyle name="Nota 2 2 2 3 2 3 5" xfId="17347"/>
    <cellStyle name="Nota 2 2 2 3 2 4" xfId="3463"/>
    <cellStyle name="Nota 2 2 2 3 2 4 2" xfId="7581"/>
    <cellStyle name="Nota 2 2 2 3 2 4 2 2" xfId="11584"/>
    <cellStyle name="Nota 2 2 2 3 2 4 2 3" xfId="21134"/>
    <cellStyle name="Nota 2 2 2 3 2 4 3" xfId="5873"/>
    <cellStyle name="Nota 2 2 2 3 2 4 3 2" xfId="19426"/>
    <cellStyle name="Nota 2 2 2 3 2 4 4" xfId="9355"/>
    <cellStyle name="Nota 2 2 2 3 2 4 5" xfId="13257"/>
    <cellStyle name="Nota 2 2 2 3 2 5" xfId="3845"/>
    <cellStyle name="Nota 2 2 2 3 2 5 2" xfId="7813"/>
    <cellStyle name="Nota 2 2 2 3 2 5 2 2" xfId="11816"/>
    <cellStyle name="Nota 2 2 2 3 2 5 2 3" xfId="21366"/>
    <cellStyle name="Nota 2 2 2 3 2 5 3" xfId="6105"/>
    <cellStyle name="Nota 2 2 2 3 2 5 3 2" xfId="19658"/>
    <cellStyle name="Nota 2 2 2 3 2 5 4" xfId="9532"/>
    <cellStyle name="Nota 2 2 2 3 2 5 5" xfId="12883"/>
    <cellStyle name="Nota 2 2 2 3 2 6" xfId="6337"/>
    <cellStyle name="Nota 2 2 2 3 2 6 2" xfId="8045"/>
    <cellStyle name="Nota 2 2 2 3 2 6 2 2" xfId="12048"/>
    <cellStyle name="Nota 2 2 2 3 2 6 2 3" xfId="21598"/>
    <cellStyle name="Nota 2 2 2 3 2 6 3" xfId="10506"/>
    <cellStyle name="Nota 2 2 2 3 2 6 4" xfId="19890"/>
    <cellStyle name="Nota 2 2 2 3 2 7" xfId="5325"/>
    <cellStyle name="Nota 2 2 2 3 2 7 2" xfId="10101"/>
    <cellStyle name="Nota 2 2 2 3 2 7 3" xfId="18878"/>
    <cellStyle name="Nota 2 2 2 3 2 8" xfId="7033"/>
    <cellStyle name="Nota 2 2 2 3 2 8 2" xfId="11089"/>
    <cellStyle name="Nota 2 2 2 3 2 8 3" xfId="20586"/>
    <cellStyle name="Nota 2 2 2 3 2 9" xfId="4519"/>
    <cellStyle name="Nota 2 2 2 3 2 9 2" xfId="12286"/>
    <cellStyle name="Nota 2 2 2 3 3" xfId="2555"/>
    <cellStyle name="Nota 2 2 2 3 3 10" xfId="8720"/>
    <cellStyle name="Nota 2 2 2 3 3 11" xfId="16838"/>
    <cellStyle name="Nota 2 2 2 3 3 2" xfId="2942"/>
    <cellStyle name="Nota 2 2 2 3 3 2 2" xfId="7303"/>
    <cellStyle name="Nota 2 2 2 3 3 2 2 2" xfId="11314"/>
    <cellStyle name="Nota 2 2 2 3 3 2 2 3" xfId="20856"/>
    <cellStyle name="Nota 2 2 2 3 3 2 3" xfId="5595"/>
    <cellStyle name="Nota 2 2 2 3 3 2 3 2" xfId="19148"/>
    <cellStyle name="Nota 2 2 2 3 3 2 4" xfId="9069"/>
    <cellStyle name="Nota 2 2 2 3 3 2 5" xfId="13835"/>
    <cellStyle name="Nota 2 2 2 3 3 3" xfId="3325"/>
    <cellStyle name="Nota 2 2 2 3 3 3 2" xfId="7205"/>
    <cellStyle name="Nota 2 2 2 3 3 3 2 2" xfId="11238"/>
    <cellStyle name="Nota 2 2 2 3 3 3 2 3" xfId="20758"/>
    <cellStyle name="Nota 2 2 2 3 3 3 3" xfId="5497"/>
    <cellStyle name="Nota 2 2 2 3 3 3 3 2" xfId="19050"/>
    <cellStyle name="Nota 2 2 2 3 3 3 4" xfId="9279"/>
    <cellStyle name="Nota 2 2 2 3 3 3 5" xfId="13389"/>
    <cellStyle name="Nota 2 2 2 3 3 4" xfId="3708"/>
    <cellStyle name="Nota 2 2 2 3 3 4 2" xfId="7610"/>
    <cellStyle name="Nota 2 2 2 3 3 4 2 2" xfId="11613"/>
    <cellStyle name="Nota 2 2 2 3 3 4 2 3" xfId="21163"/>
    <cellStyle name="Nota 2 2 2 3 3 4 3" xfId="5902"/>
    <cellStyle name="Nota 2 2 2 3 3 4 3 2" xfId="19455"/>
    <cellStyle name="Nota 2 2 2 3 3 4 4" xfId="9457"/>
    <cellStyle name="Nota 2 2 2 3 3 4 5" xfId="13020"/>
    <cellStyle name="Nota 2 2 2 3 3 5" xfId="4090"/>
    <cellStyle name="Nota 2 2 2 3 3 5 2" xfId="7842"/>
    <cellStyle name="Nota 2 2 2 3 3 5 2 2" xfId="11845"/>
    <cellStyle name="Nota 2 2 2 3 3 5 2 3" xfId="21395"/>
    <cellStyle name="Nota 2 2 2 3 3 5 3" xfId="6134"/>
    <cellStyle name="Nota 2 2 2 3 3 5 3 2" xfId="19687"/>
    <cellStyle name="Nota 2 2 2 3 3 5 4" xfId="9634"/>
    <cellStyle name="Nota 2 2 2 3 3 5 5" xfId="12638"/>
    <cellStyle name="Nota 2 2 2 3 3 6" xfId="6366"/>
    <cellStyle name="Nota 2 2 2 3 3 6 2" xfId="8074"/>
    <cellStyle name="Nota 2 2 2 3 3 6 2 2" xfId="12077"/>
    <cellStyle name="Nota 2 2 2 3 3 6 2 3" xfId="21627"/>
    <cellStyle name="Nota 2 2 2 3 3 6 3" xfId="10535"/>
    <cellStyle name="Nota 2 2 2 3 3 6 4" xfId="19919"/>
    <cellStyle name="Nota 2 2 2 3 3 7" xfId="5354"/>
    <cellStyle name="Nota 2 2 2 3 3 7 2" xfId="10130"/>
    <cellStyle name="Nota 2 2 2 3 3 7 3" xfId="18907"/>
    <cellStyle name="Nota 2 2 2 3 3 8" xfId="7062"/>
    <cellStyle name="Nota 2 2 2 3 3 8 2" xfId="11118"/>
    <cellStyle name="Nota 2 2 2 3 3 8 3" xfId="20615"/>
    <cellStyle name="Nota 2 2 2 3 3 9" xfId="4548"/>
    <cellStyle name="Nota 2 2 2 3 3 9 2" xfId="12257"/>
    <cellStyle name="Nota 2 2 2 3 4" xfId="2612"/>
    <cellStyle name="Nota 2 2 2 3 4 2" xfId="2999"/>
    <cellStyle name="Nota 2 2 2 3 4 2 2" xfId="16091"/>
    <cellStyle name="Nota 2 2 2 3 4 3" xfId="3382"/>
    <cellStyle name="Nota 2 2 2 3 4 3 2" xfId="13332"/>
    <cellStyle name="Nota 2 2 2 3 4 4" xfId="3765"/>
    <cellStyle name="Nota 2 2 2 3 4 4 2" xfId="12963"/>
    <cellStyle name="Nota 2 2 2 3 4 5" xfId="4147"/>
    <cellStyle name="Nota 2 2 2 3 4 5 2" xfId="12582"/>
    <cellStyle name="Nota 2 2 2 3 4 6" xfId="5133"/>
    <cellStyle name="Nota 2 2 2 3 4 6 2" xfId="18686"/>
    <cellStyle name="Nota 2 2 2 3 4 7" xfId="8777"/>
    <cellStyle name="Nota 2 2 2 3 4 8" xfId="14476"/>
    <cellStyle name="Nota 2 2 2 3 5" xfId="2230"/>
    <cellStyle name="Nota 2 2 2 3 5 2" xfId="6841"/>
    <cellStyle name="Nota 2 2 2 3 5 2 2" xfId="20394"/>
    <cellStyle name="Nota 2 2 2 3 5 3" xfId="8417"/>
    <cellStyle name="Nota 2 2 2 3 5 4" xfId="13477"/>
    <cellStyle name="Nota 2 2 2 3 6" xfId="8255"/>
    <cellStyle name="Nota 2 2 2 4" xfId="2020"/>
    <cellStyle name="Nota 2 2 2 4 2" xfId="2080"/>
    <cellStyle name="Nota 2 2 2 4 2 2" xfId="2317"/>
    <cellStyle name="Nota 2 2 2 4 2 2 10" xfId="8504"/>
    <cellStyle name="Nota 2 2 2 4 2 2 11" xfId="17714"/>
    <cellStyle name="Nota 2 2 2 4 2 2 2" xfId="2704"/>
    <cellStyle name="Nota 2 2 2 4 2 2 2 2" xfId="7281"/>
    <cellStyle name="Nota 2 2 2 4 2 2 2 2 2" xfId="11292"/>
    <cellStyle name="Nota 2 2 2 4 2 2 2 2 3" xfId="20834"/>
    <cellStyle name="Nota 2 2 2 4 2 2 2 3" xfId="5573"/>
    <cellStyle name="Nota 2 2 2 4 2 2 2 3 2" xfId="19126"/>
    <cellStyle name="Nota 2 2 2 4 2 2 2 4" xfId="8869"/>
    <cellStyle name="Nota 2 2 2 4 2 2 2 5" xfId="13475"/>
    <cellStyle name="Nota 2 2 2 4 2 2 3" xfId="3087"/>
    <cellStyle name="Nota 2 2 2 4 2 2 3 2" xfId="6732"/>
    <cellStyle name="Nota 2 2 2 4 2 2 3 2 2" xfId="10853"/>
    <cellStyle name="Nota 2 2 2 4 2 2 3 2 3" xfId="20285"/>
    <cellStyle name="Nota 2 2 2 4 2 2 3 3" xfId="5023"/>
    <cellStyle name="Nota 2 2 2 4 2 2 3 3 2" xfId="18576"/>
    <cellStyle name="Nota 2 2 2 4 2 2 3 4" xfId="9184"/>
    <cellStyle name="Nota 2 2 2 4 2 2 3 5" xfId="16476"/>
    <cellStyle name="Nota 2 2 2 4 2 2 4" xfId="3470"/>
    <cellStyle name="Nota 2 2 2 4 2 2 4 2" xfId="7588"/>
    <cellStyle name="Nota 2 2 2 4 2 2 4 2 2" xfId="11591"/>
    <cellStyle name="Nota 2 2 2 4 2 2 4 2 3" xfId="21141"/>
    <cellStyle name="Nota 2 2 2 4 2 2 4 3" xfId="5880"/>
    <cellStyle name="Nota 2 2 2 4 2 2 4 3 2" xfId="19433"/>
    <cellStyle name="Nota 2 2 2 4 2 2 4 4" xfId="9362"/>
    <cellStyle name="Nota 2 2 2 4 2 2 4 5" xfId="13250"/>
    <cellStyle name="Nota 2 2 2 4 2 2 5" xfId="3852"/>
    <cellStyle name="Nota 2 2 2 4 2 2 5 2" xfId="7820"/>
    <cellStyle name="Nota 2 2 2 4 2 2 5 2 2" xfId="11823"/>
    <cellStyle name="Nota 2 2 2 4 2 2 5 2 3" xfId="21373"/>
    <cellStyle name="Nota 2 2 2 4 2 2 5 3" xfId="6112"/>
    <cellStyle name="Nota 2 2 2 4 2 2 5 3 2" xfId="19665"/>
    <cellStyle name="Nota 2 2 2 4 2 2 5 4" xfId="9539"/>
    <cellStyle name="Nota 2 2 2 4 2 2 5 5" xfId="12876"/>
    <cellStyle name="Nota 2 2 2 4 2 2 6" xfId="6344"/>
    <cellStyle name="Nota 2 2 2 4 2 2 6 2" xfId="8052"/>
    <cellStyle name="Nota 2 2 2 4 2 2 6 2 2" xfId="12055"/>
    <cellStyle name="Nota 2 2 2 4 2 2 6 2 3" xfId="21605"/>
    <cellStyle name="Nota 2 2 2 4 2 2 6 3" xfId="10513"/>
    <cellStyle name="Nota 2 2 2 4 2 2 6 4" xfId="19897"/>
    <cellStyle name="Nota 2 2 2 4 2 2 7" xfId="5332"/>
    <cellStyle name="Nota 2 2 2 4 2 2 7 2" xfId="10108"/>
    <cellStyle name="Nota 2 2 2 4 2 2 7 3" xfId="18885"/>
    <cellStyle name="Nota 2 2 2 4 2 2 8" xfId="7040"/>
    <cellStyle name="Nota 2 2 2 4 2 2 8 2" xfId="11096"/>
    <cellStyle name="Nota 2 2 2 4 2 2 8 3" xfId="20593"/>
    <cellStyle name="Nota 2 2 2 4 2 2 9" xfId="4526"/>
    <cellStyle name="Nota 2 2 2 4 2 2 9 2" xfId="12279"/>
    <cellStyle name="Nota 2 2 2 4 2 3" xfId="2570"/>
    <cellStyle name="Nota 2 2 2 4 2 3 10" xfId="8735"/>
    <cellStyle name="Nota 2 2 2 4 2 3 11" xfId="15927"/>
    <cellStyle name="Nota 2 2 2 4 2 3 2" xfId="2957"/>
    <cellStyle name="Nota 2 2 2 4 2 3 2 2" xfId="7318"/>
    <cellStyle name="Nota 2 2 2 4 2 3 2 2 2" xfId="11329"/>
    <cellStyle name="Nota 2 2 2 4 2 3 2 2 3" xfId="20871"/>
    <cellStyle name="Nota 2 2 2 4 2 3 2 3" xfId="5610"/>
    <cellStyle name="Nota 2 2 2 4 2 3 2 3 2" xfId="19163"/>
    <cellStyle name="Nota 2 2 2 4 2 3 2 4" xfId="9084"/>
    <cellStyle name="Nota 2 2 2 4 2 3 2 5" xfId="17983"/>
    <cellStyle name="Nota 2 2 2 4 2 3 3" xfId="3340"/>
    <cellStyle name="Nota 2 2 2 4 2 3 3 2" xfId="4473"/>
    <cellStyle name="Nota 2 2 2 4 2 3 3 2 2" xfId="9748"/>
    <cellStyle name="Nota 2 2 2 4 2 3 3 2 3" xfId="12168"/>
    <cellStyle name="Nota 2 2 2 4 2 3 3 3" xfId="4617"/>
    <cellStyle name="Nota 2 2 2 4 2 3 3 3 2" xfId="12129"/>
    <cellStyle name="Nota 2 2 2 4 2 3 3 4" xfId="9294"/>
    <cellStyle name="Nota 2 2 2 4 2 3 3 5" xfId="13374"/>
    <cellStyle name="Nota 2 2 2 4 2 3 4" xfId="3723"/>
    <cellStyle name="Nota 2 2 2 4 2 3 4 2" xfId="7625"/>
    <cellStyle name="Nota 2 2 2 4 2 3 4 2 2" xfId="11628"/>
    <cellStyle name="Nota 2 2 2 4 2 3 4 2 3" xfId="21178"/>
    <cellStyle name="Nota 2 2 2 4 2 3 4 3" xfId="5917"/>
    <cellStyle name="Nota 2 2 2 4 2 3 4 3 2" xfId="19470"/>
    <cellStyle name="Nota 2 2 2 4 2 3 4 4" xfId="9472"/>
    <cellStyle name="Nota 2 2 2 4 2 3 4 5" xfId="13005"/>
    <cellStyle name="Nota 2 2 2 4 2 3 5" xfId="4105"/>
    <cellStyle name="Nota 2 2 2 4 2 3 5 2" xfId="7857"/>
    <cellStyle name="Nota 2 2 2 4 2 3 5 2 2" xfId="11860"/>
    <cellStyle name="Nota 2 2 2 4 2 3 5 2 3" xfId="21410"/>
    <cellStyle name="Nota 2 2 2 4 2 3 5 3" xfId="6149"/>
    <cellStyle name="Nota 2 2 2 4 2 3 5 3 2" xfId="19702"/>
    <cellStyle name="Nota 2 2 2 4 2 3 5 4" xfId="9649"/>
    <cellStyle name="Nota 2 2 2 4 2 3 5 5" xfId="12623"/>
    <cellStyle name="Nota 2 2 2 4 2 3 6" xfId="6381"/>
    <cellStyle name="Nota 2 2 2 4 2 3 6 2" xfId="8089"/>
    <cellStyle name="Nota 2 2 2 4 2 3 6 2 2" xfId="12092"/>
    <cellStyle name="Nota 2 2 2 4 2 3 6 2 3" xfId="21642"/>
    <cellStyle name="Nota 2 2 2 4 2 3 6 3" xfId="10550"/>
    <cellStyle name="Nota 2 2 2 4 2 3 6 4" xfId="19934"/>
    <cellStyle name="Nota 2 2 2 4 2 3 7" xfId="5369"/>
    <cellStyle name="Nota 2 2 2 4 2 3 7 2" xfId="10145"/>
    <cellStyle name="Nota 2 2 2 4 2 3 7 3" xfId="18922"/>
    <cellStyle name="Nota 2 2 2 4 2 3 8" xfId="7077"/>
    <cellStyle name="Nota 2 2 2 4 2 3 8 2" xfId="11133"/>
    <cellStyle name="Nota 2 2 2 4 2 3 8 3" xfId="20630"/>
    <cellStyle name="Nota 2 2 2 4 2 3 9" xfId="4563"/>
    <cellStyle name="Nota 2 2 2 4 2 3 9 2" xfId="12135"/>
    <cellStyle name="Nota 2 2 2 4 2 4" xfId="2627"/>
    <cellStyle name="Nota 2 2 2 4 2 4 2" xfId="3014"/>
    <cellStyle name="Nota 2 2 2 4 2 4 2 2" xfId="14029"/>
    <cellStyle name="Nota 2 2 2 4 2 4 3" xfId="3397"/>
    <cellStyle name="Nota 2 2 2 4 2 4 3 2" xfId="13317"/>
    <cellStyle name="Nota 2 2 2 4 2 4 4" xfId="3780"/>
    <cellStyle name="Nota 2 2 2 4 2 4 4 2" xfId="12948"/>
    <cellStyle name="Nota 2 2 2 4 2 4 5" xfId="4162"/>
    <cellStyle name="Nota 2 2 2 4 2 4 5 2" xfId="12567"/>
    <cellStyle name="Nota 2 2 2 4 2 4 6" xfId="5198"/>
    <cellStyle name="Nota 2 2 2 4 2 4 6 2" xfId="18751"/>
    <cellStyle name="Nota 2 2 2 4 2 4 7" xfId="8792"/>
    <cellStyle name="Nota 2 2 2 4 2 4 8" xfId="16909"/>
    <cellStyle name="Nota 2 2 2 4 2 5" xfId="2245"/>
    <cellStyle name="Nota 2 2 2 4 2 5 2" xfId="6906"/>
    <cellStyle name="Nota 2 2 2 4 2 5 2 2" xfId="20459"/>
    <cellStyle name="Nota 2 2 2 4 2 5 3" xfId="8432"/>
    <cellStyle name="Nota 2 2 2 4 2 5 4" xfId="13853"/>
    <cellStyle name="Nota 2 2 2 4 2 6" xfId="8270"/>
    <cellStyle name="Nota 2 2 2 4 3" xfId="2293"/>
    <cellStyle name="Nota 2 2 2 4 3 10" xfId="8480"/>
    <cellStyle name="Nota 2 2 2 4 3 11" xfId="16192"/>
    <cellStyle name="Nota 2 2 2 4 3 2" xfId="2680"/>
    <cellStyle name="Nota 2 2 2 4 3 2 2" xfId="6666"/>
    <cellStyle name="Nota 2 2 2 4 3 2 2 2" xfId="10791"/>
    <cellStyle name="Nota 2 2 2 4 3 2 2 3" xfId="20219"/>
    <cellStyle name="Nota 2 2 2 4 3 2 3" xfId="4957"/>
    <cellStyle name="Nota 2 2 2 4 3 2 3 2" xfId="18510"/>
    <cellStyle name="Nota 2 2 2 4 3 2 4" xfId="8845"/>
    <cellStyle name="Nota 2 2 2 4 3 2 5" xfId="16086"/>
    <cellStyle name="Nota 2 2 2 4 3 3" xfId="3063"/>
    <cellStyle name="Nota 2 2 2 4 3 3 2" xfId="6440"/>
    <cellStyle name="Nota 2 2 2 4 3 3 2 2" xfId="10609"/>
    <cellStyle name="Nota 2 2 2 4 3 3 2 3" xfId="19993"/>
    <cellStyle name="Nota 2 2 2 4 3 3 3" xfId="4731"/>
    <cellStyle name="Nota 2 2 2 4 3 3 3 2" xfId="18284"/>
    <cellStyle name="Nota 2 2 2 4 3 3 4" xfId="9160"/>
    <cellStyle name="Nota 2 2 2 4 3 3 5" xfId="14671"/>
    <cellStyle name="Nota 2 2 2 4 3 4" xfId="3446"/>
    <cellStyle name="Nota 2 2 2 4 3 4 2" xfId="7567"/>
    <cellStyle name="Nota 2 2 2 4 3 4 2 2" xfId="11570"/>
    <cellStyle name="Nota 2 2 2 4 3 4 2 3" xfId="21120"/>
    <cellStyle name="Nota 2 2 2 4 3 4 3" xfId="5859"/>
    <cellStyle name="Nota 2 2 2 4 3 4 3 2" xfId="19412"/>
    <cellStyle name="Nota 2 2 2 4 3 4 4" xfId="9338"/>
    <cellStyle name="Nota 2 2 2 4 3 4 5" xfId="13271"/>
    <cellStyle name="Nota 2 2 2 4 3 5" xfId="3828"/>
    <cellStyle name="Nota 2 2 2 4 3 5 2" xfId="7799"/>
    <cellStyle name="Nota 2 2 2 4 3 5 2 2" xfId="11802"/>
    <cellStyle name="Nota 2 2 2 4 3 5 2 3" xfId="21352"/>
    <cellStyle name="Nota 2 2 2 4 3 5 3" xfId="6091"/>
    <cellStyle name="Nota 2 2 2 4 3 5 3 2" xfId="19644"/>
    <cellStyle name="Nota 2 2 2 4 3 5 4" xfId="9515"/>
    <cellStyle name="Nota 2 2 2 4 3 5 5" xfId="12900"/>
    <cellStyle name="Nota 2 2 2 4 3 6" xfId="6323"/>
    <cellStyle name="Nota 2 2 2 4 3 6 2" xfId="8031"/>
    <cellStyle name="Nota 2 2 2 4 3 6 2 2" xfId="12034"/>
    <cellStyle name="Nota 2 2 2 4 3 6 2 3" xfId="21584"/>
    <cellStyle name="Nota 2 2 2 4 3 6 3" xfId="10492"/>
    <cellStyle name="Nota 2 2 2 4 3 6 4" xfId="19876"/>
    <cellStyle name="Nota 2 2 2 4 3 7" xfId="5311"/>
    <cellStyle name="Nota 2 2 2 4 3 7 2" xfId="10087"/>
    <cellStyle name="Nota 2 2 2 4 3 7 3" xfId="18864"/>
    <cellStyle name="Nota 2 2 2 4 3 8" xfId="7019"/>
    <cellStyle name="Nota 2 2 2 4 3 8 2" xfId="11075"/>
    <cellStyle name="Nota 2 2 2 4 3 8 3" xfId="20572"/>
    <cellStyle name="Nota 2 2 2 4 3 9" xfId="4504"/>
    <cellStyle name="Nota 2 2 2 4 3 9 2" xfId="12301"/>
    <cellStyle name="Nota 2 2 2 4 4" xfId="2513"/>
    <cellStyle name="Nota 2 2 2 4 4 10" xfId="8678"/>
    <cellStyle name="Nota 2 2 2 4 4 11" xfId="16500"/>
    <cellStyle name="Nota 2 2 2 4 4 2" xfId="2900"/>
    <cellStyle name="Nota 2 2 2 4 4 2 2" xfId="6706"/>
    <cellStyle name="Nota 2 2 2 4 4 2 2 2" xfId="10827"/>
    <cellStyle name="Nota 2 2 2 4 4 2 2 3" xfId="20259"/>
    <cellStyle name="Nota 2 2 2 4 4 2 3" xfId="4997"/>
    <cellStyle name="Nota 2 2 2 4 4 2 3 2" xfId="18550"/>
    <cellStyle name="Nota 2 2 2 4 4 2 4" xfId="9027"/>
    <cellStyle name="Nota 2 2 2 4 4 2 5" xfId="13791"/>
    <cellStyle name="Nota 2 2 2 4 4 3" xfId="3283"/>
    <cellStyle name="Nota 2 2 2 4 4 3 2" xfId="4400"/>
    <cellStyle name="Nota 2 2 2 4 4 3 2 2" xfId="9688"/>
    <cellStyle name="Nota 2 2 2 4 4 3 2 3" xfId="13557"/>
    <cellStyle name="Nota 2 2 2 4 4 3 3" xfId="4682"/>
    <cellStyle name="Nota 2 2 2 4 4 3 3 2" xfId="18235"/>
    <cellStyle name="Nota 2 2 2 4 4 3 4" xfId="9241"/>
    <cellStyle name="Nota 2 2 2 4 4 3 5" xfId="13431"/>
    <cellStyle name="Nota 2 2 2 4 4 4" xfId="3666"/>
    <cellStyle name="Nota 2 2 2 4 4 4 2" xfId="7515"/>
    <cellStyle name="Nota 2 2 2 4 4 4 2 2" xfId="11518"/>
    <cellStyle name="Nota 2 2 2 4 4 4 2 3" xfId="21068"/>
    <cellStyle name="Nota 2 2 2 4 4 4 3" xfId="5807"/>
    <cellStyle name="Nota 2 2 2 4 4 4 3 2" xfId="19360"/>
    <cellStyle name="Nota 2 2 2 4 4 4 4" xfId="9419"/>
    <cellStyle name="Nota 2 2 2 4 4 4 5" xfId="13062"/>
    <cellStyle name="Nota 2 2 2 4 4 5" xfId="4048"/>
    <cellStyle name="Nota 2 2 2 4 4 5 2" xfId="7747"/>
    <cellStyle name="Nota 2 2 2 4 4 5 2 2" xfId="11750"/>
    <cellStyle name="Nota 2 2 2 4 4 5 2 3" xfId="21300"/>
    <cellStyle name="Nota 2 2 2 4 4 5 3" xfId="6039"/>
    <cellStyle name="Nota 2 2 2 4 4 5 3 2" xfId="19592"/>
    <cellStyle name="Nota 2 2 2 4 4 5 4" xfId="9596"/>
    <cellStyle name="Nota 2 2 2 4 4 5 5" xfId="12680"/>
    <cellStyle name="Nota 2 2 2 4 4 6" xfId="6271"/>
    <cellStyle name="Nota 2 2 2 4 4 6 2" xfId="7979"/>
    <cellStyle name="Nota 2 2 2 4 4 6 2 2" xfId="11982"/>
    <cellStyle name="Nota 2 2 2 4 4 6 2 3" xfId="21532"/>
    <cellStyle name="Nota 2 2 2 4 4 6 3" xfId="10440"/>
    <cellStyle name="Nota 2 2 2 4 4 6 4" xfId="19824"/>
    <cellStyle name="Nota 2 2 2 4 4 7" xfId="5259"/>
    <cellStyle name="Nota 2 2 2 4 4 7 2" xfId="10035"/>
    <cellStyle name="Nota 2 2 2 4 4 7 3" xfId="18812"/>
    <cellStyle name="Nota 2 2 2 4 4 8" xfId="6967"/>
    <cellStyle name="Nota 2 2 2 4 4 8 2" xfId="11023"/>
    <cellStyle name="Nota 2 2 2 4 4 8 3" xfId="20520"/>
    <cellStyle name="Nota 2 2 2 4 4 9" xfId="4355"/>
    <cellStyle name="Nota 2 2 2 4 4 9 2" xfId="12387"/>
    <cellStyle name="Nota 2 2 2 4 5" xfId="2397"/>
    <cellStyle name="Nota 2 2 2 4 5 2" xfId="2784"/>
    <cellStyle name="Nota 2 2 2 4 5 2 2" xfId="17622"/>
    <cellStyle name="Nota 2 2 2 4 5 3" xfId="3167"/>
    <cellStyle name="Nota 2 2 2 4 5 3 2" xfId="13523"/>
    <cellStyle name="Nota 2 2 2 4 5 4" xfId="3550"/>
    <cellStyle name="Nota 2 2 2 4 5 4 2" xfId="13178"/>
    <cellStyle name="Nota 2 2 2 4 5 5" xfId="3932"/>
    <cellStyle name="Nota 2 2 2 4 5 5 2" xfId="12796"/>
    <cellStyle name="Nota 2 2 2 4 5 6" xfId="5159"/>
    <cellStyle name="Nota 2 2 2 4 5 6 2" xfId="18712"/>
    <cellStyle name="Nota 2 2 2 4 5 7" xfId="8572"/>
    <cellStyle name="Nota 2 2 2 4 5 8" xfId="15041"/>
    <cellStyle name="Nota 2 2 2 4 6" xfId="2222"/>
    <cellStyle name="Nota 2 2 2 4 6 2" xfId="6867"/>
    <cellStyle name="Nota 2 2 2 4 6 2 2" xfId="20420"/>
    <cellStyle name="Nota 2 2 2 4 6 3" xfId="8409"/>
    <cellStyle name="Nota 2 2 2 4 6 4" xfId="15248"/>
    <cellStyle name="Nota 2 2 2 4 7" xfId="8213"/>
    <cellStyle name="Nota 2 2 2 4 8" xfId="16525"/>
    <cellStyle name="Nota 2 2 2 5" xfId="2167"/>
    <cellStyle name="Nota 2 2 2 5 10" xfId="8355"/>
    <cellStyle name="Nota 2 2 2 5 11" xfId="17780"/>
    <cellStyle name="Nota 2 2 2 5 2" xfId="2123"/>
    <cellStyle name="Nota 2 2 2 5 2 2" xfId="6637"/>
    <cellStyle name="Nota 2 2 2 5 2 2 2" xfId="10777"/>
    <cellStyle name="Nota 2 2 2 5 2 2 3" xfId="20190"/>
    <cellStyle name="Nota 2 2 2 5 2 3" xfId="4928"/>
    <cellStyle name="Nota 2 2 2 5 2 3 2" xfId="18481"/>
    <cellStyle name="Nota 2 2 2 5 2 4" xfId="8313"/>
    <cellStyle name="Nota 2 2 2 5 2 5" xfId="17712"/>
    <cellStyle name="Nota 2 2 2 5 3" xfId="2151"/>
    <cellStyle name="Nota 2 2 2 5 3 2" xfId="7193"/>
    <cellStyle name="Nota 2 2 2 5 3 2 2" xfId="11231"/>
    <cellStyle name="Nota 2 2 2 5 3 2 3" xfId="20746"/>
    <cellStyle name="Nota 2 2 2 5 3 3" xfId="5485"/>
    <cellStyle name="Nota 2 2 2 5 3 3 2" xfId="19038"/>
    <cellStyle name="Nota 2 2 2 5 3 4" xfId="8341"/>
    <cellStyle name="Nota 2 2 2 5 3 5" xfId="15620"/>
    <cellStyle name="Nota 2 2 2 5 4" xfId="2160"/>
    <cellStyle name="Nota 2 2 2 5 4 2" xfId="7551"/>
    <cellStyle name="Nota 2 2 2 5 4 2 2" xfId="11554"/>
    <cellStyle name="Nota 2 2 2 5 4 2 3" xfId="21104"/>
    <cellStyle name="Nota 2 2 2 5 4 3" xfId="5843"/>
    <cellStyle name="Nota 2 2 2 5 4 3 2" xfId="19396"/>
    <cellStyle name="Nota 2 2 2 5 4 4" xfId="8350"/>
    <cellStyle name="Nota 2 2 2 5 4 5" xfId="16068"/>
    <cellStyle name="Nota 2 2 2 5 5" xfId="2135"/>
    <cellStyle name="Nota 2 2 2 5 5 2" xfId="7783"/>
    <cellStyle name="Nota 2 2 2 5 5 2 2" xfId="11786"/>
    <cellStyle name="Nota 2 2 2 5 5 2 3" xfId="21336"/>
    <cellStyle name="Nota 2 2 2 5 5 3" xfId="6075"/>
    <cellStyle name="Nota 2 2 2 5 5 3 2" xfId="19628"/>
    <cellStyle name="Nota 2 2 2 5 5 4" xfId="8325"/>
    <cellStyle name="Nota 2 2 2 5 5 5" xfId="15024"/>
    <cellStyle name="Nota 2 2 2 5 6" xfId="6307"/>
    <cellStyle name="Nota 2 2 2 5 6 2" xfId="8015"/>
    <cellStyle name="Nota 2 2 2 5 6 2 2" xfId="12018"/>
    <cellStyle name="Nota 2 2 2 5 6 2 3" xfId="21568"/>
    <cellStyle name="Nota 2 2 2 5 6 3" xfId="10476"/>
    <cellStyle name="Nota 2 2 2 5 6 4" xfId="19860"/>
    <cellStyle name="Nota 2 2 2 5 7" xfId="5295"/>
    <cellStyle name="Nota 2 2 2 5 7 2" xfId="10071"/>
    <cellStyle name="Nota 2 2 2 5 7 3" xfId="18848"/>
    <cellStyle name="Nota 2 2 2 5 8" xfId="7003"/>
    <cellStyle name="Nota 2 2 2 5 8 2" xfId="11059"/>
    <cellStyle name="Nota 2 2 2 5 8 3" xfId="20556"/>
    <cellStyle name="Nota 2 2 2 5 9" xfId="4396"/>
    <cellStyle name="Nota 2 2 2 5 9 2" xfId="12348"/>
    <cellStyle name="Nota 2 2 2 6" xfId="2276"/>
    <cellStyle name="Nota 2 2 2 6 2" xfId="2663"/>
    <cellStyle name="Nota 2 2 2 6 2 2" xfId="6761"/>
    <cellStyle name="Nota 2 2 2 6 2 2 2" xfId="20314"/>
    <cellStyle name="Nota 2 2 2 6 2 3" xfId="8828"/>
    <cellStyle name="Nota 2 2 2 6 2 4" xfId="18176"/>
    <cellStyle name="Nota 2 2 2 6 3" xfId="3046"/>
    <cellStyle name="Nota 2 2 2 6 3 2" xfId="15578"/>
    <cellStyle name="Nota 2 2 2 6 4" xfId="3429"/>
    <cellStyle name="Nota 2 2 2 6 4 2" xfId="13288"/>
    <cellStyle name="Nota 2 2 2 6 5" xfId="3811"/>
    <cellStyle name="Nota 2 2 2 6 5 2" xfId="12917"/>
    <cellStyle name="Nota 2 2 2 6 6" xfId="5052"/>
    <cellStyle name="Nota 2 2 2 6 6 2" xfId="18605"/>
    <cellStyle name="Nota 2 2 2 6 7" xfId="8463"/>
    <cellStyle name="Nota 2 2 2 6 8" xfId="17606"/>
    <cellStyle name="Nota 2 2 2 7" xfId="2452"/>
    <cellStyle name="Nota 2 2 2 7 2" xfId="2839"/>
    <cellStyle name="Nota 2 2 2 7 2 2" xfId="7230"/>
    <cellStyle name="Nota 2 2 2 7 2 2 2" xfId="20783"/>
    <cellStyle name="Nota 2 2 2 7 2 3" xfId="8967"/>
    <cellStyle name="Nota 2 2 2 7 2 4" xfId="16844"/>
    <cellStyle name="Nota 2 2 2 7 3" xfId="3222"/>
    <cellStyle name="Nota 2 2 2 7 3 2" xfId="13513"/>
    <cellStyle name="Nota 2 2 2 7 4" xfId="3605"/>
    <cellStyle name="Nota 2 2 2 7 4 2" xfId="13123"/>
    <cellStyle name="Nota 2 2 2 7 5" xfId="3987"/>
    <cellStyle name="Nota 2 2 2 7 5 2" xfId="12741"/>
    <cellStyle name="Nota 2 2 2 7 6" xfId="5522"/>
    <cellStyle name="Nota 2 2 2 7 6 2" xfId="19075"/>
    <cellStyle name="Nota 2 2 2 7 7" xfId="8618"/>
    <cellStyle name="Nota 2 2 2 7 8" xfId="17744"/>
    <cellStyle name="Nota 2 2 2 8" xfId="2423"/>
    <cellStyle name="Nota 2 2 2 8 2" xfId="2810"/>
    <cellStyle name="Nota 2 2 2 8 2 2" xfId="6523"/>
    <cellStyle name="Nota 2 2 2 8 2 2 2" xfId="20076"/>
    <cellStyle name="Nota 2 2 2 8 2 3" xfId="8947"/>
    <cellStyle name="Nota 2 2 2 8 2 4" xfId="13822"/>
    <cellStyle name="Nota 2 2 2 8 3" xfId="3193"/>
    <cellStyle name="Nota 2 2 2 8 3 2" xfId="13587"/>
    <cellStyle name="Nota 2 2 2 8 4" xfId="3576"/>
    <cellStyle name="Nota 2 2 2 8 4 2" xfId="13152"/>
    <cellStyle name="Nota 2 2 2 8 5" xfId="3958"/>
    <cellStyle name="Nota 2 2 2 8 5 2" xfId="12770"/>
    <cellStyle name="Nota 2 2 2 8 6" xfId="4814"/>
    <cellStyle name="Nota 2 2 2 8 6 2" xfId="18367"/>
    <cellStyle name="Nota 2 2 2 8 7" xfId="8598"/>
    <cellStyle name="Nota 2 2 2 8 8" xfId="17946"/>
    <cellStyle name="Nota 2 2 2 9" xfId="4653"/>
    <cellStyle name="Nota 2 2 2 9 2" xfId="4449"/>
    <cellStyle name="Nota 2 2 2 9 2 2" xfId="9728"/>
    <cellStyle name="Nota 2 2 2 9 2 3" xfId="12313"/>
    <cellStyle name="Nota 2 2 2 9 3" xfId="9796"/>
    <cellStyle name="Nota 2 2 2 9 4" xfId="18206"/>
    <cellStyle name="Nota 2 2 3" xfId="2041"/>
    <cellStyle name="Nota 2 2 3 10" xfId="5098"/>
    <cellStyle name="Nota 2 2 3 10 2" xfId="9913"/>
    <cellStyle name="Nota 2 2 3 10 3" xfId="18651"/>
    <cellStyle name="Nota 2 2 3 11" xfId="6807"/>
    <cellStyle name="Nota 2 2 3 11 2" xfId="10900"/>
    <cellStyle name="Nota 2 2 3 11 3" xfId="20360"/>
    <cellStyle name="Nota 2 2 3 12" xfId="4228"/>
    <cellStyle name="Nota 2 2 3 12 2" xfId="12501"/>
    <cellStyle name="Nota 2 2 3 13" xfId="8231"/>
    <cellStyle name="Nota 2 2 3 14" xfId="15599"/>
    <cellStyle name="Nota 2 2 3 2" xfId="2098"/>
    <cellStyle name="Nota 2 2 3 2 2" xfId="2323"/>
    <cellStyle name="Nota 2 2 3 2 2 10" xfId="8510"/>
    <cellStyle name="Nota 2 2 3 2 2 11" xfId="17112"/>
    <cellStyle name="Nota 2 2 3 2 2 2" xfId="2710"/>
    <cellStyle name="Nota 2 2 3 2 2 2 2" xfId="7288"/>
    <cellStyle name="Nota 2 2 3 2 2 2 2 2" xfId="11299"/>
    <cellStyle name="Nota 2 2 3 2 2 2 2 3" xfId="20841"/>
    <cellStyle name="Nota 2 2 3 2 2 2 3" xfId="5580"/>
    <cellStyle name="Nota 2 2 3 2 2 2 3 2" xfId="19133"/>
    <cellStyle name="Nota 2 2 3 2 2 2 4" xfId="8875"/>
    <cellStyle name="Nota 2 2 3 2 2 2 5" xfId="15031"/>
    <cellStyle name="Nota 2 2 3 2 2 3" xfId="3093"/>
    <cellStyle name="Nota 2 2 3 2 2 3 2" xfId="4421"/>
    <cellStyle name="Nota 2 2 3 2 2 3 2 2" xfId="9707"/>
    <cellStyle name="Nota 2 2 3 2 2 3 2 3" xfId="12323"/>
    <cellStyle name="Nota 2 2 3 2 2 3 3" xfId="4634"/>
    <cellStyle name="Nota 2 2 3 2 2 3 3 2" xfId="18187"/>
    <cellStyle name="Nota 2 2 3 2 2 3 4" xfId="9190"/>
    <cellStyle name="Nota 2 2 3 2 2 3 5" xfId="15844"/>
    <cellStyle name="Nota 2 2 3 2 2 4" xfId="3476"/>
    <cellStyle name="Nota 2 2 3 2 2 4 2" xfId="7595"/>
    <cellStyle name="Nota 2 2 3 2 2 4 2 2" xfId="11598"/>
    <cellStyle name="Nota 2 2 3 2 2 4 2 3" xfId="21148"/>
    <cellStyle name="Nota 2 2 3 2 2 4 3" xfId="5887"/>
    <cellStyle name="Nota 2 2 3 2 2 4 3 2" xfId="19440"/>
    <cellStyle name="Nota 2 2 3 2 2 4 4" xfId="9368"/>
    <cellStyle name="Nota 2 2 3 2 2 4 5" xfId="13244"/>
    <cellStyle name="Nota 2 2 3 2 2 5" xfId="3858"/>
    <cellStyle name="Nota 2 2 3 2 2 5 2" xfId="7827"/>
    <cellStyle name="Nota 2 2 3 2 2 5 2 2" xfId="11830"/>
    <cellStyle name="Nota 2 2 3 2 2 5 2 3" xfId="21380"/>
    <cellStyle name="Nota 2 2 3 2 2 5 3" xfId="6119"/>
    <cellStyle name="Nota 2 2 3 2 2 5 3 2" xfId="19672"/>
    <cellStyle name="Nota 2 2 3 2 2 5 4" xfId="9545"/>
    <cellStyle name="Nota 2 2 3 2 2 5 5" xfId="12870"/>
    <cellStyle name="Nota 2 2 3 2 2 6" xfId="6351"/>
    <cellStyle name="Nota 2 2 3 2 2 6 2" xfId="8059"/>
    <cellStyle name="Nota 2 2 3 2 2 6 2 2" xfId="12062"/>
    <cellStyle name="Nota 2 2 3 2 2 6 2 3" xfId="21612"/>
    <cellStyle name="Nota 2 2 3 2 2 6 3" xfId="10520"/>
    <cellStyle name="Nota 2 2 3 2 2 6 4" xfId="19904"/>
    <cellStyle name="Nota 2 2 3 2 2 7" xfId="5339"/>
    <cellStyle name="Nota 2 2 3 2 2 7 2" xfId="10115"/>
    <cellStyle name="Nota 2 2 3 2 2 7 3" xfId="18892"/>
    <cellStyle name="Nota 2 2 3 2 2 8" xfId="7047"/>
    <cellStyle name="Nota 2 2 3 2 2 8 2" xfId="11103"/>
    <cellStyle name="Nota 2 2 3 2 2 8 3" xfId="20600"/>
    <cellStyle name="Nota 2 2 3 2 2 9" xfId="4533"/>
    <cellStyle name="Nota 2 2 3 2 2 9 2" xfId="12272"/>
    <cellStyle name="Nota 2 2 3 2 3" xfId="2588"/>
    <cellStyle name="Nota 2 2 3 2 3 10" xfId="8753"/>
    <cellStyle name="Nota 2 2 3 2 3 11" xfId="14019"/>
    <cellStyle name="Nota 2 2 3 2 3 2" xfId="2975"/>
    <cellStyle name="Nota 2 2 3 2 3 2 2" xfId="7336"/>
    <cellStyle name="Nota 2 2 3 2 3 2 2 2" xfId="11347"/>
    <cellStyle name="Nota 2 2 3 2 3 2 2 3" xfId="20889"/>
    <cellStyle name="Nota 2 2 3 2 3 2 3" xfId="5628"/>
    <cellStyle name="Nota 2 2 3 2 3 2 3 2" xfId="19181"/>
    <cellStyle name="Nota 2 2 3 2 3 2 4" xfId="9102"/>
    <cellStyle name="Nota 2 2 3 2 3 2 5" xfId="17961"/>
    <cellStyle name="Nota 2 2 3 2 3 3" xfId="3358"/>
    <cellStyle name="Nota 2 2 3 2 3 3 2" xfId="4451"/>
    <cellStyle name="Nota 2 2 3 2 3 3 2 2" xfId="9730"/>
    <cellStyle name="Nota 2 2 3 2 3 3 2 3" xfId="12182"/>
    <cellStyle name="Nota 2 2 3 2 3 3 3" xfId="4651"/>
    <cellStyle name="Nota 2 2 3 2 3 3 3 2" xfId="18204"/>
    <cellStyle name="Nota 2 2 3 2 3 3 4" xfId="9312"/>
    <cellStyle name="Nota 2 2 3 2 3 3 5" xfId="13356"/>
    <cellStyle name="Nota 2 2 3 2 3 4" xfId="3741"/>
    <cellStyle name="Nota 2 2 3 2 3 4 2" xfId="7643"/>
    <cellStyle name="Nota 2 2 3 2 3 4 2 2" xfId="11646"/>
    <cellStyle name="Nota 2 2 3 2 3 4 2 3" xfId="21196"/>
    <cellStyle name="Nota 2 2 3 2 3 4 3" xfId="5935"/>
    <cellStyle name="Nota 2 2 3 2 3 4 3 2" xfId="19488"/>
    <cellStyle name="Nota 2 2 3 2 3 4 4" xfId="9490"/>
    <cellStyle name="Nota 2 2 3 2 3 4 5" xfId="12987"/>
    <cellStyle name="Nota 2 2 3 2 3 5" xfId="4123"/>
    <cellStyle name="Nota 2 2 3 2 3 5 2" xfId="7875"/>
    <cellStyle name="Nota 2 2 3 2 3 5 2 2" xfId="11878"/>
    <cellStyle name="Nota 2 2 3 2 3 5 2 3" xfId="21428"/>
    <cellStyle name="Nota 2 2 3 2 3 5 3" xfId="6167"/>
    <cellStyle name="Nota 2 2 3 2 3 5 3 2" xfId="19720"/>
    <cellStyle name="Nota 2 2 3 2 3 5 4" xfId="9667"/>
    <cellStyle name="Nota 2 2 3 2 3 5 5" xfId="12605"/>
    <cellStyle name="Nota 2 2 3 2 3 6" xfId="6399"/>
    <cellStyle name="Nota 2 2 3 2 3 6 2" xfId="8107"/>
    <cellStyle name="Nota 2 2 3 2 3 6 2 2" xfId="12110"/>
    <cellStyle name="Nota 2 2 3 2 3 6 2 3" xfId="21660"/>
    <cellStyle name="Nota 2 2 3 2 3 6 3" xfId="10568"/>
    <cellStyle name="Nota 2 2 3 2 3 6 4" xfId="19952"/>
    <cellStyle name="Nota 2 2 3 2 3 7" xfId="5387"/>
    <cellStyle name="Nota 2 2 3 2 3 7 2" xfId="10163"/>
    <cellStyle name="Nota 2 2 3 2 3 7 3" xfId="18940"/>
    <cellStyle name="Nota 2 2 3 2 3 8" xfId="7095"/>
    <cellStyle name="Nota 2 2 3 2 3 8 2" xfId="11151"/>
    <cellStyle name="Nota 2 2 3 2 3 8 3" xfId="20648"/>
    <cellStyle name="Nota 2 2 3 2 3 9" xfId="4581"/>
    <cellStyle name="Nota 2 2 3 2 3 9 2" xfId="12236"/>
    <cellStyle name="Nota 2 2 3 2 4" xfId="2645"/>
    <cellStyle name="Nota 2 2 3 2 4 2" xfId="3032"/>
    <cellStyle name="Nota 2 2 3 2 4 2 2" xfId="13842"/>
    <cellStyle name="Nota 2 2 3 2 4 3" xfId="3415"/>
    <cellStyle name="Nota 2 2 3 2 4 3 2" xfId="13299"/>
    <cellStyle name="Nota 2 2 3 2 4 4" xfId="3798"/>
    <cellStyle name="Nota 2 2 3 2 4 4 2" xfId="12930"/>
    <cellStyle name="Nota 2 2 3 2 4 5" xfId="4180"/>
    <cellStyle name="Nota 2 2 3 2 4 5 2" xfId="12549"/>
    <cellStyle name="Nota 2 2 3 2 4 6" xfId="5177"/>
    <cellStyle name="Nota 2 2 3 2 4 6 2" xfId="18730"/>
    <cellStyle name="Nota 2 2 3 2 4 7" xfId="8810"/>
    <cellStyle name="Nota 2 2 3 2 4 8" xfId="17495"/>
    <cellStyle name="Nota 2 2 3 2 5" xfId="2263"/>
    <cellStyle name="Nota 2 2 3 2 5 2" xfId="6885"/>
    <cellStyle name="Nota 2 2 3 2 5 2 2" xfId="20438"/>
    <cellStyle name="Nota 2 2 3 2 5 3" xfId="8450"/>
    <cellStyle name="Nota 2 2 3 2 5 4" xfId="13895"/>
    <cellStyle name="Nota 2 2 3 2 6" xfId="8288"/>
    <cellStyle name="Nota 2 2 3 3" xfId="1996"/>
    <cellStyle name="Nota 2 2 3 3 2" xfId="2287"/>
    <cellStyle name="Nota 2 2 3 3 2 10" xfId="8474"/>
    <cellStyle name="Nota 2 2 3 3 2 11" xfId="16665"/>
    <cellStyle name="Nota 2 2 3 3 2 2" xfId="2674"/>
    <cellStyle name="Nota 2 2 3 3 2 2 2" xfId="6779"/>
    <cellStyle name="Nota 2 2 3 3 2 2 2 2" xfId="10875"/>
    <cellStyle name="Nota 2 2 3 3 2 2 2 3" xfId="20332"/>
    <cellStyle name="Nota 2 2 3 3 2 2 3" xfId="5070"/>
    <cellStyle name="Nota 2 2 3 3 2 2 3 2" xfId="18623"/>
    <cellStyle name="Nota 2 2 3 3 2 2 4" xfId="8839"/>
    <cellStyle name="Nota 2 2 3 3 2 2 5" xfId="16308"/>
    <cellStyle name="Nota 2 2 3 3 2 3" xfId="3057"/>
    <cellStyle name="Nota 2 2 3 3 2 3 2" xfId="6444"/>
    <cellStyle name="Nota 2 2 3 3 2 3 2 2" xfId="10613"/>
    <cellStyle name="Nota 2 2 3 3 2 3 2 3" xfId="19997"/>
    <cellStyle name="Nota 2 2 3 3 2 3 3" xfId="4735"/>
    <cellStyle name="Nota 2 2 3 3 2 3 3 2" xfId="18288"/>
    <cellStyle name="Nota 2 2 3 3 2 3 4" xfId="9154"/>
    <cellStyle name="Nota 2 2 3 3 2 3 5" xfId="16760"/>
    <cellStyle name="Nota 2 2 3 3 2 4" xfId="3440"/>
    <cellStyle name="Nota 2 2 3 3 2 4 2" xfId="7561"/>
    <cellStyle name="Nota 2 2 3 3 2 4 2 2" xfId="11564"/>
    <cellStyle name="Nota 2 2 3 3 2 4 2 3" xfId="21114"/>
    <cellStyle name="Nota 2 2 3 3 2 4 3" xfId="5853"/>
    <cellStyle name="Nota 2 2 3 3 2 4 3 2" xfId="19406"/>
    <cellStyle name="Nota 2 2 3 3 2 4 4" xfId="9332"/>
    <cellStyle name="Nota 2 2 3 3 2 4 5" xfId="13277"/>
    <cellStyle name="Nota 2 2 3 3 2 5" xfId="3822"/>
    <cellStyle name="Nota 2 2 3 3 2 5 2" xfId="7793"/>
    <cellStyle name="Nota 2 2 3 3 2 5 2 2" xfId="11796"/>
    <cellStyle name="Nota 2 2 3 3 2 5 2 3" xfId="21346"/>
    <cellStyle name="Nota 2 2 3 3 2 5 3" xfId="6085"/>
    <cellStyle name="Nota 2 2 3 3 2 5 3 2" xfId="19638"/>
    <cellStyle name="Nota 2 2 3 3 2 5 4" xfId="9509"/>
    <cellStyle name="Nota 2 2 3 3 2 5 5" xfId="12906"/>
    <cellStyle name="Nota 2 2 3 3 2 6" xfId="6317"/>
    <cellStyle name="Nota 2 2 3 3 2 6 2" xfId="8025"/>
    <cellStyle name="Nota 2 2 3 3 2 6 2 2" xfId="12028"/>
    <cellStyle name="Nota 2 2 3 3 2 6 2 3" xfId="21578"/>
    <cellStyle name="Nota 2 2 3 3 2 6 3" xfId="10486"/>
    <cellStyle name="Nota 2 2 3 3 2 6 4" xfId="19870"/>
    <cellStyle name="Nota 2 2 3 3 2 7" xfId="5305"/>
    <cellStyle name="Nota 2 2 3 3 2 7 2" xfId="10081"/>
    <cellStyle name="Nota 2 2 3 3 2 7 3" xfId="18858"/>
    <cellStyle name="Nota 2 2 3 3 2 8" xfId="7013"/>
    <cellStyle name="Nota 2 2 3 3 2 8 2" xfId="11069"/>
    <cellStyle name="Nota 2 2 3 3 2 8 3" xfId="20566"/>
    <cellStyle name="Nota 2 2 3 3 2 9" xfId="4497"/>
    <cellStyle name="Nota 2 2 3 3 2 9 2" xfId="12153"/>
    <cellStyle name="Nota 2 2 3 3 3" xfId="2490"/>
    <cellStyle name="Nota 2 2 3 3 3 10" xfId="8655"/>
    <cellStyle name="Nota 2 2 3 3 3 11" xfId="18158"/>
    <cellStyle name="Nota 2 2 3 3 3 2" xfId="2877"/>
    <cellStyle name="Nota 2 2 3 3 3 2 2" xfId="6604"/>
    <cellStyle name="Nota 2 2 3 3 3 2 2 2" xfId="10744"/>
    <cellStyle name="Nota 2 2 3 3 3 2 2 3" xfId="20157"/>
    <cellStyle name="Nota 2 2 3 3 3 2 3" xfId="4895"/>
    <cellStyle name="Nota 2 2 3 3 3 2 3 2" xfId="18448"/>
    <cellStyle name="Nota 2 2 3 3 3 2 4" xfId="9004"/>
    <cellStyle name="Nota 2 2 3 3 3 2 5" xfId="14384"/>
    <cellStyle name="Nota 2 2 3 3 3 3" xfId="3260"/>
    <cellStyle name="Nota 2 2 3 3 3 3 2" xfId="7371"/>
    <cellStyle name="Nota 2 2 3 3 3 3 2 2" xfId="11381"/>
    <cellStyle name="Nota 2 2 3 3 3 3 2 3" xfId="20924"/>
    <cellStyle name="Nota 2 2 3 3 3 3 3" xfId="5663"/>
    <cellStyle name="Nota 2 2 3 3 3 3 3 2" xfId="19216"/>
    <cellStyle name="Nota 2 2 3 3 3 3 4" xfId="9218"/>
    <cellStyle name="Nota 2 2 3 3 3 3 5" xfId="13454"/>
    <cellStyle name="Nota 2 2 3 3 3 4" xfId="3643"/>
    <cellStyle name="Nota 2 2 3 3 3 4 2" xfId="7476"/>
    <cellStyle name="Nota 2 2 3 3 3 4 2 2" xfId="11479"/>
    <cellStyle name="Nota 2 2 3 3 3 4 2 3" xfId="21029"/>
    <cellStyle name="Nota 2 2 3 3 3 4 3" xfId="5768"/>
    <cellStyle name="Nota 2 2 3 3 3 4 3 2" xfId="19321"/>
    <cellStyle name="Nota 2 2 3 3 3 4 4" xfId="9396"/>
    <cellStyle name="Nota 2 2 3 3 3 4 5" xfId="13085"/>
    <cellStyle name="Nota 2 2 3 3 3 5" xfId="4025"/>
    <cellStyle name="Nota 2 2 3 3 3 5 2" xfId="7708"/>
    <cellStyle name="Nota 2 2 3 3 3 5 2 2" xfId="11711"/>
    <cellStyle name="Nota 2 2 3 3 3 5 2 3" xfId="21261"/>
    <cellStyle name="Nota 2 2 3 3 3 5 3" xfId="6000"/>
    <cellStyle name="Nota 2 2 3 3 3 5 3 2" xfId="19553"/>
    <cellStyle name="Nota 2 2 3 3 3 5 4" xfId="9573"/>
    <cellStyle name="Nota 2 2 3 3 3 5 5" xfId="12703"/>
    <cellStyle name="Nota 2 2 3 3 3 6" xfId="6232"/>
    <cellStyle name="Nota 2 2 3 3 3 6 2" xfId="7940"/>
    <cellStyle name="Nota 2 2 3 3 3 6 2 2" xfId="11943"/>
    <cellStyle name="Nota 2 2 3 3 3 6 2 3" xfId="21493"/>
    <cellStyle name="Nota 2 2 3 3 3 6 3" xfId="10401"/>
    <cellStyle name="Nota 2 2 3 3 3 6 4" xfId="19785"/>
    <cellStyle name="Nota 2 2 3 3 3 7" xfId="5220"/>
    <cellStyle name="Nota 2 2 3 3 3 7 2" xfId="9996"/>
    <cellStyle name="Nota 2 2 3 3 3 7 3" xfId="18773"/>
    <cellStyle name="Nota 2 2 3 3 3 8" xfId="6928"/>
    <cellStyle name="Nota 2 2 3 3 3 8 2" xfId="10984"/>
    <cellStyle name="Nota 2 2 3 3 3 8 3" xfId="20481"/>
    <cellStyle name="Nota 2 2 3 3 3 9" xfId="4310"/>
    <cellStyle name="Nota 2 2 3 3 3 9 2" xfId="12432"/>
    <cellStyle name="Nota 2 2 3 3 4" xfId="2379"/>
    <cellStyle name="Nota 2 2 3 3 4 2" xfId="2766"/>
    <cellStyle name="Nota 2 2 3 3 4 2 2" xfId="15917"/>
    <cellStyle name="Nota 2 2 3 3 4 3" xfId="3149"/>
    <cellStyle name="Nota 2 2 3 3 4 3 2" xfId="14955"/>
    <cellStyle name="Nota 2 2 3 3 4 4" xfId="3532"/>
    <cellStyle name="Nota 2 2 3 3 4 4 2" xfId="13196"/>
    <cellStyle name="Nota 2 2 3 3 4 5" xfId="3914"/>
    <cellStyle name="Nota 2 2 3 3 4 5 2" xfId="12814"/>
    <cellStyle name="Nota 2 2 3 3 4 6" xfId="5104"/>
    <cellStyle name="Nota 2 2 3 3 4 6 2" xfId="18657"/>
    <cellStyle name="Nota 2 2 3 3 4 7" xfId="8554"/>
    <cellStyle name="Nota 2 2 3 3 4 8" xfId="16503"/>
    <cellStyle name="Nota 2 2 3 3 5" xfId="2198"/>
    <cellStyle name="Nota 2 2 3 3 5 2" xfId="6813"/>
    <cellStyle name="Nota 2 2 3 3 5 2 2" xfId="20366"/>
    <cellStyle name="Nota 2 2 3 3 5 3" xfId="8386"/>
    <cellStyle name="Nota 2 2 3 3 5 4" xfId="14613"/>
    <cellStyle name="Nota 2 2 3 3 6" xfId="8190"/>
    <cellStyle name="Nota 2 2 3 4" xfId="2299"/>
    <cellStyle name="Nota 2 2 3 4 10" xfId="8486"/>
    <cellStyle name="Nota 2 2 3 4 11" xfId="13837"/>
    <cellStyle name="Nota 2 2 3 4 2" xfId="2686"/>
    <cellStyle name="Nota 2 2 3 4 2 2" xfId="7267"/>
    <cellStyle name="Nota 2 2 3 4 2 2 2" xfId="11278"/>
    <cellStyle name="Nota 2 2 3 4 2 2 3" xfId="20820"/>
    <cellStyle name="Nota 2 2 3 4 2 3" xfId="5559"/>
    <cellStyle name="Nota 2 2 3 4 2 3 2" xfId="19112"/>
    <cellStyle name="Nota 2 2 3 4 2 4" xfId="8851"/>
    <cellStyle name="Nota 2 2 3 4 2 5" xfId="16507"/>
    <cellStyle name="Nota 2 2 3 4 3" xfId="3069"/>
    <cellStyle name="Nota 2 2 3 4 3 2" xfId="7223"/>
    <cellStyle name="Nota 2 2 3 4 3 2 2" xfId="11249"/>
    <cellStyle name="Nota 2 2 3 4 3 2 3" xfId="20776"/>
    <cellStyle name="Nota 2 2 3 4 3 3" xfId="5515"/>
    <cellStyle name="Nota 2 2 3 4 3 3 2" xfId="19068"/>
    <cellStyle name="Nota 2 2 3 4 3 4" xfId="9166"/>
    <cellStyle name="Nota 2 2 3 4 3 5" xfId="14120"/>
    <cellStyle name="Nota 2 2 3 4 4" xfId="3452"/>
    <cellStyle name="Nota 2 2 3 4 4 2" xfId="7574"/>
    <cellStyle name="Nota 2 2 3 4 4 2 2" xfId="11577"/>
    <cellStyle name="Nota 2 2 3 4 4 2 3" xfId="21127"/>
    <cellStyle name="Nota 2 2 3 4 4 3" xfId="5866"/>
    <cellStyle name="Nota 2 2 3 4 4 3 2" xfId="19419"/>
    <cellStyle name="Nota 2 2 3 4 4 4" xfId="9344"/>
    <cellStyle name="Nota 2 2 3 4 4 5" xfId="13265"/>
    <cellStyle name="Nota 2 2 3 4 5" xfId="3834"/>
    <cellStyle name="Nota 2 2 3 4 5 2" xfId="7806"/>
    <cellStyle name="Nota 2 2 3 4 5 2 2" xfId="11809"/>
    <cellStyle name="Nota 2 2 3 4 5 2 3" xfId="21359"/>
    <cellStyle name="Nota 2 2 3 4 5 3" xfId="6098"/>
    <cellStyle name="Nota 2 2 3 4 5 3 2" xfId="19651"/>
    <cellStyle name="Nota 2 2 3 4 5 4" xfId="9521"/>
    <cellStyle name="Nota 2 2 3 4 5 5" xfId="12894"/>
    <cellStyle name="Nota 2 2 3 4 6" xfId="6330"/>
    <cellStyle name="Nota 2 2 3 4 6 2" xfId="8038"/>
    <cellStyle name="Nota 2 2 3 4 6 2 2" xfId="12041"/>
    <cellStyle name="Nota 2 2 3 4 6 2 3" xfId="21591"/>
    <cellStyle name="Nota 2 2 3 4 6 3" xfId="10499"/>
    <cellStyle name="Nota 2 2 3 4 6 4" xfId="19883"/>
    <cellStyle name="Nota 2 2 3 4 7" xfId="5318"/>
    <cellStyle name="Nota 2 2 3 4 7 2" xfId="10094"/>
    <cellStyle name="Nota 2 2 3 4 7 3" xfId="18871"/>
    <cellStyle name="Nota 2 2 3 4 8" xfId="7026"/>
    <cellStyle name="Nota 2 2 3 4 8 2" xfId="11082"/>
    <cellStyle name="Nota 2 2 3 4 8 3" xfId="20579"/>
    <cellStyle name="Nota 2 2 3 4 9" xfId="4512"/>
    <cellStyle name="Nota 2 2 3 4 9 2" xfId="12293"/>
    <cellStyle name="Nota 2 2 3 5" xfId="2531"/>
    <cellStyle name="Nota 2 2 3 5 10" xfId="8696"/>
    <cellStyle name="Nota 2 2 3 5 11" xfId="14352"/>
    <cellStyle name="Nota 2 2 3 5 2" xfId="2918"/>
    <cellStyle name="Nota 2 2 3 5 2 2" xfId="6615"/>
    <cellStyle name="Nota 2 2 3 5 2 2 2" xfId="10755"/>
    <cellStyle name="Nota 2 2 3 5 2 2 3" xfId="20168"/>
    <cellStyle name="Nota 2 2 3 5 2 3" xfId="4906"/>
    <cellStyle name="Nota 2 2 3 5 2 3 2" xfId="18459"/>
    <cellStyle name="Nota 2 2 3 5 2 4" xfId="9045"/>
    <cellStyle name="Nota 2 2 3 5 2 5" xfId="15585"/>
    <cellStyle name="Nota 2 2 3 5 3" xfId="3301"/>
    <cellStyle name="Nota 2 2 3 5 3 2" xfId="6668"/>
    <cellStyle name="Nota 2 2 3 5 3 2 2" xfId="10793"/>
    <cellStyle name="Nota 2 2 3 5 3 2 3" xfId="20221"/>
    <cellStyle name="Nota 2 2 3 5 3 3" xfId="4959"/>
    <cellStyle name="Nota 2 2 3 5 3 3 2" xfId="18512"/>
    <cellStyle name="Nota 2 2 3 5 3 4" xfId="9259"/>
    <cellStyle name="Nota 2 2 3 5 3 5" xfId="13413"/>
    <cellStyle name="Nota 2 2 3 5 4" xfId="3684"/>
    <cellStyle name="Nota 2 2 3 5 4 2" xfId="7497"/>
    <cellStyle name="Nota 2 2 3 5 4 2 2" xfId="11500"/>
    <cellStyle name="Nota 2 2 3 5 4 2 3" xfId="21050"/>
    <cellStyle name="Nota 2 2 3 5 4 3" xfId="5789"/>
    <cellStyle name="Nota 2 2 3 5 4 3 2" xfId="19342"/>
    <cellStyle name="Nota 2 2 3 5 4 4" xfId="9437"/>
    <cellStyle name="Nota 2 2 3 5 4 5" xfId="13044"/>
    <cellStyle name="Nota 2 2 3 5 5" xfId="4066"/>
    <cellStyle name="Nota 2 2 3 5 5 2" xfId="7729"/>
    <cellStyle name="Nota 2 2 3 5 5 2 2" xfId="11732"/>
    <cellStyle name="Nota 2 2 3 5 5 2 3" xfId="21282"/>
    <cellStyle name="Nota 2 2 3 5 5 3" xfId="6021"/>
    <cellStyle name="Nota 2 2 3 5 5 3 2" xfId="19574"/>
    <cellStyle name="Nota 2 2 3 5 5 4" xfId="9614"/>
    <cellStyle name="Nota 2 2 3 5 5 5" xfId="12662"/>
    <cellStyle name="Nota 2 2 3 5 6" xfId="6253"/>
    <cellStyle name="Nota 2 2 3 5 6 2" xfId="7961"/>
    <cellStyle name="Nota 2 2 3 5 6 2 2" xfId="11964"/>
    <cellStyle name="Nota 2 2 3 5 6 2 3" xfId="21514"/>
    <cellStyle name="Nota 2 2 3 5 6 3" xfId="10422"/>
    <cellStyle name="Nota 2 2 3 5 6 4" xfId="19806"/>
    <cellStyle name="Nota 2 2 3 5 7" xfId="5241"/>
    <cellStyle name="Nota 2 2 3 5 7 2" xfId="10017"/>
    <cellStyle name="Nota 2 2 3 5 7 3" xfId="18794"/>
    <cellStyle name="Nota 2 2 3 5 8" xfId="6949"/>
    <cellStyle name="Nota 2 2 3 5 8 2" xfId="11005"/>
    <cellStyle name="Nota 2 2 3 5 8 3" xfId="20502"/>
    <cellStyle name="Nota 2 2 3 5 9" xfId="4336"/>
    <cellStyle name="Nota 2 2 3 5 9 2" xfId="12406"/>
    <cellStyle name="Nota 2 2 3 6" xfId="2340"/>
    <cellStyle name="Nota 2 2 3 6 2" xfId="2727"/>
    <cellStyle name="Nota 2 2 3 6 2 2" xfId="4446"/>
    <cellStyle name="Nota 2 2 3 6 2 2 2" xfId="12316"/>
    <cellStyle name="Nota 2 2 3 6 2 3" xfId="8888"/>
    <cellStyle name="Nota 2 2 3 6 2 4" xfId="13859"/>
    <cellStyle name="Nota 2 2 3 6 3" xfId="3110"/>
    <cellStyle name="Nota 2 2 3 6 3 2" xfId="14387"/>
    <cellStyle name="Nota 2 2 3 6 4" xfId="3493"/>
    <cellStyle name="Nota 2 2 3 6 4 2" xfId="13502"/>
    <cellStyle name="Nota 2 2 3 6 5" xfId="3875"/>
    <cellStyle name="Nota 2 2 3 6 5 2" xfId="12853"/>
    <cellStyle name="Nota 2 2 3 6 6" xfId="4656"/>
    <cellStyle name="Nota 2 2 3 6 6 2" xfId="18209"/>
    <cellStyle name="Nota 2 2 3 6 7" xfId="8523"/>
    <cellStyle name="Nota 2 2 3 6 8" xfId="15801"/>
    <cellStyle name="Nota 2 2 3 7" xfId="5490"/>
    <cellStyle name="Nota 2 2 3 7 2" xfId="7198"/>
    <cellStyle name="Nota 2 2 3 7 2 2" xfId="11232"/>
    <cellStyle name="Nota 2 2 3 7 2 3" xfId="20751"/>
    <cellStyle name="Nota 2 2 3 7 3" xfId="10201"/>
    <cellStyle name="Nota 2 2 3 7 4" xfId="19043"/>
    <cellStyle name="Nota 2 2 3 8" xfId="5697"/>
    <cellStyle name="Nota 2 2 3 8 2" xfId="7405"/>
    <cellStyle name="Nota 2 2 3 8 2 2" xfId="11410"/>
    <cellStyle name="Nota 2 2 3 8 2 3" xfId="20958"/>
    <cellStyle name="Nota 2 2 3 8 3" xfId="10263"/>
    <cellStyle name="Nota 2 2 3 8 4" xfId="19250"/>
    <cellStyle name="Nota 2 2 3 9" xfId="4882"/>
    <cellStyle name="Nota 2 2 3 9 2" xfId="6591"/>
    <cellStyle name="Nota 2 2 3 9 2 2" xfId="10735"/>
    <cellStyle name="Nota 2 2 3 9 2 3" xfId="20144"/>
    <cellStyle name="Nota 2 2 3 9 3" xfId="9875"/>
    <cellStyle name="Nota 2 2 3 9 4" xfId="18435"/>
    <cellStyle name="Nota 2 2 4" xfId="2427"/>
    <cellStyle name="Nota 2 2 4 2" xfId="2814"/>
    <cellStyle name="Nota 2 2 4 2 2" xfId="14652"/>
    <cellStyle name="Nota 2 2 4 3" xfId="3197"/>
    <cellStyle name="Nota 2 2 4 3 2" xfId="13591"/>
    <cellStyle name="Nota 2 2 4 4" xfId="3580"/>
    <cellStyle name="Nota 2 2 4 4 2" xfId="13148"/>
    <cellStyle name="Nota 2 2 4 5" xfId="3962"/>
    <cellStyle name="Nota 2 2 4 5 2" xfId="12766"/>
    <cellStyle name="Nota 2 2 4 6" xfId="13737"/>
    <cellStyle name="Nota 2 2 5" xfId="2332"/>
    <cellStyle name="Nota 2 2 5 2" xfId="2719"/>
    <cellStyle name="Nota 2 2 5 2 2" xfId="17492"/>
    <cellStyle name="Nota 2 2 5 3" xfId="3102"/>
    <cellStyle name="Nota 2 2 5 3 2" xfId="16659"/>
    <cellStyle name="Nota 2 2 5 4" xfId="3485"/>
    <cellStyle name="Nota 2 2 5 4 2" xfId="13235"/>
    <cellStyle name="Nota 2 2 5 5" xfId="3867"/>
    <cellStyle name="Nota 2 2 5 5 2" xfId="12861"/>
    <cellStyle name="Nota 2 2 5 6" xfId="17953"/>
    <cellStyle name="Nota 2 2 6" xfId="21875"/>
    <cellStyle name="Nota 2 3" xfId="1372"/>
    <cellStyle name="Nota 2 3 2" xfId="1959"/>
    <cellStyle name="Nota 2 3 2 10" xfId="4595"/>
    <cellStyle name="Nota 2 3 2 10 2" xfId="9770"/>
    <cellStyle name="Nota 2 3 2 10 3" xfId="12222"/>
    <cellStyle name="Nota 2 3 2 11" xfId="4389"/>
    <cellStyle name="Nota 2 3 2 11 2" xfId="9686"/>
    <cellStyle name="Nota 2 3 2 11 3" xfId="12355"/>
    <cellStyle name="Nota 2 3 2 12" xfId="4204"/>
    <cellStyle name="Nota 2 3 2 12 2" xfId="12525"/>
    <cellStyle name="Nota 2 3 2 13" xfId="8159"/>
    <cellStyle name="Nota 2 3 2 2" xfId="2050"/>
    <cellStyle name="Nota 2 3 2 2 10" xfId="6826"/>
    <cellStyle name="Nota 2 3 2 2 10 2" xfId="10915"/>
    <cellStyle name="Nota 2 3 2 2 10 3" xfId="20379"/>
    <cellStyle name="Nota 2 3 2 2 11" xfId="4243"/>
    <cellStyle name="Nota 2 3 2 2 11 2" xfId="12495"/>
    <cellStyle name="Nota 2 3 2 2 12" xfId="8240"/>
    <cellStyle name="Nota 2 3 2 2 13" xfId="17229"/>
    <cellStyle name="Nota 2 3 2 2 2" xfId="2105"/>
    <cellStyle name="Nota 2 3 2 2 2 2" xfId="2328"/>
    <cellStyle name="Nota 2 3 2 2 2 2 10" xfId="8515"/>
    <cellStyle name="Nota 2 3 2 2 2 2 11" xfId="16070"/>
    <cellStyle name="Nota 2 3 2 2 2 2 2" xfId="2715"/>
    <cellStyle name="Nota 2 3 2 2 2 2 2 2" xfId="7293"/>
    <cellStyle name="Nota 2 3 2 2 2 2 2 2 2" xfId="11304"/>
    <cellStyle name="Nota 2 3 2 2 2 2 2 2 3" xfId="20846"/>
    <cellStyle name="Nota 2 3 2 2 2 2 2 3" xfId="5585"/>
    <cellStyle name="Nota 2 3 2 2 2 2 2 3 2" xfId="19138"/>
    <cellStyle name="Nota 2 3 2 2 2 2 2 4" xfId="8880"/>
    <cellStyle name="Nota 2 3 2 2 2 2 2 5" xfId="17027"/>
    <cellStyle name="Nota 2 3 2 2 2 2 3" xfId="3098"/>
    <cellStyle name="Nota 2 3 2 2 2 2 3 2" xfId="6435"/>
    <cellStyle name="Nota 2 3 2 2 2 2 3 2 2" xfId="10604"/>
    <cellStyle name="Nota 2 3 2 2 2 2 3 2 3" xfId="19988"/>
    <cellStyle name="Nota 2 3 2 2 2 2 3 3" xfId="4726"/>
    <cellStyle name="Nota 2 3 2 2 2 2 3 3 2" xfId="18279"/>
    <cellStyle name="Nota 2 3 2 2 2 2 3 4" xfId="9195"/>
    <cellStyle name="Nota 2 3 2 2 2 2 3 5" xfId="17359"/>
    <cellStyle name="Nota 2 3 2 2 2 2 4" xfId="3481"/>
    <cellStyle name="Nota 2 3 2 2 2 2 4 2" xfId="7600"/>
    <cellStyle name="Nota 2 3 2 2 2 2 4 2 2" xfId="11603"/>
    <cellStyle name="Nota 2 3 2 2 2 2 4 2 3" xfId="21153"/>
    <cellStyle name="Nota 2 3 2 2 2 2 4 3" xfId="5892"/>
    <cellStyle name="Nota 2 3 2 2 2 2 4 3 2" xfId="19445"/>
    <cellStyle name="Nota 2 3 2 2 2 2 4 4" xfId="9373"/>
    <cellStyle name="Nota 2 3 2 2 2 2 4 5" xfId="13239"/>
    <cellStyle name="Nota 2 3 2 2 2 2 5" xfId="3863"/>
    <cellStyle name="Nota 2 3 2 2 2 2 5 2" xfId="7832"/>
    <cellStyle name="Nota 2 3 2 2 2 2 5 2 2" xfId="11835"/>
    <cellStyle name="Nota 2 3 2 2 2 2 5 2 3" xfId="21385"/>
    <cellStyle name="Nota 2 3 2 2 2 2 5 3" xfId="6124"/>
    <cellStyle name="Nota 2 3 2 2 2 2 5 3 2" xfId="19677"/>
    <cellStyle name="Nota 2 3 2 2 2 2 5 4" xfId="9550"/>
    <cellStyle name="Nota 2 3 2 2 2 2 5 5" xfId="12865"/>
    <cellStyle name="Nota 2 3 2 2 2 2 6" xfId="6356"/>
    <cellStyle name="Nota 2 3 2 2 2 2 6 2" xfId="8064"/>
    <cellStyle name="Nota 2 3 2 2 2 2 6 2 2" xfId="12067"/>
    <cellStyle name="Nota 2 3 2 2 2 2 6 2 3" xfId="21617"/>
    <cellStyle name="Nota 2 3 2 2 2 2 6 3" xfId="10525"/>
    <cellStyle name="Nota 2 3 2 2 2 2 6 4" xfId="19909"/>
    <cellStyle name="Nota 2 3 2 2 2 2 7" xfId="5344"/>
    <cellStyle name="Nota 2 3 2 2 2 2 7 2" xfId="10120"/>
    <cellStyle name="Nota 2 3 2 2 2 2 7 3" xfId="18897"/>
    <cellStyle name="Nota 2 3 2 2 2 2 8" xfId="7052"/>
    <cellStyle name="Nota 2 3 2 2 2 2 8 2" xfId="11108"/>
    <cellStyle name="Nota 2 3 2 2 2 2 8 3" xfId="20605"/>
    <cellStyle name="Nota 2 3 2 2 2 2 9" xfId="4538"/>
    <cellStyle name="Nota 2 3 2 2 2 2 9 2" xfId="12267"/>
    <cellStyle name="Nota 2 3 2 2 2 3" xfId="2595"/>
    <cellStyle name="Nota 2 3 2 2 2 3 10" xfId="8760"/>
    <cellStyle name="Nota 2 3 2 2 2 3 11" xfId="17880"/>
    <cellStyle name="Nota 2 3 2 2 2 3 2" xfId="2982"/>
    <cellStyle name="Nota 2 3 2 2 2 3 2 2" xfId="7343"/>
    <cellStyle name="Nota 2 3 2 2 2 3 2 2 2" xfId="11354"/>
    <cellStyle name="Nota 2 3 2 2 2 3 2 2 3" xfId="20896"/>
    <cellStyle name="Nota 2 3 2 2 2 3 2 3" xfId="5635"/>
    <cellStyle name="Nota 2 3 2 2 2 3 2 3 2" xfId="19188"/>
    <cellStyle name="Nota 2 3 2 2 2 3 2 4" xfId="9109"/>
    <cellStyle name="Nota 2 3 2 2 2 3 2 5" xfId="14400"/>
    <cellStyle name="Nota 2 3 2 2 2 3 3" xfId="3365"/>
    <cellStyle name="Nota 2 3 2 2 2 3 3 2" xfId="6410"/>
    <cellStyle name="Nota 2 3 2 2 2 3 3 2 2" xfId="10579"/>
    <cellStyle name="Nota 2 3 2 2 2 3 3 2 3" xfId="19963"/>
    <cellStyle name="Nota 2 3 2 2 2 3 3 3" xfId="4701"/>
    <cellStyle name="Nota 2 3 2 2 2 3 3 3 2" xfId="18254"/>
    <cellStyle name="Nota 2 3 2 2 2 3 3 4" xfId="9319"/>
    <cellStyle name="Nota 2 3 2 2 2 3 3 5" xfId="13349"/>
    <cellStyle name="Nota 2 3 2 2 2 3 4" xfId="3748"/>
    <cellStyle name="Nota 2 3 2 2 2 3 4 2" xfId="7650"/>
    <cellStyle name="Nota 2 3 2 2 2 3 4 2 2" xfId="11653"/>
    <cellStyle name="Nota 2 3 2 2 2 3 4 2 3" xfId="21203"/>
    <cellStyle name="Nota 2 3 2 2 2 3 4 3" xfId="5942"/>
    <cellStyle name="Nota 2 3 2 2 2 3 4 3 2" xfId="19495"/>
    <cellStyle name="Nota 2 3 2 2 2 3 4 4" xfId="9497"/>
    <cellStyle name="Nota 2 3 2 2 2 3 4 5" xfId="12980"/>
    <cellStyle name="Nota 2 3 2 2 2 3 5" xfId="4130"/>
    <cellStyle name="Nota 2 3 2 2 2 3 5 2" xfId="7882"/>
    <cellStyle name="Nota 2 3 2 2 2 3 5 2 2" xfId="11885"/>
    <cellStyle name="Nota 2 3 2 2 2 3 5 2 3" xfId="21435"/>
    <cellStyle name="Nota 2 3 2 2 2 3 5 3" xfId="6174"/>
    <cellStyle name="Nota 2 3 2 2 2 3 5 3 2" xfId="19727"/>
    <cellStyle name="Nota 2 3 2 2 2 3 5 4" xfId="9674"/>
    <cellStyle name="Nota 2 3 2 2 2 3 5 5" xfId="12598"/>
    <cellStyle name="Nota 2 3 2 2 2 3 6" xfId="6406"/>
    <cellStyle name="Nota 2 3 2 2 2 3 6 2" xfId="8114"/>
    <cellStyle name="Nota 2 3 2 2 2 3 6 2 2" xfId="12117"/>
    <cellStyle name="Nota 2 3 2 2 2 3 6 2 3" xfId="21667"/>
    <cellStyle name="Nota 2 3 2 2 2 3 6 3" xfId="10575"/>
    <cellStyle name="Nota 2 3 2 2 2 3 6 4" xfId="19959"/>
    <cellStyle name="Nota 2 3 2 2 2 3 7" xfId="5394"/>
    <cellStyle name="Nota 2 3 2 2 2 3 7 2" xfId="10170"/>
    <cellStyle name="Nota 2 3 2 2 2 3 7 3" xfId="18947"/>
    <cellStyle name="Nota 2 3 2 2 2 3 8" xfId="7102"/>
    <cellStyle name="Nota 2 3 2 2 2 3 8 2" xfId="11158"/>
    <cellStyle name="Nota 2 3 2 2 2 3 8 3" xfId="20655"/>
    <cellStyle name="Nota 2 3 2 2 2 3 9" xfId="4588"/>
    <cellStyle name="Nota 2 3 2 2 2 3 9 2" xfId="12229"/>
    <cellStyle name="Nota 2 3 2 2 2 4" xfId="2652"/>
    <cellStyle name="Nota 2 3 2 2 2 4 2" xfId="3039"/>
    <cellStyle name="Nota 2 3 2 2 2 4 2 2" xfId="15783"/>
    <cellStyle name="Nota 2 3 2 2 2 4 3" xfId="3422"/>
    <cellStyle name="Nota 2 3 2 2 2 4 3 2" xfId="13295"/>
    <cellStyle name="Nota 2 3 2 2 2 4 4" xfId="3805"/>
    <cellStyle name="Nota 2 3 2 2 2 4 4 2" xfId="12923"/>
    <cellStyle name="Nota 2 3 2 2 2 4 5" xfId="4187"/>
    <cellStyle name="Nota 2 3 2 2 2 4 5 2" xfId="12542"/>
    <cellStyle name="Nota 2 3 2 2 2 4 6" xfId="5184"/>
    <cellStyle name="Nota 2 3 2 2 2 4 6 2" xfId="18737"/>
    <cellStyle name="Nota 2 3 2 2 2 4 7" xfId="8817"/>
    <cellStyle name="Nota 2 3 2 2 2 4 8" xfId="17269"/>
    <cellStyle name="Nota 2 3 2 2 2 5" xfId="2270"/>
    <cellStyle name="Nota 2 3 2 2 2 5 2" xfId="6892"/>
    <cellStyle name="Nota 2 3 2 2 2 5 2 2" xfId="20445"/>
    <cellStyle name="Nota 2 3 2 2 2 5 3" xfId="8457"/>
    <cellStyle name="Nota 2 3 2 2 2 5 4" xfId="17904"/>
    <cellStyle name="Nota 2 3 2 2 2 6" xfId="8295"/>
    <cellStyle name="Nota 2 3 2 2 3" xfId="1981"/>
    <cellStyle name="Nota 2 3 2 2 3 2" xfId="2282"/>
    <cellStyle name="Nota 2 3 2 2 3 2 10" xfId="8469"/>
    <cellStyle name="Nota 2 3 2 2 3 2 11" xfId="15462"/>
    <cellStyle name="Nota 2 3 2 2 3 2 2" xfId="2669"/>
    <cellStyle name="Nota 2 3 2 2 3 2 2 2" xfId="6726"/>
    <cellStyle name="Nota 2 3 2 2 3 2 2 2 2" xfId="10847"/>
    <cellStyle name="Nota 2 3 2 2 3 2 2 2 3" xfId="20279"/>
    <cellStyle name="Nota 2 3 2 2 3 2 2 3" xfId="5017"/>
    <cellStyle name="Nota 2 3 2 2 3 2 2 3 2" xfId="18570"/>
    <cellStyle name="Nota 2 3 2 2 3 2 2 4" xfId="8834"/>
    <cellStyle name="Nota 2 3 2 2 3 2 2 5" xfId="17833"/>
    <cellStyle name="Nota 2 3 2 2 3 2 3" xfId="3052"/>
    <cellStyle name="Nota 2 3 2 2 3 2 3 2" xfId="7201"/>
    <cellStyle name="Nota 2 3 2 2 3 2 3 2 2" xfId="11234"/>
    <cellStyle name="Nota 2 3 2 2 3 2 3 2 3" xfId="20754"/>
    <cellStyle name="Nota 2 3 2 2 3 2 3 3" xfId="5493"/>
    <cellStyle name="Nota 2 3 2 2 3 2 3 3 2" xfId="19046"/>
    <cellStyle name="Nota 2 3 2 2 3 2 3 4" xfId="9149"/>
    <cellStyle name="Nota 2 3 2 2 3 2 3 5" xfId="14018"/>
    <cellStyle name="Nota 2 3 2 2 3 2 4" xfId="3435"/>
    <cellStyle name="Nota 2 3 2 2 3 2 4 2" xfId="7556"/>
    <cellStyle name="Nota 2 3 2 2 3 2 4 2 2" xfId="11559"/>
    <cellStyle name="Nota 2 3 2 2 3 2 4 2 3" xfId="21109"/>
    <cellStyle name="Nota 2 3 2 2 3 2 4 3" xfId="5848"/>
    <cellStyle name="Nota 2 3 2 2 3 2 4 3 2" xfId="19401"/>
    <cellStyle name="Nota 2 3 2 2 3 2 4 4" xfId="9327"/>
    <cellStyle name="Nota 2 3 2 2 3 2 4 5" xfId="13282"/>
    <cellStyle name="Nota 2 3 2 2 3 2 5" xfId="3817"/>
    <cellStyle name="Nota 2 3 2 2 3 2 5 2" xfId="7788"/>
    <cellStyle name="Nota 2 3 2 2 3 2 5 2 2" xfId="11791"/>
    <cellStyle name="Nota 2 3 2 2 3 2 5 2 3" xfId="21341"/>
    <cellStyle name="Nota 2 3 2 2 3 2 5 3" xfId="6080"/>
    <cellStyle name="Nota 2 3 2 2 3 2 5 3 2" xfId="19633"/>
    <cellStyle name="Nota 2 3 2 2 3 2 5 4" xfId="9504"/>
    <cellStyle name="Nota 2 3 2 2 3 2 5 5" xfId="12911"/>
    <cellStyle name="Nota 2 3 2 2 3 2 6" xfId="6312"/>
    <cellStyle name="Nota 2 3 2 2 3 2 6 2" xfId="8020"/>
    <cellStyle name="Nota 2 3 2 2 3 2 6 2 2" xfId="12023"/>
    <cellStyle name="Nota 2 3 2 2 3 2 6 2 3" xfId="21573"/>
    <cellStyle name="Nota 2 3 2 2 3 2 6 3" xfId="10481"/>
    <cellStyle name="Nota 2 3 2 2 3 2 6 4" xfId="19865"/>
    <cellStyle name="Nota 2 3 2 2 3 2 7" xfId="5300"/>
    <cellStyle name="Nota 2 3 2 2 3 2 7 2" xfId="10076"/>
    <cellStyle name="Nota 2 3 2 2 3 2 7 3" xfId="18853"/>
    <cellStyle name="Nota 2 3 2 2 3 2 8" xfId="7008"/>
    <cellStyle name="Nota 2 3 2 2 3 2 8 2" xfId="11064"/>
    <cellStyle name="Nota 2 3 2 2 3 2 8 3" xfId="20561"/>
    <cellStyle name="Nota 2 3 2 2 3 2 9" xfId="4491"/>
    <cellStyle name="Nota 2 3 2 2 3 2 9 2" xfId="12302"/>
    <cellStyle name="Nota 2 3 2 2 3 3" xfId="2475"/>
    <cellStyle name="Nota 2 3 2 2 3 3 10" xfId="8640"/>
    <cellStyle name="Nota 2 3 2 2 3 3 11" xfId="15550"/>
    <cellStyle name="Nota 2 3 2 2 3 3 2" xfId="2862"/>
    <cellStyle name="Nota 2 3 2 2 3 3 2 2" xfId="6717"/>
    <cellStyle name="Nota 2 3 2 2 3 3 2 2 2" xfId="10838"/>
    <cellStyle name="Nota 2 3 2 2 3 3 2 2 3" xfId="20270"/>
    <cellStyle name="Nota 2 3 2 2 3 3 2 3" xfId="5008"/>
    <cellStyle name="Nota 2 3 2 2 3 3 2 3 2" xfId="18561"/>
    <cellStyle name="Nota 2 3 2 2 3 3 2 4" xfId="8989"/>
    <cellStyle name="Nota 2 3 2 2 3 3 2 5" xfId="14753"/>
    <cellStyle name="Nota 2 3 2 2 3 3 3" xfId="3245"/>
    <cellStyle name="Nota 2 3 2 2 3 3 3 2" xfId="6454"/>
    <cellStyle name="Nota 2 3 2 2 3 3 3 2 2" xfId="10623"/>
    <cellStyle name="Nota 2 3 2 2 3 3 3 2 3" xfId="20007"/>
    <cellStyle name="Nota 2 3 2 2 3 3 3 3" xfId="4745"/>
    <cellStyle name="Nota 2 3 2 2 3 3 3 3 2" xfId="18298"/>
    <cellStyle name="Nota 2 3 2 2 3 3 3 4" xfId="9203"/>
    <cellStyle name="Nota 2 3 2 2 3 3 3 5" xfId="13466"/>
    <cellStyle name="Nota 2 3 2 2 3 3 4" xfId="3628"/>
    <cellStyle name="Nota 2 3 2 2 3 3 4 2" xfId="7541"/>
    <cellStyle name="Nota 2 3 2 2 3 3 4 2 2" xfId="11544"/>
    <cellStyle name="Nota 2 3 2 2 3 3 4 2 3" xfId="21094"/>
    <cellStyle name="Nota 2 3 2 2 3 3 4 3" xfId="5833"/>
    <cellStyle name="Nota 2 3 2 2 3 3 4 3 2" xfId="19386"/>
    <cellStyle name="Nota 2 3 2 2 3 3 4 4" xfId="9381"/>
    <cellStyle name="Nota 2 3 2 2 3 3 4 5" xfId="13100"/>
    <cellStyle name="Nota 2 3 2 2 3 3 5" xfId="4010"/>
    <cellStyle name="Nota 2 3 2 2 3 3 5 2" xfId="7773"/>
    <cellStyle name="Nota 2 3 2 2 3 3 5 2 2" xfId="11776"/>
    <cellStyle name="Nota 2 3 2 2 3 3 5 2 3" xfId="21326"/>
    <cellStyle name="Nota 2 3 2 2 3 3 5 3" xfId="6065"/>
    <cellStyle name="Nota 2 3 2 2 3 3 5 3 2" xfId="19618"/>
    <cellStyle name="Nota 2 3 2 2 3 3 5 4" xfId="9558"/>
    <cellStyle name="Nota 2 3 2 2 3 3 5 5" xfId="12718"/>
    <cellStyle name="Nota 2 3 2 2 3 3 6" xfId="6297"/>
    <cellStyle name="Nota 2 3 2 2 3 3 6 2" xfId="8005"/>
    <cellStyle name="Nota 2 3 2 2 3 3 6 2 2" xfId="12008"/>
    <cellStyle name="Nota 2 3 2 2 3 3 6 2 3" xfId="21558"/>
    <cellStyle name="Nota 2 3 2 2 3 3 6 3" xfId="10466"/>
    <cellStyle name="Nota 2 3 2 2 3 3 6 4" xfId="19850"/>
    <cellStyle name="Nota 2 3 2 2 3 3 7" xfId="5285"/>
    <cellStyle name="Nota 2 3 2 2 3 3 7 2" xfId="10061"/>
    <cellStyle name="Nota 2 3 2 2 3 3 7 3" xfId="18838"/>
    <cellStyle name="Nota 2 3 2 2 3 3 8" xfId="6993"/>
    <cellStyle name="Nota 2 3 2 2 3 3 8 2" xfId="11049"/>
    <cellStyle name="Nota 2 3 2 2 3 3 8 3" xfId="20546"/>
    <cellStyle name="Nota 2 3 2 2 3 3 9" xfId="4381"/>
    <cellStyle name="Nota 2 3 2 2 3 3 9 2" xfId="12361"/>
    <cellStyle name="Nota 2 3 2 2 3 4" xfId="2417"/>
    <cellStyle name="Nota 2 3 2 2 3 4 2" xfId="2804"/>
    <cellStyle name="Nota 2 3 2 2 3 4 2 2" xfId="15888"/>
    <cellStyle name="Nota 2 3 2 2 3 4 3" xfId="3187"/>
    <cellStyle name="Nota 2 3 2 2 3 4 3 2" xfId="13561"/>
    <cellStyle name="Nota 2 3 2 2 3 4 4" xfId="3570"/>
    <cellStyle name="Nota 2 3 2 2 3 4 4 2" xfId="13158"/>
    <cellStyle name="Nota 2 3 2 2 3 4 5" xfId="3952"/>
    <cellStyle name="Nota 2 3 2 2 3 4 5 2" xfId="12776"/>
    <cellStyle name="Nota 2 3 2 2 3 4 6" xfId="5095"/>
    <cellStyle name="Nota 2 3 2 2 3 4 6 2" xfId="18648"/>
    <cellStyle name="Nota 2 3 2 2 3 4 7" xfId="8592"/>
    <cellStyle name="Nota 2 3 2 2 3 4 8" xfId="15382"/>
    <cellStyle name="Nota 2 3 2 2 3 5" xfId="2183"/>
    <cellStyle name="Nota 2 3 2 2 3 5 2" xfId="6804"/>
    <cellStyle name="Nota 2 3 2 2 3 5 2 2" xfId="20357"/>
    <cellStyle name="Nota 2 3 2 2 3 5 3" xfId="8371"/>
    <cellStyle name="Nota 2 3 2 2 3 5 4" xfId="14380"/>
    <cellStyle name="Nota 2 3 2 2 3 6" xfId="8175"/>
    <cellStyle name="Nota 2 3 2 2 4" xfId="2304"/>
    <cellStyle name="Nota 2 3 2 2 4 10" xfId="8491"/>
    <cellStyle name="Nota 2 3 2 2 4 11" xfId="14719"/>
    <cellStyle name="Nota 2 3 2 2 4 2" xfId="2691"/>
    <cellStyle name="Nota 2 3 2 2 4 2 2" xfId="6692"/>
    <cellStyle name="Nota 2 3 2 2 4 2 2 2" xfId="10813"/>
    <cellStyle name="Nota 2 3 2 2 4 2 2 3" xfId="20245"/>
    <cellStyle name="Nota 2 3 2 2 4 2 3" xfId="4983"/>
    <cellStyle name="Nota 2 3 2 2 4 2 3 2" xfId="18536"/>
    <cellStyle name="Nota 2 3 2 2 4 2 4" xfId="8856"/>
    <cellStyle name="Nota 2 3 2 2 4 2 5" xfId="14407"/>
    <cellStyle name="Nota 2 3 2 2 4 3" xfId="3074"/>
    <cellStyle name="Nota 2 3 2 2 4 3 2" xfId="7355"/>
    <cellStyle name="Nota 2 3 2 2 4 3 2 2" xfId="11366"/>
    <cellStyle name="Nota 2 3 2 2 4 3 2 3" xfId="20908"/>
    <cellStyle name="Nota 2 3 2 2 4 3 3" xfId="5647"/>
    <cellStyle name="Nota 2 3 2 2 4 3 3 2" xfId="19200"/>
    <cellStyle name="Nota 2 3 2 2 4 3 4" xfId="9171"/>
    <cellStyle name="Nota 2 3 2 2 4 3 5" xfId="14969"/>
    <cellStyle name="Nota 2 3 2 2 4 4" xfId="3457"/>
    <cellStyle name="Nota 2 3 2 2 4 4 2" xfId="7470"/>
    <cellStyle name="Nota 2 3 2 2 4 4 2 2" xfId="11473"/>
    <cellStyle name="Nota 2 3 2 2 4 4 2 3" xfId="21023"/>
    <cellStyle name="Nota 2 3 2 2 4 4 3" xfId="5762"/>
    <cellStyle name="Nota 2 3 2 2 4 4 3 2" xfId="19315"/>
    <cellStyle name="Nota 2 3 2 2 4 4 4" xfId="9349"/>
    <cellStyle name="Nota 2 3 2 2 4 4 5" xfId="13260"/>
    <cellStyle name="Nota 2 3 2 2 4 5" xfId="3839"/>
    <cellStyle name="Nota 2 3 2 2 4 5 2" xfId="7702"/>
    <cellStyle name="Nota 2 3 2 2 4 5 2 2" xfId="11705"/>
    <cellStyle name="Nota 2 3 2 2 4 5 2 3" xfId="21255"/>
    <cellStyle name="Nota 2 3 2 2 4 5 3" xfId="5994"/>
    <cellStyle name="Nota 2 3 2 2 4 5 3 2" xfId="19547"/>
    <cellStyle name="Nota 2 3 2 2 4 5 4" xfId="9526"/>
    <cellStyle name="Nota 2 3 2 2 4 5 5" xfId="12889"/>
    <cellStyle name="Nota 2 3 2 2 4 6" xfId="6226"/>
    <cellStyle name="Nota 2 3 2 2 4 6 2" xfId="7934"/>
    <cellStyle name="Nota 2 3 2 2 4 6 2 2" xfId="11937"/>
    <cellStyle name="Nota 2 3 2 2 4 6 2 3" xfId="21487"/>
    <cellStyle name="Nota 2 3 2 2 4 6 3" xfId="10395"/>
    <cellStyle name="Nota 2 3 2 2 4 6 4" xfId="19779"/>
    <cellStyle name="Nota 2 3 2 2 4 7" xfId="5214"/>
    <cellStyle name="Nota 2 3 2 2 4 7 2" xfId="9990"/>
    <cellStyle name="Nota 2 3 2 2 4 7 3" xfId="18767"/>
    <cellStyle name="Nota 2 3 2 2 4 8" xfId="6922"/>
    <cellStyle name="Nota 2 3 2 2 4 8 2" xfId="10978"/>
    <cellStyle name="Nota 2 3 2 2 4 8 3" xfId="20475"/>
    <cellStyle name="Nota 2 3 2 2 4 9" xfId="4304"/>
    <cellStyle name="Nota 2 3 2 2 4 9 2" xfId="12438"/>
    <cellStyle name="Nota 2 3 2 2 5" xfId="2540"/>
    <cellStyle name="Nota 2 3 2 2 5 2" xfId="2927"/>
    <cellStyle name="Nota 2 3 2 2 5 2 2" xfId="4444"/>
    <cellStyle name="Nota 2 3 2 2 5 2 2 2" xfId="12318"/>
    <cellStyle name="Nota 2 3 2 2 5 2 3" xfId="9054"/>
    <cellStyle name="Nota 2 3 2 2 5 2 4" xfId="16071"/>
    <cellStyle name="Nota 2 3 2 2 5 3" xfId="3310"/>
    <cellStyle name="Nota 2 3 2 2 5 3 2" xfId="13404"/>
    <cellStyle name="Nota 2 3 2 2 5 4" xfId="3693"/>
    <cellStyle name="Nota 2 3 2 2 5 4 2" xfId="13035"/>
    <cellStyle name="Nota 2 3 2 2 5 5" xfId="4075"/>
    <cellStyle name="Nota 2 3 2 2 5 5 2" xfId="12653"/>
    <cellStyle name="Nota 2 3 2 2 5 6" xfId="4658"/>
    <cellStyle name="Nota 2 3 2 2 5 6 2" xfId="18211"/>
    <cellStyle name="Nota 2 3 2 2 5 7" xfId="8705"/>
    <cellStyle name="Nota 2 3 2 2 5 8" xfId="15134"/>
    <cellStyle name="Nota 2 3 2 2 6" xfId="2377"/>
    <cellStyle name="Nota 2 3 2 2 6 2" xfId="2764"/>
    <cellStyle name="Nota 2 3 2 2 6 2 2" xfId="7253"/>
    <cellStyle name="Nota 2 3 2 2 6 2 2 2" xfId="20806"/>
    <cellStyle name="Nota 2 3 2 2 6 2 3" xfId="8914"/>
    <cellStyle name="Nota 2 3 2 2 6 2 4" xfId="17208"/>
    <cellStyle name="Nota 2 3 2 2 6 3" xfId="3147"/>
    <cellStyle name="Nota 2 3 2 2 6 3 2" xfId="16676"/>
    <cellStyle name="Nota 2 3 2 2 6 4" xfId="3530"/>
    <cellStyle name="Nota 2 3 2 2 6 4 2" xfId="13198"/>
    <cellStyle name="Nota 2 3 2 2 6 5" xfId="3912"/>
    <cellStyle name="Nota 2 3 2 2 6 5 2" xfId="12816"/>
    <cellStyle name="Nota 2 3 2 2 6 6" xfId="5545"/>
    <cellStyle name="Nota 2 3 2 2 6 6 2" xfId="19098"/>
    <cellStyle name="Nota 2 3 2 2 6 7" xfId="8552"/>
    <cellStyle name="Nota 2 3 2 2 6 8" xfId="17965"/>
    <cellStyle name="Nota 2 3 2 2 7" xfId="5398"/>
    <cellStyle name="Nota 2 3 2 2 7 2" xfId="7106"/>
    <cellStyle name="Nota 2 3 2 2 7 2 2" xfId="11162"/>
    <cellStyle name="Nota 2 3 2 2 7 2 3" xfId="20659"/>
    <cellStyle name="Nota 2 3 2 2 7 3" xfId="10174"/>
    <cellStyle name="Nota 2 3 2 2 7 4" xfId="18951"/>
    <cellStyle name="Nota 2 3 2 2 8" xfId="4759"/>
    <cellStyle name="Nota 2 3 2 2 8 2" xfId="6468"/>
    <cellStyle name="Nota 2 3 2 2 8 2 2" xfId="10637"/>
    <cellStyle name="Nota 2 3 2 2 8 2 3" xfId="20021"/>
    <cellStyle name="Nota 2 3 2 2 8 3" xfId="9811"/>
    <cellStyle name="Nota 2 3 2 2 8 4" xfId="18312"/>
    <cellStyle name="Nota 2 3 2 2 9" xfId="5117"/>
    <cellStyle name="Nota 2 3 2 2 9 2" xfId="9928"/>
    <cellStyle name="Nota 2 3 2 2 9 3" xfId="18670"/>
    <cellStyle name="Nota 2 3 2 3" xfId="2066"/>
    <cellStyle name="Nota 2 3 2 3 2" xfId="2311"/>
    <cellStyle name="Nota 2 3 2 3 2 10" xfId="8498"/>
    <cellStyle name="Nota 2 3 2 3 2 11" xfId="18056"/>
    <cellStyle name="Nota 2 3 2 3 2 2" xfId="2698"/>
    <cellStyle name="Nota 2 3 2 3 2 2 2" xfId="7275"/>
    <cellStyle name="Nota 2 3 2 3 2 2 2 2" xfId="11286"/>
    <cellStyle name="Nota 2 3 2 3 2 2 2 3" xfId="20828"/>
    <cellStyle name="Nota 2 3 2 3 2 2 3" xfId="5567"/>
    <cellStyle name="Nota 2 3 2 3 2 2 3 2" xfId="19120"/>
    <cellStyle name="Nota 2 3 2 3 2 2 4" xfId="8863"/>
    <cellStyle name="Nota 2 3 2 3 2 2 5" xfId="17219"/>
    <cellStyle name="Nota 2 3 2 3 2 3" xfId="3081"/>
    <cellStyle name="Nota 2 3 2 3 2 3 2" xfId="6538"/>
    <cellStyle name="Nota 2 3 2 3 2 3 2 2" xfId="10700"/>
    <cellStyle name="Nota 2 3 2 3 2 3 2 3" xfId="20091"/>
    <cellStyle name="Nota 2 3 2 3 2 3 3" xfId="4829"/>
    <cellStyle name="Nota 2 3 2 3 2 3 3 2" xfId="18382"/>
    <cellStyle name="Nota 2 3 2 3 2 3 4" xfId="9178"/>
    <cellStyle name="Nota 2 3 2 3 2 3 5" xfId="16055"/>
    <cellStyle name="Nota 2 3 2 3 2 4" xfId="3464"/>
    <cellStyle name="Nota 2 3 2 3 2 4 2" xfId="7582"/>
    <cellStyle name="Nota 2 3 2 3 2 4 2 2" xfId="11585"/>
    <cellStyle name="Nota 2 3 2 3 2 4 2 3" xfId="21135"/>
    <cellStyle name="Nota 2 3 2 3 2 4 3" xfId="5874"/>
    <cellStyle name="Nota 2 3 2 3 2 4 3 2" xfId="19427"/>
    <cellStyle name="Nota 2 3 2 3 2 4 4" xfId="9356"/>
    <cellStyle name="Nota 2 3 2 3 2 4 5" xfId="13256"/>
    <cellStyle name="Nota 2 3 2 3 2 5" xfId="3846"/>
    <cellStyle name="Nota 2 3 2 3 2 5 2" xfId="7814"/>
    <cellStyle name="Nota 2 3 2 3 2 5 2 2" xfId="11817"/>
    <cellStyle name="Nota 2 3 2 3 2 5 2 3" xfId="21367"/>
    <cellStyle name="Nota 2 3 2 3 2 5 3" xfId="6106"/>
    <cellStyle name="Nota 2 3 2 3 2 5 3 2" xfId="19659"/>
    <cellStyle name="Nota 2 3 2 3 2 5 4" xfId="9533"/>
    <cellStyle name="Nota 2 3 2 3 2 5 5" xfId="12882"/>
    <cellStyle name="Nota 2 3 2 3 2 6" xfId="6338"/>
    <cellStyle name="Nota 2 3 2 3 2 6 2" xfId="8046"/>
    <cellStyle name="Nota 2 3 2 3 2 6 2 2" xfId="12049"/>
    <cellStyle name="Nota 2 3 2 3 2 6 2 3" xfId="21599"/>
    <cellStyle name="Nota 2 3 2 3 2 6 3" xfId="10507"/>
    <cellStyle name="Nota 2 3 2 3 2 6 4" xfId="19891"/>
    <cellStyle name="Nota 2 3 2 3 2 7" xfId="5326"/>
    <cellStyle name="Nota 2 3 2 3 2 7 2" xfId="10102"/>
    <cellStyle name="Nota 2 3 2 3 2 7 3" xfId="18879"/>
    <cellStyle name="Nota 2 3 2 3 2 8" xfId="7034"/>
    <cellStyle name="Nota 2 3 2 3 2 8 2" xfId="11090"/>
    <cellStyle name="Nota 2 3 2 3 2 8 3" xfId="20587"/>
    <cellStyle name="Nota 2 3 2 3 2 9" xfId="4520"/>
    <cellStyle name="Nota 2 3 2 3 2 9 2" xfId="12285"/>
    <cellStyle name="Nota 2 3 2 3 3" xfId="2556"/>
    <cellStyle name="Nota 2 3 2 3 3 10" xfId="8721"/>
    <cellStyle name="Nota 2 3 2 3 3 11" xfId="16668"/>
    <cellStyle name="Nota 2 3 2 3 3 2" xfId="2943"/>
    <cellStyle name="Nota 2 3 2 3 3 2 2" xfId="7304"/>
    <cellStyle name="Nota 2 3 2 3 3 2 2 2" xfId="11315"/>
    <cellStyle name="Nota 2 3 2 3 3 2 2 3" xfId="20857"/>
    <cellStyle name="Nota 2 3 2 3 3 2 3" xfId="5596"/>
    <cellStyle name="Nota 2 3 2 3 3 2 3 2" xfId="19149"/>
    <cellStyle name="Nota 2 3 2 3 3 2 4" xfId="9070"/>
    <cellStyle name="Nota 2 3 2 3 3 2 5" xfId="17278"/>
    <cellStyle name="Nota 2 3 2 3 3 3" xfId="3326"/>
    <cellStyle name="Nota 2 3 2 3 3 3 2" xfId="7156"/>
    <cellStyle name="Nota 2 3 2 3 3 3 2 2" xfId="11203"/>
    <cellStyle name="Nota 2 3 2 3 3 3 2 3" xfId="20709"/>
    <cellStyle name="Nota 2 3 2 3 3 3 3" xfId="5448"/>
    <cellStyle name="Nota 2 3 2 3 3 3 3 2" xfId="19001"/>
    <cellStyle name="Nota 2 3 2 3 3 3 4" xfId="9280"/>
    <cellStyle name="Nota 2 3 2 3 3 3 5" xfId="13388"/>
    <cellStyle name="Nota 2 3 2 3 3 4" xfId="3709"/>
    <cellStyle name="Nota 2 3 2 3 3 4 2" xfId="7611"/>
    <cellStyle name="Nota 2 3 2 3 3 4 2 2" xfId="11614"/>
    <cellStyle name="Nota 2 3 2 3 3 4 2 3" xfId="21164"/>
    <cellStyle name="Nota 2 3 2 3 3 4 3" xfId="5903"/>
    <cellStyle name="Nota 2 3 2 3 3 4 3 2" xfId="19456"/>
    <cellStyle name="Nota 2 3 2 3 3 4 4" xfId="9458"/>
    <cellStyle name="Nota 2 3 2 3 3 4 5" xfId="13019"/>
    <cellStyle name="Nota 2 3 2 3 3 5" xfId="4091"/>
    <cellStyle name="Nota 2 3 2 3 3 5 2" xfId="7843"/>
    <cellStyle name="Nota 2 3 2 3 3 5 2 2" xfId="11846"/>
    <cellStyle name="Nota 2 3 2 3 3 5 2 3" xfId="21396"/>
    <cellStyle name="Nota 2 3 2 3 3 5 3" xfId="6135"/>
    <cellStyle name="Nota 2 3 2 3 3 5 3 2" xfId="19688"/>
    <cellStyle name="Nota 2 3 2 3 3 5 4" xfId="9635"/>
    <cellStyle name="Nota 2 3 2 3 3 5 5" xfId="12637"/>
    <cellStyle name="Nota 2 3 2 3 3 6" xfId="6367"/>
    <cellStyle name="Nota 2 3 2 3 3 6 2" xfId="8075"/>
    <cellStyle name="Nota 2 3 2 3 3 6 2 2" xfId="12078"/>
    <cellStyle name="Nota 2 3 2 3 3 6 2 3" xfId="21628"/>
    <cellStyle name="Nota 2 3 2 3 3 6 3" xfId="10536"/>
    <cellStyle name="Nota 2 3 2 3 3 6 4" xfId="19920"/>
    <cellStyle name="Nota 2 3 2 3 3 7" xfId="5355"/>
    <cellStyle name="Nota 2 3 2 3 3 7 2" xfId="10131"/>
    <cellStyle name="Nota 2 3 2 3 3 7 3" xfId="18908"/>
    <cellStyle name="Nota 2 3 2 3 3 8" xfId="7063"/>
    <cellStyle name="Nota 2 3 2 3 3 8 2" xfId="11119"/>
    <cellStyle name="Nota 2 3 2 3 3 8 3" xfId="20616"/>
    <cellStyle name="Nota 2 3 2 3 3 9" xfId="4549"/>
    <cellStyle name="Nota 2 3 2 3 3 9 2" xfId="12256"/>
    <cellStyle name="Nota 2 3 2 3 4" xfId="2613"/>
    <cellStyle name="Nota 2 3 2 3 4 2" xfId="3000"/>
    <cellStyle name="Nota 2 3 2 3 4 2 2" xfId="18145"/>
    <cellStyle name="Nota 2 3 2 3 4 3" xfId="3383"/>
    <cellStyle name="Nota 2 3 2 3 4 3 2" xfId="13331"/>
    <cellStyle name="Nota 2 3 2 3 4 4" xfId="3766"/>
    <cellStyle name="Nota 2 3 2 3 4 4 2" xfId="12962"/>
    <cellStyle name="Nota 2 3 2 3 4 5" xfId="4148"/>
    <cellStyle name="Nota 2 3 2 3 4 5 2" xfId="12581"/>
    <cellStyle name="Nota 2 3 2 3 4 6" xfId="5134"/>
    <cellStyle name="Nota 2 3 2 3 4 6 2" xfId="18687"/>
    <cellStyle name="Nota 2 3 2 3 4 7" xfId="8778"/>
    <cellStyle name="Nota 2 3 2 3 4 8" xfId="14200"/>
    <cellStyle name="Nota 2 3 2 3 5" xfId="2231"/>
    <cellStyle name="Nota 2 3 2 3 5 2" xfId="6842"/>
    <cellStyle name="Nota 2 3 2 3 5 2 2" xfId="20395"/>
    <cellStyle name="Nota 2 3 2 3 5 3" xfId="8418"/>
    <cellStyle name="Nota 2 3 2 3 5 4" xfId="13479"/>
    <cellStyle name="Nota 2 3 2 3 6" xfId="8256"/>
    <cellStyle name="Nota 2 3 2 4" xfId="2023"/>
    <cellStyle name="Nota 2 3 2 4 2" xfId="2083"/>
    <cellStyle name="Nota 2 3 2 4 2 2" xfId="2318"/>
    <cellStyle name="Nota 2 3 2 4 2 2 10" xfId="8505"/>
    <cellStyle name="Nota 2 3 2 4 2 2 11" xfId="14810"/>
    <cellStyle name="Nota 2 3 2 4 2 2 2" xfId="2705"/>
    <cellStyle name="Nota 2 3 2 4 2 2 2 2" xfId="7282"/>
    <cellStyle name="Nota 2 3 2 4 2 2 2 2 2" xfId="11293"/>
    <cellStyle name="Nota 2 3 2 4 2 2 2 2 3" xfId="20835"/>
    <cellStyle name="Nota 2 3 2 4 2 2 2 3" xfId="5574"/>
    <cellStyle name="Nota 2 3 2 4 2 2 2 3 2" xfId="19127"/>
    <cellStyle name="Nota 2 3 2 4 2 2 2 4" xfId="8870"/>
    <cellStyle name="Nota 2 3 2 4 2 2 2 5" xfId="14957"/>
    <cellStyle name="Nota 2 3 2 4 2 2 3" xfId="3088"/>
    <cellStyle name="Nota 2 3 2 4 2 2 3 2" xfId="6420"/>
    <cellStyle name="Nota 2 3 2 4 2 2 3 2 2" xfId="10589"/>
    <cellStyle name="Nota 2 3 2 4 2 2 3 2 3" xfId="19973"/>
    <cellStyle name="Nota 2 3 2 4 2 2 3 3" xfId="4711"/>
    <cellStyle name="Nota 2 3 2 4 2 2 3 3 2" xfId="18264"/>
    <cellStyle name="Nota 2 3 2 4 2 2 3 4" xfId="9185"/>
    <cellStyle name="Nota 2 3 2 4 2 2 3 5" xfId="17767"/>
    <cellStyle name="Nota 2 3 2 4 2 2 4" xfId="3471"/>
    <cellStyle name="Nota 2 3 2 4 2 2 4 2" xfId="7589"/>
    <cellStyle name="Nota 2 3 2 4 2 2 4 2 2" xfId="11592"/>
    <cellStyle name="Nota 2 3 2 4 2 2 4 2 3" xfId="21142"/>
    <cellStyle name="Nota 2 3 2 4 2 2 4 3" xfId="5881"/>
    <cellStyle name="Nota 2 3 2 4 2 2 4 3 2" xfId="19434"/>
    <cellStyle name="Nota 2 3 2 4 2 2 4 4" xfId="9363"/>
    <cellStyle name="Nota 2 3 2 4 2 2 4 5" xfId="12201"/>
    <cellStyle name="Nota 2 3 2 4 2 2 5" xfId="3853"/>
    <cellStyle name="Nota 2 3 2 4 2 2 5 2" xfId="7821"/>
    <cellStyle name="Nota 2 3 2 4 2 2 5 2 2" xfId="11824"/>
    <cellStyle name="Nota 2 3 2 4 2 2 5 2 3" xfId="21374"/>
    <cellStyle name="Nota 2 3 2 4 2 2 5 3" xfId="6113"/>
    <cellStyle name="Nota 2 3 2 4 2 2 5 3 2" xfId="19666"/>
    <cellStyle name="Nota 2 3 2 4 2 2 5 4" xfId="9540"/>
    <cellStyle name="Nota 2 3 2 4 2 2 5 5" xfId="12875"/>
    <cellStyle name="Nota 2 3 2 4 2 2 6" xfId="6345"/>
    <cellStyle name="Nota 2 3 2 4 2 2 6 2" xfId="8053"/>
    <cellStyle name="Nota 2 3 2 4 2 2 6 2 2" xfId="12056"/>
    <cellStyle name="Nota 2 3 2 4 2 2 6 2 3" xfId="21606"/>
    <cellStyle name="Nota 2 3 2 4 2 2 6 3" xfId="10514"/>
    <cellStyle name="Nota 2 3 2 4 2 2 6 4" xfId="19898"/>
    <cellStyle name="Nota 2 3 2 4 2 2 7" xfId="5333"/>
    <cellStyle name="Nota 2 3 2 4 2 2 7 2" xfId="10109"/>
    <cellStyle name="Nota 2 3 2 4 2 2 7 3" xfId="18886"/>
    <cellStyle name="Nota 2 3 2 4 2 2 8" xfId="7041"/>
    <cellStyle name="Nota 2 3 2 4 2 2 8 2" xfId="11097"/>
    <cellStyle name="Nota 2 3 2 4 2 2 8 3" xfId="20594"/>
    <cellStyle name="Nota 2 3 2 4 2 2 9" xfId="4527"/>
    <cellStyle name="Nota 2 3 2 4 2 2 9 2" xfId="12278"/>
    <cellStyle name="Nota 2 3 2 4 2 3" xfId="2573"/>
    <cellStyle name="Nota 2 3 2 4 2 3 10" xfId="8738"/>
    <cellStyle name="Nota 2 3 2 4 2 3 11" xfId="17415"/>
    <cellStyle name="Nota 2 3 2 4 2 3 2" xfId="2960"/>
    <cellStyle name="Nota 2 3 2 4 2 3 2 2" xfId="7321"/>
    <cellStyle name="Nota 2 3 2 4 2 3 2 2 2" xfId="11332"/>
    <cellStyle name="Nota 2 3 2 4 2 3 2 2 3" xfId="20874"/>
    <cellStyle name="Nota 2 3 2 4 2 3 2 3" xfId="5613"/>
    <cellStyle name="Nota 2 3 2 4 2 3 2 3 2" xfId="19166"/>
    <cellStyle name="Nota 2 3 2 4 2 3 2 4" xfId="9087"/>
    <cellStyle name="Nota 2 3 2 4 2 3 2 5" xfId="17812"/>
    <cellStyle name="Nota 2 3 2 4 2 3 3" xfId="3343"/>
    <cellStyle name="Nota 2 3 2 4 2 3 3 2" xfId="6433"/>
    <cellStyle name="Nota 2 3 2 4 2 3 3 2 2" xfId="10602"/>
    <cellStyle name="Nota 2 3 2 4 2 3 3 2 3" xfId="19986"/>
    <cellStyle name="Nota 2 3 2 4 2 3 3 3" xfId="4724"/>
    <cellStyle name="Nota 2 3 2 4 2 3 3 3 2" xfId="18277"/>
    <cellStyle name="Nota 2 3 2 4 2 3 3 4" xfId="9297"/>
    <cellStyle name="Nota 2 3 2 4 2 3 3 5" xfId="13371"/>
    <cellStyle name="Nota 2 3 2 4 2 3 4" xfId="3726"/>
    <cellStyle name="Nota 2 3 2 4 2 3 4 2" xfId="7628"/>
    <cellStyle name="Nota 2 3 2 4 2 3 4 2 2" xfId="11631"/>
    <cellStyle name="Nota 2 3 2 4 2 3 4 2 3" xfId="21181"/>
    <cellStyle name="Nota 2 3 2 4 2 3 4 3" xfId="5920"/>
    <cellStyle name="Nota 2 3 2 4 2 3 4 3 2" xfId="19473"/>
    <cellStyle name="Nota 2 3 2 4 2 3 4 4" xfId="9475"/>
    <cellStyle name="Nota 2 3 2 4 2 3 4 5" xfId="13002"/>
    <cellStyle name="Nota 2 3 2 4 2 3 5" xfId="4108"/>
    <cellStyle name="Nota 2 3 2 4 2 3 5 2" xfId="7860"/>
    <cellStyle name="Nota 2 3 2 4 2 3 5 2 2" xfId="11863"/>
    <cellStyle name="Nota 2 3 2 4 2 3 5 2 3" xfId="21413"/>
    <cellStyle name="Nota 2 3 2 4 2 3 5 3" xfId="6152"/>
    <cellStyle name="Nota 2 3 2 4 2 3 5 3 2" xfId="19705"/>
    <cellStyle name="Nota 2 3 2 4 2 3 5 4" xfId="9652"/>
    <cellStyle name="Nota 2 3 2 4 2 3 5 5" xfId="12620"/>
    <cellStyle name="Nota 2 3 2 4 2 3 6" xfId="6384"/>
    <cellStyle name="Nota 2 3 2 4 2 3 6 2" xfId="8092"/>
    <cellStyle name="Nota 2 3 2 4 2 3 6 2 2" xfId="12095"/>
    <cellStyle name="Nota 2 3 2 4 2 3 6 2 3" xfId="21645"/>
    <cellStyle name="Nota 2 3 2 4 2 3 6 3" xfId="10553"/>
    <cellStyle name="Nota 2 3 2 4 2 3 6 4" xfId="19937"/>
    <cellStyle name="Nota 2 3 2 4 2 3 7" xfId="5372"/>
    <cellStyle name="Nota 2 3 2 4 2 3 7 2" xfId="10148"/>
    <cellStyle name="Nota 2 3 2 4 2 3 7 3" xfId="18925"/>
    <cellStyle name="Nota 2 3 2 4 2 3 8" xfId="7080"/>
    <cellStyle name="Nota 2 3 2 4 2 3 8 2" xfId="11136"/>
    <cellStyle name="Nota 2 3 2 4 2 3 8 3" xfId="20633"/>
    <cellStyle name="Nota 2 3 2 4 2 3 9" xfId="4566"/>
    <cellStyle name="Nota 2 3 2 4 2 3 9 2" xfId="12251"/>
    <cellStyle name="Nota 2 3 2 4 2 4" xfId="2630"/>
    <cellStyle name="Nota 2 3 2 4 2 4 2" xfId="3017"/>
    <cellStyle name="Nota 2 3 2 4 2 4 2 2" xfId="16076"/>
    <cellStyle name="Nota 2 3 2 4 2 4 3" xfId="3400"/>
    <cellStyle name="Nota 2 3 2 4 2 4 3 2" xfId="12122"/>
    <cellStyle name="Nota 2 3 2 4 2 4 4" xfId="3783"/>
    <cellStyle name="Nota 2 3 2 4 2 4 4 2" xfId="12945"/>
    <cellStyle name="Nota 2 3 2 4 2 4 5" xfId="4165"/>
    <cellStyle name="Nota 2 3 2 4 2 4 5 2" xfId="12564"/>
    <cellStyle name="Nota 2 3 2 4 2 4 6" xfId="5201"/>
    <cellStyle name="Nota 2 3 2 4 2 4 6 2" xfId="18754"/>
    <cellStyle name="Nota 2 3 2 4 2 4 7" xfId="8795"/>
    <cellStyle name="Nota 2 3 2 4 2 4 8" xfId="17134"/>
    <cellStyle name="Nota 2 3 2 4 2 5" xfId="2248"/>
    <cellStyle name="Nota 2 3 2 4 2 5 2" xfId="6909"/>
    <cellStyle name="Nota 2 3 2 4 2 5 2 2" xfId="20462"/>
    <cellStyle name="Nota 2 3 2 4 2 5 3" xfId="8435"/>
    <cellStyle name="Nota 2 3 2 4 2 5 4" xfId="14481"/>
    <cellStyle name="Nota 2 3 2 4 2 6" xfId="8273"/>
    <cellStyle name="Nota 2 3 2 4 3" xfId="2294"/>
    <cellStyle name="Nota 2 3 2 4 3 10" xfId="8481"/>
    <cellStyle name="Nota 2 3 2 4 3 11" xfId="17484"/>
    <cellStyle name="Nota 2 3 2 4 3 2" xfId="2681"/>
    <cellStyle name="Nota 2 3 2 4 3 2 2" xfId="4415"/>
    <cellStyle name="Nota 2 3 2 4 3 2 2 2" xfId="9702"/>
    <cellStyle name="Nota 2 3 2 4 3 2 2 3" xfId="12340"/>
    <cellStyle name="Nota 2 3 2 4 3 2 3" xfId="4640"/>
    <cellStyle name="Nota 2 3 2 4 3 2 3 2" xfId="18193"/>
    <cellStyle name="Nota 2 3 2 4 3 2 4" xfId="8846"/>
    <cellStyle name="Nota 2 3 2 4 3 2 5" xfId="18140"/>
    <cellStyle name="Nota 2 3 2 4 3 3" xfId="3064"/>
    <cellStyle name="Nota 2 3 2 4 3 3 2" xfId="7136"/>
    <cellStyle name="Nota 2 3 2 4 3 3 2 2" xfId="11187"/>
    <cellStyle name="Nota 2 3 2 4 3 3 2 3" xfId="20689"/>
    <cellStyle name="Nota 2 3 2 4 3 3 3" xfId="5428"/>
    <cellStyle name="Nota 2 3 2 4 3 3 3 2" xfId="18981"/>
    <cellStyle name="Nota 2 3 2 4 3 3 4" xfId="9161"/>
    <cellStyle name="Nota 2 3 2 4 3 3 5" xfId="15674"/>
    <cellStyle name="Nota 2 3 2 4 3 4" xfId="3447"/>
    <cellStyle name="Nota 2 3 2 4 3 4 2" xfId="7568"/>
    <cellStyle name="Nota 2 3 2 4 3 4 2 2" xfId="11571"/>
    <cellStyle name="Nota 2 3 2 4 3 4 2 3" xfId="21121"/>
    <cellStyle name="Nota 2 3 2 4 3 4 3" xfId="5860"/>
    <cellStyle name="Nota 2 3 2 4 3 4 3 2" xfId="19413"/>
    <cellStyle name="Nota 2 3 2 4 3 4 4" xfId="9339"/>
    <cellStyle name="Nota 2 3 2 4 3 4 5" xfId="13270"/>
    <cellStyle name="Nota 2 3 2 4 3 5" xfId="3829"/>
    <cellStyle name="Nota 2 3 2 4 3 5 2" xfId="7800"/>
    <cellStyle name="Nota 2 3 2 4 3 5 2 2" xfId="11803"/>
    <cellStyle name="Nota 2 3 2 4 3 5 2 3" xfId="21353"/>
    <cellStyle name="Nota 2 3 2 4 3 5 3" xfId="6092"/>
    <cellStyle name="Nota 2 3 2 4 3 5 3 2" xfId="19645"/>
    <cellStyle name="Nota 2 3 2 4 3 5 4" xfId="9516"/>
    <cellStyle name="Nota 2 3 2 4 3 5 5" xfId="12899"/>
    <cellStyle name="Nota 2 3 2 4 3 6" xfId="6324"/>
    <cellStyle name="Nota 2 3 2 4 3 6 2" xfId="8032"/>
    <cellStyle name="Nota 2 3 2 4 3 6 2 2" xfId="12035"/>
    <cellStyle name="Nota 2 3 2 4 3 6 2 3" xfId="21585"/>
    <cellStyle name="Nota 2 3 2 4 3 6 3" xfId="10493"/>
    <cellStyle name="Nota 2 3 2 4 3 6 4" xfId="19877"/>
    <cellStyle name="Nota 2 3 2 4 3 7" xfId="5312"/>
    <cellStyle name="Nota 2 3 2 4 3 7 2" xfId="10088"/>
    <cellStyle name="Nota 2 3 2 4 3 7 3" xfId="18865"/>
    <cellStyle name="Nota 2 3 2 4 3 8" xfId="7020"/>
    <cellStyle name="Nota 2 3 2 4 3 8 2" xfId="11076"/>
    <cellStyle name="Nota 2 3 2 4 3 8 3" xfId="20573"/>
    <cellStyle name="Nota 2 3 2 4 3 9" xfId="4505"/>
    <cellStyle name="Nota 2 3 2 4 3 9 2" xfId="12300"/>
    <cellStyle name="Nota 2 3 2 4 4" xfId="2516"/>
    <cellStyle name="Nota 2 3 2 4 4 10" xfId="8681"/>
    <cellStyle name="Nota 2 3 2 4 4 11" xfId="15600"/>
    <cellStyle name="Nota 2 3 2 4 4 2" xfId="2903"/>
    <cellStyle name="Nota 2 3 2 4 4 2 2" xfId="6773"/>
    <cellStyle name="Nota 2 3 2 4 4 2 2 2" xfId="10869"/>
    <cellStyle name="Nota 2 3 2 4 4 2 2 3" xfId="20326"/>
    <cellStyle name="Nota 2 3 2 4 4 2 3" xfId="5064"/>
    <cellStyle name="Nota 2 3 2 4 4 2 3 2" xfId="18617"/>
    <cellStyle name="Nota 2 3 2 4 4 2 4" xfId="9030"/>
    <cellStyle name="Nota 2 3 2 4 4 2 5" xfId="14735"/>
    <cellStyle name="Nota 2 3 2 4 4 3" xfId="3286"/>
    <cellStyle name="Nota 2 3 2 4 4 3 2" xfId="7154"/>
    <cellStyle name="Nota 2 3 2 4 4 3 2 2" xfId="11201"/>
    <cellStyle name="Nota 2 3 2 4 4 3 2 3" xfId="20707"/>
    <cellStyle name="Nota 2 3 2 4 4 3 3" xfId="5446"/>
    <cellStyle name="Nota 2 3 2 4 4 3 3 2" xfId="18999"/>
    <cellStyle name="Nota 2 3 2 4 4 3 4" xfId="9244"/>
    <cellStyle name="Nota 2 3 2 4 4 3 5" xfId="13428"/>
    <cellStyle name="Nota 2 3 2 4 4 4" xfId="3669"/>
    <cellStyle name="Nota 2 3 2 4 4 4 2" xfId="7512"/>
    <cellStyle name="Nota 2 3 2 4 4 4 2 2" xfId="11515"/>
    <cellStyle name="Nota 2 3 2 4 4 4 2 3" xfId="21065"/>
    <cellStyle name="Nota 2 3 2 4 4 4 3" xfId="5804"/>
    <cellStyle name="Nota 2 3 2 4 4 4 3 2" xfId="19357"/>
    <cellStyle name="Nota 2 3 2 4 4 4 4" xfId="9422"/>
    <cellStyle name="Nota 2 3 2 4 4 4 5" xfId="13059"/>
    <cellStyle name="Nota 2 3 2 4 4 5" xfId="4051"/>
    <cellStyle name="Nota 2 3 2 4 4 5 2" xfId="7744"/>
    <cellStyle name="Nota 2 3 2 4 4 5 2 2" xfId="11747"/>
    <cellStyle name="Nota 2 3 2 4 4 5 2 3" xfId="21297"/>
    <cellStyle name="Nota 2 3 2 4 4 5 3" xfId="6036"/>
    <cellStyle name="Nota 2 3 2 4 4 5 3 2" xfId="19589"/>
    <cellStyle name="Nota 2 3 2 4 4 5 4" xfId="9599"/>
    <cellStyle name="Nota 2 3 2 4 4 5 5" xfId="12677"/>
    <cellStyle name="Nota 2 3 2 4 4 6" xfId="6268"/>
    <cellStyle name="Nota 2 3 2 4 4 6 2" xfId="7976"/>
    <cellStyle name="Nota 2 3 2 4 4 6 2 2" xfId="11979"/>
    <cellStyle name="Nota 2 3 2 4 4 6 2 3" xfId="21529"/>
    <cellStyle name="Nota 2 3 2 4 4 6 3" xfId="10437"/>
    <cellStyle name="Nota 2 3 2 4 4 6 4" xfId="19821"/>
    <cellStyle name="Nota 2 3 2 4 4 7" xfId="5256"/>
    <cellStyle name="Nota 2 3 2 4 4 7 2" xfId="10032"/>
    <cellStyle name="Nota 2 3 2 4 4 7 3" xfId="18809"/>
    <cellStyle name="Nota 2 3 2 4 4 8" xfId="6964"/>
    <cellStyle name="Nota 2 3 2 4 4 8 2" xfId="11020"/>
    <cellStyle name="Nota 2 3 2 4 4 8 3" xfId="20517"/>
    <cellStyle name="Nota 2 3 2 4 4 9" xfId="4352"/>
    <cellStyle name="Nota 2 3 2 4 4 9 2" xfId="12390"/>
    <cellStyle name="Nota 2 3 2 4 5" xfId="2394"/>
    <cellStyle name="Nota 2 3 2 4 5 2" xfId="2781"/>
    <cellStyle name="Nota 2 3 2 4 5 2 2" xfId="17715"/>
    <cellStyle name="Nota 2 3 2 4 5 3" xfId="3164"/>
    <cellStyle name="Nota 2 3 2 4 5 3 2" xfId="15213"/>
    <cellStyle name="Nota 2 3 2 4 5 4" xfId="3547"/>
    <cellStyle name="Nota 2 3 2 4 5 4 2" xfId="13181"/>
    <cellStyle name="Nota 2 3 2 4 5 5" xfId="3929"/>
    <cellStyle name="Nota 2 3 2 4 5 5 2" xfId="12799"/>
    <cellStyle name="Nota 2 3 2 4 5 6" xfId="5162"/>
    <cellStyle name="Nota 2 3 2 4 5 6 2" xfId="18715"/>
    <cellStyle name="Nota 2 3 2 4 5 7" xfId="8569"/>
    <cellStyle name="Nota 2 3 2 4 5 8" xfId="17528"/>
    <cellStyle name="Nota 2 3 2 4 6" xfId="2225"/>
    <cellStyle name="Nota 2 3 2 4 6 2" xfId="6870"/>
    <cellStyle name="Nota 2 3 2 4 6 2 2" xfId="20423"/>
    <cellStyle name="Nota 2 3 2 4 6 3" xfId="8412"/>
    <cellStyle name="Nota 2 3 2 4 6 4" xfId="15217"/>
    <cellStyle name="Nota 2 3 2 4 7" xfId="8216"/>
    <cellStyle name="Nota 2 3 2 4 8" xfId="15539"/>
    <cellStyle name="Nota 2 3 2 5" xfId="2168"/>
    <cellStyle name="Nota 2 3 2 5 10" xfId="8356"/>
    <cellStyle name="Nota 2 3 2 5 11" xfId="14663"/>
    <cellStyle name="Nota 2 3 2 5 2" xfId="2122"/>
    <cellStyle name="Nota 2 3 2 5 2 2" xfId="6636"/>
    <cellStyle name="Nota 2 3 2 5 2 2 2" xfId="10776"/>
    <cellStyle name="Nota 2 3 2 5 2 2 3" xfId="20189"/>
    <cellStyle name="Nota 2 3 2 5 2 3" xfId="4927"/>
    <cellStyle name="Nota 2 3 2 5 2 3 2" xfId="18480"/>
    <cellStyle name="Nota 2 3 2 5 2 4" xfId="8312"/>
    <cellStyle name="Nota 2 3 2 5 2 5" xfId="16421"/>
    <cellStyle name="Nota 2 3 2 5 3" xfId="2140"/>
    <cellStyle name="Nota 2 3 2 5 3 2" xfId="6449"/>
    <cellStyle name="Nota 2 3 2 5 3 2 2" xfId="10618"/>
    <cellStyle name="Nota 2 3 2 5 3 2 3" xfId="20002"/>
    <cellStyle name="Nota 2 3 2 5 3 3" xfId="4740"/>
    <cellStyle name="Nota 2 3 2 5 3 3 2" xfId="18293"/>
    <cellStyle name="Nota 2 3 2 5 3 4" xfId="8330"/>
    <cellStyle name="Nota 2 3 2 5 3 5" xfId="15368"/>
    <cellStyle name="Nota 2 3 2 5 4" xfId="2159"/>
    <cellStyle name="Nota 2 3 2 5 4 2" xfId="7550"/>
    <cellStyle name="Nota 2 3 2 5 4 2 2" xfId="11553"/>
    <cellStyle name="Nota 2 3 2 5 4 2 3" xfId="21103"/>
    <cellStyle name="Nota 2 3 2 5 4 3" xfId="5842"/>
    <cellStyle name="Nota 2 3 2 5 4 3 2" xfId="19395"/>
    <cellStyle name="Nota 2 3 2 5 4 4" xfId="8349"/>
    <cellStyle name="Nota 2 3 2 5 4 5" xfId="17360"/>
    <cellStyle name="Nota 2 3 2 5 5" xfId="2134"/>
    <cellStyle name="Nota 2 3 2 5 5 2" xfId="7782"/>
    <cellStyle name="Nota 2 3 2 5 5 2 2" xfId="11785"/>
    <cellStyle name="Nota 2 3 2 5 5 2 3" xfId="21335"/>
    <cellStyle name="Nota 2 3 2 5 5 3" xfId="6074"/>
    <cellStyle name="Nota 2 3 2 5 5 3 2" xfId="19627"/>
    <cellStyle name="Nota 2 3 2 5 5 4" xfId="8324"/>
    <cellStyle name="Nota 2 3 2 5 5 5" xfId="15946"/>
    <cellStyle name="Nota 2 3 2 5 6" xfId="6306"/>
    <cellStyle name="Nota 2 3 2 5 6 2" xfId="8014"/>
    <cellStyle name="Nota 2 3 2 5 6 2 2" xfId="12017"/>
    <cellStyle name="Nota 2 3 2 5 6 2 3" xfId="21567"/>
    <cellStyle name="Nota 2 3 2 5 6 3" xfId="10475"/>
    <cellStyle name="Nota 2 3 2 5 6 4" xfId="19859"/>
    <cellStyle name="Nota 2 3 2 5 7" xfId="5294"/>
    <cellStyle name="Nota 2 3 2 5 7 2" xfId="10070"/>
    <cellStyle name="Nota 2 3 2 5 7 3" xfId="18847"/>
    <cellStyle name="Nota 2 3 2 5 8" xfId="7002"/>
    <cellStyle name="Nota 2 3 2 5 8 2" xfId="11058"/>
    <cellStyle name="Nota 2 3 2 5 8 3" xfId="20555"/>
    <cellStyle name="Nota 2 3 2 5 9" xfId="4395"/>
    <cellStyle name="Nota 2 3 2 5 9 2" xfId="12349"/>
    <cellStyle name="Nota 2 3 2 6" xfId="2277"/>
    <cellStyle name="Nota 2 3 2 6 2" xfId="2664"/>
    <cellStyle name="Nota 2 3 2 6 2 2" xfId="6764"/>
    <cellStyle name="Nota 2 3 2 6 2 2 2" xfId="20317"/>
    <cellStyle name="Nota 2 3 2 6 2 3" xfId="8829"/>
    <cellStyle name="Nota 2 3 2 6 2 4" xfId="16883"/>
    <cellStyle name="Nota 2 3 2 6 3" xfId="3047"/>
    <cellStyle name="Nota 2 3 2 6 3 2" xfId="15122"/>
    <cellStyle name="Nota 2 3 2 6 4" xfId="3430"/>
    <cellStyle name="Nota 2 3 2 6 4 2" xfId="13287"/>
    <cellStyle name="Nota 2 3 2 6 5" xfId="3812"/>
    <cellStyle name="Nota 2 3 2 6 5 2" xfId="12916"/>
    <cellStyle name="Nota 2 3 2 6 6" xfId="5055"/>
    <cellStyle name="Nota 2 3 2 6 6 2" xfId="18608"/>
    <cellStyle name="Nota 2 3 2 6 7" xfId="8464"/>
    <cellStyle name="Nota 2 3 2 6 8" xfId="14567"/>
    <cellStyle name="Nota 2 3 2 7" xfId="2453"/>
    <cellStyle name="Nota 2 3 2 7 2" xfId="2840"/>
    <cellStyle name="Nota 2 3 2 7 2 2" xfId="7246"/>
    <cellStyle name="Nota 2 3 2 7 2 2 2" xfId="20799"/>
    <cellStyle name="Nota 2 3 2 7 2 3" xfId="8968"/>
    <cellStyle name="Nota 2 3 2 7 2 4" xfId="16674"/>
    <cellStyle name="Nota 2 3 2 7 3" xfId="3223"/>
    <cellStyle name="Nota 2 3 2 7 3 2" xfId="13550"/>
    <cellStyle name="Nota 2 3 2 7 4" xfId="3606"/>
    <cellStyle name="Nota 2 3 2 7 4 2" xfId="13122"/>
    <cellStyle name="Nota 2 3 2 7 5" xfId="3988"/>
    <cellStyle name="Nota 2 3 2 7 5 2" xfId="12740"/>
    <cellStyle name="Nota 2 3 2 7 6" xfId="5538"/>
    <cellStyle name="Nota 2 3 2 7 6 2" xfId="19091"/>
    <cellStyle name="Nota 2 3 2 7 7" xfId="8619"/>
    <cellStyle name="Nota 2 3 2 7 8" xfId="14831"/>
    <cellStyle name="Nota 2 3 2 8" xfId="2438"/>
    <cellStyle name="Nota 2 3 2 8 2" xfId="2825"/>
    <cellStyle name="Nota 2 3 2 8 2 2" xfId="4439"/>
    <cellStyle name="Nota 2 3 2 8 2 2 2" xfId="12322"/>
    <cellStyle name="Nota 2 3 2 8 2 3" xfId="8955"/>
    <cellStyle name="Nota 2 3 2 8 2 4" xfId="16537"/>
    <cellStyle name="Nota 2 3 2 8 3" xfId="3208"/>
    <cellStyle name="Nota 2 3 2 8 3 2" xfId="13555"/>
    <cellStyle name="Nota 2 3 2 8 4" xfId="3591"/>
    <cellStyle name="Nota 2 3 2 8 4 2" xfId="13137"/>
    <cellStyle name="Nota 2 3 2 8 5" xfId="3973"/>
    <cellStyle name="Nota 2 3 2 8 5 2" xfId="12755"/>
    <cellStyle name="Nota 2 3 2 8 6" xfId="4663"/>
    <cellStyle name="Nota 2 3 2 8 6 2" xfId="18216"/>
    <cellStyle name="Nota 2 3 2 8 7" xfId="8606"/>
    <cellStyle name="Nota 2 3 2 8 8" xfId="15006"/>
    <cellStyle name="Nota 2 3 2 9" xfId="5530"/>
    <cellStyle name="Nota 2 3 2 9 2" xfId="7238"/>
    <cellStyle name="Nota 2 3 2 9 2 2" xfId="11260"/>
    <cellStyle name="Nota 2 3 2 9 2 3" xfId="20791"/>
    <cellStyle name="Nota 2 3 2 9 3" xfId="10217"/>
    <cellStyle name="Nota 2 3 2 9 4" xfId="19083"/>
    <cellStyle name="Nota 2 3 3" xfId="2040"/>
    <cellStyle name="Nota 2 3 3 10" xfId="5097"/>
    <cellStyle name="Nota 2 3 3 10 2" xfId="9912"/>
    <cellStyle name="Nota 2 3 3 10 3" xfId="18650"/>
    <cellStyle name="Nota 2 3 3 11" xfId="6806"/>
    <cellStyle name="Nota 2 3 3 11 2" xfId="10899"/>
    <cellStyle name="Nota 2 3 3 11 3" xfId="20359"/>
    <cellStyle name="Nota 2 3 3 12" xfId="4227"/>
    <cellStyle name="Nota 2 3 3 12 2" xfId="12502"/>
    <cellStyle name="Nota 2 3 3 13" xfId="8230"/>
    <cellStyle name="Nota 2 3 3 14" xfId="14677"/>
    <cellStyle name="Nota 2 3 3 2" xfId="2097"/>
    <cellStyle name="Nota 2 3 3 2 2" xfId="2322"/>
    <cellStyle name="Nota 2 3 3 2 2 10" xfId="8509"/>
    <cellStyle name="Nota 2 3 3 2 2 11" xfId="15821"/>
    <cellStyle name="Nota 2 3 3 2 2 2" xfId="2709"/>
    <cellStyle name="Nota 2 3 3 2 2 2 2" xfId="7287"/>
    <cellStyle name="Nota 2 3 3 2 2 2 2 2" xfId="11298"/>
    <cellStyle name="Nota 2 3 3 2 2 2 2 3" xfId="20840"/>
    <cellStyle name="Nota 2 3 3 2 2 2 3" xfId="5579"/>
    <cellStyle name="Nota 2 3 3 2 2 2 3 2" xfId="19132"/>
    <cellStyle name="Nota 2 3 3 2 2 2 4" xfId="8874"/>
    <cellStyle name="Nota 2 3 3 2 2 2 5" xfId="13852"/>
    <cellStyle name="Nota 2 3 3 2 2 3" xfId="3092"/>
    <cellStyle name="Nota 2 3 3 2 2 3 2" xfId="7252"/>
    <cellStyle name="Nota 2 3 3 2 2 3 2 2" xfId="11267"/>
    <cellStyle name="Nota 2 3 3 2 2 3 2 3" xfId="20805"/>
    <cellStyle name="Nota 2 3 3 2 2 3 3" xfId="5544"/>
    <cellStyle name="Nota 2 3 3 2 2 3 3 2" xfId="19097"/>
    <cellStyle name="Nota 2 3 3 2 2 3 4" xfId="9189"/>
    <cellStyle name="Nota 2 3 3 2 2 3 5" xfId="14522"/>
    <cellStyle name="Nota 2 3 3 2 2 4" xfId="3475"/>
    <cellStyle name="Nota 2 3 3 2 2 4 2" xfId="7594"/>
    <cellStyle name="Nota 2 3 3 2 2 4 2 2" xfId="11597"/>
    <cellStyle name="Nota 2 3 3 2 2 4 2 3" xfId="21147"/>
    <cellStyle name="Nota 2 3 3 2 2 4 3" xfId="5886"/>
    <cellStyle name="Nota 2 3 3 2 2 4 3 2" xfId="19439"/>
    <cellStyle name="Nota 2 3 3 2 2 4 4" xfId="9367"/>
    <cellStyle name="Nota 2 3 3 2 2 4 5" xfId="13245"/>
    <cellStyle name="Nota 2 3 3 2 2 5" xfId="3857"/>
    <cellStyle name="Nota 2 3 3 2 2 5 2" xfId="7826"/>
    <cellStyle name="Nota 2 3 3 2 2 5 2 2" xfId="11829"/>
    <cellStyle name="Nota 2 3 3 2 2 5 2 3" xfId="21379"/>
    <cellStyle name="Nota 2 3 3 2 2 5 3" xfId="6118"/>
    <cellStyle name="Nota 2 3 3 2 2 5 3 2" xfId="19671"/>
    <cellStyle name="Nota 2 3 3 2 2 5 4" xfId="9544"/>
    <cellStyle name="Nota 2 3 3 2 2 5 5" xfId="12871"/>
    <cellStyle name="Nota 2 3 3 2 2 6" xfId="6350"/>
    <cellStyle name="Nota 2 3 3 2 2 6 2" xfId="8058"/>
    <cellStyle name="Nota 2 3 3 2 2 6 2 2" xfId="12061"/>
    <cellStyle name="Nota 2 3 3 2 2 6 2 3" xfId="21611"/>
    <cellStyle name="Nota 2 3 3 2 2 6 3" xfId="10519"/>
    <cellStyle name="Nota 2 3 3 2 2 6 4" xfId="19903"/>
    <cellStyle name="Nota 2 3 3 2 2 7" xfId="5338"/>
    <cellStyle name="Nota 2 3 3 2 2 7 2" xfId="10114"/>
    <cellStyle name="Nota 2 3 3 2 2 7 3" xfId="18891"/>
    <cellStyle name="Nota 2 3 3 2 2 8" xfId="7046"/>
    <cellStyle name="Nota 2 3 3 2 2 8 2" xfId="11102"/>
    <cellStyle name="Nota 2 3 3 2 2 8 3" xfId="20599"/>
    <cellStyle name="Nota 2 3 3 2 2 9" xfId="4532"/>
    <cellStyle name="Nota 2 3 3 2 2 9 2" xfId="12273"/>
    <cellStyle name="Nota 2 3 3 2 3" xfId="2587"/>
    <cellStyle name="Nota 2 3 3 2 3 10" xfId="8752"/>
    <cellStyle name="Nota 2 3 3 2 3 11" xfId="14299"/>
    <cellStyle name="Nota 2 3 3 2 3 2" xfId="2974"/>
    <cellStyle name="Nota 2 3 3 2 3 2 2" xfId="7335"/>
    <cellStyle name="Nota 2 3 3 2 3 2 2 2" xfId="11346"/>
    <cellStyle name="Nota 2 3 3 2 3 2 2 3" xfId="20888"/>
    <cellStyle name="Nota 2 3 3 2 3 2 3" xfId="5627"/>
    <cellStyle name="Nota 2 3 3 2 3 2 3 2" xfId="19180"/>
    <cellStyle name="Nota 2 3 3 2 3 2 4" xfId="9101"/>
    <cellStyle name="Nota 2 3 3 2 3 2 5" xfId="16669"/>
    <cellStyle name="Nota 2 3 3 2 3 3" xfId="3357"/>
    <cellStyle name="Nota 2 3 3 2 3 3 2" xfId="4330"/>
    <cellStyle name="Nota 2 3 3 2 3 3 2 2" xfId="9682"/>
    <cellStyle name="Nota 2 3 3 2 3 3 2 3" xfId="12412"/>
    <cellStyle name="Nota 2 3 3 2 3 3 3" xfId="4680"/>
    <cellStyle name="Nota 2 3 3 2 3 3 3 2" xfId="18233"/>
    <cellStyle name="Nota 2 3 3 2 3 3 4" xfId="9311"/>
    <cellStyle name="Nota 2 3 3 2 3 3 5" xfId="13357"/>
    <cellStyle name="Nota 2 3 3 2 3 4" xfId="3740"/>
    <cellStyle name="Nota 2 3 3 2 3 4 2" xfId="7642"/>
    <cellStyle name="Nota 2 3 3 2 3 4 2 2" xfId="11645"/>
    <cellStyle name="Nota 2 3 3 2 3 4 2 3" xfId="21195"/>
    <cellStyle name="Nota 2 3 3 2 3 4 3" xfId="5934"/>
    <cellStyle name="Nota 2 3 3 2 3 4 3 2" xfId="19487"/>
    <cellStyle name="Nota 2 3 3 2 3 4 4" xfId="9489"/>
    <cellStyle name="Nota 2 3 3 2 3 4 5" xfId="12988"/>
    <cellStyle name="Nota 2 3 3 2 3 5" xfId="4122"/>
    <cellStyle name="Nota 2 3 3 2 3 5 2" xfId="7874"/>
    <cellStyle name="Nota 2 3 3 2 3 5 2 2" xfId="11877"/>
    <cellStyle name="Nota 2 3 3 2 3 5 2 3" xfId="21427"/>
    <cellStyle name="Nota 2 3 3 2 3 5 3" xfId="6166"/>
    <cellStyle name="Nota 2 3 3 2 3 5 3 2" xfId="19719"/>
    <cellStyle name="Nota 2 3 3 2 3 5 4" xfId="9666"/>
    <cellStyle name="Nota 2 3 3 2 3 5 5" xfId="12606"/>
    <cellStyle name="Nota 2 3 3 2 3 6" xfId="6398"/>
    <cellStyle name="Nota 2 3 3 2 3 6 2" xfId="8106"/>
    <cellStyle name="Nota 2 3 3 2 3 6 2 2" xfId="12109"/>
    <cellStyle name="Nota 2 3 3 2 3 6 2 3" xfId="21659"/>
    <cellStyle name="Nota 2 3 3 2 3 6 3" xfId="10567"/>
    <cellStyle name="Nota 2 3 3 2 3 6 4" xfId="19951"/>
    <cellStyle name="Nota 2 3 3 2 3 7" xfId="5386"/>
    <cellStyle name="Nota 2 3 3 2 3 7 2" xfId="10162"/>
    <cellStyle name="Nota 2 3 3 2 3 7 3" xfId="18939"/>
    <cellStyle name="Nota 2 3 3 2 3 8" xfId="7094"/>
    <cellStyle name="Nota 2 3 3 2 3 8 2" xfId="11150"/>
    <cellStyle name="Nota 2 3 3 2 3 8 3" xfId="20647"/>
    <cellStyle name="Nota 2 3 3 2 3 9" xfId="4580"/>
    <cellStyle name="Nota 2 3 3 2 3 9 2" xfId="12237"/>
    <cellStyle name="Nota 2 3 3 2 4" xfId="2644"/>
    <cellStyle name="Nota 2 3 3 2 4 2" xfId="3031"/>
    <cellStyle name="Nota 2 3 3 2 4 2 2" xfId="14122"/>
    <cellStyle name="Nota 2 3 3 2 4 3" xfId="3414"/>
    <cellStyle name="Nota 2 3 3 2 4 3 2" xfId="13300"/>
    <cellStyle name="Nota 2 3 3 2 4 4" xfId="3797"/>
    <cellStyle name="Nota 2 3 3 2 4 4 2" xfId="12931"/>
    <cellStyle name="Nota 2 3 3 2 4 5" xfId="4179"/>
    <cellStyle name="Nota 2 3 3 2 4 5 2" xfId="12550"/>
    <cellStyle name="Nota 2 3 3 2 4 6" xfId="5176"/>
    <cellStyle name="Nota 2 3 3 2 4 6 2" xfId="18729"/>
    <cellStyle name="Nota 2 3 3 2 4 7" xfId="8809"/>
    <cellStyle name="Nota 2 3 3 2 4 8" xfId="16203"/>
    <cellStyle name="Nota 2 3 3 2 5" xfId="2262"/>
    <cellStyle name="Nota 2 3 3 2 5 2" xfId="6884"/>
    <cellStyle name="Nota 2 3 3 2 5 2 2" xfId="20437"/>
    <cellStyle name="Nota 2 3 3 2 5 3" xfId="8449"/>
    <cellStyle name="Nota 2 3 3 2 5 4" xfId="14175"/>
    <cellStyle name="Nota 2 3 3 2 6" xfId="8287"/>
    <cellStyle name="Nota 2 3 3 3" xfId="1997"/>
    <cellStyle name="Nota 2 3 3 3 2" xfId="2288"/>
    <cellStyle name="Nota 2 3 3 3 2 10" xfId="8475"/>
    <cellStyle name="Nota 2 3 3 3 2 11" xfId="17957"/>
    <cellStyle name="Nota 2 3 3 3 2 2" xfId="2675"/>
    <cellStyle name="Nota 2 3 3 3 2 2 2" xfId="6664"/>
    <cellStyle name="Nota 2 3 3 3 2 2 2 2" xfId="10789"/>
    <cellStyle name="Nota 2 3 3 3 2 2 2 3" xfId="20217"/>
    <cellStyle name="Nota 2 3 3 3 2 2 3" xfId="4955"/>
    <cellStyle name="Nota 2 3 3 3 2 2 3 2" xfId="18508"/>
    <cellStyle name="Nota 2 3 3 3 2 2 4" xfId="8840"/>
    <cellStyle name="Nota 2 3 3 3 2 2 5" xfId="17599"/>
    <cellStyle name="Nota 2 3 3 3 2 3" xfId="3058"/>
    <cellStyle name="Nota 2 3 3 3 2 3 2" xfId="6443"/>
    <cellStyle name="Nota 2 3 3 3 2 3 2 2" xfId="10612"/>
    <cellStyle name="Nota 2 3 3 3 2 3 2 3" xfId="19996"/>
    <cellStyle name="Nota 2 3 3 3 2 3 3" xfId="4734"/>
    <cellStyle name="Nota 2 3 3 3 2 3 3 2" xfId="18287"/>
    <cellStyle name="Nota 2 3 3 3 2 3 4" xfId="9155"/>
    <cellStyle name="Nota 2 3 3 3 2 3 5" xfId="16590"/>
    <cellStyle name="Nota 2 3 3 3 2 4" xfId="3441"/>
    <cellStyle name="Nota 2 3 3 3 2 4 2" xfId="7562"/>
    <cellStyle name="Nota 2 3 3 3 2 4 2 2" xfId="11565"/>
    <cellStyle name="Nota 2 3 3 3 2 4 2 3" xfId="21115"/>
    <cellStyle name="Nota 2 3 3 3 2 4 3" xfId="5854"/>
    <cellStyle name="Nota 2 3 3 3 2 4 3 2" xfId="19407"/>
    <cellStyle name="Nota 2 3 3 3 2 4 4" xfId="9333"/>
    <cellStyle name="Nota 2 3 3 3 2 4 5" xfId="13276"/>
    <cellStyle name="Nota 2 3 3 3 2 5" xfId="3823"/>
    <cellStyle name="Nota 2 3 3 3 2 5 2" xfId="7794"/>
    <cellStyle name="Nota 2 3 3 3 2 5 2 2" xfId="11797"/>
    <cellStyle name="Nota 2 3 3 3 2 5 2 3" xfId="21347"/>
    <cellStyle name="Nota 2 3 3 3 2 5 3" xfId="6086"/>
    <cellStyle name="Nota 2 3 3 3 2 5 3 2" xfId="19639"/>
    <cellStyle name="Nota 2 3 3 3 2 5 4" xfId="9510"/>
    <cellStyle name="Nota 2 3 3 3 2 5 5" xfId="12905"/>
    <cellStyle name="Nota 2 3 3 3 2 6" xfId="6318"/>
    <cellStyle name="Nota 2 3 3 3 2 6 2" xfId="8026"/>
    <cellStyle name="Nota 2 3 3 3 2 6 2 2" xfId="12029"/>
    <cellStyle name="Nota 2 3 3 3 2 6 2 3" xfId="21579"/>
    <cellStyle name="Nota 2 3 3 3 2 6 3" xfId="10487"/>
    <cellStyle name="Nota 2 3 3 3 2 6 4" xfId="19871"/>
    <cellStyle name="Nota 2 3 3 3 2 7" xfId="5306"/>
    <cellStyle name="Nota 2 3 3 3 2 7 2" xfId="10082"/>
    <cellStyle name="Nota 2 3 3 3 2 7 3" xfId="18859"/>
    <cellStyle name="Nota 2 3 3 3 2 8" xfId="7014"/>
    <cellStyle name="Nota 2 3 3 3 2 8 2" xfId="11070"/>
    <cellStyle name="Nota 2 3 3 3 2 8 3" xfId="20567"/>
    <cellStyle name="Nota 2 3 3 3 2 9" xfId="4498"/>
    <cellStyle name="Nota 2 3 3 3 2 9 2" xfId="12152"/>
    <cellStyle name="Nota 2 3 3 3 3" xfId="2491"/>
    <cellStyle name="Nota 2 3 3 3 3 10" xfId="8656"/>
    <cellStyle name="Nota 2 3 3 3 3 11" xfId="16865"/>
    <cellStyle name="Nota 2 3 3 3 3 2" xfId="2878"/>
    <cellStyle name="Nota 2 3 3 3 3 2 2" xfId="6688"/>
    <cellStyle name="Nota 2 3 3 3 3 2 2 2" xfId="10809"/>
    <cellStyle name="Nota 2 3 3 3 3 2 2 3" xfId="20241"/>
    <cellStyle name="Nota 2 3 3 3 3 2 3" xfId="4979"/>
    <cellStyle name="Nota 2 3 3 3 3 2 3 2" xfId="18532"/>
    <cellStyle name="Nota 2 3 3 3 3 2 4" xfId="9005"/>
    <cellStyle name="Nota 2 3 3 3 3 2 5" xfId="17167"/>
    <cellStyle name="Nota 2 3 3 3 3 3" xfId="3261"/>
    <cellStyle name="Nota 2 3 3 3 3 3 2" xfId="6731"/>
    <cellStyle name="Nota 2 3 3 3 3 3 2 2" xfId="10852"/>
    <cellStyle name="Nota 2 3 3 3 3 3 2 3" xfId="20284"/>
    <cellStyle name="Nota 2 3 3 3 3 3 3" xfId="5022"/>
    <cellStyle name="Nota 2 3 3 3 3 3 3 2" xfId="18575"/>
    <cellStyle name="Nota 2 3 3 3 3 3 4" xfId="9219"/>
    <cellStyle name="Nota 2 3 3 3 3 3 5" xfId="13453"/>
    <cellStyle name="Nota 2 3 3 3 3 4" xfId="3644"/>
    <cellStyle name="Nota 2 3 3 3 3 4 2" xfId="7475"/>
    <cellStyle name="Nota 2 3 3 3 3 4 2 2" xfId="11478"/>
    <cellStyle name="Nota 2 3 3 3 3 4 2 3" xfId="21028"/>
    <cellStyle name="Nota 2 3 3 3 3 4 3" xfId="5767"/>
    <cellStyle name="Nota 2 3 3 3 3 4 3 2" xfId="19320"/>
    <cellStyle name="Nota 2 3 3 3 3 4 4" xfId="9397"/>
    <cellStyle name="Nota 2 3 3 3 3 4 5" xfId="13084"/>
    <cellStyle name="Nota 2 3 3 3 3 5" xfId="4026"/>
    <cellStyle name="Nota 2 3 3 3 3 5 2" xfId="7707"/>
    <cellStyle name="Nota 2 3 3 3 3 5 2 2" xfId="11710"/>
    <cellStyle name="Nota 2 3 3 3 3 5 2 3" xfId="21260"/>
    <cellStyle name="Nota 2 3 3 3 3 5 3" xfId="5999"/>
    <cellStyle name="Nota 2 3 3 3 3 5 3 2" xfId="19552"/>
    <cellStyle name="Nota 2 3 3 3 3 5 4" xfId="9574"/>
    <cellStyle name="Nota 2 3 3 3 3 5 5" xfId="12702"/>
    <cellStyle name="Nota 2 3 3 3 3 6" xfId="6231"/>
    <cellStyle name="Nota 2 3 3 3 3 6 2" xfId="7939"/>
    <cellStyle name="Nota 2 3 3 3 3 6 2 2" xfId="11942"/>
    <cellStyle name="Nota 2 3 3 3 3 6 2 3" xfId="21492"/>
    <cellStyle name="Nota 2 3 3 3 3 6 3" xfId="10400"/>
    <cellStyle name="Nota 2 3 3 3 3 6 4" xfId="19784"/>
    <cellStyle name="Nota 2 3 3 3 3 7" xfId="5219"/>
    <cellStyle name="Nota 2 3 3 3 3 7 2" xfId="9995"/>
    <cellStyle name="Nota 2 3 3 3 3 7 3" xfId="18772"/>
    <cellStyle name="Nota 2 3 3 3 3 8" xfId="6927"/>
    <cellStyle name="Nota 2 3 3 3 3 8 2" xfId="10983"/>
    <cellStyle name="Nota 2 3 3 3 3 8 3" xfId="20480"/>
    <cellStyle name="Nota 2 3 3 3 3 9" xfId="4309"/>
    <cellStyle name="Nota 2 3 3 3 3 9 2" xfId="12433"/>
    <cellStyle name="Nota 2 3 3 3 4" xfId="2378"/>
    <cellStyle name="Nota 2 3 3 3 4 2" xfId="2765"/>
    <cellStyle name="Nota 2 3 3 3 4 2 2" xfId="13771"/>
    <cellStyle name="Nota 2 3 3 3 4 3" xfId="3148"/>
    <cellStyle name="Nota 2 3 3 3 4 3 2" xfId="17968"/>
    <cellStyle name="Nota 2 3 3 3 4 4" xfId="3531"/>
    <cellStyle name="Nota 2 3 3 3 4 4 2" xfId="13197"/>
    <cellStyle name="Nota 2 3 3 3 4 5" xfId="3913"/>
    <cellStyle name="Nota 2 3 3 3 4 5 2" xfId="12815"/>
    <cellStyle name="Nota 2 3 3 3 4 6" xfId="5138"/>
    <cellStyle name="Nota 2 3 3 3 4 6 2" xfId="18691"/>
    <cellStyle name="Nota 2 3 3 3 4 7" xfId="8553"/>
    <cellStyle name="Nota 2 3 3 3 4 8" xfId="14952"/>
    <cellStyle name="Nota 2 3 3 3 5" xfId="2199"/>
    <cellStyle name="Nota 2 3 3 3 5 2" xfId="6846"/>
    <cellStyle name="Nota 2 3 3 3 5 2 2" xfId="20399"/>
    <cellStyle name="Nota 2 3 3 3 5 3" xfId="8387"/>
    <cellStyle name="Nota 2 3 3 3 5 4" xfId="16306"/>
    <cellStyle name="Nota 2 3 3 3 6" xfId="8191"/>
    <cellStyle name="Nota 2 3 3 4" xfId="2298"/>
    <cellStyle name="Nota 2 3 3 4 10" xfId="8485"/>
    <cellStyle name="Nota 2 3 3 4 11" xfId="14117"/>
    <cellStyle name="Nota 2 3 3 4 2" xfId="2685"/>
    <cellStyle name="Nota 2 3 3 4 2 2" xfId="7266"/>
    <cellStyle name="Nota 2 3 3 4 2 2 2" xfId="11277"/>
    <cellStyle name="Nota 2 3 3 4 2 2 3" xfId="20819"/>
    <cellStyle name="Nota 2 3 3 4 2 3" xfId="5558"/>
    <cellStyle name="Nota 2 3 3 4 2 3 2" xfId="19111"/>
    <cellStyle name="Nota 2 3 3 4 2 4" xfId="8850"/>
    <cellStyle name="Nota 2 3 3 4 2 5" xfId="14956"/>
    <cellStyle name="Nota 2 3 3 4 3" xfId="3068"/>
    <cellStyle name="Nota 2 3 3 4 3 2" xfId="7190"/>
    <cellStyle name="Nota 2 3 3 4 3 2 2" xfId="11228"/>
    <cellStyle name="Nota 2 3 3 4 3 2 3" xfId="20743"/>
    <cellStyle name="Nota 2 3 3 4 3 3" xfId="5482"/>
    <cellStyle name="Nota 2 3 3 4 3 3 2" xfId="19035"/>
    <cellStyle name="Nota 2 3 3 4 3 4" xfId="9165"/>
    <cellStyle name="Nota 2 3 3 4 3 5" xfId="17114"/>
    <cellStyle name="Nota 2 3 3 4 4" xfId="3451"/>
    <cellStyle name="Nota 2 3 3 4 4 2" xfId="7573"/>
    <cellStyle name="Nota 2 3 3 4 4 2 2" xfId="11576"/>
    <cellStyle name="Nota 2 3 3 4 4 2 3" xfId="21126"/>
    <cellStyle name="Nota 2 3 3 4 4 3" xfId="5865"/>
    <cellStyle name="Nota 2 3 3 4 4 3 2" xfId="19418"/>
    <cellStyle name="Nota 2 3 3 4 4 4" xfId="9343"/>
    <cellStyle name="Nota 2 3 3 4 4 5" xfId="13266"/>
    <cellStyle name="Nota 2 3 3 4 5" xfId="3833"/>
    <cellStyle name="Nota 2 3 3 4 5 2" xfId="7805"/>
    <cellStyle name="Nota 2 3 3 4 5 2 2" xfId="11808"/>
    <cellStyle name="Nota 2 3 3 4 5 2 3" xfId="21358"/>
    <cellStyle name="Nota 2 3 3 4 5 3" xfId="6097"/>
    <cellStyle name="Nota 2 3 3 4 5 3 2" xfId="19650"/>
    <cellStyle name="Nota 2 3 3 4 5 4" xfId="9520"/>
    <cellStyle name="Nota 2 3 3 4 5 5" xfId="12895"/>
    <cellStyle name="Nota 2 3 3 4 6" xfId="6329"/>
    <cellStyle name="Nota 2 3 3 4 6 2" xfId="8037"/>
    <cellStyle name="Nota 2 3 3 4 6 2 2" xfId="12040"/>
    <cellStyle name="Nota 2 3 3 4 6 2 3" xfId="21590"/>
    <cellStyle name="Nota 2 3 3 4 6 3" xfId="10498"/>
    <cellStyle name="Nota 2 3 3 4 6 4" xfId="19882"/>
    <cellStyle name="Nota 2 3 3 4 7" xfId="5317"/>
    <cellStyle name="Nota 2 3 3 4 7 2" xfId="10093"/>
    <cellStyle name="Nota 2 3 3 4 7 3" xfId="18870"/>
    <cellStyle name="Nota 2 3 3 4 8" xfId="7025"/>
    <cellStyle name="Nota 2 3 3 4 8 2" xfId="11081"/>
    <cellStyle name="Nota 2 3 3 4 8 3" xfId="20578"/>
    <cellStyle name="Nota 2 3 3 4 9" xfId="4511"/>
    <cellStyle name="Nota 2 3 3 4 9 2" xfId="12294"/>
    <cellStyle name="Nota 2 3 3 5" xfId="2530"/>
    <cellStyle name="Nota 2 3 3 5 10" xfId="8695"/>
    <cellStyle name="Nota 2 3 3 5 11" xfId="14627"/>
    <cellStyle name="Nota 2 3 3 5 2" xfId="2917"/>
    <cellStyle name="Nota 2 3 3 5 2 2" xfId="6705"/>
    <cellStyle name="Nota 2 3 3 5 2 2 2" xfId="10826"/>
    <cellStyle name="Nota 2 3 3 5 2 2 3" xfId="20258"/>
    <cellStyle name="Nota 2 3 3 5 2 3" xfId="4996"/>
    <cellStyle name="Nota 2 3 3 5 2 3 2" xfId="18549"/>
    <cellStyle name="Nota 2 3 3 5 2 4" xfId="9044"/>
    <cellStyle name="Nota 2 3 3 5 2 5" xfId="14828"/>
    <cellStyle name="Nota 2 3 3 5 3" xfId="3300"/>
    <cellStyle name="Nota 2 3 3 5 3 2" xfId="7354"/>
    <cellStyle name="Nota 2 3 3 5 3 2 2" xfId="11365"/>
    <cellStyle name="Nota 2 3 3 5 3 2 3" xfId="20907"/>
    <cellStyle name="Nota 2 3 3 5 3 3" xfId="5646"/>
    <cellStyle name="Nota 2 3 3 5 3 3 2" xfId="19199"/>
    <cellStyle name="Nota 2 3 3 5 3 4" xfId="9258"/>
    <cellStyle name="Nota 2 3 3 5 3 5" xfId="13414"/>
    <cellStyle name="Nota 2 3 3 5 4" xfId="3683"/>
    <cellStyle name="Nota 2 3 3 5 4 2" xfId="7498"/>
    <cellStyle name="Nota 2 3 3 5 4 2 2" xfId="11501"/>
    <cellStyle name="Nota 2 3 3 5 4 2 3" xfId="21051"/>
    <cellStyle name="Nota 2 3 3 5 4 3" xfId="5790"/>
    <cellStyle name="Nota 2 3 3 5 4 3 2" xfId="19343"/>
    <cellStyle name="Nota 2 3 3 5 4 4" xfId="9436"/>
    <cellStyle name="Nota 2 3 3 5 4 5" xfId="13045"/>
    <cellStyle name="Nota 2 3 3 5 5" xfId="4065"/>
    <cellStyle name="Nota 2 3 3 5 5 2" xfId="7730"/>
    <cellStyle name="Nota 2 3 3 5 5 2 2" xfId="11733"/>
    <cellStyle name="Nota 2 3 3 5 5 2 3" xfId="21283"/>
    <cellStyle name="Nota 2 3 3 5 5 3" xfId="6022"/>
    <cellStyle name="Nota 2 3 3 5 5 3 2" xfId="19575"/>
    <cellStyle name="Nota 2 3 3 5 5 4" xfId="9613"/>
    <cellStyle name="Nota 2 3 3 5 5 5" xfId="12663"/>
    <cellStyle name="Nota 2 3 3 5 6" xfId="6254"/>
    <cellStyle name="Nota 2 3 3 5 6 2" xfId="7962"/>
    <cellStyle name="Nota 2 3 3 5 6 2 2" xfId="11965"/>
    <cellStyle name="Nota 2 3 3 5 6 2 3" xfId="21515"/>
    <cellStyle name="Nota 2 3 3 5 6 3" xfId="10423"/>
    <cellStyle name="Nota 2 3 3 5 6 4" xfId="19807"/>
    <cellStyle name="Nota 2 3 3 5 7" xfId="5242"/>
    <cellStyle name="Nota 2 3 3 5 7 2" xfId="10018"/>
    <cellStyle name="Nota 2 3 3 5 7 3" xfId="18795"/>
    <cellStyle name="Nota 2 3 3 5 8" xfId="6950"/>
    <cellStyle name="Nota 2 3 3 5 8 2" xfId="11006"/>
    <cellStyle name="Nota 2 3 3 5 8 3" xfId="20503"/>
    <cellStyle name="Nota 2 3 3 5 9" xfId="4337"/>
    <cellStyle name="Nota 2 3 3 5 9 2" xfId="12405"/>
    <cellStyle name="Nota 2 3 3 6" xfId="2386"/>
    <cellStyle name="Nota 2 3 3 6 2" xfId="2773"/>
    <cellStyle name="Nota 2 3 3 6 2 2" xfId="4430"/>
    <cellStyle name="Nota 2 3 3 6 2 2 2" xfId="12328"/>
    <cellStyle name="Nota 2 3 3 6 2 3" xfId="8920"/>
    <cellStyle name="Nota 2 3 3 6 2 4" xfId="17295"/>
    <cellStyle name="Nota 2 3 3 6 3" xfId="3156"/>
    <cellStyle name="Nota 2 3 3 6 3 2" xfId="16272"/>
    <cellStyle name="Nota 2 3 3 6 4" xfId="3539"/>
    <cellStyle name="Nota 2 3 3 6 4 2" xfId="13189"/>
    <cellStyle name="Nota 2 3 3 6 5" xfId="3921"/>
    <cellStyle name="Nota 2 3 3 6 5 2" xfId="12807"/>
    <cellStyle name="Nota 2 3 3 6 6" xfId="4675"/>
    <cellStyle name="Nota 2 3 3 6 6 2" xfId="18228"/>
    <cellStyle name="Nota 2 3 3 6 7" xfId="8561"/>
    <cellStyle name="Nota 2 3 3 6 8" xfId="17561"/>
    <cellStyle name="Nota 2 3 3 7" xfId="5072"/>
    <cellStyle name="Nota 2 3 3 7 2" xfId="6781"/>
    <cellStyle name="Nota 2 3 3 7 2 2" xfId="10877"/>
    <cellStyle name="Nota 2 3 3 7 2 3" xfId="20334"/>
    <cellStyle name="Nota 2 3 3 7 3" xfId="9891"/>
    <cellStyle name="Nota 2 3 3 7 4" xfId="18625"/>
    <cellStyle name="Nota 2 3 3 8" xfId="5484"/>
    <cellStyle name="Nota 2 3 3 8 2" xfId="7192"/>
    <cellStyle name="Nota 2 3 3 8 2 2" xfId="11230"/>
    <cellStyle name="Nota 2 3 3 8 2 3" xfId="20745"/>
    <cellStyle name="Nota 2 3 3 8 3" xfId="10200"/>
    <cellStyle name="Nota 2 3 3 8 4" xfId="19037"/>
    <cellStyle name="Nota 2 3 3 9" xfId="4615"/>
    <cellStyle name="Nota 2 3 3 9 2" xfId="4475"/>
    <cellStyle name="Nota 2 3 3 9 2 2" xfId="9750"/>
    <cellStyle name="Nota 2 3 3 9 2 3" xfId="13541"/>
    <cellStyle name="Nota 2 3 3 9 3" xfId="9787"/>
    <cellStyle name="Nota 2 3 3 9 4" xfId="12131"/>
    <cellStyle name="Nota 2 3 4" xfId="2426"/>
    <cellStyle name="Nota 2 3 4 2" xfId="2813"/>
    <cellStyle name="Nota 2 3 4 2 2" xfId="14927"/>
    <cellStyle name="Nota 2 3 4 3" xfId="3196"/>
    <cellStyle name="Nota 2 3 4 3 2" xfId="13592"/>
    <cellStyle name="Nota 2 3 4 4" xfId="3579"/>
    <cellStyle name="Nota 2 3 4 4 2" xfId="13149"/>
    <cellStyle name="Nota 2 3 4 5" xfId="3961"/>
    <cellStyle name="Nota 2 3 4 5 2" xfId="12767"/>
    <cellStyle name="Nota 2 3 4 6" xfId="17775"/>
    <cellStyle name="Nota 2 3 5" xfId="2333"/>
    <cellStyle name="Nota 2 3 5 2" xfId="2720"/>
    <cellStyle name="Nota 2 3 5 2 2" xfId="16200"/>
    <cellStyle name="Nota 2 3 5 3" xfId="3103"/>
    <cellStyle name="Nota 2 3 5 3 2" xfId="17950"/>
    <cellStyle name="Nota 2 3 5 4" xfId="3486"/>
    <cellStyle name="Nota 2 3 5 4 2" xfId="13234"/>
    <cellStyle name="Nota 2 3 5 5" xfId="3868"/>
    <cellStyle name="Nota 2 3 5 5 2" xfId="12860"/>
    <cellStyle name="Nota 2 3 5 6" xfId="14939"/>
    <cellStyle name="Nota 2 3 6" xfId="21874"/>
    <cellStyle name="Nota 2 4" xfId="1687"/>
    <cellStyle name="Nota 2 5" xfId="1740"/>
    <cellStyle name="Nota 3" xfId="83"/>
    <cellStyle name="Nota 3 10" xfId="2440"/>
    <cellStyle name="Nota 3 10 2" xfId="2827"/>
    <cellStyle name="Nota 3 10 2 2" xfId="14886"/>
    <cellStyle name="Nota 3 10 3" xfId="3210"/>
    <cellStyle name="Nota 3 10 3 2" xfId="13469"/>
    <cellStyle name="Nota 3 10 4" xfId="3593"/>
    <cellStyle name="Nota 3 10 4 2" xfId="13135"/>
    <cellStyle name="Nota 3 10 5" xfId="3975"/>
    <cellStyle name="Nota 3 10 5 2" xfId="12753"/>
    <cellStyle name="Nota 3 10 6" xfId="14457"/>
    <cellStyle name="Nota 3 11" xfId="21867"/>
    <cellStyle name="Nota 3 2" xfId="1375"/>
    <cellStyle name="Nota 3 3" xfId="1376"/>
    <cellStyle name="Nota 3 4" xfId="1374"/>
    <cellStyle name="Nota 3 5" xfId="1688"/>
    <cellStyle name="Nota 3 5 2" xfId="1956"/>
    <cellStyle name="Nota 3 5 2 10" xfId="4609"/>
    <cellStyle name="Nota 3 5 2 10 2" xfId="9784"/>
    <cellStyle name="Nota 3 5 2 10 3" xfId="12208"/>
    <cellStyle name="Nota 3 5 2 11" xfId="4481"/>
    <cellStyle name="Nota 3 5 2 11 2" xfId="9755"/>
    <cellStyle name="Nota 3 5 2 11 3" xfId="12163"/>
    <cellStyle name="Nota 3 5 2 12" xfId="4205"/>
    <cellStyle name="Nota 3 5 2 12 2" xfId="12524"/>
    <cellStyle name="Nota 3 5 2 13" xfId="8156"/>
    <cellStyle name="Nota 3 5 2 2" xfId="2047"/>
    <cellStyle name="Nota 3 5 2 2 10" xfId="6823"/>
    <cellStyle name="Nota 3 5 2 2 10 2" xfId="10912"/>
    <cellStyle name="Nota 3 5 2 2 10 3" xfId="20376"/>
    <cellStyle name="Nota 3 5 2 2 11" xfId="4240"/>
    <cellStyle name="Nota 3 5 2 2 11 2" xfId="13490"/>
    <cellStyle name="Nota 3 5 2 2 12" xfId="8237"/>
    <cellStyle name="Nota 3 5 2 2 13" xfId="13846"/>
    <cellStyle name="Nota 3 5 2 2 2" xfId="2103"/>
    <cellStyle name="Nota 3 5 2 2 2 2" xfId="2326"/>
    <cellStyle name="Nota 3 5 2 2 2 2 10" xfId="8513"/>
    <cellStyle name="Nota 3 5 2 2 2 2 11" xfId="15456"/>
    <cellStyle name="Nota 3 5 2 2 2 2 2" xfId="2713"/>
    <cellStyle name="Nota 3 5 2 2 2 2 2 2" xfId="7291"/>
    <cellStyle name="Nota 3 5 2 2 2 2 2 2 2" xfId="11302"/>
    <cellStyle name="Nota 3 5 2 2 2 2 2 2 3" xfId="20844"/>
    <cellStyle name="Nota 3 5 2 2 2 2 2 3" xfId="5583"/>
    <cellStyle name="Nota 3 5 2 2 2 2 2 3 2" xfId="19136"/>
    <cellStyle name="Nota 3 5 2 2 2 2 2 4" xfId="8878"/>
    <cellStyle name="Nota 3 5 2 2 2 2 2 5" xfId="14206"/>
    <cellStyle name="Nota 3 5 2 2 2 2 3" xfId="3096"/>
    <cellStyle name="Nota 3 5 2 2 2 2 3 2" xfId="7227"/>
    <cellStyle name="Nota 3 5 2 2 2 2 3 2 2" xfId="11253"/>
    <cellStyle name="Nota 3 5 2 2 2 2 3 2 3" xfId="20780"/>
    <cellStyle name="Nota 3 5 2 2 2 2 3 3" xfId="5519"/>
    <cellStyle name="Nota 3 5 2 2 2 2 3 3 2" xfId="19072"/>
    <cellStyle name="Nota 3 5 2 2 2 2 3 4" xfId="9193"/>
    <cellStyle name="Nota 3 5 2 2 2 2 3 5" xfId="13966"/>
    <cellStyle name="Nota 3 5 2 2 2 2 4" xfId="3479"/>
    <cellStyle name="Nota 3 5 2 2 2 2 4 2" xfId="7598"/>
    <cellStyle name="Nota 3 5 2 2 2 2 4 2 2" xfId="11601"/>
    <cellStyle name="Nota 3 5 2 2 2 2 4 2 3" xfId="21151"/>
    <cellStyle name="Nota 3 5 2 2 2 2 4 3" xfId="5890"/>
    <cellStyle name="Nota 3 5 2 2 2 2 4 3 2" xfId="19443"/>
    <cellStyle name="Nota 3 5 2 2 2 2 4 4" xfId="9371"/>
    <cellStyle name="Nota 3 5 2 2 2 2 4 5" xfId="13241"/>
    <cellStyle name="Nota 3 5 2 2 2 2 5" xfId="3861"/>
    <cellStyle name="Nota 3 5 2 2 2 2 5 2" xfId="7830"/>
    <cellStyle name="Nota 3 5 2 2 2 2 5 2 2" xfId="11833"/>
    <cellStyle name="Nota 3 5 2 2 2 2 5 2 3" xfId="21383"/>
    <cellStyle name="Nota 3 5 2 2 2 2 5 3" xfId="6122"/>
    <cellStyle name="Nota 3 5 2 2 2 2 5 3 2" xfId="19675"/>
    <cellStyle name="Nota 3 5 2 2 2 2 5 4" xfId="9548"/>
    <cellStyle name="Nota 3 5 2 2 2 2 5 5" xfId="12867"/>
    <cellStyle name="Nota 3 5 2 2 2 2 6" xfId="6354"/>
    <cellStyle name="Nota 3 5 2 2 2 2 6 2" xfId="8062"/>
    <cellStyle name="Nota 3 5 2 2 2 2 6 2 2" xfId="12065"/>
    <cellStyle name="Nota 3 5 2 2 2 2 6 2 3" xfId="21615"/>
    <cellStyle name="Nota 3 5 2 2 2 2 6 3" xfId="10523"/>
    <cellStyle name="Nota 3 5 2 2 2 2 6 4" xfId="19907"/>
    <cellStyle name="Nota 3 5 2 2 2 2 7" xfId="5342"/>
    <cellStyle name="Nota 3 5 2 2 2 2 7 2" xfId="10118"/>
    <cellStyle name="Nota 3 5 2 2 2 2 7 3" xfId="18895"/>
    <cellStyle name="Nota 3 5 2 2 2 2 8" xfId="7050"/>
    <cellStyle name="Nota 3 5 2 2 2 2 8 2" xfId="11106"/>
    <cellStyle name="Nota 3 5 2 2 2 2 8 3" xfId="20603"/>
    <cellStyle name="Nota 3 5 2 2 2 2 9" xfId="4536"/>
    <cellStyle name="Nota 3 5 2 2 2 2 9 2" xfId="12269"/>
    <cellStyle name="Nota 3 5 2 2 2 3" xfId="2593"/>
    <cellStyle name="Nota 3 5 2 2 2 3 10" xfId="8758"/>
    <cellStyle name="Nota 3 5 2 2 2 3 11" xfId="16759"/>
    <cellStyle name="Nota 3 5 2 2 2 3 2" xfId="2980"/>
    <cellStyle name="Nota 3 5 2 2 2 3 2 2" xfId="7341"/>
    <cellStyle name="Nota 3 5 2 2 2 3 2 2 2" xfId="11352"/>
    <cellStyle name="Nota 3 5 2 2 2 3 2 2 3" xfId="20894"/>
    <cellStyle name="Nota 3 5 2 2 2 3 2 3" xfId="5633"/>
    <cellStyle name="Nota 3 5 2 2 2 3 2 3 2" xfId="19186"/>
    <cellStyle name="Nota 3 5 2 2 2 3 2 4" xfId="9107"/>
    <cellStyle name="Nota 3 5 2 2 2 3 2 5" xfId="15855"/>
    <cellStyle name="Nota 3 5 2 2 2 3 3" xfId="3363"/>
    <cellStyle name="Nota 3 5 2 2 2 3 3 2" xfId="6412"/>
    <cellStyle name="Nota 3 5 2 2 2 3 3 2 2" xfId="10581"/>
    <cellStyle name="Nota 3 5 2 2 2 3 3 2 3" xfId="19965"/>
    <cellStyle name="Nota 3 5 2 2 2 3 3 3" xfId="4703"/>
    <cellStyle name="Nota 3 5 2 2 2 3 3 3 2" xfId="18256"/>
    <cellStyle name="Nota 3 5 2 2 2 3 3 4" xfId="9317"/>
    <cellStyle name="Nota 3 5 2 2 2 3 3 5" xfId="13351"/>
    <cellStyle name="Nota 3 5 2 2 2 3 4" xfId="3746"/>
    <cellStyle name="Nota 3 5 2 2 2 3 4 2" xfId="7648"/>
    <cellStyle name="Nota 3 5 2 2 2 3 4 2 2" xfId="11651"/>
    <cellStyle name="Nota 3 5 2 2 2 3 4 2 3" xfId="21201"/>
    <cellStyle name="Nota 3 5 2 2 2 3 4 3" xfId="5940"/>
    <cellStyle name="Nota 3 5 2 2 2 3 4 3 2" xfId="19493"/>
    <cellStyle name="Nota 3 5 2 2 2 3 4 4" xfId="9495"/>
    <cellStyle name="Nota 3 5 2 2 2 3 4 5" xfId="12982"/>
    <cellStyle name="Nota 3 5 2 2 2 3 5" xfId="4128"/>
    <cellStyle name="Nota 3 5 2 2 2 3 5 2" xfId="7880"/>
    <cellStyle name="Nota 3 5 2 2 2 3 5 2 2" xfId="11883"/>
    <cellStyle name="Nota 3 5 2 2 2 3 5 2 3" xfId="21433"/>
    <cellStyle name="Nota 3 5 2 2 2 3 5 3" xfId="6172"/>
    <cellStyle name="Nota 3 5 2 2 2 3 5 3 2" xfId="19725"/>
    <cellStyle name="Nota 3 5 2 2 2 3 5 4" xfId="9672"/>
    <cellStyle name="Nota 3 5 2 2 2 3 5 5" xfId="12600"/>
    <cellStyle name="Nota 3 5 2 2 2 3 6" xfId="6404"/>
    <cellStyle name="Nota 3 5 2 2 2 3 6 2" xfId="8112"/>
    <cellStyle name="Nota 3 5 2 2 2 3 6 2 2" xfId="12115"/>
    <cellStyle name="Nota 3 5 2 2 2 3 6 2 3" xfId="21665"/>
    <cellStyle name="Nota 3 5 2 2 2 3 6 3" xfId="10573"/>
    <cellStyle name="Nota 3 5 2 2 2 3 6 4" xfId="19957"/>
    <cellStyle name="Nota 3 5 2 2 2 3 7" xfId="5392"/>
    <cellStyle name="Nota 3 5 2 2 2 3 7 2" xfId="10168"/>
    <cellStyle name="Nota 3 5 2 2 2 3 7 3" xfId="18945"/>
    <cellStyle name="Nota 3 5 2 2 2 3 8" xfId="7100"/>
    <cellStyle name="Nota 3 5 2 2 2 3 8 2" xfId="11156"/>
    <cellStyle name="Nota 3 5 2 2 2 3 8 3" xfId="20653"/>
    <cellStyle name="Nota 3 5 2 2 2 3 9" xfId="4586"/>
    <cellStyle name="Nota 3 5 2 2 2 3 9 2" xfId="12231"/>
    <cellStyle name="Nota 3 5 2 2 2 4" xfId="2650"/>
    <cellStyle name="Nota 3 5 2 2 2 4 2" xfId="3037"/>
    <cellStyle name="Nota 3 5 2 2 2 4 2 2" xfId="17477"/>
    <cellStyle name="Nota 3 5 2 2 2 4 3" xfId="3420"/>
    <cellStyle name="Nota 3 5 2 2 2 4 3 2" xfId="13292"/>
    <cellStyle name="Nota 3 5 2 2 2 4 4" xfId="3803"/>
    <cellStyle name="Nota 3 5 2 2 2 4 4 2" xfId="12925"/>
    <cellStyle name="Nota 3 5 2 2 2 4 5" xfId="4185"/>
    <cellStyle name="Nota 3 5 2 2 2 4 5 2" xfId="12544"/>
    <cellStyle name="Nota 3 5 2 2 2 4 6" xfId="5182"/>
    <cellStyle name="Nota 3 5 2 2 2 4 6 2" xfId="18735"/>
    <cellStyle name="Nota 3 5 2 2 2 4 7" xfId="8815"/>
    <cellStyle name="Nota 3 5 2 2 2 4 8" xfId="13830"/>
    <cellStyle name="Nota 3 5 2 2 2 5" xfId="2268"/>
    <cellStyle name="Nota 3 5 2 2 2 5 2" xfId="6890"/>
    <cellStyle name="Nota 3 5 2 2 2 5 2 2" xfId="20443"/>
    <cellStyle name="Nota 3 5 2 2 2 5 3" xfId="8455"/>
    <cellStyle name="Nota 3 5 2 2 2 5 4" xfId="16783"/>
    <cellStyle name="Nota 3 5 2 2 2 6" xfId="8293"/>
    <cellStyle name="Nota 3 5 2 2 3" xfId="1984"/>
    <cellStyle name="Nota 3 5 2 2 3 2" xfId="2284"/>
    <cellStyle name="Nota 3 5 2 2 3 2 10" xfId="8471"/>
    <cellStyle name="Nota 3 5 2 2 3 2 11" xfId="16074"/>
    <cellStyle name="Nota 3 5 2 2 3 2 2" xfId="2671"/>
    <cellStyle name="Nota 3 5 2 2 3 2 2 2" xfId="6640"/>
    <cellStyle name="Nota 3 5 2 2 3 2 2 2 2" xfId="10780"/>
    <cellStyle name="Nota 3 5 2 2 3 2 2 2 3" xfId="20193"/>
    <cellStyle name="Nota 3 5 2 2 3 2 2 3" xfId="4931"/>
    <cellStyle name="Nota 3 5 2 2 3 2 2 3 2" xfId="18484"/>
    <cellStyle name="Nota 3 5 2 2 3 2 2 4" xfId="8836"/>
    <cellStyle name="Nota 3 5 2 2 3 2 2 5" xfId="15594"/>
    <cellStyle name="Nota 3 5 2 2 3 2 3" xfId="3054"/>
    <cellStyle name="Nota 3 5 2 2 3 2 3 2" xfId="6445"/>
    <cellStyle name="Nota 3 5 2 2 3 2 3 2 2" xfId="10614"/>
    <cellStyle name="Nota 3 5 2 2 3 2 3 2 3" xfId="19998"/>
    <cellStyle name="Nota 3 5 2 2 3 2 3 3" xfId="4736"/>
    <cellStyle name="Nota 3 5 2 2 3 2 3 3 2" xfId="18289"/>
    <cellStyle name="Nota 3 5 2 2 3 2 3 4" xfId="9151"/>
    <cellStyle name="Nota 3 5 2 2 3 2 3 5" xfId="17290"/>
    <cellStyle name="Nota 3 5 2 2 3 2 4" xfId="3437"/>
    <cellStyle name="Nota 3 5 2 2 3 2 4 2" xfId="7558"/>
    <cellStyle name="Nota 3 5 2 2 3 2 4 2 2" xfId="11561"/>
    <cellStyle name="Nota 3 5 2 2 3 2 4 2 3" xfId="21111"/>
    <cellStyle name="Nota 3 5 2 2 3 2 4 3" xfId="5850"/>
    <cellStyle name="Nota 3 5 2 2 3 2 4 3 2" xfId="19403"/>
    <cellStyle name="Nota 3 5 2 2 3 2 4 4" xfId="9329"/>
    <cellStyle name="Nota 3 5 2 2 3 2 4 5" xfId="13280"/>
    <cellStyle name="Nota 3 5 2 2 3 2 5" xfId="3819"/>
    <cellStyle name="Nota 3 5 2 2 3 2 5 2" xfId="7790"/>
    <cellStyle name="Nota 3 5 2 2 3 2 5 2 2" xfId="11793"/>
    <cellStyle name="Nota 3 5 2 2 3 2 5 2 3" xfId="21343"/>
    <cellStyle name="Nota 3 5 2 2 3 2 5 3" xfId="6082"/>
    <cellStyle name="Nota 3 5 2 2 3 2 5 3 2" xfId="19635"/>
    <cellStyle name="Nota 3 5 2 2 3 2 5 4" xfId="9506"/>
    <cellStyle name="Nota 3 5 2 2 3 2 5 5" xfId="12909"/>
    <cellStyle name="Nota 3 5 2 2 3 2 6" xfId="6314"/>
    <cellStyle name="Nota 3 5 2 2 3 2 6 2" xfId="8022"/>
    <cellStyle name="Nota 3 5 2 2 3 2 6 2 2" xfId="12025"/>
    <cellStyle name="Nota 3 5 2 2 3 2 6 2 3" xfId="21575"/>
    <cellStyle name="Nota 3 5 2 2 3 2 6 3" xfId="10483"/>
    <cellStyle name="Nota 3 5 2 2 3 2 6 4" xfId="19867"/>
    <cellStyle name="Nota 3 5 2 2 3 2 7" xfId="5302"/>
    <cellStyle name="Nota 3 5 2 2 3 2 7 2" xfId="10078"/>
    <cellStyle name="Nota 3 5 2 2 3 2 7 3" xfId="18855"/>
    <cellStyle name="Nota 3 5 2 2 3 2 8" xfId="7010"/>
    <cellStyle name="Nota 3 5 2 2 3 2 8 2" xfId="11066"/>
    <cellStyle name="Nota 3 5 2 2 3 2 8 3" xfId="20563"/>
    <cellStyle name="Nota 3 5 2 2 3 2 9" xfId="4493"/>
    <cellStyle name="Nota 3 5 2 2 3 2 9 2" xfId="12157"/>
    <cellStyle name="Nota 3 5 2 2 3 3" xfId="2478"/>
    <cellStyle name="Nota 3 5 2 2 3 3 10" xfId="8643"/>
    <cellStyle name="Nota 3 5 2 2 3 3 11" xfId="13836"/>
    <cellStyle name="Nota 3 5 2 2 3 3 2" xfId="2865"/>
    <cellStyle name="Nota 3 5 2 2 3 3 2 2" xfId="6630"/>
    <cellStyle name="Nota 3 5 2 2 3 3 2 2 2" xfId="10770"/>
    <cellStyle name="Nota 3 5 2 2 3 3 2 2 3" xfId="20183"/>
    <cellStyle name="Nota 3 5 2 2 3 3 2 3" xfId="4921"/>
    <cellStyle name="Nota 3 5 2 2 3 3 2 3 2" xfId="18474"/>
    <cellStyle name="Nota 3 5 2 2 3 3 2 4" xfId="8992"/>
    <cellStyle name="Nota 3 5 2 2 3 3 2 5" xfId="14202"/>
    <cellStyle name="Nota 3 5 2 2 3 3 3" xfId="3248"/>
    <cellStyle name="Nota 3 5 2 2 3 3 3 2" xfId="6455"/>
    <cellStyle name="Nota 3 5 2 2 3 3 3 2 2" xfId="10624"/>
    <cellStyle name="Nota 3 5 2 2 3 3 3 2 3" xfId="20008"/>
    <cellStyle name="Nota 3 5 2 2 3 3 3 3" xfId="4746"/>
    <cellStyle name="Nota 3 5 2 2 3 3 3 3 2" xfId="18299"/>
    <cellStyle name="Nota 3 5 2 2 3 3 3 4" xfId="9206"/>
    <cellStyle name="Nota 3 5 2 2 3 3 3 5" xfId="13463"/>
    <cellStyle name="Nota 3 5 2 2 3 3 4" xfId="3631"/>
    <cellStyle name="Nota 3 5 2 2 3 3 4 2" xfId="7538"/>
    <cellStyle name="Nota 3 5 2 2 3 3 4 2 2" xfId="11541"/>
    <cellStyle name="Nota 3 5 2 2 3 3 4 2 3" xfId="21091"/>
    <cellStyle name="Nota 3 5 2 2 3 3 4 3" xfId="5830"/>
    <cellStyle name="Nota 3 5 2 2 3 3 4 3 2" xfId="19383"/>
    <cellStyle name="Nota 3 5 2 2 3 3 4 4" xfId="9384"/>
    <cellStyle name="Nota 3 5 2 2 3 3 4 5" xfId="13097"/>
    <cellStyle name="Nota 3 5 2 2 3 3 5" xfId="4013"/>
    <cellStyle name="Nota 3 5 2 2 3 3 5 2" xfId="7770"/>
    <cellStyle name="Nota 3 5 2 2 3 3 5 2 2" xfId="11773"/>
    <cellStyle name="Nota 3 5 2 2 3 3 5 2 3" xfId="21323"/>
    <cellStyle name="Nota 3 5 2 2 3 3 5 3" xfId="6062"/>
    <cellStyle name="Nota 3 5 2 2 3 3 5 3 2" xfId="19615"/>
    <cellStyle name="Nota 3 5 2 2 3 3 5 4" xfId="9561"/>
    <cellStyle name="Nota 3 5 2 2 3 3 5 5" xfId="12715"/>
    <cellStyle name="Nota 3 5 2 2 3 3 6" xfId="6294"/>
    <cellStyle name="Nota 3 5 2 2 3 3 6 2" xfId="8002"/>
    <cellStyle name="Nota 3 5 2 2 3 3 6 2 2" xfId="12005"/>
    <cellStyle name="Nota 3 5 2 2 3 3 6 2 3" xfId="21555"/>
    <cellStyle name="Nota 3 5 2 2 3 3 6 3" xfId="10463"/>
    <cellStyle name="Nota 3 5 2 2 3 3 6 4" xfId="19847"/>
    <cellStyle name="Nota 3 5 2 2 3 3 7" xfId="5282"/>
    <cellStyle name="Nota 3 5 2 2 3 3 7 2" xfId="10058"/>
    <cellStyle name="Nota 3 5 2 2 3 3 7 3" xfId="18835"/>
    <cellStyle name="Nota 3 5 2 2 3 3 8" xfId="6990"/>
    <cellStyle name="Nota 3 5 2 2 3 3 8 2" xfId="11046"/>
    <cellStyle name="Nota 3 5 2 2 3 3 8 3" xfId="20543"/>
    <cellStyle name="Nota 3 5 2 2 3 3 9" xfId="4378"/>
    <cellStyle name="Nota 3 5 2 2 3 3 9 2" xfId="12364"/>
    <cellStyle name="Nota 3 5 2 2 3 4" xfId="2416"/>
    <cellStyle name="Nota 3 5 2 2 3 4 2" xfId="2803"/>
    <cellStyle name="Nota 3 5 2 2 3 4 2 2" xfId="14389"/>
    <cellStyle name="Nota 3 5 2 2 3 4 3" xfId="3186"/>
    <cellStyle name="Nota 3 5 2 2 3 4 3 2" xfId="13562"/>
    <cellStyle name="Nota 3 5 2 2 3 4 4" xfId="3569"/>
    <cellStyle name="Nota 3 5 2 2 3 4 4 2" xfId="13159"/>
    <cellStyle name="Nota 3 5 2 2 3 4 5" xfId="3951"/>
    <cellStyle name="Nota 3 5 2 2 3 4 5 2" xfId="12777"/>
    <cellStyle name="Nota 3 5 2 2 3 4 6" xfId="5145"/>
    <cellStyle name="Nota 3 5 2 2 3 4 6 2" xfId="18698"/>
    <cellStyle name="Nota 3 5 2 2 3 4 7" xfId="8591"/>
    <cellStyle name="Nota 3 5 2 2 3 4 8" xfId="13829"/>
    <cellStyle name="Nota 3 5 2 2 3 5" xfId="2186"/>
    <cellStyle name="Nota 3 5 2 2 3 5 2" xfId="6853"/>
    <cellStyle name="Nota 3 5 2 2 3 5 2 2" xfId="20406"/>
    <cellStyle name="Nota 3 5 2 2 3 5 3" xfId="8374"/>
    <cellStyle name="Nota 3 5 2 2 3 5 4" xfId="17412"/>
    <cellStyle name="Nota 3 5 2 2 3 6" xfId="8178"/>
    <cellStyle name="Nota 3 5 2 2 4" xfId="2302"/>
    <cellStyle name="Nota 3 5 2 2 4 10" xfId="8489"/>
    <cellStyle name="Nota 3 5 2 2 4 11" xfId="15940"/>
    <cellStyle name="Nota 3 5 2 2 4 2" xfId="2689"/>
    <cellStyle name="Nota 3 5 2 2 4 2 2" xfId="6603"/>
    <cellStyle name="Nota 3 5 2 2 4 2 2 2" xfId="10743"/>
    <cellStyle name="Nota 3 5 2 2 4 2 2 3" xfId="20156"/>
    <cellStyle name="Nota 3 5 2 2 4 2 3" xfId="4894"/>
    <cellStyle name="Nota 3 5 2 2 4 2 3 2" xfId="18447"/>
    <cellStyle name="Nota 3 5 2 2 4 2 4" xfId="8854"/>
    <cellStyle name="Nota 3 5 2 2 4 2 5" xfId="15609"/>
    <cellStyle name="Nota 3 5 2 2 4 3" xfId="3072"/>
    <cellStyle name="Nota 3 5 2 2 4 3 2" xfId="6554"/>
    <cellStyle name="Nota 3 5 2 2 4 3 2 2" xfId="10715"/>
    <cellStyle name="Nota 3 5 2 2 4 3 2 3" xfId="20107"/>
    <cellStyle name="Nota 3 5 2 2 4 3 3" xfId="4845"/>
    <cellStyle name="Nota 3 5 2 2 4 3 3 2" xfId="18398"/>
    <cellStyle name="Nota 3 5 2 2 4 3 4" xfId="9169"/>
    <cellStyle name="Nota 3 5 2 2 4 3 5" xfId="13759"/>
    <cellStyle name="Nota 3 5 2 2 4 4" xfId="3455"/>
    <cellStyle name="Nota 3 5 2 2 4 4 2" xfId="7473"/>
    <cellStyle name="Nota 3 5 2 2 4 4 2 2" xfId="11476"/>
    <cellStyle name="Nota 3 5 2 2 4 4 2 3" xfId="21026"/>
    <cellStyle name="Nota 3 5 2 2 4 4 3" xfId="5765"/>
    <cellStyle name="Nota 3 5 2 2 4 4 3 2" xfId="19318"/>
    <cellStyle name="Nota 3 5 2 2 4 4 4" xfId="9347"/>
    <cellStyle name="Nota 3 5 2 2 4 4 5" xfId="13262"/>
    <cellStyle name="Nota 3 5 2 2 4 5" xfId="3837"/>
    <cellStyle name="Nota 3 5 2 2 4 5 2" xfId="7705"/>
    <cellStyle name="Nota 3 5 2 2 4 5 2 2" xfId="11708"/>
    <cellStyle name="Nota 3 5 2 2 4 5 2 3" xfId="21258"/>
    <cellStyle name="Nota 3 5 2 2 4 5 3" xfId="5997"/>
    <cellStyle name="Nota 3 5 2 2 4 5 3 2" xfId="19550"/>
    <cellStyle name="Nota 3 5 2 2 4 5 4" xfId="9524"/>
    <cellStyle name="Nota 3 5 2 2 4 5 5" xfId="12891"/>
    <cellStyle name="Nota 3 5 2 2 4 6" xfId="6229"/>
    <cellStyle name="Nota 3 5 2 2 4 6 2" xfId="7937"/>
    <cellStyle name="Nota 3 5 2 2 4 6 2 2" xfId="11940"/>
    <cellStyle name="Nota 3 5 2 2 4 6 2 3" xfId="21490"/>
    <cellStyle name="Nota 3 5 2 2 4 6 3" xfId="10398"/>
    <cellStyle name="Nota 3 5 2 2 4 6 4" xfId="19782"/>
    <cellStyle name="Nota 3 5 2 2 4 7" xfId="5217"/>
    <cellStyle name="Nota 3 5 2 2 4 7 2" xfId="9993"/>
    <cellStyle name="Nota 3 5 2 2 4 7 3" xfId="18770"/>
    <cellStyle name="Nota 3 5 2 2 4 8" xfId="6925"/>
    <cellStyle name="Nota 3 5 2 2 4 8 2" xfId="10981"/>
    <cellStyle name="Nota 3 5 2 2 4 8 3" xfId="20478"/>
    <cellStyle name="Nota 3 5 2 2 4 9" xfId="4307"/>
    <cellStyle name="Nota 3 5 2 2 4 9 2" xfId="12435"/>
    <cellStyle name="Nota 3 5 2 2 5" xfId="2537"/>
    <cellStyle name="Nota 3 5 2 2 5 2" xfId="2924"/>
    <cellStyle name="Nota 3 5 2 2 5 2 2" xfId="6539"/>
    <cellStyle name="Nota 3 5 2 2 5 2 2 2" xfId="20092"/>
    <cellStyle name="Nota 3 5 2 2 5 2 3" xfId="9051"/>
    <cellStyle name="Nota 3 5 2 2 5 2 4" xfId="13997"/>
    <cellStyle name="Nota 3 5 2 2 5 3" xfId="3307"/>
    <cellStyle name="Nota 3 5 2 2 5 3 2" xfId="13407"/>
    <cellStyle name="Nota 3 5 2 2 5 4" xfId="3690"/>
    <cellStyle name="Nota 3 5 2 2 5 4 2" xfId="13038"/>
    <cellStyle name="Nota 3 5 2 2 5 5" xfId="4072"/>
    <cellStyle name="Nota 3 5 2 2 5 5 2" xfId="12656"/>
    <cellStyle name="Nota 3 5 2 2 5 6" xfId="4830"/>
    <cellStyle name="Nota 3 5 2 2 5 6 2" xfId="18383"/>
    <cellStyle name="Nota 3 5 2 2 5 7" xfId="8702"/>
    <cellStyle name="Nota 3 5 2 2 5 8" xfId="16853"/>
    <cellStyle name="Nota 3 5 2 2 6" xfId="2339"/>
    <cellStyle name="Nota 3 5 2 2 6 2" xfId="2726"/>
    <cellStyle name="Nota 3 5 2 2 6 2 2" xfId="4350"/>
    <cellStyle name="Nota 3 5 2 2 6 2 2 2" xfId="12392"/>
    <cellStyle name="Nota 3 5 2 2 6 2 3" xfId="8887"/>
    <cellStyle name="Nota 3 5 2 2 6 2 4" xfId="14139"/>
    <cellStyle name="Nota 3 5 2 2 6 3" xfId="3109"/>
    <cellStyle name="Nota 3 5 2 2 6 3 2" xfId="16905"/>
    <cellStyle name="Nota 3 5 2 2 6 4" xfId="3492"/>
    <cellStyle name="Nota 3 5 2 2 6 4 2" xfId="13535"/>
    <cellStyle name="Nota 3 5 2 2 6 5" xfId="3874"/>
    <cellStyle name="Nota 3 5 2 2 6 5 2" xfId="12854"/>
    <cellStyle name="Nota 3 5 2 2 6 6" xfId="4683"/>
    <cellStyle name="Nota 3 5 2 2 6 6 2" xfId="18236"/>
    <cellStyle name="Nota 3 5 2 2 6 7" xfId="8522"/>
    <cellStyle name="Nota 3 5 2 2 6 8" xfId="14390"/>
    <cellStyle name="Nota 3 5 2 2 7" xfId="4880"/>
    <cellStyle name="Nota 3 5 2 2 7 2" xfId="6589"/>
    <cellStyle name="Nota 3 5 2 2 7 2 2" xfId="10733"/>
    <cellStyle name="Nota 3 5 2 2 7 2 3" xfId="20142"/>
    <cellStyle name="Nota 3 5 2 2 7 3" xfId="9873"/>
    <cellStyle name="Nota 3 5 2 2 7 4" xfId="18433"/>
    <cellStyle name="Nota 3 5 2 2 8" xfId="4771"/>
    <cellStyle name="Nota 3 5 2 2 8 2" xfId="6480"/>
    <cellStyle name="Nota 3 5 2 2 8 2 2" xfId="10649"/>
    <cellStyle name="Nota 3 5 2 2 8 2 3" xfId="20033"/>
    <cellStyle name="Nota 3 5 2 2 8 3" xfId="9823"/>
    <cellStyle name="Nota 3 5 2 2 8 4" xfId="18324"/>
    <cellStyle name="Nota 3 5 2 2 9" xfId="5114"/>
    <cellStyle name="Nota 3 5 2 2 9 2" xfId="9925"/>
    <cellStyle name="Nota 3 5 2 2 9 3" xfId="18667"/>
    <cellStyle name="Nota 3 5 2 3" xfId="2064"/>
    <cellStyle name="Nota 3 5 2 3 2" xfId="2309"/>
    <cellStyle name="Nota 3 5 2 3 2 10" xfId="8496"/>
    <cellStyle name="Nota 3 5 2 3 2 11" xfId="17294"/>
    <cellStyle name="Nota 3 5 2 3 2 2" xfId="2696"/>
    <cellStyle name="Nota 3 5 2 3 2 2 2" xfId="7273"/>
    <cellStyle name="Nota 3 5 2 3 2 2 2 2" xfId="11284"/>
    <cellStyle name="Nota 3 5 2 3 2 2 2 3" xfId="20826"/>
    <cellStyle name="Nota 3 5 2 3 2 2 3" xfId="5565"/>
    <cellStyle name="Nota 3 5 2 3 2 2 3 2" xfId="19118"/>
    <cellStyle name="Nota 3 5 2 3 2 2 4" xfId="8861"/>
    <cellStyle name="Nota 3 5 2 3 2 2 5" xfId="13694"/>
    <cellStyle name="Nota 3 5 2 3 2 3" xfId="3079"/>
    <cellStyle name="Nota 3 5 2 3 2 3 2" xfId="4458"/>
    <cellStyle name="Nota 3 5 2 3 2 3 2 2" xfId="9736"/>
    <cellStyle name="Nota 3 5 2 3 2 3 2 3" xfId="12176"/>
    <cellStyle name="Nota 3 5 2 3 2 3 3" xfId="4644"/>
    <cellStyle name="Nota 3 5 2 3 2 3 3 2" xfId="18197"/>
    <cellStyle name="Nota 3 5 2 3 2 3 4" xfId="9176"/>
    <cellStyle name="Nota 3 5 2 3 2 3 5" xfId="15370"/>
    <cellStyle name="Nota 3 5 2 3 2 4" xfId="3462"/>
    <cellStyle name="Nota 3 5 2 3 2 4 2" xfId="7580"/>
    <cellStyle name="Nota 3 5 2 3 2 4 2 2" xfId="11583"/>
    <cellStyle name="Nota 3 5 2 3 2 4 2 3" xfId="21133"/>
    <cellStyle name="Nota 3 5 2 3 2 4 3" xfId="5872"/>
    <cellStyle name="Nota 3 5 2 3 2 4 3 2" xfId="19425"/>
    <cellStyle name="Nota 3 5 2 3 2 4 4" xfId="9354"/>
    <cellStyle name="Nota 3 5 2 3 2 4 5" xfId="13249"/>
    <cellStyle name="Nota 3 5 2 3 2 5" xfId="3844"/>
    <cellStyle name="Nota 3 5 2 3 2 5 2" xfId="7812"/>
    <cellStyle name="Nota 3 5 2 3 2 5 2 2" xfId="11815"/>
    <cellStyle name="Nota 3 5 2 3 2 5 2 3" xfId="21365"/>
    <cellStyle name="Nota 3 5 2 3 2 5 3" xfId="6104"/>
    <cellStyle name="Nota 3 5 2 3 2 5 3 2" xfId="19657"/>
    <cellStyle name="Nota 3 5 2 3 2 5 4" xfId="9531"/>
    <cellStyle name="Nota 3 5 2 3 2 5 5" xfId="12884"/>
    <cellStyle name="Nota 3 5 2 3 2 6" xfId="6336"/>
    <cellStyle name="Nota 3 5 2 3 2 6 2" xfId="8044"/>
    <cellStyle name="Nota 3 5 2 3 2 6 2 2" xfId="12047"/>
    <cellStyle name="Nota 3 5 2 3 2 6 2 3" xfId="21597"/>
    <cellStyle name="Nota 3 5 2 3 2 6 3" xfId="10505"/>
    <cellStyle name="Nota 3 5 2 3 2 6 4" xfId="19889"/>
    <cellStyle name="Nota 3 5 2 3 2 7" xfId="5324"/>
    <cellStyle name="Nota 3 5 2 3 2 7 2" xfId="10100"/>
    <cellStyle name="Nota 3 5 2 3 2 7 3" xfId="18877"/>
    <cellStyle name="Nota 3 5 2 3 2 8" xfId="7032"/>
    <cellStyle name="Nota 3 5 2 3 2 8 2" xfId="11088"/>
    <cellStyle name="Nota 3 5 2 3 2 8 3" xfId="20585"/>
    <cellStyle name="Nota 3 5 2 3 2 9" xfId="4518"/>
    <cellStyle name="Nota 3 5 2 3 2 9 2" xfId="12287"/>
    <cellStyle name="Nota 3 5 2 3 3" xfId="2554"/>
    <cellStyle name="Nota 3 5 2 3 3 10" xfId="8719"/>
    <cellStyle name="Nota 3 5 2 3 3 11" xfId="18131"/>
    <cellStyle name="Nota 3 5 2 3 3 2" xfId="2941"/>
    <cellStyle name="Nota 3 5 2 3 3 2 2" xfId="7302"/>
    <cellStyle name="Nota 3 5 2 3 3 2 2 2" xfId="11313"/>
    <cellStyle name="Nota 3 5 2 3 3 2 2 3" xfId="20855"/>
    <cellStyle name="Nota 3 5 2 3 3 2 3" xfId="5594"/>
    <cellStyle name="Nota 3 5 2 3 3 2 3 2" xfId="19147"/>
    <cellStyle name="Nota 3 5 2 3 3 2 4" xfId="9068"/>
    <cellStyle name="Nota 3 5 2 3 3 2 5" xfId="14115"/>
    <cellStyle name="Nota 3 5 2 3 3 3" xfId="3324"/>
    <cellStyle name="Nota 3 5 2 3 3 3 2" xfId="4412"/>
    <cellStyle name="Nota 3 5 2 3 3 3 2 2" xfId="9699"/>
    <cellStyle name="Nota 3 5 2 3 3 3 2 3" xfId="12188"/>
    <cellStyle name="Nota 3 5 2 3 3 3 3" xfId="4691"/>
    <cellStyle name="Nota 3 5 2 3 3 3 3 2" xfId="18244"/>
    <cellStyle name="Nota 3 5 2 3 3 3 4" xfId="9278"/>
    <cellStyle name="Nota 3 5 2 3 3 3 5" xfId="13390"/>
    <cellStyle name="Nota 3 5 2 3 3 4" xfId="3707"/>
    <cellStyle name="Nota 3 5 2 3 3 4 2" xfId="7609"/>
    <cellStyle name="Nota 3 5 2 3 3 4 2 2" xfId="11612"/>
    <cellStyle name="Nota 3 5 2 3 3 4 2 3" xfId="21162"/>
    <cellStyle name="Nota 3 5 2 3 3 4 3" xfId="5901"/>
    <cellStyle name="Nota 3 5 2 3 3 4 3 2" xfId="19454"/>
    <cellStyle name="Nota 3 5 2 3 3 4 4" xfId="9456"/>
    <cellStyle name="Nota 3 5 2 3 3 4 5" xfId="13021"/>
    <cellStyle name="Nota 3 5 2 3 3 5" xfId="4089"/>
    <cellStyle name="Nota 3 5 2 3 3 5 2" xfId="7841"/>
    <cellStyle name="Nota 3 5 2 3 3 5 2 2" xfId="11844"/>
    <cellStyle name="Nota 3 5 2 3 3 5 2 3" xfId="21394"/>
    <cellStyle name="Nota 3 5 2 3 3 5 3" xfId="6133"/>
    <cellStyle name="Nota 3 5 2 3 3 5 3 2" xfId="19686"/>
    <cellStyle name="Nota 3 5 2 3 3 5 4" xfId="9633"/>
    <cellStyle name="Nota 3 5 2 3 3 5 5" xfId="12639"/>
    <cellStyle name="Nota 3 5 2 3 3 6" xfId="6365"/>
    <cellStyle name="Nota 3 5 2 3 3 6 2" xfId="8073"/>
    <cellStyle name="Nota 3 5 2 3 3 6 2 2" xfId="12076"/>
    <cellStyle name="Nota 3 5 2 3 3 6 2 3" xfId="21626"/>
    <cellStyle name="Nota 3 5 2 3 3 6 3" xfId="10534"/>
    <cellStyle name="Nota 3 5 2 3 3 6 4" xfId="19918"/>
    <cellStyle name="Nota 3 5 2 3 3 7" xfId="5353"/>
    <cellStyle name="Nota 3 5 2 3 3 7 2" xfId="10129"/>
    <cellStyle name="Nota 3 5 2 3 3 7 3" xfId="18906"/>
    <cellStyle name="Nota 3 5 2 3 3 8" xfId="7061"/>
    <cellStyle name="Nota 3 5 2 3 3 8 2" xfId="11117"/>
    <cellStyle name="Nota 3 5 2 3 3 8 3" xfId="20614"/>
    <cellStyle name="Nota 3 5 2 3 3 9" xfId="4547"/>
    <cellStyle name="Nota 3 5 2 3 3 9 2" xfId="12258"/>
    <cellStyle name="Nota 3 5 2 3 4" xfId="2611"/>
    <cellStyle name="Nota 3 5 2 3 4 2" xfId="2998"/>
    <cellStyle name="Nota 3 5 2 3 4 2 2" xfId="17383"/>
    <cellStyle name="Nota 3 5 2 3 4 3" xfId="3381"/>
    <cellStyle name="Nota 3 5 2 3 4 3 2" xfId="13333"/>
    <cellStyle name="Nota 3 5 2 3 4 4" xfId="3764"/>
    <cellStyle name="Nota 3 5 2 3 4 4 2" xfId="12964"/>
    <cellStyle name="Nota 3 5 2 3 4 5" xfId="4146"/>
    <cellStyle name="Nota 3 5 2 3 4 5 2" xfId="12583"/>
    <cellStyle name="Nota 3 5 2 3 4 6" xfId="5132"/>
    <cellStyle name="Nota 3 5 2 3 4 6 2" xfId="18685"/>
    <cellStyle name="Nota 3 5 2 3 4 7" xfId="8776"/>
    <cellStyle name="Nota 3 5 2 3 4 8" xfId="14751"/>
    <cellStyle name="Nota 3 5 2 3 5" xfId="2229"/>
    <cellStyle name="Nota 3 5 2 3 5 2" xfId="6840"/>
    <cellStyle name="Nota 3 5 2 3 5 2 2" xfId="20393"/>
    <cellStyle name="Nota 3 5 2 3 5 3" xfId="8416"/>
    <cellStyle name="Nota 3 5 2 3 5 4" xfId="13507"/>
    <cellStyle name="Nota 3 5 2 3 6" xfId="8254"/>
    <cellStyle name="Nota 3 5 2 4" xfId="2026"/>
    <cellStyle name="Nota 3 5 2 4 2" xfId="2084"/>
    <cellStyle name="Nota 3 5 2 4 2 2" xfId="2319"/>
    <cellStyle name="Nota 3 5 2 4 2 2 10" xfId="8506"/>
    <cellStyle name="Nota 3 5 2 4 2 2 11" xfId="15854"/>
    <cellStyle name="Nota 3 5 2 4 2 2 2" xfId="2706"/>
    <cellStyle name="Nota 3 5 2 4 2 2 2 2" xfId="7283"/>
    <cellStyle name="Nota 3 5 2 4 2 2 2 2 2" xfId="11294"/>
    <cellStyle name="Nota 3 5 2 4 2 2 2 2 3" xfId="20836"/>
    <cellStyle name="Nota 3 5 2 4 2 2 2 3" xfId="5575"/>
    <cellStyle name="Nota 3 5 2 4 2 2 2 3 2" xfId="19128"/>
    <cellStyle name="Nota 3 5 2 4 2 2 2 4" xfId="8871"/>
    <cellStyle name="Nota 3 5 2 4 2 2 2 5" xfId="14683"/>
    <cellStyle name="Nota 3 5 2 4 2 2 3" xfId="3089"/>
    <cellStyle name="Nota 3 5 2 4 2 2 3 2" xfId="6419"/>
    <cellStyle name="Nota 3 5 2 4 2 2 3 2 2" xfId="10588"/>
    <cellStyle name="Nota 3 5 2 4 2 2 3 2 3" xfId="19972"/>
    <cellStyle name="Nota 3 5 2 4 2 2 3 3" xfId="4710"/>
    <cellStyle name="Nota 3 5 2 4 2 2 3 3 2" xfId="18263"/>
    <cellStyle name="Nota 3 5 2 4 2 2 3 4" xfId="9186"/>
    <cellStyle name="Nota 3 5 2 4 2 2 3 5" xfId="14797"/>
    <cellStyle name="Nota 3 5 2 4 2 2 4" xfId="3472"/>
    <cellStyle name="Nota 3 5 2 4 2 2 4 2" xfId="7590"/>
    <cellStyle name="Nota 3 5 2 4 2 2 4 2 2" xfId="11593"/>
    <cellStyle name="Nota 3 5 2 4 2 2 4 2 3" xfId="21143"/>
    <cellStyle name="Nota 3 5 2 4 2 2 4 3" xfId="5882"/>
    <cellStyle name="Nota 3 5 2 4 2 2 4 3 2" xfId="19435"/>
    <cellStyle name="Nota 3 5 2 4 2 2 4 4" xfId="9364"/>
    <cellStyle name="Nota 3 5 2 4 2 2 4 5" xfId="13248"/>
    <cellStyle name="Nota 3 5 2 4 2 2 5" xfId="3854"/>
    <cellStyle name="Nota 3 5 2 4 2 2 5 2" xfId="7822"/>
    <cellStyle name="Nota 3 5 2 4 2 2 5 2 2" xfId="11825"/>
    <cellStyle name="Nota 3 5 2 4 2 2 5 2 3" xfId="21375"/>
    <cellStyle name="Nota 3 5 2 4 2 2 5 3" xfId="6114"/>
    <cellStyle name="Nota 3 5 2 4 2 2 5 3 2" xfId="19667"/>
    <cellStyle name="Nota 3 5 2 4 2 2 5 4" xfId="9541"/>
    <cellStyle name="Nota 3 5 2 4 2 2 5 5" xfId="12874"/>
    <cellStyle name="Nota 3 5 2 4 2 2 6" xfId="6346"/>
    <cellStyle name="Nota 3 5 2 4 2 2 6 2" xfId="8054"/>
    <cellStyle name="Nota 3 5 2 4 2 2 6 2 2" xfId="12057"/>
    <cellStyle name="Nota 3 5 2 4 2 2 6 2 3" xfId="21607"/>
    <cellStyle name="Nota 3 5 2 4 2 2 6 3" xfId="10515"/>
    <cellStyle name="Nota 3 5 2 4 2 2 6 4" xfId="19899"/>
    <cellStyle name="Nota 3 5 2 4 2 2 7" xfId="5334"/>
    <cellStyle name="Nota 3 5 2 4 2 2 7 2" xfId="10110"/>
    <cellStyle name="Nota 3 5 2 4 2 2 7 3" xfId="18887"/>
    <cellStyle name="Nota 3 5 2 4 2 2 8" xfId="7042"/>
    <cellStyle name="Nota 3 5 2 4 2 2 8 2" xfId="11098"/>
    <cellStyle name="Nota 3 5 2 4 2 2 8 3" xfId="20595"/>
    <cellStyle name="Nota 3 5 2 4 2 2 9" xfId="4528"/>
    <cellStyle name="Nota 3 5 2 4 2 2 9 2" xfId="12277"/>
    <cellStyle name="Nota 3 5 2 4 2 3" xfId="2574"/>
    <cellStyle name="Nota 3 5 2 4 2 3 10" xfId="8739"/>
    <cellStyle name="Nota 3 5 2 4 2 3 11" xfId="16123"/>
    <cellStyle name="Nota 3 5 2 4 2 3 2" xfId="2961"/>
    <cellStyle name="Nota 3 5 2 4 2 3 2 2" xfId="7322"/>
    <cellStyle name="Nota 3 5 2 4 2 3 2 2 2" xfId="11333"/>
    <cellStyle name="Nota 3 5 2 4 2 3 2 2 3" xfId="20875"/>
    <cellStyle name="Nota 3 5 2 4 2 3 2 3" xfId="5614"/>
    <cellStyle name="Nota 3 5 2 4 2 3 2 3 2" xfId="19167"/>
    <cellStyle name="Nota 3 5 2 4 2 3 2 4" xfId="9088"/>
    <cellStyle name="Nota 3 5 2 4 2 3 2 5" xfId="14870"/>
    <cellStyle name="Nota 3 5 2 4 2 3 3" xfId="3344"/>
    <cellStyle name="Nota 3 5 2 4 2 3 3 2" xfId="4464"/>
    <cellStyle name="Nota 3 5 2 4 2 3 3 2 2" xfId="9741"/>
    <cellStyle name="Nota 3 5 2 4 2 3 3 2 3" xfId="12174"/>
    <cellStyle name="Nota 3 5 2 4 2 3 3 3" xfId="4626"/>
    <cellStyle name="Nota 3 5 2 4 2 3 3 3 2" xfId="18179"/>
    <cellStyle name="Nota 3 5 2 4 2 3 3 4" xfId="9298"/>
    <cellStyle name="Nota 3 5 2 4 2 3 3 5" xfId="13370"/>
    <cellStyle name="Nota 3 5 2 4 2 3 4" xfId="3727"/>
    <cellStyle name="Nota 3 5 2 4 2 3 4 2" xfId="7629"/>
    <cellStyle name="Nota 3 5 2 4 2 3 4 2 2" xfId="11632"/>
    <cellStyle name="Nota 3 5 2 4 2 3 4 2 3" xfId="21182"/>
    <cellStyle name="Nota 3 5 2 4 2 3 4 3" xfId="5921"/>
    <cellStyle name="Nota 3 5 2 4 2 3 4 3 2" xfId="19474"/>
    <cellStyle name="Nota 3 5 2 4 2 3 4 4" xfId="9476"/>
    <cellStyle name="Nota 3 5 2 4 2 3 4 5" xfId="13001"/>
    <cellStyle name="Nota 3 5 2 4 2 3 5" xfId="4109"/>
    <cellStyle name="Nota 3 5 2 4 2 3 5 2" xfId="7861"/>
    <cellStyle name="Nota 3 5 2 4 2 3 5 2 2" xfId="11864"/>
    <cellStyle name="Nota 3 5 2 4 2 3 5 2 3" xfId="21414"/>
    <cellStyle name="Nota 3 5 2 4 2 3 5 3" xfId="6153"/>
    <cellStyle name="Nota 3 5 2 4 2 3 5 3 2" xfId="19706"/>
    <cellStyle name="Nota 3 5 2 4 2 3 5 4" xfId="9653"/>
    <cellStyle name="Nota 3 5 2 4 2 3 5 5" xfId="12619"/>
    <cellStyle name="Nota 3 5 2 4 2 3 6" xfId="6385"/>
    <cellStyle name="Nota 3 5 2 4 2 3 6 2" xfId="8093"/>
    <cellStyle name="Nota 3 5 2 4 2 3 6 2 2" xfId="12096"/>
    <cellStyle name="Nota 3 5 2 4 2 3 6 2 3" xfId="21646"/>
    <cellStyle name="Nota 3 5 2 4 2 3 6 3" xfId="10554"/>
    <cellStyle name="Nota 3 5 2 4 2 3 6 4" xfId="19938"/>
    <cellStyle name="Nota 3 5 2 4 2 3 7" xfId="5373"/>
    <cellStyle name="Nota 3 5 2 4 2 3 7 2" xfId="10149"/>
    <cellStyle name="Nota 3 5 2 4 2 3 7 3" xfId="18926"/>
    <cellStyle name="Nota 3 5 2 4 2 3 8" xfId="7081"/>
    <cellStyle name="Nota 3 5 2 4 2 3 8 2" xfId="11137"/>
    <cellStyle name="Nota 3 5 2 4 2 3 8 3" xfId="20634"/>
    <cellStyle name="Nota 3 5 2 4 2 3 9" xfId="4567"/>
    <cellStyle name="Nota 3 5 2 4 2 3 9 2" xfId="12250"/>
    <cellStyle name="Nota 3 5 2 4 2 4" xfId="2631"/>
    <cellStyle name="Nota 3 5 2 4 2 4 2" xfId="3018"/>
    <cellStyle name="Nota 3 5 2 4 2 4 2 2" xfId="18130"/>
    <cellStyle name="Nota 3 5 2 4 2 4 3" xfId="3401"/>
    <cellStyle name="Nota 3 5 2 4 2 4 3 2" xfId="13313"/>
    <cellStyle name="Nota 3 5 2 4 2 4 4" xfId="3784"/>
    <cellStyle name="Nota 3 5 2 4 2 4 4 2" xfId="12944"/>
    <cellStyle name="Nota 3 5 2 4 2 4 5" xfId="4166"/>
    <cellStyle name="Nota 3 5 2 4 2 4 5 2" xfId="12563"/>
    <cellStyle name="Nota 3 5 2 4 2 4 6" xfId="5202"/>
    <cellStyle name="Nota 3 5 2 4 2 4 6 2" xfId="18755"/>
    <cellStyle name="Nota 3 5 2 4 2 4 7" xfId="8796"/>
    <cellStyle name="Nota 3 5 2 4 2 4 8" xfId="14245"/>
    <cellStyle name="Nota 3 5 2 4 2 5" xfId="2249"/>
    <cellStyle name="Nota 3 5 2 4 2 5 2" xfId="6910"/>
    <cellStyle name="Nota 3 5 2 4 2 5 2 2" xfId="20463"/>
    <cellStyle name="Nota 3 5 2 4 2 5 3" xfId="8436"/>
    <cellStyle name="Nota 3 5 2 4 2 5 4" xfId="14205"/>
    <cellStyle name="Nota 3 5 2 4 2 6" xfId="8274"/>
    <cellStyle name="Nota 3 5 2 4 3" xfId="2295"/>
    <cellStyle name="Nota 3 5 2 4 3 10" xfId="8482"/>
    <cellStyle name="Nota 3 5 2 4 3 11" xfId="14393"/>
    <cellStyle name="Nota 3 5 2 4 3 2" xfId="2682"/>
    <cellStyle name="Nota 3 5 2 4 3 2 2" xfId="6667"/>
    <cellStyle name="Nota 3 5 2 4 3 2 2 2" xfId="10792"/>
    <cellStyle name="Nota 3 5 2 4 3 2 2 3" xfId="20220"/>
    <cellStyle name="Nota 3 5 2 4 3 2 3" xfId="4958"/>
    <cellStyle name="Nota 3 5 2 4 3 2 3 2" xfId="18511"/>
    <cellStyle name="Nota 3 5 2 4 3 2 4" xfId="8847"/>
    <cellStyle name="Nota 3 5 2 4 3 2 5" xfId="16847"/>
    <cellStyle name="Nota 3 5 2 4 3 3" xfId="3065"/>
    <cellStyle name="Nota 3 5 2 4 3 3 2" xfId="7142"/>
    <cellStyle name="Nota 3 5 2 4 3 3 2 2" xfId="11193"/>
    <cellStyle name="Nota 3 5 2 4 3 3 2 3" xfId="20695"/>
    <cellStyle name="Nota 3 5 2 4 3 3 3" xfId="5434"/>
    <cellStyle name="Nota 3 5 2 4 3 3 3 2" xfId="18987"/>
    <cellStyle name="Nota 3 5 2 4 3 3 4" xfId="9162"/>
    <cellStyle name="Nota 3 5 2 4 3 3 5" xfId="16964"/>
    <cellStyle name="Nota 3 5 2 4 3 4" xfId="3448"/>
    <cellStyle name="Nota 3 5 2 4 3 4 2" xfId="7569"/>
    <cellStyle name="Nota 3 5 2 4 3 4 2 2" xfId="11572"/>
    <cellStyle name="Nota 3 5 2 4 3 4 2 3" xfId="21122"/>
    <cellStyle name="Nota 3 5 2 4 3 4 3" xfId="5861"/>
    <cellStyle name="Nota 3 5 2 4 3 4 3 2" xfId="19414"/>
    <cellStyle name="Nota 3 5 2 4 3 4 4" xfId="9340"/>
    <cellStyle name="Nota 3 5 2 4 3 4 5" xfId="13269"/>
    <cellStyle name="Nota 3 5 2 4 3 5" xfId="3830"/>
    <cellStyle name="Nota 3 5 2 4 3 5 2" xfId="7801"/>
    <cellStyle name="Nota 3 5 2 4 3 5 2 2" xfId="11804"/>
    <cellStyle name="Nota 3 5 2 4 3 5 2 3" xfId="21354"/>
    <cellStyle name="Nota 3 5 2 4 3 5 3" xfId="6093"/>
    <cellStyle name="Nota 3 5 2 4 3 5 3 2" xfId="19646"/>
    <cellStyle name="Nota 3 5 2 4 3 5 4" xfId="9517"/>
    <cellStyle name="Nota 3 5 2 4 3 5 5" xfId="12898"/>
    <cellStyle name="Nota 3 5 2 4 3 6" xfId="6325"/>
    <cellStyle name="Nota 3 5 2 4 3 6 2" xfId="8033"/>
    <cellStyle name="Nota 3 5 2 4 3 6 2 2" xfId="12036"/>
    <cellStyle name="Nota 3 5 2 4 3 6 2 3" xfId="21586"/>
    <cellStyle name="Nota 3 5 2 4 3 6 3" xfId="10494"/>
    <cellStyle name="Nota 3 5 2 4 3 6 4" xfId="19878"/>
    <cellStyle name="Nota 3 5 2 4 3 7" xfId="5313"/>
    <cellStyle name="Nota 3 5 2 4 3 7 2" xfId="10089"/>
    <cellStyle name="Nota 3 5 2 4 3 7 3" xfId="18866"/>
    <cellStyle name="Nota 3 5 2 4 3 8" xfId="7021"/>
    <cellStyle name="Nota 3 5 2 4 3 8 2" xfId="11077"/>
    <cellStyle name="Nota 3 5 2 4 3 8 3" xfId="20574"/>
    <cellStyle name="Nota 3 5 2 4 3 9" xfId="4506"/>
    <cellStyle name="Nota 3 5 2 4 3 9 2" xfId="12299"/>
    <cellStyle name="Nota 3 5 2 4 4" xfId="2517"/>
    <cellStyle name="Nota 3 5 2 4 4 10" xfId="8682"/>
    <cellStyle name="Nota 3 5 2 4 4 11" xfId="16890"/>
    <cellStyle name="Nota 3 5 2 4 4 2" xfId="2904"/>
    <cellStyle name="Nota 3 5 2 4 4 2 2" xfId="6774"/>
    <cellStyle name="Nota 3 5 2 4 4 2 2 2" xfId="10870"/>
    <cellStyle name="Nota 3 5 2 4 4 2 2 3" xfId="20327"/>
    <cellStyle name="Nota 3 5 2 4 4 2 3" xfId="5065"/>
    <cellStyle name="Nota 3 5 2 4 4 2 3 2" xfId="18618"/>
    <cellStyle name="Nota 3 5 2 4 4 2 4" xfId="9031"/>
    <cellStyle name="Nota 3 5 2 4 4 2 5" xfId="14460"/>
    <cellStyle name="Nota 3 5 2 4 4 3" xfId="3287"/>
    <cellStyle name="Nota 3 5 2 4 4 3 2" xfId="7116"/>
    <cellStyle name="Nota 3 5 2 4 4 3 2 2" xfId="11172"/>
    <cellStyle name="Nota 3 5 2 4 4 3 2 3" xfId="20669"/>
    <cellStyle name="Nota 3 5 2 4 4 3 3" xfId="5408"/>
    <cellStyle name="Nota 3 5 2 4 4 3 3 2" xfId="18961"/>
    <cellStyle name="Nota 3 5 2 4 4 3 4" xfId="9245"/>
    <cellStyle name="Nota 3 5 2 4 4 3 5" xfId="13427"/>
    <cellStyle name="Nota 3 5 2 4 4 4" xfId="3670"/>
    <cellStyle name="Nota 3 5 2 4 4 4 2" xfId="7511"/>
    <cellStyle name="Nota 3 5 2 4 4 4 2 2" xfId="11514"/>
    <cellStyle name="Nota 3 5 2 4 4 4 2 3" xfId="21064"/>
    <cellStyle name="Nota 3 5 2 4 4 4 3" xfId="5803"/>
    <cellStyle name="Nota 3 5 2 4 4 4 3 2" xfId="19356"/>
    <cellStyle name="Nota 3 5 2 4 4 4 4" xfId="9423"/>
    <cellStyle name="Nota 3 5 2 4 4 4 5" xfId="13058"/>
    <cellStyle name="Nota 3 5 2 4 4 5" xfId="4052"/>
    <cellStyle name="Nota 3 5 2 4 4 5 2" xfId="7743"/>
    <cellStyle name="Nota 3 5 2 4 4 5 2 2" xfId="11746"/>
    <cellStyle name="Nota 3 5 2 4 4 5 2 3" xfId="21296"/>
    <cellStyle name="Nota 3 5 2 4 4 5 3" xfId="6035"/>
    <cellStyle name="Nota 3 5 2 4 4 5 3 2" xfId="19588"/>
    <cellStyle name="Nota 3 5 2 4 4 5 4" xfId="9600"/>
    <cellStyle name="Nota 3 5 2 4 4 5 5" xfId="12200"/>
    <cellStyle name="Nota 3 5 2 4 4 6" xfId="6267"/>
    <cellStyle name="Nota 3 5 2 4 4 6 2" xfId="7975"/>
    <cellStyle name="Nota 3 5 2 4 4 6 2 2" xfId="11978"/>
    <cellStyle name="Nota 3 5 2 4 4 6 2 3" xfId="21528"/>
    <cellStyle name="Nota 3 5 2 4 4 6 3" xfId="10436"/>
    <cellStyle name="Nota 3 5 2 4 4 6 4" xfId="19820"/>
    <cellStyle name="Nota 3 5 2 4 4 7" xfId="5255"/>
    <cellStyle name="Nota 3 5 2 4 4 7 2" xfId="10031"/>
    <cellStyle name="Nota 3 5 2 4 4 7 3" xfId="18808"/>
    <cellStyle name="Nota 3 5 2 4 4 8" xfId="6963"/>
    <cellStyle name="Nota 3 5 2 4 4 8 2" xfId="11019"/>
    <cellStyle name="Nota 3 5 2 4 4 8 3" xfId="20516"/>
    <cellStyle name="Nota 3 5 2 4 4 9" xfId="4351"/>
    <cellStyle name="Nota 3 5 2 4 4 9 2" xfId="12391"/>
    <cellStyle name="Nota 3 5 2 4 5" xfId="2393"/>
    <cellStyle name="Nota 3 5 2 4 5 2" xfId="2780"/>
    <cellStyle name="Nota 3 5 2 4 5 2 2" xfId="16424"/>
    <cellStyle name="Nota 3 5 2 4 5 3" xfId="3163"/>
    <cellStyle name="Nota 3 5 2 4 5 3 2" xfId="13653"/>
    <cellStyle name="Nota 3 5 2 4 5 4" xfId="3546"/>
    <cellStyle name="Nota 3 5 2 4 5 4 2" xfId="13182"/>
    <cellStyle name="Nota 3 5 2 4 5 5" xfId="3928"/>
    <cellStyle name="Nota 3 5 2 4 5 5 2" xfId="12800"/>
    <cellStyle name="Nota 3 5 2 4 5 6" xfId="5163"/>
    <cellStyle name="Nota 3 5 2 4 5 6 2" xfId="18716"/>
    <cellStyle name="Nota 3 5 2 4 5 7" xfId="8568"/>
    <cellStyle name="Nota 3 5 2 4 5 8" xfId="13646"/>
    <cellStyle name="Nota 3 5 2 4 6" xfId="2226"/>
    <cellStyle name="Nota 3 5 2 4 6 2" xfId="6871"/>
    <cellStyle name="Nota 3 5 2 4 6 2 2" xfId="20424"/>
    <cellStyle name="Nota 3 5 2 4 6 3" xfId="8413"/>
    <cellStyle name="Nota 3 5 2 4 6 4" xfId="15444"/>
    <cellStyle name="Nota 3 5 2 4 7" xfId="8217"/>
    <cellStyle name="Nota 3 5 2 4 8" xfId="16291"/>
    <cellStyle name="Nota 3 5 2 5" xfId="2165"/>
    <cellStyle name="Nota 3 5 2 5 10" xfId="8353"/>
    <cellStyle name="Nota 3 5 2 5 11" xfId="14937"/>
    <cellStyle name="Nota 3 5 2 5 2" xfId="2125"/>
    <cellStyle name="Nota 3 5 2 5 2 2" xfId="6723"/>
    <cellStyle name="Nota 3 5 2 5 2 2 2" xfId="10844"/>
    <cellStyle name="Nota 3 5 2 5 2 2 3" xfId="20276"/>
    <cellStyle name="Nota 3 5 2 5 2 3" xfId="5014"/>
    <cellStyle name="Nota 3 5 2 5 2 3 2" xfId="18567"/>
    <cellStyle name="Nota 3 5 2 5 2 4" xfId="8315"/>
    <cellStyle name="Nota 3 5 2 5 2 5" xfId="15703"/>
    <cellStyle name="Nota 3 5 2 5 3" xfId="2139"/>
    <cellStyle name="Nota 3 5 2 5 3 2" xfId="6448"/>
    <cellStyle name="Nota 3 5 2 5 3 2 2" xfId="10617"/>
    <cellStyle name="Nota 3 5 2 5 3 2 3" xfId="20001"/>
    <cellStyle name="Nota 3 5 2 5 3 3" xfId="4739"/>
    <cellStyle name="Nota 3 5 2 5 3 3 2" xfId="18292"/>
    <cellStyle name="Nota 3 5 2 5 3 4" xfId="8329"/>
    <cellStyle name="Nota 3 5 2 5 3 5" xfId="13919"/>
    <cellStyle name="Nota 3 5 2 5 4" xfId="2157"/>
    <cellStyle name="Nota 3 5 2 5 4 2" xfId="7553"/>
    <cellStyle name="Nota 3 5 2 5 4 2 2" xfId="11556"/>
    <cellStyle name="Nota 3 5 2 5 4 2 3" xfId="21106"/>
    <cellStyle name="Nota 3 5 2 5 4 3" xfId="5845"/>
    <cellStyle name="Nota 3 5 2 5 4 3 2" xfId="19398"/>
    <cellStyle name="Nota 3 5 2 5 4 4" xfId="8347"/>
    <cellStyle name="Nota 3 5 2 5 4 5" xfId="13968"/>
    <cellStyle name="Nota 3 5 2 5 5" xfId="2129"/>
    <cellStyle name="Nota 3 5 2 5 5 2" xfId="7785"/>
    <cellStyle name="Nota 3 5 2 5 5 2 2" xfId="11788"/>
    <cellStyle name="Nota 3 5 2 5 5 2 3" xfId="21338"/>
    <cellStyle name="Nota 3 5 2 5 5 3" xfId="6077"/>
    <cellStyle name="Nota 3 5 2 5 5 3 2" xfId="19630"/>
    <cellStyle name="Nota 3 5 2 5 5 4" xfId="8319"/>
    <cellStyle name="Nota 3 5 2 5 5 5" xfId="17038"/>
    <cellStyle name="Nota 3 5 2 5 6" xfId="6309"/>
    <cellStyle name="Nota 3 5 2 5 6 2" xfId="8017"/>
    <cellStyle name="Nota 3 5 2 5 6 2 2" xfId="12020"/>
    <cellStyle name="Nota 3 5 2 5 6 2 3" xfId="21570"/>
    <cellStyle name="Nota 3 5 2 5 6 3" xfId="10478"/>
    <cellStyle name="Nota 3 5 2 5 6 4" xfId="19862"/>
    <cellStyle name="Nota 3 5 2 5 7" xfId="5297"/>
    <cellStyle name="Nota 3 5 2 5 7 2" xfId="10073"/>
    <cellStyle name="Nota 3 5 2 5 7 3" xfId="18850"/>
    <cellStyle name="Nota 3 5 2 5 8" xfId="7005"/>
    <cellStyle name="Nota 3 5 2 5 8 2" xfId="11061"/>
    <cellStyle name="Nota 3 5 2 5 8 3" xfId="20558"/>
    <cellStyle name="Nota 3 5 2 5 9" xfId="4398"/>
    <cellStyle name="Nota 3 5 2 5 9 2" xfId="12346"/>
    <cellStyle name="Nota 3 5 2 6" xfId="2275"/>
    <cellStyle name="Nota 3 5 2 6 2" xfId="2662"/>
    <cellStyle name="Nota 3 5 2 6 2 2" xfId="6765"/>
    <cellStyle name="Nota 3 5 2 6 2 2 2" xfId="20318"/>
    <cellStyle name="Nota 3 5 2 6 2 3" xfId="8827"/>
    <cellStyle name="Nota 3 5 2 6 2 4" xfId="16122"/>
    <cellStyle name="Nota 3 5 2 6 3" xfId="3045"/>
    <cellStyle name="Nota 3 5 2 6 3 2" xfId="13874"/>
    <cellStyle name="Nota 3 5 2 6 4" xfId="3428"/>
    <cellStyle name="Nota 3 5 2 6 4 2" xfId="13289"/>
    <cellStyle name="Nota 3 5 2 6 5" xfId="3810"/>
    <cellStyle name="Nota 3 5 2 6 5 2" xfId="12918"/>
    <cellStyle name="Nota 3 5 2 6 6" xfId="5056"/>
    <cellStyle name="Nota 3 5 2 6 6 2" xfId="18609"/>
    <cellStyle name="Nota 3 5 2 6 7" xfId="8462"/>
    <cellStyle name="Nota 3 5 2 6 8" xfId="16315"/>
    <cellStyle name="Nota 3 5 2 7" xfId="2450"/>
    <cellStyle name="Nota 3 5 2 7 2" xfId="2837"/>
    <cellStyle name="Nota 3 5 2 7 2 2" xfId="6536"/>
    <cellStyle name="Nota 3 5 2 7 2 2 2" xfId="20089"/>
    <cellStyle name="Nota 3 5 2 7 2 3" xfId="8965"/>
    <cellStyle name="Nota 3 5 2 7 2 4" xfId="16083"/>
    <cellStyle name="Nota 3 5 2 7 3" xfId="3220"/>
    <cellStyle name="Nota 3 5 2 7 3 2" xfId="13514"/>
    <cellStyle name="Nota 3 5 2 7 4" xfId="3603"/>
    <cellStyle name="Nota 3 5 2 7 4 2" xfId="13125"/>
    <cellStyle name="Nota 3 5 2 7 5" xfId="3985"/>
    <cellStyle name="Nota 3 5 2 7 5 2" xfId="12743"/>
    <cellStyle name="Nota 3 5 2 7 6" xfId="4827"/>
    <cellStyle name="Nota 3 5 2 7 6 2" xfId="18380"/>
    <cellStyle name="Nota 3 5 2 7 7" xfId="8616"/>
    <cellStyle name="Nota 3 5 2 7 8" xfId="15105"/>
    <cellStyle name="Nota 3 5 2 8" xfId="2348"/>
    <cellStyle name="Nota 3 5 2 8 2" xfId="2735"/>
    <cellStyle name="Nota 3 5 2 8 2 2" xfId="6534"/>
    <cellStyle name="Nota 3 5 2 8 2 2 2" xfId="20087"/>
    <cellStyle name="Nota 3 5 2 8 2 3" xfId="8894"/>
    <cellStyle name="Nota 3 5 2 8 2 4" xfId="15117"/>
    <cellStyle name="Nota 3 5 2 8 3" xfId="3118"/>
    <cellStyle name="Nota 3 5 2 8 3 2" xfId="15976"/>
    <cellStyle name="Nota 3 5 2 8 4" xfId="3501"/>
    <cellStyle name="Nota 3 5 2 8 4 2" xfId="13741"/>
    <cellStyle name="Nota 3 5 2 8 5" xfId="3883"/>
    <cellStyle name="Nota 3 5 2 8 5 2" xfId="12845"/>
    <cellStyle name="Nota 3 5 2 8 6" xfId="4825"/>
    <cellStyle name="Nota 3 5 2 8 6 2" xfId="18378"/>
    <cellStyle name="Nota 3 5 2 8 7" xfId="8530"/>
    <cellStyle name="Nota 3 5 2 8 8" xfId="15198"/>
    <cellStyle name="Nota 3 5 2 9" xfId="5457"/>
    <cellStyle name="Nota 3 5 2 9 2" xfId="7165"/>
    <cellStyle name="Nota 3 5 2 9 2 2" xfId="11210"/>
    <cellStyle name="Nota 3 5 2 9 2 3" xfId="20718"/>
    <cellStyle name="Nota 3 5 2 9 3" xfId="10190"/>
    <cellStyle name="Nota 3 5 2 9 4" xfId="19010"/>
    <cellStyle name="Nota 3 5 3" xfId="2044"/>
    <cellStyle name="Nota 3 5 3 10" xfId="5111"/>
    <cellStyle name="Nota 3 5 3 10 2" xfId="9922"/>
    <cellStyle name="Nota 3 5 3 10 3" xfId="18664"/>
    <cellStyle name="Nota 3 5 3 11" xfId="6820"/>
    <cellStyle name="Nota 3 5 3 11 2" xfId="10909"/>
    <cellStyle name="Nota 3 5 3 11 3" xfId="20373"/>
    <cellStyle name="Nota 3 5 3 12" xfId="4237"/>
    <cellStyle name="Nota 3 5 3 12 2" xfId="12497"/>
    <cellStyle name="Nota 3 5 3 13" xfId="8234"/>
    <cellStyle name="Nota 3 5 3 14" xfId="16267"/>
    <cellStyle name="Nota 3 5 3 2" xfId="2101"/>
    <cellStyle name="Nota 3 5 3 2 2" xfId="2324"/>
    <cellStyle name="Nota 3 5 3 2 2 10" xfId="8511"/>
    <cellStyle name="Nota 3 5 3 2 2 11" xfId="14259"/>
    <cellStyle name="Nota 3 5 3 2 2 2" xfId="2711"/>
    <cellStyle name="Nota 3 5 3 2 2 2 2" xfId="7289"/>
    <cellStyle name="Nota 3 5 3 2 2 2 2 2" xfId="11300"/>
    <cellStyle name="Nota 3 5 3 2 2 2 2 3" xfId="20842"/>
    <cellStyle name="Nota 3 5 3 2 2 2 3" xfId="5581"/>
    <cellStyle name="Nota 3 5 3 2 2 2 3 2" xfId="19134"/>
    <cellStyle name="Nota 3 5 3 2 2 2 4" xfId="8876"/>
    <cellStyle name="Nota 3 5 3 2 2 2 5" xfId="14757"/>
    <cellStyle name="Nota 3 5 3 2 2 3" xfId="3094"/>
    <cellStyle name="Nota 3 5 3 2 2 3 2" xfId="6769"/>
    <cellStyle name="Nota 3 5 3 2 2 3 2 2" xfId="10867"/>
    <cellStyle name="Nota 3 5 3 2 2 3 2 3" xfId="20322"/>
    <cellStyle name="Nota 3 5 3 2 2 3 3" xfId="5060"/>
    <cellStyle name="Nota 3 5 3 2 2 3 3 2" xfId="18613"/>
    <cellStyle name="Nota 3 5 3 2 2 3 4" xfId="9191"/>
    <cellStyle name="Nota 3 5 3 2 2 3 5" xfId="17135"/>
    <cellStyle name="Nota 3 5 3 2 2 4" xfId="3477"/>
    <cellStyle name="Nota 3 5 3 2 2 4 2" xfId="7596"/>
    <cellStyle name="Nota 3 5 3 2 2 4 2 2" xfId="11599"/>
    <cellStyle name="Nota 3 5 3 2 2 4 2 3" xfId="21149"/>
    <cellStyle name="Nota 3 5 3 2 2 4 3" xfId="5888"/>
    <cellStyle name="Nota 3 5 3 2 2 4 3 2" xfId="19441"/>
    <cellStyle name="Nota 3 5 3 2 2 4 4" xfId="9369"/>
    <cellStyle name="Nota 3 5 3 2 2 4 5" xfId="13243"/>
    <cellStyle name="Nota 3 5 3 2 2 5" xfId="3859"/>
    <cellStyle name="Nota 3 5 3 2 2 5 2" xfId="7828"/>
    <cellStyle name="Nota 3 5 3 2 2 5 2 2" xfId="11831"/>
    <cellStyle name="Nota 3 5 3 2 2 5 2 3" xfId="21381"/>
    <cellStyle name="Nota 3 5 3 2 2 5 3" xfId="6120"/>
    <cellStyle name="Nota 3 5 3 2 2 5 3 2" xfId="19673"/>
    <cellStyle name="Nota 3 5 3 2 2 5 4" xfId="9546"/>
    <cellStyle name="Nota 3 5 3 2 2 5 5" xfId="12869"/>
    <cellStyle name="Nota 3 5 3 2 2 6" xfId="6352"/>
    <cellStyle name="Nota 3 5 3 2 2 6 2" xfId="8060"/>
    <cellStyle name="Nota 3 5 3 2 2 6 2 2" xfId="12063"/>
    <cellStyle name="Nota 3 5 3 2 2 6 2 3" xfId="21613"/>
    <cellStyle name="Nota 3 5 3 2 2 6 3" xfId="10521"/>
    <cellStyle name="Nota 3 5 3 2 2 6 4" xfId="19905"/>
    <cellStyle name="Nota 3 5 3 2 2 7" xfId="5340"/>
    <cellStyle name="Nota 3 5 3 2 2 7 2" xfId="10116"/>
    <cellStyle name="Nota 3 5 3 2 2 7 3" xfId="18893"/>
    <cellStyle name="Nota 3 5 3 2 2 8" xfId="7048"/>
    <cellStyle name="Nota 3 5 3 2 2 8 2" xfId="11104"/>
    <cellStyle name="Nota 3 5 3 2 2 8 3" xfId="20601"/>
    <cellStyle name="Nota 3 5 3 2 2 9" xfId="4534"/>
    <cellStyle name="Nota 3 5 3 2 2 9 2" xfId="12271"/>
    <cellStyle name="Nota 3 5 3 2 3" xfId="2591"/>
    <cellStyle name="Nota 3 5 3 2 3 10" xfId="8756"/>
    <cellStyle name="Nota 3 5 3 2 3 11" xfId="15997"/>
    <cellStyle name="Nota 3 5 3 2 3 2" xfId="2978"/>
    <cellStyle name="Nota 3 5 3 2 3 2 2" xfId="7339"/>
    <cellStyle name="Nota 3 5 3 2 3 2 2 2" xfId="11350"/>
    <cellStyle name="Nota 3 5 3 2 3 2 2 3" xfId="20892"/>
    <cellStyle name="Nota 3 5 3 2 3 2 3" xfId="5631"/>
    <cellStyle name="Nota 3 5 3 2 3 2 3 2" xfId="19184"/>
    <cellStyle name="Nota 3 5 3 2 3 2 4" xfId="9105"/>
    <cellStyle name="Nota 3 5 3 2 3 2 5" xfId="17790"/>
    <cellStyle name="Nota 3 5 3 2 3 3" xfId="3361"/>
    <cellStyle name="Nota 3 5 3 2 3 3 2" xfId="6414"/>
    <cellStyle name="Nota 3 5 3 2 3 3 2 2" xfId="10583"/>
    <cellStyle name="Nota 3 5 3 2 3 3 2 3" xfId="19967"/>
    <cellStyle name="Nota 3 5 3 2 3 3 3" xfId="4705"/>
    <cellStyle name="Nota 3 5 3 2 3 3 3 2" xfId="18258"/>
    <cellStyle name="Nota 3 5 3 2 3 3 4" xfId="9315"/>
    <cellStyle name="Nota 3 5 3 2 3 3 5" xfId="13353"/>
    <cellStyle name="Nota 3 5 3 2 3 4" xfId="3744"/>
    <cellStyle name="Nota 3 5 3 2 3 4 2" xfId="7646"/>
    <cellStyle name="Nota 3 5 3 2 3 4 2 2" xfId="11649"/>
    <cellStyle name="Nota 3 5 3 2 3 4 2 3" xfId="21199"/>
    <cellStyle name="Nota 3 5 3 2 3 4 3" xfId="5938"/>
    <cellStyle name="Nota 3 5 3 2 3 4 3 2" xfId="19491"/>
    <cellStyle name="Nota 3 5 3 2 3 4 4" xfId="9493"/>
    <cellStyle name="Nota 3 5 3 2 3 4 5" xfId="12984"/>
    <cellStyle name="Nota 3 5 3 2 3 5" xfId="4126"/>
    <cellStyle name="Nota 3 5 3 2 3 5 2" xfId="7878"/>
    <cellStyle name="Nota 3 5 3 2 3 5 2 2" xfId="11881"/>
    <cellStyle name="Nota 3 5 3 2 3 5 2 3" xfId="21431"/>
    <cellStyle name="Nota 3 5 3 2 3 5 3" xfId="6170"/>
    <cellStyle name="Nota 3 5 3 2 3 5 3 2" xfId="19723"/>
    <cellStyle name="Nota 3 5 3 2 3 5 4" xfId="9670"/>
    <cellStyle name="Nota 3 5 3 2 3 5 5" xfId="12602"/>
    <cellStyle name="Nota 3 5 3 2 3 6" xfId="6402"/>
    <cellStyle name="Nota 3 5 3 2 3 6 2" xfId="8110"/>
    <cellStyle name="Nota 3 5 3 2 3 6 2 2" xfId="12113"/>
    <cellStyle name="Nota 3 5 3 2 3 6 2 3" xfId="21663"/>
    <cellStyle name="Nota 3 5 3 2 3 6 3" xfId="10571"/>
    <cellStyle name="Nota 3 5 3 2 3 6 4" xfId="19955"/>
    <cellStyle name="Nota 3 5 3 2 3 7" xfId="5390"/>
    <cellStyle name="Nota 3 5 3 2 3 7 2" xfId="10166"/>
    <cellStyle name="Nota 3 5 3 2 3 7 3" xfId="18943"/>
    <cellStyle name="Nota 3 5 3 2 3 8" xfId="7098"/>
    <cellStyle name="Nota 3 5 3 2 3 8 2" xfId="11154"/>
    <cellStyle name="Nota 3 5 3 2 3 8 3" xfId="20651"/>
    <cellStyle name="Nota 3 5 3 2 3 9" xfId="4584"/>
    <cellStyle name="Nota 3 5 3 2 3 9 2" xfId="12233"/>
    <cellStyle name="Nota 3 5 3 2 4" xfId="2648"/>
    <cellStyle name="Nota 3 5 3 2 4 2" xfId="3035"/>
    <cellStyle name="Nota 3 5 3 2 4 2 2" xfId="15430"/>
    <cellStyle name="Nota 3 5 3 2 4 3" xfId="3418"/>
    <cellStyle name="Nota 3 5 3 2 4 3 2" xfId="13533"/>
    <cellStyle name="Nota 3 5 3 2 4 4" xfId="3801"/>
    <cellStyle name="Nota 3 5 3 2 4 4 2" xfId="12927"/>
    <cellStyle name="Nota 3 5 3 2 4 5" xfId="4183"/>
    <cellStyle name="Nota 3 5 3 2 4 5 2" xfId="12546"/>
    <cellStyle name="Nota 3 5 3 2 4 6" xfId="5180"/>
    <cellStyle name="Nota 3 5 3 2 4 6 2" xfId="18733"/>
    <cellStyle name="Nota 3 5 3 2 4 7" xfId="8813"/>
    <cellStyle name="Nota 3 5 3 2 4 8" xfId="17141"/>
    <cellStyle name="Nota 3 5 3 2 5" xfId="2266"/>
    <cellStyle name="Nota 3 5 3 2 5 2" xfId="6888"/>
    <cellStyle name="Nota 3 5 3 2 5 2 2" xfId="20441"/>
    <cellStyle name="Nota 3 5 3 2 5 3" xfId="8453"/>
    <cellStyle name="Nota 3 5 3 2 5 4" xfId="16021"/>
    <cellStyle name="Nota 3 5 3 2 6" xfId="8291"/>
    <cellStyle name="Nota 3 5 3 3" xfId="1986"/>
    <cellStyle name="Nota 3 5 3 3 2" xfId="2285"/>
    <cellStyle name="Nota 3 5 3 3 2 10" xfId="8472"/>
    <cellStyle name="Nota 3 5 3 3 2 11" xfId="18128"/>
    <cellStyle name="Nota 3 5 3 3 2 2" xfId="2672"/>
    <cellStyle name="Nota 3 5 3 3 2 2 2" xfId="6641"/>
    <cellStyle name="Nota 3 5 3 3 2 2 2 2" xfId="10781"/>
    <cellStyle name="Nota 3 5 3 3 2 2 2 3" xfId="20194"/>
    <cellStyle name="Nota 3 5 3 3 2 2 3" xfId="4932"/>
    <cellStyle name="Nota 3 5 3 3 2 2 3 2" xfId="18485"/>
    <cellStyle name="Nota 3 5 3 3 2 2 4" xfId="8837"/>
    <cellStyle name="Nota 3 5 3 3 2 2 5" xfId="16884"/>
    <cellStyle name="Nota 3 5 3 3 2 3" xfId="3055"/>
    <cellStyle name="Nota 3 5 3 3 2 3 2" xfId="6644"/>
    <cellStyle name="Nota 3 5 3 3 2 3 2 2" xfId="10784"/>
    <cellStyle name="Nota 3 5 3 3 2 3 2 3" xfId="20197"/>
    <cellStyle name="Nota 3 5 3 3 2 3 3" xfId="4935"/>
    <cellStyle name="Nota 3 5 3 3 2 3 3 2" xfId="18488"/>
    <cellStyle name="Nota 3 5 3 3 2 3 4" xfId="9152"/>
    <cellStyle name="Nota 3 5 3 3 2 3 5" xfId="15998"/>
    <cellStyle name="Nota 3 5 3 3 2 4" xfId="3438"/>
    <cellStyle name="Nota 3 5 3 3 2 4 2" xfId="7559"/>
    <cellStyle name="Nota 3 5 3 3 2 4 2 2" xfId="11562"/>
    <cellStyle name="Nota 3 5 3 3 2 4 2 3" xfId="21112"/>
    <cellStyle name="Nota 3 5 3 3 2 4 3" xfId="5851"/>
    <cellStyle name="Nota 3 5 3 3 2 4 3 2" xfId="19404"/>
    <cellStyle name="Nota 3 5 3 3 2 4 4" xfId="9330"/>
    <cellStyle name="Nota 3 5 3 3 2 4 5" xfId="13279"/>
    <cellStyle name="Nota 3 5 3 3 2 5" xfId="3820"/>
    <cellStyle name="Nota 3 5 3 3 2 5 2" xfId="7791"/>
    <cellStyle name="Nota 3 5 3 3 2 5 2 2" xfId="11794"/>
    <cellStyle name="Nota 3 5 3 3 2 5 2 3" xfId="21344"/>
    <cellStyle name="Nota 3 5 3 3 2 5 3" xfId="6083"/>
    <cellStyle name="Nota 3 5 3 3 2 5 3 2" xfId="19636"/>
    <cellStyle name="Nota 3 5 3 3 2 5 4" xfId="9507"/>
    <cellStyle name="Nota 3 5 3 3 2 5 5" xfId="12908"/>
    <cellStyle name="Nota 3 5 3 3 2 6" xfId="6315"/>
    <cellStyle name="Nota 3 5 3 3 2 6 2" xfId="8023"/>
    <cellStyle name="Nota 3 5 3 3 2 6 2 2" xfId="12026"/>
    <cellStyle name="Nota 3 5 3 3 2 6 2 3" xfId="21576"/>
    <cellStyle name="Nota 3 5 3 3 2 6 3" xfId="10484"/>
    <cellStyle name="Nota 3 5 3 3 2 6 4" xfId="19868"/>
    <cellStyle name="Nota 3 5 3 3 2 7" xfId="5303"/>
    <cellStyle name="Nota 3 5 3 3 2 7 2" xfId="10079"/>
    <cellStyle name="Nota 3 5 3 3 2 7 3" xfId="18856"/>
    <cellStyle name="Nota 3 5 3 3 2 8" xfId="7011"/>
    <cellStyle name="Nota 3 5 3 3 2 8 2" xfId="11067"/>
    <cellStyle name="Nota 3 5 3 3 2 8 3" xfId="20564"/>
    <cellStyle name="Nota 3 5 3 3 2 9" xfId="4494"/>
    <cellStyle name="Nota 3 5 3 3 2 9 2" xfId="12156"/>
    <cellStyle name="Nota 3 5 3 3 3" xfId="2480"/>
    <cellStyle name="Nota 3 5 3 3 3 10" xfId="8645"/>
    <cellStyle name="Nota 3 5 3 3 3 11" xfId="13810"/>
    <cellStyle name="Nota 3 5 3 3 3 2" xfId="2867"/>
    <cellStyle name="Nota 3 5 3 3 3 2 2" xfId="6715"/>
    <cellStyle name="Nota 3 5 3 3 3 2 2 2" xfId="10836"/>
    <cellStyle name="Nota 3 5 3 3 3 2 2 3" xfId="20268"/>
    <cellStyle name="Nota 3 5 3 3 3 2 3" xfId="5006"/>
    <cellStyle name="Nota 3 5 3 3 3 2 3 2" xfId="18559"/>
    <cellStyle name="Nota 3 5 3 3 3 2 4" xfId="8994"/>
    <cellStyle name="Nota 3 5 3 3 3 2 5" xfId="16229"/>
    <cellStyle name="Nota 3 5 3 3 3 3" xfId="3250"/>
    <cellStyle name="Nota 3 5 3 3 3 3 2" xfId="7175"/>
    <cellStyle name="Nota 3 5 3 3 3 3 2 2" xfId="11217"/>
    <cellStyle name="Nota 3 5 3 3 3 3 2 3" xfId="20728"/>
    <cellStyle name="Nota 3 5 3 3 3 3 3" xfId="5467"/>
    <cellStyle name="Nota 3 5 3 3 3 3 3 2" xfId="19020"/>
    <cellStyle name="Nota 3 5 3 3 3 3 4" xfId="9208"/>
    <cellStyle name="Nota 3 5 3 3 3 3 5" xfId="13461"/>
    <cellStyle name="Nota 3 5 3 3 3 4" xfId="3633"/>
    <cellStyle name="Nota 3 5 3 3 3 4 2" xfId="7536"/>
    <cellStyle name="Nota 3 5 3 3 3 4 2 2" xfId="11539"/>
    <cellStyle name="Nota 3 5 3 3 3 4 2 3" xfId="21089"/>
    <cellStyle name="Nota 3 5 3 3 3 4 3" xfId="5828"/>
    <cellStyle name="Nota 3 5 3 3 3 4 3 2" xfId="19381"/>
    <cellStyle name="Nota 3 5 3 3 3 4 4" xfId="9386"/>
    <cellStyle name="Nota 3 5 3 3 3 4 5" xfId="13095"/>
    <cellStyle name="Nota 3 5 3 3 3 5" xfId="4015"/>
    <cellStyle name="Nota 3 5 3 3 3 5 2" xfId="7768"/>
    <cellStyle name="Nota 3 5 3 3 3 5 2 2" xfId="11771"/>
    <cellStyle name="Nota 3 5 3 3 3 5 2 3" xfId="21321"/>
    <cellStyle name="Nota 3 5 3 3 3 5 3" xfId="6060"/>
    <cellStyle name="Nota 3 5 3 3 3 5 3 2" xfId="19613"/>
    <cellStyle name="Nota 3 5 3 3 3 5 4" xfId="9563"/>
    <cellStyle name="Nota 3 5 3 3 3 5 5" xfId="12713"/>
    <cellStyle name="Nota 3 5 3 3 3 6" xfId="6292"/>
    <cellStyle name="Nota 3 5 3 3 3 6 2" xfId="8000"/>
    <cellStyle name="Nota 3 5 3 3 3 6 2 2" xfId="12003"/>
    <cellStyle name="Nota 3 5 3 3 3 6 2 3" xfId="21553"/>
    <cellStyle name="Nota 3 5 3 3 3 6 3" xfId="10461"/>
    <cellStyle name="Nota 3 5 3 3 3 6 4" xfId="19845"/>
    <cellStyle name="Nota 3 5 3 3 3 7" xfId="5280"/>
    <cellStyle name="Nota 3 5 3 3 3 7 2" xfId="10056"/>
    <cellStyle name="Nota 3 5 3 3 3 7 3" xfId="18833"/>
    <cellStyle name="Nota 3 5 3 3 3 8" xfId="6988"/>
    <cellStyle name="Nota 3 5 3 3 3 8 2" xfId="11044"/>
    <cellStyle name="Nota 3 5 3 3 3 8 3" xfId="20541"/>
    <cellStyle name="Nota 3 5 3 3 3 9" xfId="4376"/>
    <cellStyle name="Nota 3 5 3 3 3 9 2" xfId="12366"/>
    <cellStyle name="Nota 3 5 3 3 4" xfId="2372"/>
    <cellStyle name="Nota 3 5 3 3 4 2" xfId="2759"/>
    <cellStyle name="Nota 3 5 3 3 4 2 2" xfId="14394"/>
    <cellStyle name="Nota 3 5 3 3 4 3" xfId="3142"/>
    <cellStyle name="Nota 3 5 3 3 4 3 2" xfId="15473"/>
    <cellStyle name="Nota 3 5 3 3 4 4" xfId="3525"/>
    <cellStyle name="Nota 3 5 3 3 4 4 2" xfId="13203"/>
    <cellStyle name="Nota 3 5 3 3 4 5" xfId="3907"/>
    <cellStyle name="Nota 3 5 3 3 4 5 2" xfId="12821"/>
    <cellStyle name="Nota 3 5 3 3 4 6" xfId="5099"/>
    <cellStyle name="Nota 3 5 3 3 4 6 2" xfId="18652"/>
    <cellStyle name="Nota 3 5 3 3 4 7" xfId="8549"/>
    <cellStyle name="Nota 3 5 3 3 4 8" xfId="17374"/>
    <cellStyle name="Nota 3 5 3 3 5" xfId="2188"/>
    <cellStyle name="Nota 3 5 3 3 5 2" xfId="6808"/>
    <cellStyle name="Nota 3 5 3 3 5 2 2" xfId="20361"/>
    <cellStyle name="Nota 3 5 3 3 5 3" xfId="8376"/>
    <cellStyle name="Nota 3 5 3 3 5 4" xfId="18174"/>
    <cellStyle name="Nota 3 5 3 3 6" xfId="8180"/>
    <cellStyle name="Nota 3 5 3 4" xfId="2300"/>
    <cellStyle name="Nota 3 5 3 4 10" xfId="8487"/>
    <cellStyle name="Nota 3 5 3 4 11" xfId="17232"/>
    <cellStyle name="Nota 3 5 3 4 2" xfId="2687"/>
    <cellStyle name="Nota 3 5 3 4 2 2" xfId="7268"/>
    <cellStyle name="Nota 3 5 3 4 2 2 2" xfId="11279"/>
    <cellStyle name="Nota 3 5 3 4 2 2 3" xfId="20821"/>
    <cellStyle name="Nota 3 5 3 4 2 3" xfId="5560"/>
    <cellStyle name="Nota 3 5 3 4 2 3 2" xfId="19113"/>
    <cellStyle name="Nota 3 5 3 4 2 4" xfId="8852"/>
    <cellStyle name="Nota 3 5 3 4 2 5" xfId="17798"/>
    <cellStyle name="Nota 3 5 3 4 3" xfId="3070"/>
    <cellStyle name="Nota 3 5 3 4 3 2" xfId="6436"/>
    <cellStyle name="Nota 3 5 3 4 3 2 2" xfId="10605"/>
    <cellStyle name="Nota 3 5 3 4 3 2 3" xfId="19989"/>
    <cellStyle name="Nota 3 5 3 4 3 3" xfId="4727"/>
    <cellStyle name="Nota 3 5 3 4 3 3 2" xfId="18280"/>
    <cellStyle name="Nota 3 5 3 4 3 4" xfId="9167"/>
    <cellStyle name="Nota 3 5 3 4 3 5" xfId="13840"/>
    <cellStyle name="Nota 3 5 3 4 4" xfId="3453"/>
    <cellStyle name="Nota 3 5 3 4 4 2" xfId="7575"/>
    <cellStyle name="Nota 3 5 3 4 4 2 2" xfId="11578"/>
    <cellStyle name="Nota 3 5 3 4 4 2 3" xfId="21128"/>
    <cellStyle name="Nota 3 5 3 4 4 3" xfId="5867"/>
    <cellStyle name="Nota 3 5 3 4 4 3 2" xfId="19420"/>
    <cellStyle name="Nota 3 5 3 4 4 4" xfId="9345"/>
    <cellStyle name="Nota 3 5 3 4 4 5" xfId="13264"/>
    <cellStyle name="Nota 3 5 3 4 5" xfId="3835"/>
    <cellStyle name="Nota 3 5 3 4 5 2" xfId="7807"/>
    <cellStyle name="Nota 3 5 3 4 5 2 2" xfId="11810"/>
    <cellStyle name="Nota 3 5 3 4 5 2 3" xfId="21360"/>
    <cellStyle name="Nota 3 5 3 4 5 3" xfId="6099"/>
    <cellStyle name="Nota 3 5 3 4 5 3 2" xfId="19652"/>
    <cellStyle name="Nota 3 5 3 4 5 4" xfId="9522"/>
    <cellStyle name="Nota 3 5 3 4 5 5" xfId="12893"/>
    <cellStyle name="Nota 3 5 3 4 6" xfId="6331"/>
    <cellStyle name="Nota 3 5 3 4 6 2" xfId="8039"/>
    <cellStyle name="Nota 3 5 3 4 6 2 2" xfId="12042"/>
    <cellStyle name="Nota 3 5 3 4 6 2 3" xfId="21592"/>
    <cellStyle name="Nota 3 5 3 4 6 3" xfId="10500"/>
    <cellStyle name="Nota 3 5 3 4 6 4" xfId="19884"/>
    <cellStyle name="Nota 3 5 3 4 7" xfId="5319"/>
    <cellStyle name="Nota 3 5 3 4 7 2" xfId="10095"/>
    <cellStyle name="Nota 3 5 3 4 7 3" xfId="18872"/>
    <cellStyle name="Nota 3 5 3 4 8" xfId="7027"/>
    <cellStyle name="Nota 3 5 3 4 8 2" xfId="11083"/>
    <cellStyle name="Nota 3 5 3 4 8 3" xfId="20580"/>
    <cellStyle name="Nota 3 5 3 4 9" xfId="4513"/>
    <cellStyle name="Nota 3 5 3 4 9 2" xfId="12292"/>
    <cellStyle name="Nota 3 5 3 5" xfId="2534"/>
    <cellStyle name="Nota 3 5 3 5 10" xfId="8699"/>
    <cellStyle name="Nota 3 5 3 5 11" xfId="17384"/>
    <cellStyle name="Nota 3 5 3 5 2" xfId="2921"/>
    <cellStyle name="Nota 3 5 3 5 2 2" xfId="6703"/>
    <cellStyle name="Nota 3 5 3 5 2 2 2" xfId="10824"/>
    <cellStyle name="Nota 3 5 3 5 2 2 3" xfId="20256"/>
    <cellStyle name="Nota 3 5 3 5 2 3" xfId="4994"/>
    <cellStyle name="Nota 3 5 3 5 2 3 2" xfId="18547"/>
    <cellStyle name="Nota 3 5 3 5 2 4" xfId="9048"/>
    <cellStyle name="Nota 3 5 3 5 2 5" xfId="15835"/>
    <cellStyle name="Nota 3 5 3 5 3" xfId="3304"/>
    <cellStyle name="Nota 3 5 3 5 3 2" xfId="7404"/>
    <cellStyle name="Nota 3 5 3 5 3 2 2" xfId="11409"/>
    <cellStyle name="Nota 3 5 3 5 3 2 3" xfId="20957"/>
    <cellStyle name="Nota 3 5 3 5 3 3" xfId="5696"/>
    <cellStyle name="Nota 3 5 3 5 3 3 2" xfId="19249"/>
    <cellStyle name="Nota 3 5 3 5 3 4" xfId="9262"/>
    <cellStyle name="Nota 3 5 3 5 3 5" xfId="13410"/>
    <cellStyle name="Nota 3 5 3 5 4" xfId="3687"/>
    <cellStyle name="Nota 3 5 3 5 4 2" xfId="7494"/>
    <cellStyle name="Nota 3 5 3 5 4 2 2" xfId="11497"/>
    <cellStyle name="Nota 3 5 3 5 4 2 3" xfId="21047"/>
    <cellStyle name="Nota 3 5 3 5 4 3" xfId="5786"/>
    <cellStyle name="Nota 3 5 3 5 4 3 2" xfId="19339"/>
    <cellStyle name="Nota 3 5 3 5 4 4" xfId="9440"/>
    <cellStyle name="Nota 3 5 3 5 4 5" xfId="13041"/>
    <cellStyle name="Nota 3 5 3 5 5" xfId="4069"/>
    <cellStyle name="Nota 3 5 3 5 5 2" xfId="7726"/>
    <cellStyle name="Nota 3 5 3 5 5 2 2" xfId="11729"/>
    <cellStyle name="Nota 3 5 3 5 5 2 3" xfId="21279"/>
    <cellStyle name="Nota 3 5 3 5 5 3" xfId="6018"/>
    <cellStyle name="Nota 3 5 3 5 5 3 2" xfId="19571"/>
    <cellStyle name="Nota 3 5 3 5 5 4" xfId="9617"/>
    <cellStyle name="Nota 3 5 3 5 5 5" xfId="12659"/>
    <cellStyle name="Nota 3 5 3 5 6" xfId="6250"/>
    <cellStyle name="Nota 3 5 3 5 6 2" xfId="7958"/>
    <cellStyle name="Nota 3 5 3 5 6 2 2" xfId="11961"/>
    <cellStyle name="Nota 3 5 3 5 6 2 3" xfId="21511"/>
    <cellStyle name="Nota 3 5 3 5 6 3" xfId="10419"/>
    <cellStyle name="Nota 3 5 3 5 6 4" xfId="19803"/>
    <cellStyle name="Nota 3 5 3 5 7" xfId="5238"/>
    <cellStyle name="Nota 3 5 3 5 7 2" xfId="10014"/>
    <cellStyle name="Nota 3 5 3 5 7 3" xfId="18791"/>
    <cellStyle name="Nota 3 5 3 5 8" xfId="6946"/>
    <cellStyle name="Nota 3 5 3 5 8 2" xfId="11002"/>
    <cellStyle name="Nota 3 5 3 5 8 3" xfId="20499"/>
    <cellStyle name="Nota 3 5 3 5 9" xfId="4333"/>
    <cellStyle name="Nota 3 5 3 5 9 2" xfId="12409"/>
    <cellStyle name="Nota 3 5 3 6" xfId="2361"/>
    <cellStyle name="Nota 3 5 3 6 2" xfId="2748"/>
    <cellStyle name="Nota 3 5 3 6 2 2" xfId="7373"/>
    <cellStyle name="Nota 3 5 3 6 2 2 2" xfId="20926"/>
    <cellStyle name="Nota 3 5 3 6 2 3" xfId="8902"/>
    <cellStyle name="Nota 3 5 3 6 2 4" xfId="16075"/>
    <cellStyle name="Nota 3 5 3 6 3" xfId="3131"/>
    <cellStyle name="Nota 3 5 3 6 3 2" xfId="15162"/>
    <cellStyle name="Nota 3 5 3 6 4" xfId="3514"/>
    <cellStyle name="Nota 3 5 3 6 4 2" xfId="13214"/>
    <cellStyle name="Nota 3 5 3 6 5" xfId="3896"/>
    <cellStyle name="Nota 3 5 3 6 5 2" xfId="12832"/>
    <cellStyle name="Nota 3 5 3 6 6" xfId="5665"/>
    <cellStyle name="Nota 3 5 3 6 6 2" xfId="19218"/>
    <cellStyle name="Nota 3 5 3 6 7" xfId="8539"/>
    <cellStyle name="Nota 3 5 3 6 8" xfId="16536"/>
    <cellStyle name="Nota 3 5 3 7" xfId="4798"/>
    <cellStyle name="Nota 3 5 3 7 2" xfId="6507"/>
    <cellStyle name="Nota 3 5 3 7 2 2" xfId="10672"/>
    <cellStyle name="Nota 3 5 3 7 2 3" xfId="20060"/>
    <cellStyle name="Nota 3 5 3 7 3" xfId="9846"/>
    <cellStyle name="Nota 3 5 3 7 4" xfId="18351"/>
    <cellStyle name="Nota 3 5 3 8" xfId="4671"/>
    <cellStyle name="Nota 3 5 3 8 2" xfId="4434"/>
    <cellStyle name="Nota 3 5 3 8 2 2" xfId="9718"/>
    <cellStyle name="Nota 3 5 3 8 2 3" xfId="12324"/>
    <cellStyle name="Nota 3 5 3 8 3" xfId="9803"/>
    <cellStyle name="Nota 3 5 3 8 4" xfId="18224"/>
    <cellStyle name="Nota 3 5 3 9" xfId="5695"/>
    <cellStyle name="Nota 3 5 3 9 2" xfId="7403"/>
    <cellStyle name="Nota 3 5 3 9 2 2" xfId="11408"/>
    <cellStyle name="Nota 3 5 3 9 2 3" xfId="20956"/>
    <cellStyle name="Nota 3 5 3 9 3" xfId="10262"/>
    <cellStyle name="Nota 3 5 3 9 4" xfId="19248"/>
    <cellStyle name="Nota 3 5 4" xfId="2445"/>
    <cellStyle name="Nota 3 5 4 2" xfId="2832"/>
    <cellStyle name="Nota 3 5 4 2 2" xfId="17594"/>
    <cellStyle name="Nota 3 5 4 3" xfId="3215"/>
    <cellStyle name="Nota 3 5 4 3 2" xfId="13573"/>
    <cellStyle name="Nota 3 5 4 4" xfId="3598"/>
    <cellStyle name="Nota 3 5 4 4 2" xfId="13130"/>
    <cellStyle name="Nota 3 5 4 5" xfId="3980"/>
    <cellStyle name="Nota 3 5 4 5 2" xfId="12748"/>
    <cellStyle name="Nota 3 5 4 6" xfId="16032"/>
    <cellStyle name="Nota 3 5 5" xfId="2375"/>
    <cellStyle name="Nota 3 5 5 2" xfId="2762"/>
    <cellStyle name="Nota 3 5 5 2 2" xfId="14118"/>
    <cellStyle name="Nota 3 5 5 3" xfId="3145"/>
    <cellStyle name="Nota 3 5 5 3 2" xfId="18139"/>
    <cellStyle name="Nota 3 5 5 4" xfId="3528"/>
    <cellStyle name="Nota 3 5 5 4 2" xfId="13200"/>
    <cellStyle name="Nota 3 5 5 5" xfId="3910"/>
    <cellStyle name="Nota 3 5 5 5 2" xfId="12818"/>
    <cellStyle name="Nota 3 5 5 6" xfId="16843"/>
    <cellStyle name="Nota 3 5 6" xfId="21878"/>
    <cellStyle name="Nota 3 6" xfId="1741"/>
    <cellStyle name="Nota 3 6 10" xfId="4600"/>
    <cellStyle name="Nota 3 6 10 2" xfId="9775"/>
    <cellStyle name="Nota 3 6 10 3" xfId="12217"/>
    <cellStyle name="Nota 3 6 11" xfId="5128"/>
    <cellStyle name="Nota 3 6 11 2" xfId="9939"/>
    <cellStyle name="Nota 3 6 11 3" xfId="18681"/>
    <cellStyle name="Nota 3 6 12" xfId="4192"/>
    <cellStyle name="Nota 3 6 12 2" xfId="12537"/>
    <cellStyle name="Nota 3 6 13" xfId="21879"/>
    <cellStyle name="Nota 3 6 2" xfId="1955"/>
    <cellStyle name="Nota 3 6 2 10" xfId="6822"/>
    <cellStyle name="Nota 3 6 2 10 2" xfId="10911"/>
    <cellStyle name="Nota 3 6 2 10 3" xfId="20375"/>
    <cellStyle name="Nota 3 6 2 11" xfId="4239"/>
    <cellStyle name="Nota 3 6 2 11 2" xfId="13500"/>
    <cellStyle name="Nota 3 6 2 12" xfId="8155"/>
    <cellStyle name="Nota 3 6 2 2" xfId="2063"/>
    <cellStyle name="Nota 3 6 2 2 2" xfId="2308"/>
    <cellStyle name="Nota 3 6 2 2 2 10" xfId="8495"/>
    <cellStyle name="Nota 3 6 2 2 2 11" xfId="15312"/>
    <cellStyle name="Nota 3 6 2 2 2 2" xfId="2695"/>
    <cellStyle name="Nota 3 6 2 2 2 2 2" xfId="7272"/>
    <cellStyle name="Nota 3 6 2 2 2 2 2 2" xfId="11283"/>
    <cellStyle name="Nota 3 6 2 2 2 2 2 3" xfId="20825"/>
    <cellStyle name="Nota 3 6 2 2 2 2 3" xfId="5564"/>
    <cellStyle name="Nota 3 6 2 2 2 2 3 2" xfId="19117"/>
    <cellStyle name="Nota 3 6 2 2 2 2 4" xfId="8860"/>
    <cellStyle name="Nota 3 6 2 2 2 2 5" xfId="13851"/>
    <cellStyle name="Nota 3 6 2 2 2 3" xfId="3078"/>
    <cellStyle name="Nota 3 6 2 2 2 3 2" xfId="4420"/>
    <cellStyle name="Nota 3 6 2 2 2 3 2 2" xfId="9706"/>
    <cellStyle name="Nota 3 6 2 2 2 3 2 3" xfId="13499"/>
    <cellStyle name="Nota 3 6 2 2 2 3 3" xfId="4635"/>
    <cellStyle name="Nota 3 6 2 2 2 3 3 2" xfId="18188"/>
    <cellStyle name="Nota 3 6 2 2 2 3 4" xfId="9175"/>
    <cellStyle name="Nota 3 6 2 2 2 3 5" xfId="13864"/>
    <cellStyle name="Nota 3 6 2 2 2 4" xfId="3461"/>
    <cellStyle name="Nota 3 6 2 2 2 4 2" xfId="7579"/>
    <cellStyle name="Nota 3 6 2 2 2 4 2 2" xfId="11582"/>
    <cellStyle name="Nota 3 6 2 2 2 4 2 3" xfId="21132"/>
    <cellStyle name="Nota 3 6 2 2 2 4 3" xfId="5871"/>
    <cellStyle name="Nota 3 6 2 2 2 4 3 2" xfId="19424"/>
    <cellStyle name="Nota 3 6 2 2 2 4 4" xfId="9353"/>
    <cellStyle name="Nota 3 6 2 2 2 4 5" xfId="13503"/>
    <cellStyle name="Nota 3 6 2 2 2 5" xfId="3843"/>
    <cellStyle name="Nota 3 6 2 2 2 5 2" xfId="7811"/>
    <cellStyle name="Nota 3 6 2 2 2 5 2 2" xfId="11814"/>
    <cellStyle name="Nota 3 6 2 2 2 5 2 3" xfId="21364"/>
    <cellStyle name="Nota 3 6 2 2 2 5 3" xfId="6103"/>
    <cellStyle name="Nota 3 6 2 2 2 5 3 2" xfId="19656"/>
    <cellStyle name="Nota 3 6 2 2 2 5 4" xfId="9530"/>
    <cellStyle name="Nota 3 6 2 2 2 5 5" xfId="12885"/>
    <cellStyle name="Nota 3 6 2 2 2 6" xfId="6335"/>
    <cellStyle name="Nota 3 6 2 2 2 6 2" xfId="8043"/>
    <cellStyle name="Nota 3 6 2 2 2 6 2 2" xfId="12046"/>
    <cellStyle name="Nota 3 6 2 2 2 6 2 3" xfId="21596"/>
    <cellStyle name="Nota 3 6 2 2 2 6 3" xfId="10504"/>
    <cellStyle name="Nota 3 6 2 2 2 6 4" xfId="19888"/>
    <cellStyle name="Nota 3 6 2 2 2 7" xfId="5323"/>
    <cellStyle name="Nota 3 6 2 2 2 7 2" xfId="10099"/>
    <cellStyle name="Nota 3 6 2 2 2 7 3" xfId="18876"/>
    <cellStyle name="Nota 3 6 2 2 2 8" xfId="7031"/>
    <cellStyle name="Nota 3 6 2 2 2 8 2" xfId="11087"/>
    <cellStyle name="Nota 3 6 2 2 2 8 3" xfId="20584"/>
    <cellStyle name="Nota 3 6 2 2 2 9" xfId="4517"/>
    <cellStyle name="Nota 3 6 2 2 2 9 2" xfId="12288"/>
    <cellStyle name="Nota 3 6 2 2 3" xfId="2553"/>
    <cellStyle name="Nota 3 6 2 2 3 10" xfId="8718"/>
    <cellStyle name="Nota 3 6 2 2 3 11" xfId="16077"/>
    <cellStyle name="Nota 3 6 2 2 3 2" xfId="2940"/>
    <cellStyle name="Nota 3 6 2 2 3 2 2" xfId="7301"/>
    <cellStyle name="Nota 3 6 2 2 3 2 2 2" xfId="11312"/>
    <cellStyle name="Nota 3 6 2 2 3 2 2 3" xfId="20854"/>
    <cellStyle name="Nota 3 6 2 2 3 2 3" xfId="5593"/>
    <cellStyle name="Nota 3 6 2 2 3 2 3 2" xfId="19146"/>
    <cellStyle name="Nota 3 6 2 2 3 2 4" xfId="9067"/>
    <cellStyle name="Nota 3 6 2 2 3 2 5" xfId="17093"/>
    <cellStyle name="Nota 3 6 2 2 3 3" xfId="3323"/>
    <cellStyle name="Nota 3 6 2 2 3 3 2" xfId="7121"/>
    <cellStyle name="Nota 3 6 2 2 3 3 2 2" xfId="11177"/>
    <cellStyle name="Nota 3 6 2 2 3 3 2 3" xfId="20674"/>
    <cellStyle name="Nota 3 6 2 2 3 3 3" xfId="5413"/>
    <cellStyle name="Nota 3 6 2 2 3 3 3 2" xfId="18966"/>
    <cellStyle name="Nota 3 6 2 2 3 3 4" xfId="9277"/>
    <cellStyle name="Nota 3 6 2 2 3 3 5" xfId="13391"/>
    <cellStyle name="Nota 3 6 2 2 3 4" xfId="3706"/>
    <cellStyle name="Nota 3 6 2 2 3 4 2" xfId="7608"/>
    <cellStyle name="Nota 3 6 2 2 3 4 2 2" xfId="11611"/>
    <cellStyle name="Nota 3 6 2 2 3 4 2 3" xfId="21161"/>
    <cellStyle name="Nota 3 6 2 2 3 4 3" xfId="5900"/>
    <cellStyle name="Nota 3 6 2 2 3 4 3 2" xfId="19453"/>
    <cellStyle name="Nota 3 6 2 2 3 4 4" xfId="9455"/>
    <cellStyle name="Nota 3 6 2 2 3 4 5" xfId="13022"/>
    <cellStyle name="Nota 3 6 2 2 3 5" xfId="4088"/>
    <cellStyle name="Nota 3 6 2 2 3 5 2" xfId="7840"/>
    <cellStyle name="Nota 3 6 2 2 3 5 2 2" xfId="11843"/>
    <cellStyle name="Nota 3 6 2 2 3 5 2 3" xfId="21393"/>
    <cellStyle name="Nota 3 6 2 2 3 5 3" xfId="6132"/>
    <cellStyle name="Nota 3 6 2 2 3 5 3 2" xfId="19685"/>
    <cellStyle name="Nota 3 6 2 2 3 5 4" xfId="9632"/>
    <cellStyle name="Nota 3 6 2 2 3 5 5" xfId="12640"/>
    <cellStyle name="Nota 3 6 2 2 3 6" xfId="6364"/>
    <cellStyle name="Nota 3 6 2 2 3 6 2" xfId="8072"/>
    <cellStyle name="Nota 3 6 2 2 3 6 2 2" xfId="12075"/>
    <cellStyle name="Nota 3 6 2 2 3 6 2 3" xfId="21625"/>
    <cellStyle name="Nota 3 6 2 2 3 6 3" xfId="10533"/>
    <cellStyle name="Nota 3 6 2 2 3 6 4" xfId="19917"/>
    <cellStyle name="Nota 3 6 2 2 3 7" xfId="5352"/>
    <cellStyle name="Nota 3 6 2 2 3 7 2" xfId="10128"/>
    <cellStyle name="Nota 3 6 2 2 3 7 3" xfId="18905"/>
    <cellStyle name="Nota 3 6 2 2 3 8" xfId="7060"/>
    <cellStyle name="Nota 3 6 2 2 3 8 2" xfId="11116"/>
    <cellStyle name="Nota 3 6 2 2 3 8 3" xfId="20613"/>
    <cellStyle name="Nota 3 6 2 2 3 9" xfId="4546"/>
    <cellStyle name="Nota 3 6 2 2 3 9 2" xfId="12259"/>
    <cellStyle name="Nota 3 6 2 2 4" xfId="2610"/>
    <cellStyle name="Nota 3 6 2 2 4 2" xfId="2997"/>
    <cellStyle name="Nota 3 6 2 2 4 2 2" xfId="15479"/>
    <cellStyle name="Nota 3 6 2 2 4 3" xfId="3380"/>
    <cellStyle name="Nota 3 6 2 2 4 3 2" xfId="13334"/>
    <cellStyle name="Nota 3 6 2 2 4 4" xfId="3763"/>
    <cellStyle name="Nota 3 6 2 2 4 4 2" xfId="12965"/>
    <cellStyle name="Nota 3 6 2 2 4 5" xfId="4145"/>
    <cellStyle name="Nota 3 6 2 2 4 5 2" xfId="12584"/>
    <cellStyle name="Nota 3 6 2 2 4 6" xfId="5131"/>
    <cellStyle name="Nota 3 6 2 2 4 6 2" xfId="18684"/>
    <cellStyle name="Nota 3 6 2 2 4 7" xfId="8775"/>
    <cellStyle name="Nota 3 6 2 2 4 8" xfId="15025"/>
    <cellStyle name="Nota 3 6 2 2 5" xfId="2228"/>
    <cellStyle name="Nota 3 6 2 2 5 2" xfId="6839"/>
    <cellStyle name="Nota 3 6 2 2 5 2 2" xfId="20392"/>
    <cellStyle name="Nota 3 6 2 2 5 3" xfId="8415"/>
    <cellStyle name="Nota 3 6 2 2 5 4" xfId="13521"/>
    <cellStyle name="Nota 3 6 2 2 6" xfId="8253"/>
    <cellStyle name="Nota 3 6 2 3" xfId="2046"/>
    <cellStyle name="Nota 3 6 2 3 2" xfId="2102"/>
    <cellStyle name="Nota 3 6 2 3 2 2" xfId="2325"/>
    <cellStyle name="Nota 3 6 2 3 2 2 10" xfId="8512"/>
    <cellStyle name="Nota 3 6 2 3 2 2 11" xfId="13979"/>
    <cellStyle name="Nota 3 6 2 3 2 2 2" xfId="2712"/>
    <cellStyle name="Nota 3 6 2 3 2 2 2 2" xfId="7290"/>
    <cellStyle name="Nota 3 6 2 3 2 2 2 2 2" xfId="11301"/>
    <cellStyle name="Nota 3 6 2 3 2 2 2 2 3" xfId="20843"/>
    <cellStyle name="Nota 3 6 2 3 2 2 2 3" xfId="5582"/>
    <cellStyle name="Nota 3 6 2 3 2 2 2 3 2" xfId="19135"/>
    <cellStyle name="Nota 3 6 2 3 2 2 2 4" xfId="8877"/>
    <cellStyle name="Nota 3 6 2 3 2 2 2 5" xfId="14482"/>
    <cellStyle name="Nota 3 6 2 3 2 2 3" xfId="3095"/>
    <cellStyle name="Nota 3 6 2 3 2 2 3 2" xfId="7125"/>
    <cellStyle name="Nota 3 6 2 3 2 2 3 2 2" xfId="11180"/>
    <cellStyle name="Nota 3 6 2 3 2 2 3 2 3" xfId="20678"/>
    <cellStyle name="Nota 3 6 2 3 2 2 3 3" xfId="5417"/>
    <cellStyle name="Nota 3 6 2 3 2 2 3 3 2" xfId="18970"/>
    <cellStyle name="Nota 3 6 2 3 2 2 3 4" xfId="9192"/>
    <cellStyle name="Nota 3 6 2 3 2 2 3 5" xfId="14246"/>
    <cellStyle name="Nota 3 6 2 3 2 2 4" xfId="3478"/>
    <cellStyle name="Nota 3 6 2 3 2 2 4 2" xfId="7597"/>
    <cellStyle name="Nota 3 6 2 3 2 2 4 2 2" xfId="11600"/>
    <cellStyle name="Nota 3 6 2 3 2 2 4 2 3" xfId="21150"/>
    <cellStyle name="Nota 3 6 2 3 2 2 4 3" xfId="5889"/>
    <cellStyle name="Nota 3 6 2 3 2 2 4 3 2" xfId="19442"/>
    <cellStyle name="Nota 3 6 2 3 2 2 4 4" xfId="9370"/>
    <cellStyle name="Nota 3 6 2 3 2 2 4 5" xfId="13242"/>
    <cellStyle name="Nota 3 6 2 3 2 2 5" xfId="3860"/>
    <cellStyle name="Nota 3 6 2 3 2 2 5 2" xfId="7829"/>
    <cellStyle name="Nota 3 6 2 3 2 2 5 2 2" xfId="11832"/>
    <cellStyle name="Nota 3 6 2 3 2 2 5 2 3" xfId="21382"/>
    <cellStyle name="Nota 3 6 2 3 2 2 5 3" xfId="6121"/>
    <cellStyle name="Nota 3 6 2 3 2 2 5 3 2" xfId="19674"/>
    <cellStyle name="Nota 3 6 2 3 2 2 5 4" xfId="9547"/>
    <cellStyle name="Nota 3 6 2 3 2 2 5 5" xfId="12868"/>
    <cellStyle name="Nota 3 6 2 3 2 2 6" xfId="6353"/>
    <cellStyle name="Nota 3 6 2 3 2 2 6 2" xfId="8061"/>
    <cellStyle name="Nota 3 6 2 3 2 2 6 2 2" xfId="12064"/>
    <cellStyle name="Nota 3 6 2 3 2 2 6 2 3" xfId="21614"/>
    <cellStyle name="Nota 3 6 2 3 2 2 6 3" xfId="10522"/>
    <cellStyle name="Nota 3 6 2 3 2 2 6 4" xfId="19906"/>
    <cellStyle name="Nota 3 6 2 3 2 2 7" xfId="5341"/>
    <cellStyle name="Nota 3 6 2 3 2 2 7 2" xfId="10117"/>
    <cellStyle name="Nota 3 6 2 3 2 2 7 3" xfId="18894"/>
    <cellStyle name="Nota 3 6 2 3 2 2 8" xfId="7049"/>
    <cellStyle name="Nota 3 6 2 3 2 2 8 2" xfId="11105"/>
    <cellStyle name="Nota 3 6 2 3 2 2 8 3" xfId="20602"/>
    <cellStyle name="Nota 3 6 2 3 2 2 9" xfId="4535"/>
    <cellStyle name="Nota 3 6 2 3 2 2 9 2" xfId="12270"/>
    <cellStyle name="Nota 3 6 2 3 2 3" xfId="2592"/>
    <cellStyle name="Nota 3 6 2 3 2 3 10" xfId="8757"/>
    <cellStyle name="Nota 3 6 2 3 2 3 11" xfId="18051"/>
    <cellStyle name="Nota 3 6 2 3 2 3 2" xfId="2979"/>
    <cellStyle name="Nota 3 6 2 3 2 3 2 2" xfId="7340"/>
    <cellStyle name="Nota 3 6 2 3 2 3 2 2 2" xfId="11351"/>
    <cellStyle name="Nota 3 6 2 3 2 3 2 2 3" xfId="20893"/>
    <cellStyle name="Nota 3 6 2 3 2 3 2 3" xfId="5632"/>
    <cellStyle name="Nota 3 6 2 3 2 3 2 3 2" xfId="19185"/>
    <cellStyle name="Nota 3 6 2 3 2 3 2 4" xfId="9106"/>
    <cellStyle name="Nota 3 6 2 3 2 3 2 5" xfId="14675"/>
    <cellStyle name="Nota 3 6 2 3 2 3 3" xfId="3362"/>
    <cellStyle name="Nota 3 6 2 3 2 3 3 2" xfId="6413"/>
    <cellStyle name="Nota 3 6 2 3 2 3 3 2 2" xfId="10582"/>
    <cellStyle name="Nota 3 6 2 3 2 3 3 2 3" xfId="19966"/>
    <cellStyle name="Nota 3 6 2 3 2 3 3 3" xfId="4704"/>
    <cellStyle name="Nota 3 6 2 3 2 3 3 3 2" xfId="18257"/>
    <cellStyle name="Nota 3 6 2 3 2 3 3 4" xfId="9316"/>
    <cellStyle name="Nota 3 6 2 3 2 3 3 5" xfId="13352"/>
    <cellStyle name="Nota 3 6 2 3 2 3 4" xfId="3745"/>
    <cellStyle name="Nota 3 6 2 3 2 3 4 2" xfId="7647"/>
    <cellStyle name="Nota 3 6 2 3 2 3 4 2 2" xfId="11650"/>
    <cellStyle name="Nota 3 6 2 3 2 3 4 2 3" xfId="21200"/>
    <cellStyle name="Nota 3 6 2 3 2 3 4 3" xfId="5939"/>
    <cellStyle name="Nota 3 6 2 3 2 3 4 3 2" xfId="19492"/>
    <cellStyle name="Nota 3 6 2 3 2 3 4 4" xfId="9494"/>
    <cellStyle name="Nota 3 6 2 3 2 3 4 5" xfId="12983"/>
    <cellStyle name="Nota 3 6 2 3 2 3 5" xfId="4127"/>
    <cellStyle name="Nota 3 6 2 3 2 3 5 2" xfId="7879"/>
    <cellStyle name="Nota 3 6 2 3 2 3 5 2 2" xfId="11882"/>
    <cellStyle name="Nota 3 6 2 3 2 3 5 2 3" xfId="21432"/>
    <cellStyle name="Nota 3 6 2 3 2 3 5 3" xfId="6171"/>
    <cellStyle name="Nota 3 6 2 3 2 3 5 3 2" xfId="19724"/>
    <cellStyle name="Nota 3 6 2 3 2 3 5 4" xfId="9671"/>
    <cellStyle name="Nota 3 6 2 3 2 3 5 5" xfId="12601"/>
    <cellStyle name="Nota 3 6 2 3 2 3 6" xfId="6403"/>
    <cellStyle name="Nota 3 6 2 3 2 3 6 2" xfId="8111"/>
    <cellStyle name="Nota 3 6 2 3 2 3 6 2 2" xfId="12114"/>
    <cellStyle name="Nota 3 6 2 3 2 3 6 2 3" xfId="21664"/>
    <cellStyle name="Nota 3 6 2 3 2 3 6 3" xfId="10572"/>
    <cellStyle name="Nota 3 6 2 3 2 3 6 4" xfId="19956"/>
    <cellStyle name="Nota 3 6 2 3 2 3 7" xfId="5391"/>
    <cellStyle name="Nota 3 6 2 3 2 3 7 2" xfId="10167"/>
    <cellStyle name="Nota 3 6 2 3 2 3 7 3" xfId="18944"/>
    <cellStyle name="Nota 3 6 2 3 2 3 8" xfId="7099"/>
    <cellStyle name="Nota 3 6 2 3 2 3 8 2" xfId="11155"/>
    <cellStyle name="Nota 3 6 2 3 2 3 8 3" xfId="20652"/>
    <cellStyle name="Nota 3 6 2 3 2 3 9" xfId="4585"/>
    <cellStyle name="Nota 3 6 2 3 2 3 9 2" xfId="12232"/>
    <cellStyle name="Nota 3 6 2 3 2 4" xfId="2649"/>
    <cellStyle name="Nota 3 6 2 3 2 4 2" xfId="3036"/>
    <cellStyle name="Nota 3 6 2 3 2 4 2 2" xfId="15541"/>
    <cellStyle name="Nota 3 6 2 3 2 4 3" xfId="3419"/>
    <cellStyle name="Nota 3 6 2 3 2 4 3 2" xfId="13504"/>
    <cellStyle name="Nota 3 6 2 3 2 4 4" xfId="3802"/>
    <cellStyle name="Nota 3 6 2 3 2 4 4 2" xfId="12926"/>
    <cellStyle name="Nota 3 6 2 3 2 4 5" xfId="4184"/>
    <cellStyle name="Nota 3 6 2 3 2 4 5 2" xfId="12545"/>
    <cellStyle name="Nota 3 6 2 3 2 4 6" xfId="5204"/>
    <cellStyle name="Nota 3 6 2 3 2 4 6 2" xfId="18757"/>
    <cellStyle name="Nota 3 6 2 3 2 4 7" xfId="8814"/>
    <cellStyle name="Nota 3 6 2 3 2 4 8" xfId="14110"/>
    <cellStyle name="Nota 3 6 2 3 2 5" xfId="2267"/>
    <cellStyle name="Nota 3 6 2 3 2 5 2" xfId="6912"/>
    <cellStyle name="Nota 3 6 2 3 2 5 2 2" xfId="20465"/>
    <cellStyle name="Nota 3 6 2 3 2 5 3" xfId="8454"/>
    <cellStyle name="Nota 3 6 2 3 2 5 4" xfId="18075"/>
    <cellStyle name="Nota 3 6 2 3 2 6" xfId="8292"/>
    <cellStyle name="Nota 3 6 2 3 3" xfId="2301"/>
    <cellStyle name="Nota 3 6 2 3 3 10" xfId="8488"/>
    <cellStyle name="Nota 3 6 2 3 3 11" xfId="13772"/>
    <cellStyle name="Nota 3 6 2 3 3 2" xfId="2688"/>
    <cellStyle name="Nota 3 6 2 3 3 2 2" xfId="7269"/>
    <cellStyle name="Nota 3 6 2 3 3 2 2 2" xfId="11280"/>
    <cellStyle name="Nota 3 6 2 3 3 2 2 3" xfId="20822"/>
    <cellStyle name="Nota 3 6 2 3 3 2 3" xfId="5561"/>
    <cellStyle name="Nota 3 6 2 3 3 2 3 2" xfId="19114"/>
    <cellStyle name="Nota 3 6 2 3 3 2 4" xfId="8853"/>
    <cellStyle name="Nota 3 6 2 3 3 2 5" xfId="14682"/>
    <cellStyle name="Nota 3 6 2 3 3 3" xfId="3071"/>
    <cellStyle name="Nota 3 6 2 3 3 3 2" xfId="4480"/>
    <cellStyle name="Nota 3 6 2 3 3 3 2 2" xfId="9754"/>
    <cellStyle name="Nota 3 6 2 3 3 3 2 3" xfId="12164"/>
    <cellStyle name="Nota 3 6 2 3 3 3 3" xfId="4610"/>
    <cellStyle name="Nota 3 6 2 3 3 3 3 2" xfId="12207"/>
    <cellStyle name="Nota 3 6 2 3 3 3 4" xfId="9168"/>
    <cellStyle name="Nota 3 6 2 3 3 3 5" xfId="17214"/>
    <cellStyle name="Nota 3 6 2 3 3 4" xfId="3454"/>
    <cellStyle name="Nota 3 6 2 3 3 4 2" xfId="7576"/>
    <cellStyle name="Nota 3 6 2 3 3 4 2 2" xfId="11579"/>
    <cellStyle name="Nota 3 6 2 3 3 4 2 3" xfId="21129"/>
    <cellStyle name="Nota 3 6 2 3 3 4 3" xfId="5868"/>
    <cellStyle name="Nota 3 6 2 3 3 4 3 2" xfId="19421"/>
    <cellStyle name="Nota 3 6 2 3 3 4 4" xfId="9346"/>
    <cellStyle name="Nota 3 6 2 3 3 4 5" xfId="13263"/>
    <cellStyle name="Nota 3 6 2 3 3 5" xfId="3836"/>
    <cellStyle name="Nota 3 6 2 3 3 5 2" xfId="7808"/>
    <cellStyle name="Nota 3 6 2 3 3 5 2 2" xfId="11811"/>
    <cellStyle name="Nota 3 6 2 3 3 5 2 3" xfId="21361"/>
    <cellStyle name="Nota 3 6 2 3 3 5 3" xfId="6100"/>
    <cellStyle name="Nota 3 6 2 3 3 5 3 2" xfId="19653"/>
    <cellStyle name="Nota 3 6 2 3 3 5 4" xfId="9523"/>
    <cellStyle name="Nota 3 6 2 3 3 5 5" xfId="12892"/>
    <cellStyle name="Nota 3 6 2 3 3 6" xfId="6332"/>
    <cellStyle name="Nota 3 6 2 3 3 6 2" xfId="8040"/>
    <cellStyle name="Nota 3 6 2 3 3 6 2 2" xfId="12043"/>
    <cellStyle name="Nota 3 6 2 3 3 6 2 3" xfId="21593"/>
    <cellStyle name="Nota 3 6 2 3 3 6 3" xfId="10501"/>
    <cellStyle name="Nota 3 6 2 3 3 6 4" xfId="19885"/>
    <cellStyle name="Nota 3 6 2 3 3 7" xfId="5320"/>
    <cellStyle name="Nota 3 6 2 3 3 7 2" xfId="10096"/>
    <cellStyle name="Nota 3 6 2 3 3 7 3" xfId="18873"/>
    <cellStyle name="Nota 3 6 2 3 3 8" xfId="7028"/>
    <cellStyle name="Nota 3 6 2 3 3 8 2" xfId="11084"/>
    <cellStyle name="Nota 3 6 2 3 3 8 3" xfId="20581"/>
    <cellStyle name="Nota 3 6 2 3 3 9" xfId="4514"/>
    <cellStyle name="Nota 3 6 2 3 3 9 2" xfId="12291"/>
    <cellStyle name="Nota 3 6 2 3 4" xfId="2536"/>
    <cellStyle name="Nota 3 6 2 3 4 10" xfId="8701"/>
    <cellStyle name="Nota 3 6 2 3 4 11" xfId="18146"/>
    <cellStyle name="Nota 3 6 2 3 4 2" xfId="2923"/>
    <cellStyle name="Nota 3 6 2 3 4 2 2" xfId="6612"/>
    <cellStyle name="Nota 3 6 2 3 4 2 2 2" xfId="10752"/>
    <cellStyle name="Nota 3 6 2 3 4 2 2 3" xfId="20165"/>
    <cellStyle name="Nota 3 6 2 3 4 2 3" xfId="4903"/>
    <cellStyle name="Nota 3 6 2 3 4 2 3 2" xfId="18456"/>
    <cellStyle name="Nota 3 6 2 3 4 2 4" xfId="9050"/>
    <cellStyle name="Nota 3 6 2 3 4 2 5" xfId="14277"/>
    <cellStyle name="Nota 3 6 2 3 4 3" xfId="3306"/>
    <cellStyle name="Nota 3 6 2 3 4 3 2" xfId="7413"/>
    <cellStyle name="Nota 3 6 2 3 4 3 2 2" xfId="11418"/>
    <cellStyle name="Nota 3 6 2 3 4 3 2 3" xfId="20966"/>
    <cellStyle name="Nota 3 6 2 3 4 3 3" xfId="5705"/>
    <cellStyle name="Nota 3 6 2 3 4 3 3 2" xfId="19258"/>
    <cellStyle name="Nota 3 6 2 3 4 3 4" xfId="9264"/>
    <cellStyle name="Nota 3 6 2 3 4 3 5" xfId="13408"/>
    <cellStyle name="Nota 3 6 2 3 4 4" xfId="3689"/>
    <cellStyle name="Nota 3 6 2 3 4 4 2" xfId="7492"/>
    <cellStyle name="Nota 3 6 2 3 4 4 2 2" xfId="11495"/>
    <cellStyle name="Nota 3 6 2 3 4 4 2 3" xfId="21045"/>
    <cellStyle name="Nota 3 6 2 3 4 4 3" xfId="5784"/>
    <cellStyle name="Nota 3 6 2 3 4 4 3 2" xfId="19337"/>
    <cellStyle name="Nota 3 6 2 3 4 4 4" xfId="9442"/>
    <cellStyle name="Nota 3 6 2 3 4 4 5" xfId="13039"/>
    <cellStyle name="Nota 3 6 2 3 4 5" xfId="4071"/>
    <cellStyle name="Nota 3 6 2 3 4 5 2" xfId="7724"/>
    <cellStyle name="Nota 3 6 2 3 4 5 2 2" xfId="11727"/>
    <cellStyle name="Nota 3 6 2 3 4 5 2 3" xfId="21277"/>
    <cellStyle name="Nota 3 6 2 3 4 5 3" xfId="6016"/>
    <cellStyle name="Nota 3 6 2 3 4 5 3 2" xfId="19569"/>
    <cellStyle name="Nota 3 6 2 3 4 5 4" xfId="9619"/>
    <cellStyle name="Nota 3 6 2 3 4 5 5" xfId="12657"/>
    <cellStyle name="Nota 3 6 2 3 4 6" xfId="6248"/>
    <cellStyle name="Nota 3 6 2 3 4 6 2" xfId="7956"/>
    <cellStyle name="Nota 3 6 2 3 4 6 2 2" xfId="11959"/>
    <cellStyle name="Nota 3 6 2 3 4 6 2 3" xfId="21509"/>
    <cellStyle name="Nota 3 6 2 3 4 6 3" xfId="10417"/>
    <cellStyle name="Nota 3 6 2 3 4 6 4" xfId="19801"/>
    <cellStyle name="Nota 3 6 2 3 4 7" xfId="5236"/>
    <cellStyle name="Nota 3 6 2 3 4 7 2" xfId="10012"/>
    <cellStyle name="Nota 3 6 2 3 4 7 3" xfId="18789"/>
    <cellStyle name="Nota 3 6 2 3 4 8" xfId="6944"/>
    <cellStyle name="Nota 3 6 2 3 4 8 2" xfId="11000"/>
    <cellStyle name="Nota 3 6 2 3 4 8 3" xfId="20497"/>
    <cellStyle name="Nota 3 6 2 3 4 9" xfId="4331"/>
    <cellStyle name="Nota 3 6 2 3 4 9 2" xfId="12411"/>
    <cellStyle name="Nota 3 6 2 3 5" xfId="2384"/>
    <cellStyle name="Nota 3 6 2 3 5 2" xfId="2771"/>
    <cellStyle name="Nota 3 6 2 3 5 2 2" xfId="13889"/>
    <cellStyle name="Nota 3 6 2 3 5 3" xfId="3154"/>
    <cellStyle name="Nota 3 6 2 3 5 3 2" xfId="17424"/>
    <cellStyle name="Nota 3 6 2 3 5 4" xfId="3537"/>
    <cellStyle name="Nota 3 6 2 3 5 4 2" xfId="13191"/>
    <cellStyle name="Nota 3 6 2 3 5 5" xfId="3919"/>
    <cellStyle name="Nota 3 6 2 3 5 5 2" xfId="12809"/>
    <cellStyle name="Nota 3 6 2 3 5 6" xfId="5181"/>
    <cellStyle name="Nota 3 6 2 3 5 6 2" xfId="18734"/>
    <cellStyle name="Nota 3 6 2 3 5 7" xfId="8559"/>
    <cellStyle name="Nota 3 6 2 3 5 8" xfId="14403"/>
    <cellStyle name="Nota 3 6 2 3 6" xfId="6889"/>
    <cellStyle name="Nota 3 6 2 3 6 2" xfId="10957"/>
    <cellStyle name="Nota 3 6 2 3 6 3" xfId="20442"/>
    <cellStyle name="Nota 3 6 2 3 7" xfId="8236"/>
    <cellStyle name="Nota 3 6 2 3 8" xfId="14126"/>
    <cellStyle name="Nota 3 6 2 4" xfId="2274"/>
    <cellStyle name="Nota 3 6 2 4 10" xfId="8461"/>
    <cellStyle name="Nota 3 6 2 4 11" xfId="14842"/>
    <cellStyle name="Nota 3 6 2 4 2" xfId="2661"/>
    <cellStyle name="Nota 3 6 2 4 2 2" xfId="6638"/>
    <cellStyle name="Nota 3 6 2 4 2 2 2" xfId="10778"/>
    <cellStyle name="Nota 3 6 2 4 2 2 3" xfId="20191"/>
    <cellStyle name="Nota 3 6 2 4 2 3" xfId="4929"/>
    <cellStyle name="Nota 3 6 2 4 2 3 2" xfId="18482"/>
    <cellStyle name="Nota 3 6 2 4 2 4" xfId="8826"/>
    <cellStyle name="Nota 3 6 2 4 2 5" xfId="17414"/>
    <cellStyle name="Nota 3 6 2 4 3" xfId="3044"/>
    <cellStyle name="Nota 3 6 2 4 3 2" xfId="6447"/>
    <cellStyle name="Nota 3 6 2 4 3 2 2" xfId="10616"/>
    <cellStyle name="Nota 3 6 2 4 3 2 3" xfId="20000"/>
    <cellStyle name="Nota 3 6 2 4 3 3" xfId="4738"/>
    <cellStyle name="Nota 3 6 2 4 3 3 2" xfId="18291"/>
    <cellStyle name="Nota 3 6 2 4 3 4" xfId="9146"/>
    <cellStyle name="Nota 3 6 2 4 3 5" xfId="14154"/>
    <cellStyle name="Nota 3 6 2 4 4" xfId="3427"/>
    <cellStyle name="Nota 3 6 2 4 4 2" xfId="7554"/>
    <cellStyle name="Nota 3 6 2 4 4 2 2" xfId="11557"/>
    <cellStyle name="Nota 3 6 2 4 4 2 3" xfId="21107"/>
    <cellStyle name="Nota 3 6 2 4 4 3" xfId="5846"/>
    <cellStyle name="Nota 3 6 2 4 4 3 2" xfId="19399"/>
    <cellStyle name="Nota 3 6 2 4 4 4" xfId="9324"/>
    <cellStyle name="Nota 3 6 2 4 4 5" xfId="13290"/>
    <cellStyle name="Nota 3 6 2 4 5" xfId="3809"/>
    <cellStyle name="Nota 3 6 2 4 5 2" xfId="7786"/>
    <cellStyle name="Nota 3 6 2 4 5 2 2" xfId="11789"/>
    <cellStyle name="Nota 3 6 2 4 5 2 3" xfId="21339"/>
    <cellStyle name="Nota 3 6 2 4 5 3" xfId="6078"/>
    <cellStyle name="Nota 3 6 2 4 5 3 2" xfId="19631"/>
    <cellStyle name="Nota 3 6 2 4 5 4" xfId="9501"/>
    <cellStyle name="Nota 3 6 2 4 5 5" xfId="12919"/>
    <cellStyle name="Nota 3 6 2 4 6" xfId="6310"/>
    <cellStyle name="Nota 3 6 2 4 6 2" xfId="8018"/>
    <cellStyle name="Nota 3 6 2 4 6 2 2" xfId="12021"/>
    <cellStyle name="Nota 3 6 2 4 6 2 3" xfId="21571"/>
    <cellStyle name="Nota 3 6 2 4 6 3" xfId="10479"/>
    <cellStyle name="Nota 3 6 2 4 6 4" xfId="19863"/>
    <cellStyle name="Nota 3 6 2 4 7" xfId="5298"/>
    <cellStyle name="Nota 3 6 2 4 7 2" xfId="10074"/>
    <cellStyle name="Nota 3 6 2 4 7 3" xfId="18851"/>
    <cellStyle name="Nota 3 6 2 4 8" xfId="7006"/>
    <cellStyle name="Nota 3 6 2 4 8 2" xfId="11062"/>
    <cellStyle name="Nota 3 6 2 4 8 3" xfId="20559"/>
    <cellStyle name="Nota 3 6 2 4 9" xfId="4399"/>
    <cellStyle name="Nota 3 6 2 4 9 2" xfId="12345"/>
    <cellStyle name="Nota 3 6 2 5" xfId="2449"/>
    <cellStyle name="Nota 3 6 2 5 2" xfId="2836"/>
    <cellStyle name="Nota 3 6 2 5 2 2" xfId="4452"/>
    <cellStyle name="Nota 3 6 2 5 2 2 2" xfId="12181"/>
    <cellStyle name="Nota 3 6 2 5 2 3" xfId="8964"/>
    <cellStyle name="Nota 3 6 2 5 2 4" xfId="17375"/>
    <cellStyle name="Nota 3 6 2 5 3" xfId="3219"/>
    <cellStyle name="Nota 3 6 2 5 3 2" xfId="13547"/>
    <cellStyle name="Nota 3 6 2 5 4" xfId="3602"/>
    <cellStyle name="Nota 3 6 2 5 4 2" xfId="13126"/>
    <cellStyle name="Nota 3 6 2 5 5" xfId="3984"/>
    <cellStyle name="Nota 3 6 2 5 5 2" xfId="12744"/>
    <cellStyle name="Nota 3 6 2 5 6" xfId="4650"/>
    <cellStyle name="Nota 3 6 2 5 6 2" xfId="18203"/>
    <cellStyle name="Nota 3 6 2 5 7" xfId="8615"/>
    <cellStyle name="Nota 3 6 2 5 8" xfId="17915"/>
    <cellStyle name="Nota 3 6 2 6" xfId="2435"/>
    <cellStyle name="Nota 3 6 2 6 2" xfId="2822"/>
    <cellStyle name="Nota 3 6 2 6 2 2" xfId="7376"/>
    <cellStyle name="Nota 3 6 2 6 2 2 2" xfId="20929"/>
    <cellStyle name="Nota 3 6 2 6 2 3" xfId="8952"/>
    <cellStyle name="Nota 3 6 2 6 2 4" xfId="16707"/>
    <cellStyle name="Nota 3 6 2 6 3" xfId="3205"/>
    <cellStyle name="Nota 3 6 2 6 3 2" xfId="13580"/>
    <cellStyle name="Nota 3 6 2 6 4" xfId="3588"/>
    <cellStyle name="Nota 3 6 2 6 4 2" xfId="13140"/>
    <cellStyle name="Nota 3 6 2 6 5" xfId="3970"/>
    <cellStyle name="Nota 3 6 2 6 5 2" xfId="12758"/>
    <cellStyle name="Nota 3 6 2 6 6" xfId="5668"/>
    <cellStyle name="Nota 3 6 2 6 6 2" xfId="19221"/>
    <cellStyle name="Nota 3 6 2 6 7" xfId="8603"/>
    <cellStyle name="Nota 3 6 2 6 8" xfId="17252"/>
    <cellStyle name="Nota 3 6 2 7" xfId="5691"/>
    <cellStyle name="Nota 3 6 2 7 2" xfId="7399"/>
    <cellStyle name="Nota 3 6 2 7 2 2" xfId="11405"/>
    <cellStyle name="Nota 3 6 2 7 2 3" xfId="20952"/>
    <cellStyle name="Nota 3 6 2 7 3" xfId="10260"/>
    <cellStyle name="Nota 3 6 2 7 4" xfId="19244"/>
    <cellStyle name="Nota 3 6 2 8" xfId="4765"/>
    <cellStyle name="Nota 3 6 2 8 2" xfId="6474"/>
    <cellStyle name="Nota 3 6 2 8 2 2" xfId="10643"/>
    <cellStyle name="Nota 3 6 2 8 2 3" xfId="20027"/>
    <cellStyle name="Nota 3 6 2 8 3" xfId="9817"/>
    <cellStyle name="Nota 3 6 2 8 4" xfId="18318"/>
    <cellStyle name="Nota 3 6 2 9" xfId="5113"/>
    <cellStyle name="Nota 3 6 2 9 2" xfId="9924"/>
    <cellStyle name="Nota 3 6 2 9 3" xfId="18666"/>
    <cellStyle name="Nota 3 6 3" xfId="2060"/>
    <cellStyle name="Nota 3 6 3 10" xfId="5127"/>
    <cellStyle name="Nota 3 6 3 10 2" xfId="9938"/>
    <cellStyle name="Nota 3 6 3 10 3" xfId="18680"/>
    <cellStyle name="Nota 3 6 3 11" xfId="6836"/>
    <cellStyle name="Nota 3 6 3 11 2" xfId="10925"/>
    <cellStyle name="Nota 3 6 3 11 3" xfId="20389"/>
    <cellStyle name="Nota 3 6 3 12" xfId="4253"/>
    <cellStyle name="Nota 3 6 3 12 2" xfId="12489"/>
    <cellStyle name="Nota 3 6 3 13" xfId="8250"/>
    <cellStyle name="Nota 3 6 3 14" xfId="16090"/>
    <cellStyle name="Nota 3 6 3 2" xfId="2108"/>
    <cellStyle name="Nota 3 6 3 2 2" xfId="2331"/>
    <cellStyle name="Nota 3 6 3 2 2 10" xfId="8518"/>
    <cellStyle name="Nota 3 6 3 2 2 11" xfId="16661"/>
    <cellStyle name="Nota 3 6 3 2 2 2" xfId="2718"/>
    <cellStyle name="Nota 3 6 3 2 2 2 2" xfId="7296"/>
    <cellStyle name="Nota 3 6 3 2 2 2 2 2" xfId="11307"/>
    <cellStyle name="Nota 3 6 3 2 2 2 2 3" xfId="20849"/>
    <cellStyle name="Nota 3 6 3 2 2 2 3" xfId="5588"/>
    <cellStyle name="Nota 3 6 3 2 2 2 3 2" xfId="19141"/>
    <cellStyle name="Nota 3 6 3 2 2 2 4" xfId="8883"/>
    <cellStyle name="Nota 3 6 3 2 2 2 5" xfId="16356"/>
    <cellStyle name="Nota 3 6 3 2 2 3" xfId="3101"/>
    <cellStyle name="Nota 3 6 3 2 2 3 2" xfId="4422"/>
    <cellStyle name="Nota 3 6 3 2 2 3 2 2" xfId="9708"/>
    <cellStyle name="Nota 3 6 3 2 2 3 2 3" xfId="12336"/>
    <cellStyle name="Nota 3 6 3 2 2 3 3" xfId="4633"/>
    <cellStyle name="Nota 3 6 3 2 2 3 3 2" xfId="18186"/>
    <cellStyle name="Nota 3 6 3 2 2 3 4" xfId="9198"/>
    <cellStyle name="Nota 3 6 3 2 2 3 5" xfId="16829"/>
    <cellStyle name="Nota 3 6 3 2 2 4" xfId="3484"/>
    <cellStyle name="Nota 3 6 3 2 2 4 2" xfId="7603"/>
    <cellStyle name="Nota 3 6 3 2 2 4 2 2" xfId="11606"/>
    <cellStyle name="Nota 3 6 3 2 2 4 2 3" xfId="21156"/>
    <cellStyle name="Nota 3 6 3 2 2 4 3" xfId="5895"/>
    <cellStyle name="Nota 3 6 3 2 2 4 3 2" xfId="19448"/>
    <cellStyle name="Nota 3 6 3 2 2 4 4" xfId="9376"/>
    <cellStyle name="Nota 3 6 3 2 2 4 5" xfId="13236"/>
    <cellStyle name="Nota 3 6 3 2 2 5" xfId="3866"/>
    <cellStyle name="Nota 3 6 3 2 2 5 2" xfId="7835"/>
    <cellStyle name="Nota 3 6 3 2 2 5 2 2" xfId="11838"/>
    <cellStyle name="Nota 3 6 3 2 2 5 2 3" xfId="21388"/>
    <cellStyle name="Nota 3 6 3 2 2 5 3" xfId="6127"/>
    <cellStyle name="Nota 3 6 3 2 2 5 3 2" xfId="19680"/>
    <cellStyle name="Nota 3 6 3 2 2 5 4" xfId="9553"/>
    <cellStyle name="Nota 3 6 3 2 2 5 5" xfId="12862"/>
    <cellStyle name="Nota 3 6 3 2 2 6" xfId="6359"/>
    <cellStyle name="Nota 3 6 3 2 2 6 2" xfId="8067"/>
    <cellStyle name="Nota 3 6 3 2 2 6 2 2" xfId="12070"/>
    <cellStyle name="Nota 3 6 3 2 2 6 2 3" xfId="21620"/>
    <cellStyle name="Nota 3 6 3 2 2 6 3" xfId="10528"/>
    <cellStyle name="Nota 3 6 3 2 2 6 4" xfId="19912"/>
    <cellStyle name="Nota 3 6 3 2 2 7" xfId="5347"/>
    <cellStyle name="Nota 3 6 3 2 2 7 2" xfId="10123"/>
    <cellStyle name="Nota 3 6 3 2 2 7 3" xfId="18900"/>
    <cellStyle name="Nota 3 6 3 2 2 8" xfId="7055"/>
    <cellStyle name="Nota 3 6 3 2 2 8 2" xfId="11111"/>
    <cellStyle name="Nota 3 6 3 2 2 8 3" xfId="20608"/>
    <cellStyle name="Nota 3 6 3 2 2 9" xfId="4541"/>
    <cellStyle name="Nota 3 6 3 2 2 9 2" xfId="12264"/>
    <cellStyle name="Nota 3 6 3 2 3" xfId="2598"/>
    <cellStyle name="Nota 3 6 3 2 3 10" xfId="8763"/>
    <cellStyle name="Nota 3 6 3 2 3 11" xfId="17709"/>
    <cellStyle name="Nota 3 6 3 2 3 2" xfId="2985"/>
    <cellStyle name="Nota 3 6 3 2 3 2 2" xfId="7346"/>
    <cellStyle name="Nota 3 6 3 2 3 2 2 2" xfId="11357"/>
    <cellStyle name="Nota 3 6 3 2 3 2 2 3" xfId="20899"/>
    <cellStyle name="Nota 3 6 3 2 3 2 3" xfId="5638"/>
    <cellStyle name="Nota 3 6 3 2 3 2 3 2" xfId="19191"/>
    <cellStyle name="Nota 3 6 3 2 3 2 4" xfId="9112"/>
    <cellStyle name="Nota 3 6 3 2 3 2 5" xfId="14124"/>
    <cellStyle name="Nota 3 6 3 2 3 3" xfId="3368"/>
    <cellStyle name="Nota 3 6 3 2 3 3 2" xfId="4405"/>
    <cellStyle name="Nota 3 6 3 2 3 3 2 2" xfId="9693"/>
    <cellStyle name="Nota 3 6 3 2 3 3 2 3" xfId="12342"/>
    <cellStyle name="Nota 3 6 3 2 3 3 3" xfId="4698"/>
    <cellStyle name="Nota 3 6 3 2 3 3 3 2" xfId="18251"/>
    <cellStyle name="Nota 3 6 3 2 3 3 4" xfId="9322"/>
    <cellStyle name="Nota 3 6 3 2 3 3 5" xfId="13346"/>
    <cellStyle name="Nota 3 6 3 2 3 4" xfId="3751"/>
    <cellStyle name="Nota 3 6 3 2 3 4 2" xfId="7653"/>
    <cellStyle name="Nota 3 6 3 2 3 4 2 2" xfId="11656"/>
    <cellStyle name="Nota 3 6 3 2 3 4 2 3" xfId="21206"/>
    <cellStyle name="Nota 3 6 3 2 3 4 3" xfId="5945"/>
    <cellStyle name="Nota 3 6 3 2 3 4 3 2" xfId="19498"/>
    <cellStyle name="Nota 3 6 3 2 3 4 4" xfId="9500"/>
    <cellStyle name="Nota 3 6 3 2 3 4 5" xfId="12977"/>
    <cellStyle name="Nota 3 6 3 2 3 5" xfId="4133"/>
    <cellStyle name="Nota 3 6 3 2 3 5 2" xfId="7885"/>
    <cellStyle name="Nota 3 6 3 2 3 5 2 2" xfId="11888"/>
    <cellStyle name="Nota 3 6 3 2 3 5 2 3" xfId="21438"/>
    <cellStyle name="Nota 3 6 3 2 3 5 3" xfId="6177"/>
    <cellStyle name="Nota 3 6 3 2 3 5 3 2" xfId="19730"/>
    <cellStyle name="Nota 3 6 3 2 3 5 4" xfId="9677"/>
    <cellStyle name="Nota 3 6 3 2 3 5 5" xfId="12595"/>
    <cellStyle name="Nota 3 6 3 2 3 6" xfId="6409"/>
    <cellStyle name="Nota 3 6 3 2 3 6 2" xfId="8117"/>
    <cellStyle name="Nota 3 6 3 2 3 6 2 2" xfId="12120"/>
    <cellStyle name="Nota 3 6 3 2 3 6 2 3" xfId="21670"/>
    <cellStyle name="Nota 3 6 3 2 3 6 3" xfId="10578"/>
    <cellStyle name="Nota 3 6 3 2 3 6 4" xfId="19962"/>
    <cellStyle name="Nota 3 6 3 2 3 7" xfId="5397"/>
    <cellStyle name="Nota 3 6 3 2 3 7 2" xfId="10173"/>
    <cellStyle name="Nota 3 6 3 2 3 7 3" xfId="18950"/>
    <cellStyle name="Nota 3 6 3 2 3 8" xfId="7105"/>
    <cellStyle name="Nota 3 6 3 2 3 8 2" xfId="11161"/>
    <cellStyle name="Nota 3 6 3 2 3 8 3" xfId="20658"/>
    <cellStyle name="Nota 3 6 3 2 3 9" xfId="4591"/>
    <cellStyle name="Nota 3 6 3 2 3 9 2" xfId="12226"/>
    <cellStyle name="Nota 3 6 3 2 4" xfId="2655"/>
    <cellStyle name="Nota 3 6 3 2 4 2" xfId="3042"/>
    <cellStyle name="Nota 3 6 3 2 4 2 2" xfId="14430"/>
    <cellStyle name="Nota 3 6 3 2 4 3" xfId="3425"/>
    <cellStyle name="Nota 3 6 3 2 4 3 2" xfId="12202"/>
    <cellStyle name="Nota 3 6 3 2 4 4" xfId="3808"/>
    <cellStyle name="Nota 3 6 3 2 4 4 2" xfId="12920"/>
    <cellStyle name="Nota 3 6 3 2 4 5" xfId="4190"/>
    <cellStyle name="Nota 3 6 3 2 4 5 2" xfId="12539"/>
    <cellStyle name="Nota 3 6 3 2 4 6" xfId="5187"/>
    <cellStyle name="Nota 3 6 3 2 4 6 2" xfId="18740"/>
    <cellStyle name="Nota 3 6 3 2 4 7" xfId="8820"/>
    <cellStyle name="Nota 3 6 3 2 4 8" xfId="15204"/>
    <cellStyle name="Nota 3 6 3 2 5" xfId="2273"/>
    <cellStyle name="Nota 3 6 3 2 5 2" xfId="6895"/>
    <cellStyle name="Nota 3 6 3 2 5 2 2" xfId="20448"/>
    <cellStyle name="Nota 3 6 3 2 5 3" xfId="8460"/>
    <cellStyle name="Nota 3 6 3 2 5 4" xfId="17733"/>
    <cellStyle name="Nota 3 6 3 2 6" xfId="8298"/>
    <cellStyle name="Nota 3 6 3 3" xfId="1989"/>
    <cellStyle name="Nota 3 6 3 3 2" xfId="2286"/>
    <cellStyle name="Nota 3 6 3 3 2 10" xfId="8473"/>
    <cellStyle name="Nota 3 6 3 3 2 11" xfId="16835"/>
    <cellStyle name="Nota 3 6 3 3 2 2" xfId="2673"/>
    <cellStyle name="Nota 3 6 3 3 2 2 2" xfId="6727"/>
    <cellStyle name="Nota 3 6 3 3 2 2 2 2" xfId="10848"/>
    <cellStyle name="Nota 3 6 3 3 2 2 2 3" xfId="20280"/>
    <cellStyle name="Nota 3 6 3 3 2 2 3" xfId="5018"/>
    <cellStyle name="Nota 3 6 3 3 2 2 3 2" xfId="18571"/>
    <cellStyle name="Nota 3 6 3 3 2 2 4" xfId="8838"/>
    <cellStyle name="Nota 3 6 3 3 2 2 5" xfId="14615"/>
    <cellStyle name="Nota 3 6 3 3 2 3" xfId="3056"/>
    <cellStyle name="Nota 3 6 3 3 2 3 2" xfId="7146"/>
    <cellStyle name="Nota 3 6 3 3 2 3 2 2" xfId="11196"/>
    <cellStyle name="Nota 3 6 3 3 2 3 2 3" xfId="20699"/>
    <cellStyle name="Nota 3 6 3 3 2 3 3" xfId="5438"/>
    <cellStyle name="Nota 3 6 3 3 2 3 3 2" xfId="18991"/>
    <cellStyle name="Nota 3 6 3 3 2 3 4" xfId="9153"/>
    <cellStyle name="Nota 3 6 3 3 2 3 5" xfId="18052"/>
    <cellStyle name="Nota 3 6 3 3 2 4" xfId="3439"/>
    <cellStyle name="Nota 3 6 3 3 2 4 2" xfId="7560"/>
    <cellStyle name="Nota 3 6 3 3 2 4 2 2" xfId="11563"/>
    <cellStyle name="Nota 3 6 3 3 2 4 2 3" xfId="21113"/>
    <cellStyle name="Nota 3 6 3 3 2 4 3" xfId="5852"/>
    <cellStyle name="Nota 3 6 3 3 2 4 3 2" xfId="19405"/>
    <cellStyle name="Nota 3 6 3 3 2 4 4" xfId="9331"/>
    <cellStyle name="Nota 3 6 3 3 2 4 5" xfId="13278"/>
    <cellStyle name="Nota 3 6 3 3 2 5" xfId="3821"/>
    <cellStyle name="Nota 3 6 3 3 2 5 2" xfId="7792"/>
    <cellStyle name="Nota 3 6 3 3 2 5 2 2" xfId="11795"/>
    <cellStyle name="Nota 3 6 3 3 2 5 2 3" xfId="21345"/>
    <cellStyle name="Nota 3 6 3 3 2 5 3" xfId="6084"/>
    <cellStyle name="Nota 3 6 3 3 2 5 3 2" xfId="19637"/>
    <cellStyle name="Nota 3 6 3 3 2 5 4" xfId="9508"/>
    <cellStyle name="Nota 3 6 3 3 2 5 5" xfId="12907"/>
    <cellStyle name="Nota 3 6 3 3 2 6" xfId="6316"/>
    <cellStyle name="Nota 3 6 3 3 2 6 2" xfId="8024"/>
    <cellStyle name="Nota 3 6 3 3 2 6 2 2" xfId="12027"/>
    <cellStyle name="Nota 3 6 3 3 2 6 2 3" xfId="21577"/>
    <cellStyle name="Nota 3 6 3 3 2 6 3" xfId="10485"/>
    <cellStyle name="Nota 3 6 3 3 2 6 4" xfId="19869"/>
    <cellStyle name="Nota 3 6 3 3 2 7" xfId="5304"/>
    <cellStyle name="Nota 3 6 3 3 2 7 2" xfId="10080"/>
    <cellStyle name="Nota 3 6 3 3 2 7 3" xfId="18857"/>
    <cellStyle name="Nota 3 6 3 3 2 8" xfId="7012"/>
    <cellStyle name="Nota 3 6 3 3 2 8 2" xfId="11068"/>
    <cellStyle name="Nota 3 6 3 3 2 8 3" xfId="20565"/>
    <cellStyle name="Nota 3 6 3 3 2 9" xfId="4496"/>
    <cellStyle name="Nota 3 6 3 3 2 9 2" xfId="12154"/>
    <cellStyle name="Nota 3 6 3 3 3" xfId="2483"/>
    <cellStyle name="Nota 3 6 3 3 3 10" xfId="8648"/>
    <cellStyle name="Nota 3 6 3 3 3 11" xfId="14915"/>
    <cellStyle name="Nota 3 6 3 3 3 2" xfId="2870"/>
    <cellStyle name="Nota 3 6 3 3 3 2 2" xfId="6696"/>
    <cellStyle name="Nota 3 6 3 3 3 2 2 2" xfId="10817"/>
    <cellStyle name="Nota 3 6 3 3 3 2 2 3" xfId="20249"/>
    <cellStyle name="Nota 3 6 3 3 3 2 3" xfId="4987"/>
    <cellStyle name="Nota 3 6 3 3 3 2 3 2" xfId="18540"/>
    <cellStyle name="Nota 3 6 3 3 3 2 4" xfId="8997"/>
    <cellStyle name="Nota 3 6 3 3 3 2 5" xfId="14503"/>
    <cellStyle name="Nota 3 6 3 3 3 3" xfId="3253"/>
    <cellStyle name="Nota 3 6 3 3 3 3 2" xfId="7348"/>
    <cellStyle name="Nota 3 6 3 3 3 3 2 2" xfId="11359"/>
    <cellStyle name="Nota 3 6 3 3 3 3 2 3" xfId="20901"/>
    <cellStyle name="Nota 3 6 3 3 3 3 3" xfId="5640"/>
    <cellStyle name="Nota 3 6 3 3 3 3 3 2" xfId="19193"/>
    <cellStyle name="Nota 3 6 3 3 3 3 4" xfId="9211"/>
    <cellStyle name="Nota 3 6 3 3 3 3 5" xfId="13542"/>
    <cellStyle name="Nota 3 6 3 3 3 4" xfId="3636"/>
    <cellStyle name="Nota 3 6 3 3 3 4 2" xfId="7483"/>
    <cellStyle name="Nota 3 6 3 3 3 4 2 2" xfId="11486"/>
    <cellStyle name="Nota 3 6 3 3 3 4 2 3" xfId="21036"/>
    <cellStyle name="Nota 3 6 3 3 3 4 3" xfId="5775"/>
    <cellStyle name="Nota 3 6 3 3 3 4 3 2" xfId="19328"/>
    <cellStyle name="Nota 3 6 3 3 3 4 4" xfId="9389"/>
    <cellStyle name="Nota 3 6 3 3 3 4 5" xfId="13092"/>
    <cellStyle name="Nota 3 6 3 3 3 5" xfId="4018"/>
    <cellStyle name="Nota 3 6 3 3 3 5 2" xfId="7715"/>
    <cellStyle name="Nota 3 6 3 3 3 5 2 2" xfId="11718"/>
    <cellStyle name="Nota 3 6 3 3 3 5 2 3" xfId="21268"/>
    <cellStyle name="Nota 3 6 3 3 3 5 3" xfId="6007"/>
    <cellStyle name="Nota 3 6 3 3 3 5 3 2" xfId="19560"/>
    <cellStyle name="Nota 3 6 3 3 3 5 4" xfId="9566"/>
    <cellStyle name="Nota 3 6 3 3 3 5 5" xfId="12710"/>
    <cellStyle name="Nota 3 6 3 3 3 6" xfId="6239"/>
    <cellStyle name="Nota 3 6 3 3 3 6 2" xfId="7947"/>
    <cellStyle name="Nota 3 6 3 3 3 6 2 2" xfId="11950"/>
    <cellStyle name="Nota 3 6 3 3 3 6 2 3" xfId="21500"/>
    <cellStyle name="Nota 3 6 3 3 3 6 3" xfId="10408"/>
    <cellStyle name="Nota 3 6 3 3 3 6 4" xfId="19792"/>
    <cellStyle name="Nota 3 6 3 3 3 7" xfId="5227"/>
    <cellStyle name="Nota 3 6 3 3 3 7 2" xfId="10003"/>
    <cellStyle name="Nota 3 6 3 3 3 7 3" xfId="18780"/>
    <cellStyle name="Nota 3 6 3 3 3 8" xfId="6935"/>
    <cellStyle name="Nota 3 6 3 3 3 8 2" xfId="10991"/>
    <cellStyle name="Nota 3 6 3 3 3 8 3" xfId="20488"/>
    <cellStyle name="Nota 3 6 3 3 3 9" xfId="4317"/>
    <cellStyle name="Nota 3 6 3 3 3 9 2" xfId="12425"/>
    <cellStyle name="Nota 3 6 3 3 4" xfId="2599"/>
    <cellStyle name="Nota 3 6 3 3 4 2" xfId="2986"/>
    <cellStyle name="Nota 3 6 3 3 4 2 2" xfId="13844"/>
    <cellStyle name="Nota 3 6 3 3 4 3" xfId="3369"/>
    <cellStyle name="Nota 3 6 3 3 4 3 2" xfId="13345"/>
    <cellStyle name="Nota 3 6 3 3 4 4" xfId="3752"/>
    <cellStyle name="Nota 3 6 3 3 4 4 2" xfId="12976"/>
    <cellStyle name="Nota 3 6 3 3 4 5" xfId="4134"/>
    <cellStyle name="Nota 3 6 3 3 4 5 2" xfId="12594"/>
    <cellStyle name="Nota 3 6 3 3 4 6" xfId="5146"/>
    <cellStyle name="Nota 3 6 3 3 4 6 2" xfId="18699"/>
    <cellStyle name="Nota 3 6 3 3 4 7" xfId="8764"/>
    <cellStyle name="Nota 3 6 3 3 4 8" xfId="14672"/>
    <cellStyle name="Nota 3 6 3 3 5" xfId="2191"/>
    <cellStyle name="Nota 3 6 3 3 5 2" xfId="6854"/>
    <cellStyle name="Nota 3 6 3 3 5 2 2" xfId="20407"/>
    <cellStyle name="Nota 3 6 3 3 5 3" xfId="8379"/>
    <cellStyle name="Nota 3 6 3 3 5 4" xfId="18002"/>
    <cellStyle name="Nota 3 6 3 3 6" xfId="8183"/>
    <cellStyle name="Nota 3 6 3 4" xfId="2307"/>
    <cellStyle name="Nota 3 6 3 4 10" xfId="8494"/>
    <cellStyle name="Nota 3 6 3 4 11" xfId="13888"/>
    <cellStyle name="Nota 3 6 3 4 2" xfId="2694"/>
    <cellStyle name="Nota 3 6 3 4 2 2" xfId="7271"/>
    <cellStyle name="Nota 3 6 3 4 2 2 2" xfId="11282"/>
    <cellStyle name="Nota 3 6 3 4 2 2 3" xfId="20824"/>
    <cellStyle name="Nota 3 6 3 4 2 3" xfId="5563"/>
    <cellStyle name="Nota 3 6 3 4 2 3 2" xfId="19116"/>
    <cellStyle name="Nota 3 6 3 4 2 4" xfId="8859"/>
    <cellStyle name="Nota 3 6 3 4 2 5" xfId="14131"/>
    <cellStyle name="Nota 3 6 3 4 3" xfId="3077"/>
    <cellStyle name="Nota 3 6 3 4 3 2" xfId="7173"/>
    <cellStyle name="Nota 3 6 3 4 3 2 2" xfId="11216"/>
    <cellStyle name="Nota 3 6 3 4 3 2 3" xfId="20726"/>
    <cellStyle name="Nota 3 6 3 4 3 3" xfId="5465"/>
    <cellStyle name="Nota 3 6 3 4 3 3 2" xfId="19018"/>
    <cellStyle name="Nota 3 6 3 4 3 4" xfId="9174"/>
    <cellStyle name="Nota 3 6 3 4 3 5" xfId="14144"/>
    <cellStyle name="Nota 3 6 3 4 4" xfId="3460"/>
    <cellStyle name="Nota 3 6 3 4 4 2" xfId="7578"/>
    <cellStyle name="Nota 3 6 3 4 4 2 2" xfId="11581"/>
    <cellStyle name="Nota 3 6 3 4 4 2 3" xfId="21131"/>
    <cellStyle name="Nota 3 6 3 4 4 3" xfId="5870"/>
    <cellStyle name="Nota 3 6 3 4 4 3 2" xfId="19423"/>
    <cellStyle name="Nota 3 6 3 4 4 4" xfId="9352"/>
    <cellStyle name="Nota 3 6 3 4 4 5" xfId="13534"/>
    <cellStyle name="Nota 3 6 3 4 5" xfId="3842"/>
    <cellStyle name="Nota 3 6 3 4 5 2" xfId="7810"/>
    <cellStyle name="Nota 3 6 3 4 5 2 2" xfId="11813"/>
    <cellStyle name="Nota 3 6 3 4 5 2 3" xfId="21363"/>
    <cellStyle name="Nota 3 6 3 4 5 3" xfId="6102"/>
    <cellStyle name="Nota 3 6 3 4 5 3 2" xfId="19655"/>
    <cellStyle name="Nota 3 6 3 4 5 4" xfId="9529"/>
    <cellStyle name="Nota 3 6 3 4 5 5" xfId="12886"/>
    <cellStyle name="Nota 3 6 3 4 6" xfId="6334"/>
    <cellStyle name="Nota 3 6 3 4 6 2" xfId="8042"/>
    <cellStyle name="Nota 3 6 3 4 6 2 2" xfId="12045"/>
    <cellStyle name="Nota 3 6 3 4 6 2 3" xfId="21595"/>
    <cellStyle name="Nota 3 6 3 4 6 3" xfId="10503"/>
    <cellStyle name="Nota 3 6 3 4 6 4" xfId="19887"/>
    <cellStyle name="Nota 3 6 3 4 7" xfId="5322"/>
    <cellStyle name="Nota 3 6 3 4 7 2" xfId="10098"/>
    <cellStyle name="Nota 3 6 3 4 7 3" xfId="18875"/>
    <cellStyle name="Nota 3 6 3 4 8" xfId="7030"/>
    <cellStyle name="Nota 3 6 3 4 8 2" xfId="11086"/>
    <cellStyle name="Nota 3 6 3 4 8 3" xfId="20583"/>
    <cellStyle name="Nota 3 6 3 4 9" xfId="4516"/>
    <cellStyle name="Nota 3 6 3 4 9 2" xfId="12289"/>
    <cellStyle name="Nota 3 6 3 5" xfId="2550"/>
    <cellStyle name="Nota 3 6 3 5 10" xfId="8715"/>
    <cellStyle name="Nota 3 6 3 5 11" xfId="14030"/>
    <cellStyle name="Nota 3 6 3 5 2" xfId="2937"/>
    <cellStyle name="Nota 3 6 3 5 2 2" xfId="7298"/>
    <cellStyle name="Nota 3 6 3 5 2 2 2" xfId="11309"/>
    <cellStyle name="Nota 3 6 3 5 2 2 3" xfId="20851"/>
    <cellStyle name="Nota 3 6 3 5 2 3" xfId="5590"/>
    <cellStyle name="Nota 3 6 3 5 2 3 2" xfId="19143"/>
    <cellStyle name="Nota 3 6 3 5 2 4" xfId="9064"/>
    <cellStyle name="Nota 3 6 3 5 2 5" xfId="16901"/>
    <cellStyle name="Nota 3 6 3 5 3" xfId="3320"/>
    <cellStyle name="Nota 3 6 3 5 3 2" xfId="7220"/>
    <cellStyle name="Nota 3 6 3 5 3 2 2" xfId="11246"/>
    <cellStyle name="Nota 3 6 3 5 3 2 3" xfId="20773"/>
    <cellStyle name="Nota 3 6 3 5 3 3" xfId="5512"/>
    <cellStyle name="Nota 3 6 3 5 3 3 2" xfId="19065"/>
    <cellStyle name="Nota 3 6 3 5 3 4" xfId="9274"/>
    <cellStyle name="Nota 3 6 3 5 3 5" xfId="13394"/>
    <cellStyle name="Nota 3 6 3 5 4" xfId="3703"/>
    <cellStyle name="Nota 3 6 3 5 4 2" xfId="7605"/>
    <cellStyle name="Nota 3 6 3 5 4 2 2" xfId="11608"/>
    <cellStyle name="Nota 3 6 3 5 4 2 3" xfId="21158"/>
    <cellStyle name="Nota 3 6 3 5 4 3" xfId="5897"/>
    <cellStyle name="Nota 3 6 3 5 4 3 2" xfId="19450"/>
    <cellStyle name="Nota 3 6 3 5 4 4" xfId="9452"/>
    <cellStyle name="Nota 3 6 3 5 4 5" xfId="13025"/>
    <cellStyle name="Nota 3 6 3 5 5" xfId="4085"/>
    <cellStyle name="Nota 3 6 3 5 5 2" xfId="7837"/>
    <cellStyle name="Nota 3 6 3 5 5 2 2" xfId="11840"/>
    <cellStyle name="Nota 3 6 3 5 5 2 3" xfId="21390"/>
    <cellStyle name="Nota 3 6 3 5 5 3" xfId="6129"/>
    <cellStyle name="Nota 3 6 3 5 5 3 2" xfId="19682"/>
    <cellStyle name="Nota 3 6 3 5 5 4" xfId="9629"/>
    <cellStyle name="Nota 3 6 3 5 5 5" xfId="12643"/>
    <cellStyle name="Nota 3 6 3 5 6" xfId="6361"/>
    <cellStyle name="Nota 3 6 3 5 6 2" xfId="8069"/>
    <cellStyle name="Nota 3 6 3 5 6 2 2" xfId="12072"/>
    <cellStyle name="Nota 3 6 3 5 6 2 3" xfId="21622"/>
    <cellStyle name="Nota 3 6 3 5 6 3" xfId="10530"/>
    <cellStyle name="Nota 3 6 3 5 6 4" xfId="19914"/>
    <cellStyle name="Nota 3 6 3 5 7" xfId="5349"/>
    <cellStyle name="Nota 3 6 3 5 7 2" xfId="10125"/>
    <cellStyle name="Nota 3 6 3 5 7 3" xfId="18902"/>
    <cellStyle name="Nota 3 6 3 5 8" xfId="7057"/>
    <cellStyle name="Nota 3 6 3 5 8 2" xfId="11113"/>
    <cellStyle name="Nota 3 6 3 5 8 3" xfId="20610"/>
    <cellStyle name="Nota 3 6 3 5 9" xfId="4543"/>
    <cellStyle name="Nota 3 6 3 5 9 2" xfId="12262"/>
    <cellStyle name="Nota 3 6 3 6" xfId="2607"/>
    <cellStyle name="Nota 3 6 3 6 2" xfId="2994"/>
    <cellStyle name="Nota 3 6 3 6 2 2" xfId="4410"/>
    <cellStyle name="Nota 3 6 3 6 2 2 2" xfId="12190"/>
    <cellStyle name="Nota 3 6 3 6 2 3" xfId="9120"/>
    <cellStyle name="Nota 3 6 3 6 2 4" xfId="14626"/>
    <cellStyle name="Nota 3 6 3 6 3" xfId="3377"/>
    <cellStyle name="Nota 3 6 3 6 3 2" xfId="13337"/>
    <cellStyle name="Nota 3 6 3 6 4" xfId="3760"/>
    <cellStyle name="Nota 3 6 3 6 4 2" xfId="12968"/>
    <cellStyle name="Nota 3 6 3 6 5" xfId="4142"/>
    <cellStyle name="Nota 3 6 3 6 5 2" xfId="12587"/>
    <cellStyle name="Nota 3 6 3 6 6" xfId="4693"/>
    <cellStyle name="Nota 3 6 3 6 6 2" xfId="18246"/>
    <cellStyle name="Nota 3 6 3 6 7" xfId="8772"/>
    <cellStyle name="Nota 3 6 3 6 8" xfId="17201"/>
    <cellStyle name="Nota 3 6 3 7" xfId="5436"/>
    <cellStyle name="Nota 3 6 3 7 2" xfId="7144"/>
    <cellStyle name="Nota 3 6 3 7 2 2" xfId="11195"/>
    <cellStyle name="Nota 3 6 3 7 2 3" xfId="20697"/>
    <cellStyle name="Nota 3 6 3 7 3" xfId="10184"/>
    <cellStyle name="Nota 3 6 3 7 4" xfId="18989"/>
    <cellStyle name="Nota 3 6 3 8" xfId="5058"/>
    <cellStyle name="Nota 3 6 3 8 2" xfId="6767"/>
    <cellStyle name="Nota 3 6 3 8 2 2" xfId="10865"/>
    <cellStyle name="Nota 3 6 3 8 2 3" xfId="20320"/>
    <cellStyle name="Nota 3 6 3 8 3" xfId="9890"/>
    <cellStyle name="Nota 3 6 3 8 4" xfId="18611"/>
    <cellStyle name="Nota 3 6 3 9" xfId="4881"/>
    <cellStyle name="Nota 3 6 3 9 2" xfId="6590"/>
    <cellStyle name="Nota 3 6 3 9 2 2" xfId="10734"/>
    <cellStyle name="Nota 3 6 3 9 2 3" xfId="20143"/>
    <cellStyle name="Nota 3 6 3 9 3" xfId="9874"/>
    <cellStyle name="Nota 3 6 3 9 4" xfId="18434"/>
    <cellStyle name="Nota 3 6 4" xfId="2069"/>
    <cellStyle name="Nota 3 6 4 2" xfId="2314"/>
    <cellStyle name="Nota 3 6 4 2 10" xfId="8501"/>
    <cellStyle name="Nota 3 6 4 2 11" xfId="17885"/>
    <cellStyle name="Nota 3 6 4 2 2" xfId="2701"/>
    <cellStyle name="Nota 3 6 4 2 2 2" xfId="7278"/>
    <cellStyle name="Nota 3 6 4 2 2 2 2" xfId="11289"/>
    <cellStyle name="Nota 3 6 4 2 2 2 3" xfId="20831"/>
    <cellStyle name="Nota 3 6 4 2 2 3" xfId="5570"/>
    <cellStyle name="Nota 3 6 4 2 2 3 2" xfId="19123"/>
    <cellStyle name="Nota 3 6 4 2 2 4" xfId="8866"/>
    <cellStyle name="Nota 3 6 4 2 2 5" xfId="15377"/>
    <cellStyle name="Nota 3 6 4 2 3" xfId="3084"/>
    <cellStyle name="Nota 3 6 4 2 3 2" xfId="4441"/>
    <cellStyle name="Nota 3 6 4 2 3 2 2" xfId="9723"/>
    <cellStyle name="Nota 3 6 4 2 3 2 3" xfId="12321"/>
    <cellStyle name="Nota 3 6 4 2 3 3" xfId="4661"/>
    <cellStyle name="Nota 3 6 4 2 3 3 2" xfId="18214"/>
    <cellStyle name="Nota 3 6 4 2 3 4" xfId="9181"/>
    <cellStyle name="Nota 3 6 4 2 3 5" xfId="16647"/>
    <cellStyle name="Nota 3 6 4 2 4" xfId="3467"/>
    <cellStyle name="Nota 3 6 4 2 4 2" xfId="7585"/>
    <cellStyle name="Nota 3 6 4 2 4 2 2" xfId="11588"/>
    <cellStyle name="Nota 3 6 4 2 4 2 3" xfId="21138"/>
    <cellStyle name="Nota 3 6 4 2 4 3" xfId="5877"/>
    <cellStyle name="Nota 3 6 4 2 4 3 2" xfId="19430"/>
    <cellStyle name="Nota 3 6 4 2 4 4" xfId="9359"/>
    <cellStyle name="Nota 3 6 4 2 4 5" xfId="13253"/>
    <cellStyle name="Nota 3 6 4 2 5" xfId="3849"/>
    <cellStyle name="Nota 3 6 4 2 5 2" xfId="7817"/>
    <cellStyle name="Nota 3 6 4 2 5 2 2" xfId="11820"/>
    <cellStyle name="Nota 3 6 4 2 5 2 3" xfId="21370"/>
    <cellStyle name="Nota 3 6 4 2 5 3" xfId="6109"/>
    <cellStyle name="Nota 3 6 4 2 5 3 2" xfId="19662"/>
    <cellStyle name="Nota 3 6 4 2 5 4" xfId="9536"/>
    <cellStyle name="Nota 3 6 4 2 5 5" xfId="12879"/>
    <cellStyle name="Nota 3 6 4 2 6" xfId="6341"/>
    <cellStyle name="Nota 3 6 4 2 6 2" xfId="8049"/>
    <cellStyle name="Nota 3 6 4 2 6 2 2" xfId="12052"/>
    <cellStyle name="Nota 3 6 4 2 6 2 3" xfId="21602"/>
    <cellStyle name="Nota 3 6 4 2 6 3" xfId="10510"/>
    <cellStyle name="Nota 3 6 4 2 6 4" xfId="19894"/>
    <cellStyle name="Nota 3 6 4 2 7" xfId="5329"/>
    <cellStyle name="Nota 3 6 4 2 7 2" xfId="10105"/>
    <cellStyle name="Nota 3 6 4 2 7 3" xfId="18882"/>
    <cellStyle name="Nota 3 6 4 2 8" xfId="7037"/>
    <cellStyle name="Nota 3 6 4 2 8 2" xfId="11093"/>
    <cellStyle name="Nota 3 6 4 2 8 3" xfId="20590"/>
    <cellStyle name="Nota 3 6 4 2 9" xfId="4523"/>
    <cellStyle name="Nota 3 6 4 2 9 2" xfId="12282"/>
    <cellStyle name="Nota 3 6 4 3" xfId="2559"/>
    <cellStyle name="Nota 3 6 4 3 10" xfId="8724"/>
    <cellStyle name="Nota 3 6 4 3 11" xfId="16498"/>
    <cellStyle name="Nota 3 6 4 3 2" xfId="2946"/>
    <cellStyle name="Nota 3 6 4 3 2 2" xfId="7307"/>
    <cellStyle name="Nota 3 6 4 3 2 2 2" xfId="11318"/>
    <cellStyle name="Nota 3 6 4 3 2 2 3" xfId="20860"/>
    <cellStyle name="Nota 3 6 4 3 2 3" xfId="5599"/>
    <cellStyle name="Nota 3 6 4 3 2 3 2" xfId="19152"/>
    <cellStyle name="Nota 3 6 4 3 2 4" xfId="9073"/>
    <cellStyle name="Nota 3 6 4 3 2 5" xfId="15184"/>
    <cellStyle name="Nota 3 6 4 3 3" xfId="3329"/>
    <cellStyle name="Nota 3 6 4 3 3 2" xfId="4413"/>
    <cellStyle name="Nota 3 6 4 3 3 2 2" xfId="9700"/>
    <cellStyle name="Nota 3 6 4 3 3 2 3" xfId="12187"/>
    <cellStyle name="Nota 3 6 4 3 3 3" xfId="4690"/>
    <cellStyle name="Nota 3 6 4 3 3 3 2" xfId="18243"/>
    <cellStyle name="Nota 3 6 4 3 3 4" xfId="9283"/>
    <cellStyle name="Nota 3 6 4 3 3 5" xfId="13385"/>
    <cellStyle name="Nota 3 6 4 3 4" xfId="3712"/>
    <cellStyle name="Nota 3 6 4 3 4 2" xfId="7614"/>
    <cellStyle name="Nota 3 6 4 3 4 2 2" xfId="11617"/>
    <cellStyle name="Nota 3 6 4 3 4 2 3" xfId="21167"/>
    <cellStyle name="Nota 3 6 4 3 4 3" xfId="5906"/>
    <cellStyle name="Nota 3 6 4 3 4 3 2" xfId="19459"/>
    <cellStyle name="Nota 3 6 4 3 4 4" xfId="9461"/>
    <cellStyle name="Nota 3 6 4 3 4 5" xfId="13016"/>
    <cellStyle name="Nota 3 6 4 3 5" xfId="4094"/>
    <cellStyle name="Nota 3 6 4 3 5 2" xfId="7846"/>
    <cellStyle name="Nota 3 6 4 3 5 2 2" xfId="11849"/>
    <cellStyle name="Nota 3 6 4 3 5 2 3" xfId="21399"/>
    <cellStyle name="Nota 3 6 4 3 5 3" xfId="6138"/>
    <cellStyle name="Nota 3 6 4 3 5 3 2" xfId="19691"/>
    <cellStyle name="Nota 3 6 4 3 5 4" xfId="9638"/>
    <cellStyle name="Nota 3 6 4 3 5 5" xfId="12634"/>
    <cellStyle name="Nota 3 6 4 3 6" xfId="6370"/>
    <cellStyle name="Nota 3 6 4 3 6 2" xfId="8078"/>
    <cellStyle name="Nota 3 6 4 3 6 2 2" xfId="12081"/>
    <cellStyle name="Nota 3 6 4 3 6 2 3" xfId="21631"/>
    <cellStyle name="Nota 3 6 4 3 6 3" xfId="10539"/>
    <cellStyle name="Nota 3 6 4 3 6 4" xfId="19923"/>
    <cellStyle name="Nota 3 6 4 3 7" xfId="5358"/>
    <cellStyle name="Nota 3 6 4 3 7 2" xfId="10134"/>
    <cellStyle name="Nota 3 6 4 3 7 3" xfId="18911"/>
    <cellStyle name="Nota 3 6 4 3 8" xfId="7066"/>
    <cellStyle name="Nota 3 6 4 3 8 2" xfId="11122"/>
    <cellStyle name="Nota 3 6 4 3 8 3" xfId="20619"/>
    <cellStyle name="Nota 3 6 4 3 9" xfId="4552"/>
    <cellStyle name="Nota 3 6 4 3 9 2" xfId="12146"/>
    <cellStyle name="Nota 3 6 4 4" xfId="2616"/>
    <cellStyle name="Nota 3 6 4 4 2" xfId="3003"/>
    <cellStyle name="Nota 3 6 4 4 2 2" xfId="17973"/>
    <cellStyle name="Nota 3 6 4 4 3" xfId="3386"/>
    <cellStyle name="Nota 3 6 4 4 3 2" xfId="13328"/>
    <cellStyle name="Nota 3 6 4 4 4" xfId="3769"/>
    <cellStyle name="Nota 3 6 4 4 4 2" xfId="12959"/>
    <cellStyle name="Nota 3 6 4 4 5" xfId="4151"/>
    <cellStyle name="Nota 3 6 4 4 5 2" xfId="12578"/>
    <cellStyle name="Nota 3 6 4 4 6" xfId="5137"/>
    <cellStyle name="Nota 3 6 4 4 6 2" xfId="18690"/>
    <cellStyle name="Nota 3 6 4 4 7" xfId="8781"/>
    <cellStyle name="Nota 3 6 4 4 8" xfId="17348"/>
    <cellStyle name="Nota 3 6 4 5" xfId="2234"/>
    <cellStyle name="Nota 3 6 4 5 2" xfId="6845"/>
    <cellStyle name="Nota 3 6 4 5 2 2" xfId="20398"/>
    <cellStyle name="Nota 3 6 4 5 3" xfId="8421"/>
    <cellStyle name="Nota 3 6 4 5 4" xfId="14769"/>
    <cellStyle name="Nota 3 6 4 6" xfId="8259"/>
    <cellStyle name="Nota 3 6 5" xfId="2010"/>
    <cellStyle name="Nota 3 6 5 2" xfId="2071"/>
    <cellStyle name="Nota 3 6 5 2 2" xfId="2315"/>
    <cellStyle name="Nota 3 6 5 2 2 10" xfId="8502"/>
    <cellStyle name="Nota 3 6 5 2 2 11" xfId="15084"/>
    <cellStyle name="Nota 3 6 5 2 2 2" xfId="2702"/>
    <cellStyle name="Nota 3 6 5 2 2 2 2" xfId="7279"/>
    <cellStyle name="Nota 3 6 5 2 2 2 2 2" xfId="11290"/>
    <cellStyle name="Nota 3 6 5 2 2 2 2 3" xfId="20832"/>
    <cellStyle name="Nota 3 6 5 2 2 2 3" xfId="5571"/>
    <cellStyle name="Nota 3 6 5 2 2 2 3 2" xfId="19124"/>
    <cellStyle name="Nota 3 6 5 2 2 2 4" xfId="8867"/>
    <cellStyle name="Nota 3 6 5 2 2 2 5" xfId="15514"/>
    <cellStyle name="Nota 3 6 5 2 2 3" xfId="3085"/>
    <cellStyle name="Nota 3 6 5 2 2 3 2" xfId="4432"/>
    <cellStyle name="Nota 3 6 5 2 2 3 2 2" xfId="9716"/>
    <cellStyle name="Nota 3 6 5 2 2 3 2 3" xfId="12326"/>
    <cellStyle name="Nota 3 6 5 2 2 3 3" xfId="4673"/>
    <cellStyle name="Nota 3 6 5 2 2 3 3 2" xfId="18226"/>
    <cellStyle name="Nota 3 6 5 2 2 3 4" xfId="9182"/>
    <cellStyle name="Nota 3 6 5 2 2 3 5" xfId="17938"/>
    <cellStyle name="Nota 3 6 5 2 2 4" xfId="3468"/>
    <cellStyle name="Nota 3 6 5 2 2 4 2" xfId="7586"/>
    <cellStyle name="Nota 3 6 5 2 2 4 2 2" xfId="11589"/>
    <cellStyle name="Nota 3 6 5 2 2 4 2 3" xfId="21139"/>
    <cellStyle name="Nota 3 6 5 2 2 4 3" xfId="5878"/>
    <cellStyle name="Nota 3 6 5 2 2 4 3 2" xfId="19431"/>
    <cellStyle name="Nota 3 6 5 2 2 4 4" xfId="9360"/>
    <cellStyle name="Nota 3 6 5 2 2 4 5" xfId="13252"/>
    <cellStyle name="Nota 3 6 5 2 2 5" xfId="3850"/>
    <cellStyle name="Nota 3 6 5 2 2 5 2" xfId="7818"/>
    <cellStyle name="Nota 3 6 5 2 2 5 2 2" xfId="11821"/>
    <cellStyle name="Nota 3 6 5 2 2 5 2 3" xfId="21371"/>
    <cellStyle name="Nota 3 6 5 2 2 5 3" xfId="6110"/>
    <cellStyle name="Nota 3 6 5 2 2 5 3 2" xfId="19663"/>
    <cellStyle name="Nota 3 6 5 2 2 5 4" xfId="9537"/>
    <cellStyle name="Nota 3 6 5 2 2 5 5" xfId="12878"/>
    <cellStyle name="Nota 3 6 5 2 2 6" xfId="6342"/>
    <cellStyle name="Nota 3 6 5 2 2 6 2" xfId="8050"/>
    <cellStyle name="Nota 3 6 5 2 2 6 2 2" xfId="12053"/>
    <cellStyle name="Nota 3 6 5 2 2 6 2 3" xfId="21603"/>
    <cellStyle name="Nota 3 6 5 2 2 6 3" xfId="10511"/>
    <cellStyle name="Nota 3 6 5 2 2 6 4" xfId="19895"/>
    <cellStyle name="Nota 3 6 5 2 2 7" xfId="5330"/>
    <cellStyle name="Nota 3 6 5 2 2 7 2" xfId="10106"/>
    <cellStyle name="Nota 3 6 5 2 2 7 3" xfId="18883"/>
    <cellStyle name="Nota 3 6 5 2 2 8" xfId="7038"/>
    <cellStyle name="Nota 3 6 5 2 2 8 2" xfId="11094"/>
    <cellStyle name="Nota 3 6 5 2 2 8 3" xfId="20591"/>
    <cellStyle name="Nota 3 6 5 2 2 9" xfId="4524"/>
    <cellStyle name="Nota 3 6 5 2 2 9 2" xfId="12281"/>
    <cellStyle name="Nota 3 6 5 2 3" xfId="2561"/>
    <cellStyle name="Nota 3 6 5 2 3 10" xfId="8726"/>
    <cellStyle name="Nota 3 6 5 2 3 11" xfId="14674"/>
    <cellStyle name="Nota 3 6 5 2 3 2" xfId="2948"/>
    <cellStyle name="Nota 3 6 5 2 3 2 2" xfId="7309"/>
    <cellStyle name="Nota 3 6 5 2 3 2 2 2" xfId="11320"/>
    <cellStyle name="Nota 3 6 5 2 3 2 2 3" xfId="20862"/>
    <cellStyle name="Nota 3 6 5 2 3 2 3" xfId="5601"/>
    <cellStyle name="Nota 3 6 5 2 3 2 3 2" xfId="19154"/>
    <cellStyle name="Nota 3 6 5 2 3 2 4" xfId="9075"/>
    <cellStyle name="Nota 3 6 5 2 3 2 5" xfId="14636"/>
    <cellStyle name="Nota 3 6 5 2 3 3" xfId="3331"/>
    <cellStyle name="Nota 3 6 5 2 3 3 2" xfId="7117"/>
    <cellStyle name="Nota 3 6 5 2 3 3 2 2" xfId="11173"/>
    <cellStyle name="Nota 3 6 5 2 3 3 2 3" xfId="20670"/>
    <cellStyle name="Nota 3 6 5 2 3 3 3" xfId="5409"/>
    <cellStyle name="Nota 3 6 5 2 3 3 3 2" xfId="18962"/>
    <cellStyle name="Nota 3 6 5 2 3 3 4" xfId="9285"/>
    <cellStyle name="Nota 3 6 5 2 3 3 5" xfId="13383"/>
    <cellStyle name="Nota 3 6 5 2 3 4" xfId="3714"/>
    <cellStyle name="Nota 3 6 5 2 3 4 2" xfId="7616"/>
    <cellStyle name="Nota 3 6 5 2 3 4 2 2" xfId="11619"/>
    <cellStyle name="Nota 3 6 5 2 3 4 2 3" xfId="21169"/>
    <cellStyle name="Nota 3 6 5 2 3 4 3" xfId="5908"/>
    <cellStyle name="Nota 3 6 5 2 3 4 3 2" xfId="19461"/>
    <cellStyle name="Nota 3 6 5 2 3 4 4" xfId="9463"/>
    <cellStyle name="Nota 3 6 5 2 3 4 5" xfId="13014"/>
    <cellStyle name="Nota 3 6 5 2 3 5" xfId="4096"/>
    <cellStyle name="Nota 3 6 5 2 3 5 2" xfId="7848"/>
    <cellStyle name="Nota 3 6 5 2 3 5 2 2" xfId="11851"/>
    <cellStyle name="Nota 3 6 5 2 3 5 2 3" xfId="21401"/>
    <cellStyle name="Nota 3 6 5 2 3 5 3" xfId="6140"/>
    <cellStyle name="Nota 3 6 5 2 3 5 3 2" xfId="19693"/>
    <cellStyle name="Nota 3 6 5 2 3 5 4" xfId="9640"/>
    <cellStyle name="Nota 3 6 5 2 3 5 5" xfId="12632"/>
    <cellStyle name="Nota 3 6 5 2 3 6" xfId="6372"/>
    <cellStyle name="Nota 3 6 5 2 3 6 2" xfId="8080"/>
    <cellStyle name="Nota 3 6 5 2 3 6 2 2" xfId="12083"/>
    <cellStyle name="Nota 3 6 5 2 3 6 2 3" xfId="21633"/>
    <cellStyle name="Nota 3 6 5 2 3 6 3" xfId="10541"/>
    <cellStyle name="Nota 3 6 5 2 3 6 4" xfId="19925"/>
    <cellStyle name="Nota 3 6 5 2 3 7" xfId="5360"/>
    <cellStyle name="Nota 3 6 5 2 3 7 2" xfId="10136"/>
    <cellStyle name="Nota 3 6 5 2 3 7 3" xfId="18913"/>
    <cellStyle name="Nota 3 6 5 2 3 8" xfId="7068"/>
    <cellStyle name="Nota 3 6 5 2 3 8 2" xfId="11124"/>
    <cellStyle name="Nota 3 6 5 2 3 8 3" xfId="20621"/>
    <cellStyle name="Nota 3 6 5 2 3 9" xfId="4554"/>
    <cellStyle name="Nota 3 6 5 2 3 9 2" xfId="12144"/>
    <cellStyle name="Nota 3 6 5 2 4" xfId="2618"/>
    <cellStyle name="Nota 3 6 5 2 4 2" xfId="3005"/>
    <cellStyle name="Nota 3 6 5 2 4 2 2" xfId="16511"/>
    <cellStyle name="Nota 3 6 5 2 4 3" xfId="3388"/>
    <cellStyle name="Nota 3 6 5 2 4 3 2" xfId="13326"/>
    <cellStyle name="Nota 3 6 5 2 4 4" xfId="3771"/>
    <cellStyle name="Nota 3 6 5 2 4 4 2" xfId="12957"/>
    <cellStyle name="Nota 3 6 5 2 4 5" xfId="4153"/>
    <cellStyle name="Nota 3 6 5 2 4 5 2" xfId="12576"/>
    <cellStyle name="Nota 3 6 5 2 4 6" xfId="5189"/>
    <cellStyle name="Nota 3 6 5 2 4 6 2" xfId="18742"/>
    <cellStyle name="Nota 3 6 5 2 4 7" xfId="8783"/>
    <cellStyle name="Nota 3 6 5 2 4 8" xfId="18110"/>
    <cellStyle name="Nota 3 6 5 2 5" xfId="2236"/>
    <cellStyle name="Nota 3 6 5 2 5 2" xfId="6897"/>
    <cellStyle name="Nota 3 6 5 2 5 2 2" xfId="20450"/>
    <cellStyle name="Nota 3 6 5 2 5 3" xfId="8423"/>
    <cellStyle name="Nota 3 6 5 2 5 4" xfId="14218"/>
    <cellStyle name="Nota 3 6 5 2 6" xfId="8261"/>
    <cellStyle name="Nota 3 6 5 3" xfId="2291"/>
    <cellStyle name="Nota 3 6 5 3 10" xfId="8478"/>
    <cellStyle name="Nota 3 6 5 3 11" xfId="17786"/>
    <cellStyle name="Nota 3 6 5 3 2" xfId="2678"/>
    <cellStyle name="Nota 3 6 5 3 2 2" xfId="6747"/>
    <cellStyle name="Nota 3 6 5 3 2 2 2" xfId="10861"/>
    <cellStyle name="Nota 3 6 5 3 2 2 3" xfId="20300"/>
    <cellStyle name="Nota 3 6 5 3 2 3" xfId="5038"/>
    <cellStyle name="Nota 3 6 5 3 2 3 2" xfId="18591"/>
    <cellStyle name="Nota 3 6 5 3 2 4" xfId="8843"/>
    <cellStyle name="Nota 3 6 5 3 2 5" xfId="15474"/>
    <cellStyle name="Nota 3 6 5 3 3" xfId="3061"/>
    <cellStyle name="Nota 3 6 5 3 3 2" xfId="6776"/>
    <cellStyle name="Nota 3 6 5 3 3 2 2" xfId="10872"/>
    <cellStyle name="Nota 3 6 5 3 3 2 3" xfId="20329"/>
    <cellStyle name="Nota 3 6 5 3 3 3" xfId="5067"/>
    <cellStyle name="Nota 3 6 5 3 3 3 2" xfId="18620"/>
    <cellStyle name="Nota 3 6 5 3 3 4" xfId="9158"/>
    <cellStyle name="Nota 3 6 5 3 3 5" xfId="16419"/>
    <cellStyle name="Nota 3 6 5 3 4" xfId="3444"/>
    <cellStyle name="Nota 3 6 5 3 4 2" xfId="7565"/>
    <cellStyle name="Nota 3 6 5 3 4 2 2" xfId="11568"/>
    <cellStyle name="Nota 3 6 5 3 4 2 3" xfId="21118"/>
    <cellStyle name="Nota 3 6 5 3 4 3" xfId="5857"/>
    <cellStyle name="Nota 3 6 5 3 4 3 2" xfId="19410"/>
    <cellStyle name="Nota 3 6 5 3 4 4" xfId="9336"/>
    <cellStyle name="Nota 3 6 5 3 4 5" xfId="13273"/>
    <cellStyle name="Nota 3 6 5 3 5" xfId="3826"/>
    <cellStyle name="Nota 3 6 5 3 5 2" xfId="7797"/>
    <cellStyle name="Nota 3 6 5 3 5 2 2" xfId="11800"/>
    <cellStyle name="Nota 3 6 5 3 5 2 3" xfId="21350"/>
    <cellStyle name="Nota 3 6 5 3 5 3" xfId="6089"/>
    <cellStyle name="Nota 3 6 5 3 5 3 2" xfId="19642"/>
    <cellStyle name="Nota 3 6 5 3 5 4" xfId="9513"/>
    <cellStyle name="Nota 3 6 5 3 5 5" xfId="12902"/>
    <cellStyle name="Nota 3 6 5 3 6" xfId="6321"/>
    <cellStyle name="Nota 3 6 5 3 6 2" xfId="8029"/>
    <cellStyle name="Nota 3 6 5 3 6 2 2" xfId="12032"/>
    <cellStyle name="Nota 3 6 5 3 6 2 3" xfId="21582"/>
    <cellStyle name="Nota 3 6 5 3 6 3" xfId="10490"/>
    <cellStyle name="Nota 3 6 5 3 6 4" xfId="19874"/>
    <cellStyle name="Nota 3 6 5 3 7" xfId="5309"/>
    <cellStyle name="Nota 3 6 5 3 7 2" xfId="10085"/>
    <cellStyle name="Nota 3 6 5 3 7 3" xfId="18862"/>
    <cellStyle name="Nota 3 6 5 3 8" xfId="7017"/>
    <cellStyle name="Nota 3 6 5 3 8 2" xfId="11073"/>
    <cellStyle name="Nota 3 6 5 3 8 3" xfId="20570"/>
    <cellStyle name="Nota 3 6 5 3 9" xfId="4502"/>
    <cellStyle name="Nota 3 6 5 3 9 2" xfId="12148"/>
    <cellStyle name="Nota 3 6 5 4" xfId="2504"/>
    <cellStyle name="Nota 3 6 5 4 10" xfId="8669"/>
    <cellStyle name="Nota 3 6 5 4 11" xfId="14042"/>
    <cellStyle name="Nota 3 6 5 4 2" xfId="2891"/>
    <cellStyle name="Nota 3 6 5 4 2 2" xfId="6622"/>
    <cellStyle name="Nota 3 6 5 4 2 2 2" xfId="10762"/>
    <cellStyle name="Nota 3 6 5 4 2 2 3" xfId="20175"/>
    <cellStyle name="Nota 3 6 5 4 2 3" xfId="4913"/>
    <cellStyle name="Nota 3 6 5 4 2 3 2" xfId="18466"/>
    <cellStyle name="Nota 3 6 5 4 2 4" xfId="9018"/>
    <cellStyle name="Nota 3 6 5 4 2 5" xfId="13738"/>
    <cellStyle name="Nota 3 6 5 4 3" xfId="3274"/>
    <cellStyle name="Nota 3 6 5 4 3 2" xfId="6426"/>
    <cellStyle name="Nota 3 6 5 4 3 2 2" xfId="10595"/>
    <cellStyle name="Nota 3 6 5 4 3 2 3" xfId="19979"/>
    <cellStyle name="Nota 3 6 5 4 3 3" xfId="4717"/>
    <cellStyle name="Nota 3 6 5 4 3 3 2" xfId="18270"/>
    <cellStyle name="Nota 3 6 5 4 3 4" xfId="9232"/>
    <cellStyle name="Nota 3 6 5 4 3 5" xfId="13440"/>
    <cellStyle name="Nota 3 6 5 4 4" xfId="3657"/>
    <cellStyle name="Nota 3 6 5 4 4 2" xfId="7524"/>
    <cellStyle name="Nota 3 6 5 4 4 2 2" xfId="11527"/>
    <cellStyle name="Nota 3 6 5 4 4 2 3" xfId="21077"/>
    <cellStyle name="Nota 3 6 5 4 4 3" xfId="5816"/>
    <cellStyle name="Nota 3 6 5 4 4 3 2" xfId="19369"/>
    <cellStyle name="Nota 3 6 5 4 4 4" xfId="9410"/>
    <cellStyle name="Nota 3 6 5 4 4 5" xfId="13071"/>
    <cellStyle name="Nota 3 6 5 4 5" xfId="4039"/>
    <cellStyle name="Nota 3 6 5 4 5 2" xfId="7756"/>
    <cellStyle name="Nota 3 6 5 4 5 2 2" xfId="11759"/>
    <cellStyle name="Nota 3 6 5 4 5 2 3" xfId="21309"/>
    <cellStyle name="Nota 3 6 5 4 5 3" xfId="6048"/>
    <cellStyle name="Nota 3 6 5 4 5 3 2" xfId="19601"/>
    <cellStyle name="Nota 3 6 5 4 5 4" xfId="9587"/>
    <cellStyle name="Nota 3 6 5 4 5 5" xfId="12689"/>
    <cellStyle name="Nota 3 6 5 4 6" xfId="6280"/>
    <cellStyle name="Nota 3 6 5 4 6 2" xfId="7988"/>
    <cellStyle name="Nota 3 6 5 4 6 2 2" xfId="11991"/>
    <cellStyle name="Nota 3 6 5 4 6 2 3" xfId="21541"/>
    <cellStyle name="Nota 3 6 5 4 6 3" xfId="10449"/>
    <cellStyle name="Nota 3 6 5 4 6 4" xfId="19833"/>
    <cellStyle name="Nota 3 6 5 4 7" xfId="5268"/>
    <cellStyle name="Nota 3 6 5 4 7 2" xfId="10044"/>
    <cellStyle name="Nota 3 6 5 4 7 3" xfId="18821"/>
    <cellStyle name="Nota 3 6 5 4 8" xfId="6976"/>
    <cellStyle name="Nota 3 6 5 4 8 2" xfId="11032"/>
    <cellStyle name="Nota 3 6 5 4 8 3" xfId="20529"/>
    <cellStyle name="Nota 3 6 5 4 9" xfId="4364"/>
    <cellStyle name="Nota 3 6 5 4 9 2" xfId="12378"/>
    <cellStyle name="Nota 3 6 5 5" xfId="2406"/>
    <cellStyle name="Nota 3 6 5 5 2" xfId="2793"/>
    <cellStyle name="Nota 3 6 5 5 2 2" xfId="18123"/>
    <cellStyle name="Nota 3 6 5 5 3" xfId="3176"/>
    <cellStyle name="Nota 3 6 5 5 3 2" xfId="13570"/>
    <cellStyle name="Nota 3 6 5 5 4" xfId="3559"/>
    <cellStyle name="Nota 3 6 5 5 4 2" xfId="13169"/>
    <cellStyle name="Nota 3 6 5 5 5" xfId="3941"/>
    <cellStyle name="Nota 3 6 5 5 5 2" xfId="12787"/>
    <cellStyle name="Nota 3 6 5 5 6" xfId="5150"/>
    <cellStyle name="Nota 3 6 5 5 6 2" xfId="18703"/>
    <cellStyle name="Nota 3 6 5 5 7" xfId="8581"/>
    <cellStyle name="Nota 3 6 5 5 8" xfId="14504"/>
    <cellStyle name="Nota 3 6 5 6" xfId="2212"/>
    <cellStyle name="Nota 3 6 5 6 2" xfId="6858"/>
    <cellStyle name="Nota 3 6 5 6 2 2" xfId="20411"/>
    <cellStyle name="Nota 3 6 5 6 3" xfId="8400"/>
    <cellStyle name="Nota 3 6 5 6 4" xfId="17796"/>
    <cellStyle name="Nota 3 6 5 7" xfId="8204"/>
    <cellStyle name="Nota 3 6 5 8" xfId="14365"/>
    <cellStyle name="Nota 3 6 6" xfId="2280"/>
    <cellStyle name="Nota 3 6 6 2" xfId="2667"/>
    <cellStyle name="Nota 3 6 6 2 2" xfId="6752"/>
    <cellStyle name="Nota 3 6 6 2 2 2" xfId="20305"/>
    <cellStyle name="Nota 3 6 6 2 3" xfId="8832"/>
    <cellStyle name="Nota 3 6 6 2 4" xfId="15163"/>
    <cellStyle name="Nota 3 6 6 3" xfId="3050"/>
    <cellStyle name="Nota 3 6 6 3 2" xfId="15404"/>
    <cellStyle name="Nota 3 6 6 4" xfId="3433"/>
    <cellStyle name="Nota 3 6 6 4 2" xfId="13284"/>
    <cellStyle name="Nota 3 6 6 5" xfId="3815"/>
    <cellStyle name="Nota 3 6 6 5 2" xfId="12913"/>
    <cellStyle name="Nota 3 6 6 6" xfId="5043"/>
    <cellStyle name="Nota 3 6 6 6 2" xfId="18596"/>
    <cellStyle name="Nota 3 6 6 7" xfId="8467"/>
    <cellStyle name="Nota 3 6 6 8" xfId="14291"/>
    <cellStyle name="Nota 3 6 7" xfId="2463"/>
    <cellStyle name="Nota 3 6 7 2" xfId="2850"/>
    <cellStyle name="Nota 3 6 7 2 2" xfId="7242"/>
    <cellStyle name="Nota 3 6 7 2 2 2" xfId="20795"/>
    <cellStyle name="Nota 3 6 7 2 3" xfId="8978"/>
    <cellStyle name="Nota 3 6 7 2 4" xfId="17562"/>
    <cellStyle name="Nota 3 6 7 3" xfId="3233"/>
    <cellStyle name="Nota 3 6 7 3 2" xfId="13516"/>
    <cellStyle name="Nota 3 6 7 4" xfId="3616"/>
    <cellStyle name="Nota 3 6 7 4 2" xfId="13112"/>
    <cellStyle name="Nota 3 6 7 5" xfId="3998"/>
    <cellStyle name="Nota 3 6 7 5 2" xfId="12730"/>
    <cellStyle name="Nota 3 6 7 6" xfId="5534"/>
    <cellStyle name="Nota 3 6 7 6 2" xfId="19087"/>
    <cellStyle name="Nota 3 6 7 7" xfId="8629"/>
    <cellStyle name="Nota 3 6 7 8" xfId="16072"/>
    <cellStyle name="Nota 3 6 8" xfId="2420"/>
    <cellStyle name="Nota 3 6 8 2" xfId="2807"/>
    <cellStyle name="Nota 3 6 8 2 2" xfId="6495"/>
    <cellStyle name="Nota 3 6 8 2 2 2" xfId="20048"/>
    <cellStyle name="Nota 3 6 8 2 3" xfId="8944"/>
    <cellStyle name="Nota 3 6 8 2 4" xfId="13833"/>
    <cellStyle name="Nota 3 6 8 3" xfId="3190"/>
    <cellStyle name="Nota 3 6 8 3 2" xfId="13558"/>
    <cellStyle name="Nota 3 6 8 4" xfId="3573"/>
    <cellStyle name="Nota 3 6 8 4 2" xfId="13155"/>
    <cellStyle name="Nota 3 6 8 5" xfId="3955"/>
    <cellStyle name="Nota 3 6 8 5 2" xfId="12773"/>
    <cellStyle name="Nota 3 6 8 6" xfId="4786"/>
    <cellStyle name="Nota 3 6 8 6 2" xfId="18339"/>
    <cellStyle name="Nota 3 6 8 7" xfId="8595"/>
    <cellStyle name="Nota 3 6 8 8" xfId="18117"/>
    <cellStyle name="Nota 3 6 9" xfId="5666"/>
    <cellStyle name="Nota 3 6 9 2" xfId="7374"/>
    <cellStyle name="Nota 3 6 9 2 2" xfId="11383"/>
    <cellStyle name="Nota 3 6 9 2 3" xfId="20927"/>
    <cellStyle name="Nota 3 6 9 3" xfId="10242"/>
    <cellStyle name="Nota 3 6 9 4" xfId="19219"/>
    <cellStyle name="Nota 3 7" xfId="1964"/>
    <cellStyle name="Nota 3 7 10" xfId="6831"/>
    <cellStyle name="Nota 3 7 10 2" xfId="10920"/>
    <cellStyle name="Nota 3 7 10 3" xfId="20384"/>
    <cellStyle name="Nota 3 7 11" xfId="4248"/>
    <cellStyle name="Nota 3 7 11 2" xfId="13486"/>
    <cellStyle name="Nota 3 7 12" xfId="8164"/>
    <cellStyle name="Nota 3 7 2" xfId="2068"/>
    <cellStyle name="Nota 3 7 2 2" xfId="2313"/>
    <cellStyle name="Nota 3 7 2 2 10" xfId="8500"/>
    <cellStyle name="Nota 3 7 2 2 11" xfId="16594"/>
    <cellStyle name="Nota 3 7 2 2 2" xfId="2700"/>
    <cellStyle name="Nota 3 7 2 2 2 2" xfId="7277"/>
    <cellStyle name="Nota 3 7 2 2 2 2 2" xfId="11288"/>
    <cellStyle name="Nota 3 7 2 2 2 2 3" xfId="20830"/>
    <cellStyle name="Nota 3 7 2 2 2 3" xfId="5569"/>
    <cellStyle name="Nota 3 7 2 2 2 3 2" xfId="19122"/>
    <cellStyle name="Nota 3 7 2 2 2 4" xfId="8865"/>
    <cellStyle name="Nota 3 7 2 2 2 5" xfId="15216"/>
    <cellStyle name="Nota 3 7 2 2 3" xfId="3083"/>
    <cellStyle name="Nota 3 7 2 2 3 2" xfId="6422"/>
    <cellStyle name="Nota 3 7 2 2 3 2 2" xfId="10591"/>
    <cellStyle name="Nota 3 7 2 2 3 2 3" xfId="19975"/>
    <cellStyle name="Nota 3 7 2 2 3 3" xfId="4713"/>
    <cellStyle name="Nota 3 7 2 2 3 3 2" xfId="18266"/>
    <cellStyle name="Nota 3 7 2 2 3 4" xfId="9180"/>
    <cellStyle name="Nota 3 7 2 2 3 5" xfId="16817"/>
    <cellStyle name="Nota 3 7 2 2 4" xfId="3466"/>
    <cellStyle name="Nota 3 7 2 2 4 2" xfId="7584"/>
    <cellStyle name="Nota 3 7 2 2 4 2 2" xfId="11587"/>
    <cellStyle name="Nota 3 7 2 2 4 2 3" xfId="21137"/>
    <cellStyle name="Nota 3 7 2 2 4 3" xfId="5876"/>
    <cellStyle name="Nota 3 7 2 2 4 3 2" xfId="19429"/>
    <cellStyle name="Nota 3 7 2 2 4 4" xfId="9358"/>
    <cellStyle name="Nota 3 7 2 2 4 5" xfId="13254"/>
    <cellStyle name="Nota 3 7 2 2 5" xfId="3848"/>
    <cellStyle name="Nota 3 7 2 2 5 2" xfId="7816"/>
    <cellStyle name="Nota 3 7 2 2 5 2 2" xfId="11819"/>
    <cellStyle name="Nota 3 7 2 2 5 2 3" xfId="21369"/>
    <cellStyle name="Nota 3 7 2 2 5 3" xfId="6108"/>
    <cellStyle name="Nota 3 7 2 2 5 3 2" xfId="19661"/>
    <cellStyle name="Nota 3 7 2 2 5 4" xfId="9535"/>
    <cellStyle name="Nota 3 7 2 2 5 5" xfId="12880"/>
    <cellStyle name="Nota 3 7 2 2 6" xfId="6340"/>
    <cellStyle name="Nota 3 7 2 2 6 2" xfId="8048"/>
    <cellStyle name="Nota 3 7 2 2 6 2 2" xfId="12051"/>
    <cellStyle name="Nota 3 7 2 2 6 2 3" xfId="21601"/>
    <cellStyle name="Nota 3 7 2 2 6 3" xfId="10509"/>
    <cellStyle name="Nota 3 7 2 2 6 4" xfId="19893"/>
    <cellStyle name="Nota 3 7 2 2 7" xfId="5328"/>
    <cellStyle name="Nota 3 7 2 2 7 2" xfId="10104"/>
    <cellStyle name="Nota 3 7 2 2 7 3" xfId="18881"/>
    <cellStyle name="Nota 3 7 2 2 8" xfId="7036"/>
    <cellStyle name="Nota 3 7 2 2 8 2" xfId="11092"/>
    <cellStyle name="Nota 3 7 2 2 8 3" xfId="20589"/>
    <cellStyle name="Nota 3 7 2 2 9" xfId="4522"/>
    <cellStyle name="Nota 3 7 2 2 9 2" xfId="12283"/>
    <cellStyle name="Nota 3 7 2 3" xfId="2558"/>
    <cellStyle name="Nota 3 7 2 3 10" xfId="8723"/>
    <cellStyle name="Nota 3 7 2 3 11" xfId="14948"/>
    <cellStyle name="Nota 3 7 2 3 2" xfId="2945"/>
    <cellStyle name="Nota 3 7 2 3 2 2" xfId="7306"/>
    <cellStyle name="Nota 3 7 2 3 2 2 2" xfId="11317"/>
    <cellStyle name="Nota 3 7 2 3 2 2 3" xfId="20859"/>
    <cellStyle name="Nota 3 7 2 3 2 3" xfId="5598"/>
    <cellStyle name="Nota 3 7 2 3 2 3 2" xfId="19151"/>
    <cellStyle name="Nota 3 7 2 3 2 4" xfId="9072"/>
    <cellStyle name="Nota 3 7 2 3 2 5" xfId="15986"/>
    <cellStyle name="Nota 3 7 2 3 3" xfId="3328"/>
    <cellStyle name="Nota 3 7 2 3 3 2" xfId="4471"/>
    <cellStyle name="Nota 3 7 2 3 3 2 2" xfId="9746"/>
    <cellStyle name="Nota 3 7 2 3 3 2 3" xfId="12170"/>
    <cellStyle name="Nota 3 7 2 3 3 3" xfId="4619"/>
    <cellStyle name="Nota 3 7 2 3 3 3 2" xfId="12127"/>
    <cellStyle name="Nota 3 7 2 3 3 4" xfId="9282"/>
    <cellStyle name="Nota 3 7 2 3 3 5" xfId="13386"/>
    <cellStyle name="Nota 3 7 2 3 4" xfId="3711"/>
    <cellStyle name="Nota 3 7 2 3 4 2" xfId="7613"/>
    <cellStyle name="Nota 3 7 2 3 4 2 2" xfId="11616"/>
    <cellStyle name="Nota 3 7 2 3 4 2 3" xfId="21166"/>
    <cellStyle name="Nota 3 7 2 3 4 3" xfId="5905"/>
    <cellStyle name="Nota 3 7 2 3 4 3 2" xfId="19458"/>
    <cellStyle name="Nota 3 7 2 3 4 4" xfId="9460"/>
    <cellStyle name="Nota 3 7 2 3 4 5" xfId="13017"/>
    <cellStyle name="Nota 3 7 2 3 5" xfId="4093"/>
    <cellStyle name="Nota 3 7 2 3 5 2" xfId="7845"/>
    <cellStyle name="Nota 3 7 2 3 5 2 2" xfId="11848"/>
    <cellStyle name="Nota 3 7 2 3 5 2 3" xfId="21398"/>
    <cellStyle name="Nota 3 7 2 3 5 3" xfId="6137"/>
    <cellStyle name="Nota 3 7 2 3 5 3 2" xfId="19690"/>
    <cellStyle name="Nota 3 7 2 3 5 4" xfId="9637"/>
    <cellStyle name="Nota 3 7 2 3 5 5" xfId="12635"/>
    <cellStyle name="Nota 3 7 2 3 6" xfId="6369"/>
    <cellStyle name="Nota 3 7 2 3 6 2" xfId="8077"/>
    <cellStyle name="Nota 3 7 2 3 6 2 2" xfId="12080"/>
    <cellStyle name="Nota 3 7 2 3 6 2 3" xfId="21630"/>
    <cellStyle name="Nota 3 7 2 3 6 3" xfId="10538"/>
    <cellStyle name="Nota 3 7 2 3 6 4" xfId="19922"/>
    <cellStyle name="Nota 3 7 2 3 7" xfId="5357"/>
    <cellStyle name="Nota 3 7 2 3 7 2" xfId="10133"/>
    <cellStyle name="Nota 3 7 2 3 7 3" xfId="18910"/>
    <cellStyle name="Nota 3 7 2 3 8" xfId="7065"/>
    <cellStyle name="Nota 3 7 2 3 8 2" xfId="11121"/>
    <cellStyle name="Nota 3 7 2 3 8 3" xfId="20618"/>
    <cellStyle name="Nota 3 7 2 3 9" xfId="4551"/>
    <cellStyle name="Nota 3 7 2 3 9 2" xfId="12254"/>
    <cellStyle name="Nota 3 7 2 4" xfId="2615"/>
    <cellStyle name="Nota 3 7 2 4 2" xfId="3002"/>
    <cellStyle name="Nota 3 7 2 4 2 2" xfId="16681"/>
    <cellStyle name="Nota 3 7 2 4 3" xfId="3385"/>
    <cellStyle name="Nota 3 7 2 4 3 2" xfId="13329"/>
    <cellStyle name="Nota 3 7 2 4 4" xfId="3768"/>
    <cellStyle name="Nota 3 7 2 4 4 2" xfId="12960"/>
    <cellStyle name="Nota 3 7 2 4 5" xfId="4150"/>
    <cellStyle name="Nota 3 7 2 4 5 2" xfId="12579"/>
    <cellStyle name="Nota 3 7 2 4 6" xfId="5136"/>
    <cellStyle name="Nota 3 7 2 4 6 2" xfId="18689"/>
    <cellStyle name="Nota 3 7 2 4 7" xfId="8780"/>
    <cellStyle name="Nota 3 7 2 4 8" xfId="15371"/>
    <cellStyle name="Nota 3 7 2 5" xfId="2233"/>
    <cellStyle name="Nota 3 7 2 5 2" xfId="6844"/>
    <cellStyle name="Nota 3 7 2 5 2 2" xfId="20397"/>
    <cellStyle name="Nota 3 7 2 5 3" xfId="8420"/>
    <cellStyle name="Nota 3 7 2 5 4" xfId="15043"/>
    <cellStyle name="Nota 3 7 2 6" xfId="8258"/>
    <cellStyle name="Nota 3 7 3" xfId="2055"/>
    <cellStyle name="Nota 3 7 3 2" xfId="2107"/>
    <cellStyle name="Nota 3 7 3 2 2" xfId="2330"/>
    <cellStyle name="Nota 3 7 3 2 2 10" xfId="8517"/>
    <cellStyle name="Nota 3 7 3 2 2 11" xfId="16831"/>
    <cellStyle name="Nota 3 7 3 2 2 2" xfId="2717"/>
    <cellStyle name="Nota 3 7 3 2 2 2 2" xfId="7295"/>
    <cellStyle name="Nota 3 7 3 2 2 2 2 2" xfId="11306"/>
    <cellStyle name="Nota 3 7 3 2 2 2 2 3" xfId="20848"/>
    <cellStyle name="Nota 3 7 3 2 2 2 3" xfId="5587"/>
    <cellStyle name="Nota 3 7 3 2 2 2 3 2" xfId="19140"/>
    <cellStyle name="Nota 3 7 3 2 2 2 4" xfId="8882"/>
    <cellStyle name="Nota 3 7 3 2 2 2 5" xfId="17647"/>
    <cellStyle name="Nota 3 7 3 2 2 3" xfId="3100"/>
    <cellStyle name="Nota 3 7 3 2 2 3 2" xfId="7179"/>
    <cellStyle name="Nota 3 7 3 2 2 3 2 2" xfId="11220"/>
    <cellStyle name="Nota 3 7 3 2 2 3 2 3" xfId="20732"/>
    <cellStyle name="Nota 3 7 3 2 2 3 3" xfId="5471"/>
    <cellStyle name="Nota 3 7 3 2 2 3 3 2" xfId="19024"/>
    <cellStyle name="Nota 3 7 3 2 2 3 4" xfId="9197"/>
    <cellStyle name="Nota 3 7 3 2 2 3 5" xfId="18121"/>
    <cellStyle name="Nota 3 7 3 2 2 4" xfId="3483"/>
    <cellStyle name="Nota 3 7 3 2 2 4 2" xfId="7602"/>
    <cellStyle name="Nota 3 7 3 2 2 4 2 2" xfId="11605"/>
    <cellStyle name="Nota 3 7 3 2 2 4 2 3" xfId="21155"/>
    <cellStyle name="Nota 3 7 3 2 2 4 3" xfId="5894"/>
    <cellStyle name="Nota 3 7 3 2 2 4 3 2" xfId="19447"/>
    <cellStyle name="Nota 3 7 3 2 2 4 4" xfId="9375"/>
    <cellStyle name="Nota 3 7 3 2 2 4 5" xfId="13237"/>
    <cellStyle name="Nota 3 7 3 2 2 5" xfId="3865"/>
    <cellStyle name="Nota 3 7 3 2 2 5 2" xfId="7834"/>
    <cellStyle name="Nota 3 7 3 2 2 5 2 2" xfId="11837"/>
    <cellStyle name="Nota 3 7 3 2 2 5 2 3" xfId="21387"/>
    <cellStyle name="Nota 3 7 3 2 2 5 3" xfId="6126"/>
    <cellStyle name="Nota 3 7 3 2 2 5 3 2" xfId="19679"/>
    <cellStyle name="Nota 3 7 3 2 2 5 4" xfId="9552"/>
    <cellStyle name="Nota 3 7 3 2 2 5 5" xfId="12863"/>
    <cellStyle name="Nota 3 7 3 2 2 6" xfId="6358"/>
    <cellStyle name="Nota 3 7 3 2 2 6 2" xfId="8066"/>
    <cellStyle name="Nota 3 7 3 2 2 6 2 2" xfId="12069"/>
    <cellStyle name="Nota 3 7 3 2 2 6 2 3" xfId="21619"/>
    <cellStyle name="Nota 3 7 3 2 2 6 3" xfId="10527"/>
    <cellStyle name="Nota 3 7 3 2 2 6 4" xfId="19911"/>
    <cellStyle name="Nota 3 7 3 2 2 7" xfId="5346"/>
    <cellStyle name="Nota 3 7 3 2 2 7 2" xfId="10122"/>
    <cellStyle name="Nota 3 7 3 2 2 7 3" xfId="18899"/>
    <cellStyle name="Nota 3 7 3 2 2 8" xfId="7054"/>
    <cellStyle name="Nota 3 7 3 2 2 8 2" xfId="11110"/>
    <cellStyle name="Nota 3 7 3 2 2 8 3" xfId="20607"/>
    <cellStyle name="Nota 3 7 3 2 2 9" xfId="4540"/>
    <cellStyle name="Nota 3 7 3 2 2 9 2" xfId="12265"/>
    <cellStyle name="Nota 3 7 3 2 3" xfId="2597"/>
    <cellStyle name="Nota 3 7 3 2 3 10" xfId="8762"/>
    <cellStyle name="Nota 3 7 3 2 3 11" xfId="16418"/>
    <cellStyle name="Nota 3 7 3 2 3 2" xfId="2984"/>
    <cellStyle name="Nota 3 7 3 2 3 2 2" xfId="7345"/>
    <cellStyle name="Nota 3 7 3 2 3 2 2 2" xfId="11356"/>
    <cellStyle name="Nota 3 7 3 2 3 2 2 3" xfId="20898"/>
    <cellStyle name="Nota 3 7 3 2 3 2 3" xfId="5637"/>
    <cellStyle name="Nota 3 7 3 2 3 2 3 2" xfId="19190"/>
    <cellStyle name="Nota 3 7 3 2 3 2 4" xfId="9111"/>
    <cellStyle name="Nota 3 7 3 2 3 2 5" xfId="17557"/>
    <cellStyle name="Nota 3 7 3 2 3 3" xfId="3367"/>
    <cellStyle name="Nota 3 7 3 2 3 3 2" xfId="4404"/>
    <cellStyle name="Nota 3 7 3 2 3 3 2 2" xfId="9692"/>
    <cellStyle name="Nota 3 7 3 2 3 3 2 3" xfId="12194"/>
    <cellStyle name="Nota 3 7 3 2 3 3 3" xfId="4699"/>
    <cellStyle name="Nota 3 7 3 2 3 3 3 2" xfId="18252"/>
    <cellStyle name="Nota 3 7 3 2 3 3 4" xfId="9321"/>
    <cellStyle name="Nota 3 7 3 2 3 3 5" xfId="13347"/>
    <cellStyle name="Nota 3 7 3 2 3 4" xfId="3750"/>
    <cellStyle name="Nota 3 7 3 2 3 4 2" xfId="7652"/>
    <cellStyle name="Nota 3 7 3 2 3 4 2 2" xfId="11655"/>
    <cellStyle name="Nota 3 7 3 2 3 4 2 3" xfId="21205"/>
    <cellStyle name="Nota 3 7 3 2 3 4 3" xfId="5944"/>
    <cellStyle name="Nota 3 7 3 2 3 4 3 2" xfId="19497"/>
    <cellStyle name="Nota 3 7 3 2 3 4 4" xfId="9499"/>
    <cellStyle name="Nota 3 7 3 2 3 4 5" xfId="12978"/>
    <cellStyle name="Nota 3 7 3 2 3 5" xfId="4132"/>
    <cellStyle name="Nota 3 7 3 2 3 5 2" xfId="7884"/>
    <cellStyle name="Nota 3 7 3 2 3 5 2 2" xfId="11887"/>
    <cellStyle name="Nota 3 7 3 2 3 5 2 3" xfId="21437"/>
    <cellStyle name="Nota 3 7 3 2 3 5 3" xfId="6176"/>
    <cellStyle name="Nota 3 7 3 2 3 5 3 2" xfId="19729"/>
    <cellStyle name="Nota 3 7 3 2 3 5 4" xfId="9676"/>
    <cellStyle name="Nota 3 7 3 2 3 5 5" xfId="12596"/>
    <cellStyle name="Nota 3 7 3 2 3 6" xfId="6408"/>
    <cellStyle name="Nota 3 7 3 2 3 6 2" xfId="8116"/>
    <cellStyle name="Nota 3 7 3 2 3 6 2 2" xfId="12119"/>
    <cellStyle name="Nota 3 7 3 2 3 6 2 3" xfId="21669"/>
    <cellStyle name="Nota 3 7 3 2 3 6 3" xfId="10577"/>
    <cellStyle name="Nota 3 7 3 2 3 6 4" xfId="19961"/>
    <cellStyle name="Nota 3 7 3 2 3 7" xfId="5396"/>
    <cellStyle name="Nota 3 7 3 2 3 7 2" xfId="10172"/>
    <cellStyle name="Nota 3 7 3 2 3 7 3" xfId="18949"/>
    <cellStyle name="Nota 3 7 3 2 3 8" xfId="7104"/>
    <cellStyle name="Nota 3 7 3 2 3 8 2" xfId="11160"/>
    <cellStyle name="Nota 3 7 3 2 3 8 3" xfId="20657"/>
    <cellStyle name="Nota 3 7 3 2 3 9" xfId="4590"/>
    <cellStyle name="Nota 3 7 3 2 3 9 2" xfId="12227"/>
    <cellStyle name="Nota 3 7 3 2 4" xfId="2654"/>
    <cellStyle name="Nota 3 7 3 2 4 2" xfId="3041"/>
    <cellStyle name="Nota 3 7 3 2 4 2 2" xfId="14705"/>
    <cellStyle name="Nota 3 7 3 2 4 3" xfId="3424"/>
    <cellStyle name="Nota 3 7 3 2 4 3 2" xfId="13293"/>
    <cellStyle name="Nota 3 7 3 2 4 4" xfId="3807"/>
    <cellStyle name="Nota 3 7 3 2 4 4 2" xfId="12921"/>
    <cellStyle name="Nota 3 7 3 2 4 5" xfId="4189"/>
    <cellStyle name="Nota 3 7 3 2 4 5 2" xfId="12540"/>
    <cellStyle name="Nota 3 7 3 2 4 6" xfId="5205"/>
    <cellStyle name="Nota 3 7 3 2 4 6 2" xfId="18758"/>
    <cellStyle name="Nota 3 7 3 2 4 7" xfId="8819"/>
    <cellStyle name="Nota 3 7 3 2 4 8" xfId="15977"/>
    <cellStyle name="Nota 3 7 3 2 5" xfId="2272"/>
    <cellStyle name="Nota 3 7 3 2 5 2" xfId="6913"/>
    <cellStyle name="Nota 3 7 3 2 5 2 2" xfId="20466"/>
    <cellStyle name="Nota 3 7 3 2 5 3" xfId="8459"/>
    <cellStyle name="Nota 3 7 3 2 5 4" xfId="16442"/>
    <cellStyle name="Nota 3 7 3 2 6" xfId="8297"/>
    <cellStyle name="Nota 3 7 3 3" xfId="2306"/>
    <cellStyle name="Nota 3 7 3 3 10" xfId="8493"/>
    <cellStyle name="Nota 3 7 3 3 11" xfId="14168"/>
    <cellStyle name="Nota 3 7 3 3 2" xfId="2693"/>
    <cellStyle name="Nota 3 7 3 3 2 2" xfId="7270"/>
    <cellStyle name="Nota 3 7 3 3 2 2 2" xfId="11281"/>
    <cellStyle name="Nota 3 7 3 3 2 2 3" xfId="20823"/>
    <cellStyle name="Nota 3 7 3 3 2 3" xfId="5562"/>
    <cellStyle name="Nota 3 7 3 3 2 3 2" xfId="19115"/>
    <cellStyle name="Nota 3 7 3 3 2 4" xfId="8858"/>
    <cellStyle name="Nota 3 7 3 3 2 5" xfId="17565"/>
    <cellStyle name="Nota 3 7 3 3 3" xfId="3076"/>
    <cellStyle name="Nota 3 7 3 3 3 2" xfId="7186"/>
    <cellStyle name="Nota 3 7 3 3 3 2 2" xfId="11225"/>
    <cellStyle name="Nota 3 7 3 3 3 2 3" xfId="20739"/>
    <cellStyle name="Nota 3 7 3 3 3 3" xfId="5478"/>
    <cellStyle name="Nota 3 7 3 3 3 3 2" xfId="19031"/>
    <cellStyle name="Nota 3 7 3 3 3 4" xfId="9173"/>
    <cellStyle name="Nota 3 7 3 3 3 5" xfId="14420"/>
    <cellStyle name="Nota 3 7 3 3 4" xfId="3459"/>
    <cellStyle name="Nota 3 7 3 3 4 2" xfId="7577"/>
    <cellStyle name="Nota 3 7 3 3 4 2 2" xfId="11580"/>
    <cellStyle name="Nota 3 7 3 3 4 2 3" xfId="21130"/>
    <cellStyle name="Nota 3 7 3 3 4 3" xfId="5869"/>
    <cellStyle name="Nota 3 7 3 3 4 3 2" xfId="19422"/>
    <cellStyle name="Nota 3 7 3 3 4 4" xfId="9351"/>
    <cellStyle name="Nota 3 7 3 3 4 5" xfId="13258"/>
    <cellStyle name="Nota 3 7 3 3 5" xfId="3841"/>
    <cellStyle name="Nota 3 7 3 3 5 2" xfId="7809"/>
    <cellStyle name="Nota 3 7 3 3 5 2 2" xfId="11812"/>
    <cellStyle name="Nota 3 7 3 3 5 2 3" xfId="21362"/>
    <cellStyle name="Nota 3 7 3 3 5 3" xfId="6101"/>
    <cellStyle name="Nota 3 7 3 3 5 3 2" xfId="19654"/>
    <cellStyle name="Nota 3 7 3 3 5 4" xfId="9528"/>
    <cellStyle name="Nota 3 7 3 3 5 5" xfId="12887"/>
    <cellStyle name="Nota 3 7 3 3 6" xfId="6333"/>
    <cellStyle name="Nota 3 7 3 3 6 2" xfId="8041"/>
    <cellStyle name="Nota 3 7 3 3 6 2 2" xfId="12044"/>
    <cellStyle name="Nota 3 7 3 3 6 2 3" xfId="21594"/>
    <cellStyle name="Nota 3 7 3 3 6 3" xfId="10502"/>
    <cellStyle name="Nota 3 7 3 3 6 4" xfId="19886"/>
    <cellStyle name="Nota 3 7 3 3 7" xfId="5321"/>
    <cellStyle name="Nota 3 7 3 3 7 2" xfId="10097"/>
    <cellStyle name="Nota 3 7 3 3 7 3" xfId="18874"/>
    <cellStyle name="Nota 3 7 3 3 8" xfId="7029"/>
    <cellStyle name="Nota 3 7 3 3 8 2" xfId="11085"/>
    <cellStyle name="Nota 3 7 3 3 8 3" xfId="20582"/>
    <cellStyle name="Nota 3 7 3 3 9" xfId="4515"/>
    <cellStyle name="Nota 3 7 3 3 9 2" xfId="12290"/>
    <cellStyle name="Nota 3 7 3 4" xfId="2545"/>
    <cellStyle name="Nota 3 7 3 4 10" xfId="8710"/>
    <cellStyle name="Nota 3 7 3 4 11" xfId="17456"/>
    <cellStyle name="Nota 3 7 3 4 2" xfId="2932"/>
    <cellStyle name="Nota 3 7 3 4 2 2" xfId="6599"/>
    <cellStyle name="Nota 3 7 3 4 2 2 2" xfId="10739"/>
    <cellStyle name="Nota 3 7 3 4 2 2 3" xfId="20152"/>
    <cellStyle name="Nota 3 7 3 4 2 3" xfId="4890"/>
    <cellStyle name="Nota 3 7 3 4 2 3 2" xfId="18443"/>
    <cellStyle name="Nota 3 7 3 4 2 4" xfId="9059"/>
    <cellStyle name="Nota 3 7 3 4 2 5" xfId="14940"/>
    <cellStyle name="Nota 3 7 3 4 3" xfId="3315"/>
    <cellStyle name="Nota 3 7 3 4 3 2" xfId="6513"/>
    <cellStyle name="Nota 3 7 3 4 3 2 2" xfId="10678"/>
    <cellStyle name="Nota 3 7 3 4 3 2 3" xfId="20066"/>
    <cellStyle name="Nota 3 7 3 4 3 3" xfId="4804"/>
    <cellStyle name="Nota 3 7 3 4 3 3 2" xfId="18357"/>
    <cellStyle name="Nota 3 7 3 4 3 4" xfId="9269"/>
    <cellStyle name="Nota 3 7 3 4 3 5" xfId="13399"/>
    <cellStyle name="Nota 3 7 3 4 4" xfId="3698"/>
    <cellStyle name="Nota 3 7 3 4 4 2" xfId="7465"/>
    <cellStyle name="Nota 3 7 3 4 4 2 2" xfId="11468"/>
    <cellStyle name="Nota 3 7 3 4 4 2 3" xfId="21018"/>
    <cellStyle name="Nota 3 7 3 4 4 3" xfId="5757"/>
    <cellStyle name="Nota 3 7 3 4 4 3 2" xfId="19310"/>
    <cellStyle name="Nota 3 7 3 4 4 4" xfId="9447"/>
    <cellStyle name="Nota 3 7 3 4 4 5" xfId="13030"/>
    <cellStyle name="Nota 3 7 3 4 5" xfId="4080"/>
    <cellStyle name="Nota 3 7 3 4 5 2" xfId="7697"/>
    <cellStyle name="Nota 3 7 3 4 5 2 2" xfId="11700"/>
    <cellStyle name="Nota 3 7 3 4 5 2 3" xfId="21250"/>
    <cellStyle name="Nota 3 7 3 4 5 3" xfId="5989"/>
    <cellStyle name="Nota 3 7 3 4 5 3 2" xfId="19542"/>
    <cellStyle name="Nota 3 7 3 4 5 4" xfId="9624"/>
    <cellStyle name="Nota 3 7 3 4 5 5" xfId="12648"/>
    <cellStyle name="Nota 3 7 3 4 6" xfId="6221"/>
    <cellStyle name="Nota 3 7 3 4 6 2" xfId="7929"/>
    <cellStyle name="Nota 3 7 3 4 6 2 2" xfId="11932"/>
    <cellStyle name="Nota 3 7 3 4 6 2 3" xfId="21482"/>
    <cellStyle name="Nota 3 7 3 4 6 3" xfId="10390"/>
    <cellStyle name="Nota 3 7 3 4 6 4" xfId="19774"/>
    <cellStyle name="Nota 3 7 3 4 7" xfId="5209"/>
    <cellStyle name="Nota 3 7 3 4 7 2" xfId="9985"/>
    <cellStyle name="Nota 3 7 3 4 7 3" xfId="18762"/>
    <cellStyle name="Nota 3 7 3 4 8" xfId="6917"/>
    <cellStyle name="Nota 3 7 3 4 8 2" xfId="10973"/>
    <cellStyle name="Nota 3 7 3 4 8 3" xfId="20470"/>
    <cellStyle name="Nota 3 7 3 4 9" xfId="4299"/>
    <cellStyle name="Nota 3 7 3 4 9 2" xfId="12443"/>
    <cellStyle name="Nota 3 7 3 5" xfId="2358"/>
    <cellStyle name="Nota 3 7 3 5 2" xfId="2745"/>
    <cellStyle name="Nota 3 7 3 5 2 2" xfId="14012"/>
    <cellStyle name="Nota 3 7 3 5 3" xfId="3128"/>
    <cellStyle name="Nota 3 7 3 5 3 2" xfId="16882"/>
    <cellStyle name="Nota 3 7 3 5 4" xfId="3511"/>
    <cellStyle name="Nota 3 7 3 5 4 2" xfId="13217"/>
    <cellStyle name="Nota 3 7 3 5 5" xfId="3893"/>
    <cellStyle name="Nota 3 7 3 5 5 2" xfId="12835"/>
    <cellStyle name="Nota 3 7 3 5 6" xfId="5186"/>
    <cellStyle name="Nota 3 7 3 5 6 2" xfId="18739"/>
    <cellStyle name="Nota 3 7 3 5 7" xfId="8536"/>
    <cellStyle name="Nota 3 7 3 5 8" xfId="16706"/>
    <cellStyle name="Nota 3 7 3 6" xfId="6894"/>
    <cellStyle name="Nota 3 7 3 6 2" xfId="10958"/>
    <cellStyle name="Nota 3 7 3 6 3" xfId="20447"/>
    <cellStyle name="Nota 3 7 3 7" xfId="8245"/>
    <cellStyle name="Nota 3 7 3 8" xfId="14625"/>
    <cellStyle name="Nota 3 7 4" xfId="2279"/>
    <cellStyle name="Nota 3 7 4 10" xfId="8466"/>
    <cellStyle name="Nota 3 7 4 11" xfId="17125"/>
    <cellStyle name="Nota 3 7 4 2" xfId="2666"/>
    <cellStyle name="Nota 3 7 4 2 2" xfId="6701"/>
    <cellStyle name="Nota 3 7 4 2 2 2" xfId="10822"/>
    <cellStyle name="Nota 3 7 4 2 2 3" xfId="20254"/>
    <cellStyle name="Nota 3 7 4 2 3" xfId="4992"/>
    <cellStyle name="Nota 3 7 4 2 3 2" xfId="18545"/>
    <cellStyle name="Nota 3 7 4 2 4" xfId="8831"/>
    <cellStyle name="Nota 3 7 4 2 5" xfId="18004"/>
    <cellStyle name="Nota 3 7 4 3" xfId="3049"/>
    <cellStyle name="Nota 3 7 4 3 2" xfId="6530"/>
    <cellStyle name="Nota 3 7 4 3 2 2" xfId="10694"/>
    <cellStyle name="Nota 3 7 4 3 2 3" xfId="20083"/>
    <cellStyle name="Nota 3 7 4 3 3" xfId="4821"/>
    <cellStyle name="Nota 3 7 4 3 3 2" xfId="18374"/>
    <cellStyle name="Nota 3 7 4 3 4" xfId="9147"/>
    <cellStyle name="Nota 3 7 4 3 5" xfId="14574"/>
    <cellStyle name="Nota 3 7 4 4" xfId="3432"/>
    <cellStyle name="Nota 3 7 4 4 2" xfId="7490"/>
    <cellStyle name="Nota 3 7 4 4 2 2" xfId="11493"/>
    <cellStyle name="Nota 3 7 4 4 2 3" xfId="21043"/>
    <cellStyle name="Nota 3 7 4 4 3" xfId="5782"/>
    <cellStyle name="Nota 3 7 4 4 3 2" xfId="19335"/>
    <cellStyle name="Nota 3 7 4 4 4" xfId="9325"/>
    <cellStyle name="Nota 3 7 4 4 5" xfId="13285"/>
    <cellStyle name="Nota 3 7 4 5" xfId="3814"/>
    <cellStyle name="Nota 3 7 4 5 2" xfId="7722"/>
    <cellStyle name="Nota 3 7 4 5 2 2" xfId="11725"/>
    <cellStyle name="Nota 3 7 4 5 2 3" xfId="21275"/>
    <cellStyle name="Nota 3 7 4 5 3" xfId="6014"/>
    <cellStyle name="Nota 3 7 4 5 3 2" xfId="19567"/>
    <cellStyle name="Nota 3 7 4 5 4" xfId="9502"/>
    <cellStyle name="Nota 3 7 4 5 5" xfId="12914"/>
    <cellStyle name="Nota 3 7 4 6" xfId="6246"/>
    <cellStyle name="Nota 3 7 4 6 2" xfId="7954"/>
    <cellStyle name="Nota 3 7 4 6 2 2" xfId="11957"/>
    <cellStyle name="Nota 3 7 4 6 2 3" xfId="21507"/>
    <cellStyle name="Nota 3 7 4 6 3" xfId="10415"/>
    <cellStyle name="Nota 3 7 4 6 4" xfId="19799"/>
    <cellStyle name="Nota 3 7 4 7" xfId="5234"/>
    <cellStyle name="Nota 3 7 4 7 2" xfId="10010"/>
    <cellStyle name="Nota 3 7 4 7 3" xfId="18787"/>
    <cellStyle name="Nota 3 7 4 8" xfId="6942"/>
    <cellStyle name="Nota 3 7 4 8 2" xfId="10998"/>
    <cellStyle name="Nota 3 7 4 8 3" xfId="20495"/>
    <cellStyle name="Nota 3 7 4 9" xfId="4327"/>
    <cellStyle name="Nota 3 7 4 9 2" xfId="12415"/>
    <cellStyle name="Nota 3 7 5" xfId="2458"/>
    <cellStyle name="Nota 3 7 5 2" xfId="2845"/>
    <cellStyle name="Nota 3 7 5 2 2" xfId="7400"/>
    <cellStyle name="Nota 3 7 5 2 2 2" xfId="20953"/>
    <cellStyle name="Nota 3 7 5 2 3" xfId="8973"/>
    <cellStyle name="Nota 3 7 5 2 4" xfId="14679"/>
    <cellStyle name="Nota 3 7 5 3" xfId="3228"/>
    <cellStyle name="Nota 3 7 5 3 2" xfId="13511"/>
    <cellStyle name="Nota 3 7 5 4" xfId="3611"/>
    <cellStyle name="Nota 3 7 5 4 2" xfId="13117"/>
    <cellStyle name="Nota 3 7 5 5" xfId="3993"/>
    <cellStyle name="Nota 3 7 5 5 2" xfId="12735"/>
    <cellStyle name="Nota 3 7 5 6" xfId="5692"/>
    <cellStyle name="Nota 3 7 5 6 2" xfId="19245"/>
    <cellStyle name="Nota 3 7 5 7" xfId="8624"/>
    <cellStyle name="Nota 3 7 5 8" xfId="17176"/>
    <cellStyle name="Nota 3 7 6" xfId="2421"/>
    <cellStyle name="Nota 3 7 6 2" xfId="2808"/>
    <cellStyle name="Nota 3 7 6 2 2" xfId="6739"/>
    <cellStyle name="Nota 3 7 6 2 2 2" xfId="20292"/>
    <cellStyle name="Nota 3 7 6 2 3" xfId="8945"/>
    <cellStyle name="Nota 3 7 6 2 4" xfId="13610"/>
    <cellStyle name="Nota 3 7 6 3" xfId="3191"/>
    <cellStyle name="Nota 3 7 6 3 2" xfId="13589"/>
    <cellStyle name="Nota 3 7 6 4" xfId="3574"/>
    <cellStyle name="Nota 3 7 6 4 2" xfId="13154"/>
    <cellStyle name="Nota 3 7 6 5" xfId="3956"/>
    <cellStyle name="Nota 3 7 6 5 2" xfId="12772"/>
    <cellStyle name="Nota 3 7 6 6" xfId="5030"/>
    <cellStyle name="Nota 3 7 6 6 2" xfId="18583"/>
    <cellStyle name="Nota 3 7 6 7" xfId="8596"/>
    <cellStyle name="Nota 3 7 6 8" xfId="16825"/>
    <cellStyle name="Nota 3 7 7" xfId="5473"/>
    <cellStyle name="Nota 3 7 7 2" xfId="7181"/>
    <cellStyle name="Nota 3 7 7 2 2" xfId="11222"/>
    <cellStyle name="Nota 3 7 7 2 3" xfId="20734"/>
    <cellStyle name="Nota 3 7 7 3" xfId="10197"/>
    <cellStyle name="Nota 3 7 7 4" xfId="19026"/>
    <cellStyle name="Nota 3 7 8" xfId="4773"/>
    <cellStyle name="Nota 3 7 8 2" xfId="6482"/>
    <cellStyle name="Nota 3 7 8 2 2" xfId="10651"/>
    <cellStyle name="Nota 3 7 8 2 3" xfId="20035"/>
    <cellStyle name="Nota 3 7 8 3" xfId="9825"/>
    <cellStyle name="Nota 3 7 8 4" xfId="18326"/>
    <cellStyle name="Nota 3 7 9" xfId="5122"/>
    <cellStyle name="Nota 3 7 9 2" xfId="9933"/>
    <cellStyle name="Nota 3 7 9 3" xfId="18675"/>
    <cellStyle name="Nota 3 8" xfId="2033"/>
    <cellStyle name="Nota 3 8 10" xfId="5079"/>
    <cellStyle name="Nota 3 8 10 2" xfId="9896"/>
    <cellStyle name="Nota 3 8 10 3" xfId="18632"/>
    <cellStyle name="Nota 3 8 11" xfId="6788"/>
    <cellStyle name="Nota 3 8 11 2" xfId="10883"/>
    <cellStyle name="Nota 3 8 11 3" xfId="20341"/>
    <cellStyle name="Nota 3 8 12" xfId="4211"/>
    <cellStyle name="Nota 3 8 12 2" xfId="12518"/>
    <cellStyle name="Nota 3 8 13" xfId="8223"/>
    <cellStyle name="Nota 3 8 14" xfId="18134"/>
    <cellStyle name="Nota 3 8 2" xfId="2090"/>
    <cellStyle name="Nota 3 8 2 2" xfId="2320"/>
    <cellStyle name="Nota 3 8 2 2 10" xfId="8507"/>
    <cellStyle name="Nota 3 8 2 2 11" xfId="17145"/>
    <cellStyle name="Nota 3 8 2 2 2" xfId="2707"/>
    <cellStyle name="Nota 3 8 2 2 2 2" xfId="7284"/>
    <cellStyle name="Nota 3 8 2 2 2 2 2" xfId="11295"/>
    <cellStyle name="Nota 3 8 2 2 2 2 3" xfId="20837"/>
    <cellStyle name="Nota 3 8 2 2 2 3" xfId="5576"/>
    <cellStyle name="Nota 3 8 2 2 2 3 2" xfId="19129"/>
    <cellStyle name="Nota 3 8 2 2 2 4" xfId="8872"/>
    <cellStyle name="Nota 3 8 2 2 2 5" xfId="14408"/>
    <cellStyle name="Nota 3 8 2 2 3" xfId="3090"/>
    <cellStyle name="Nota 3 8 2 2 3 2" xfId="6418"/>
    <cellStyle name="Nota 3 8 2 2 3 2 2" xfId="10587"/>
    <cellStyle name="Nota 3 8 2 2 3 2 3" xfId="19971"/>
    <cellStyle name="Nota 3 8 2 2 3 3" xfId="4709"/>
    <cellStyle name="Nota 3 8 2 2 3 3 2" xfId="18262"/>
    <cellStyle name="Nota 3 8 2 2 3 4" xfId="9187"/>
    <cellStyle name="Nota 3 8 2 2 3 5" xfId="16251"/>
    <cellStyle name="Nota 3 8 2 2 4" xfId="3473"/>
    <cellStyle name="Nota 3 8 2 2 4 2" xfId="7591"/>
    <cellStyle name="Nota 3 8 2 2 4 2 2" xfId="11594"/>
    <cellStyle name="Nota 3 8 2 2 4 2 3" xfId="21144"/>
    <cellStyle name="Nota 3 8 2 2 4 3" xfId="5883"/>
    <cellStyle name="Nota 3 8 2 2 4 3 2" xfId="19436"/>
    <cellStyle name="Nota 3 8 2 2 4 4" xfId="9365"/>
    <cellStyle name="Nota 3 8 2 2 4 5" xfId="13247"/>
    <cellStyle name="Nota 3 8 2 2 5" xfId="3855"/>
    <cellStyle name="Nota 3 8 2 2 5 2" xfId="7823"/>
    <cellStyle name="Nota 3 8 2 2 5 2 2" xfId="11826"/>
    <cellStyle name="Nota 3 8 2 2 5 2 3" xfId="21376"/>
    <cellStyle name="Nota 3 8 2 2 5 3" xfId="6115"/>
    <cellStyle name="Nota 3 8 2 2 5 3 2" xfId="19668"/>
    <cellStyle name="Nota 3 8 2 2 5 4" xfId="9542"/>
    <cellStyle name="Nota 3 8 2 2 5 5" xfId="12873"/>
    <cellStyle name="Nota 3 8 2 2 6" xfId="6347"/>
    <cellStyle name="Nota 3 8 2 2 6 2" xfId="8055"/>
    <cellStyle name="Nota 3 8 2 2 6 2 2" xfId="12058"/>
    <cellStyle name="Nota 3 8 2 2 6 2 3" xfId="21608"/>
    <cellStyle name="Nota 3 8 2 2 6 3" xfId="10516"/>
    <cellStyle name="Nota 3 8 2 2 6 4" xfId="19900"/>
    <cellStyle name="Nota 3 8 2 2 7" xfId="5335"/>
    <cellStyle name="Nota 3 8 2 2 7 2" xfId="10111"/>
    <cellStyle name="Nota 3 8 2 2 7 3" xfId="18888"/>
    <cellStyle name="Nota 3 8 2 2 8" xfId="7043"/>
    <cellStyle name="Nota 3 8 2 2 8 2" xfId="11099"/>
    <cellStyle name="Nota 3 8 2 2 8 3" xfId="20596"/>
    <cellStyle name="Nota 3 8 2 2 9" xfId="4529"/>
    <cellStyle name="Nota 3 8 2 2 9 2" xfId="12276"/>
    <cellStyle name="Nota 3 8 2 3" xfId="2580"/>
    <cellStyle name="Nota 3 8 2 3 10" xfId="8745"/>
    <cellStyle name="Nota 3 8 2 3 11" xfId="14167"/>
    <cellStyle name="Nota 3 8 2 3 2" xfId="2967"/>
    <cellStyle name="Nota 3 8 2 3 2 2" xfId="7328"/>
    <cellStyle name="Nota 3 8 2 3 2 2 2" xfId="11339"/>
    <cellStyle name="Nota 3 8 2 3 2 2 3" xfId="20881"/>
    <cellStyle name="Nota 3 8 2 3 2 3" xfId="5620"/>
    <cellStyle name="Nota 3 8 2 3 2 3 2" xfId="19173"/>
    <cellStyle name="Nota 3 8 2 3 2 4" xfId="9094"/>
    <cellStyle name="Nota 3 8 2 3 2 5" xfId="14319"/>
    <cellStyle name="Nota 3 8 2 3 3" xfId="3350"/>
    <cellStyle name="Nota 3 8 2 3 3 2" xfId="6432"/>
    <cellStyle name="Nota 3 8 2 3 3 2 2" xfId="10601"/>
    <cellStyle name="Nota 3 8 2 3 3 2 3" xfId="19985"/>
    <cellStyle name="Nota 3 8 2 3 3 3" xfId="4723"/>
    <cellStyle name="Nota 3 8 2 3 3 3 2" xfId="18276"/>
    <cellStyle name="Nota 3 8 2 3 3 4" xfId="9304"/>
    <cellStyle name="Nota 3 8 2 3 3 5" xfId="13364"/>
    <cellStyle name="Nota 3 8 2 3 4" xfId="3733"/>
    <cellStyle name="Nota 3 8 2 3 4 2" xfId="7635"/>
    <cellStyle name="Nota 3 8 2 3 4 2 2" xfId="11638"/>
    <cellStyle name="Nota 3 8 2 3 4 2 3" xfId="21188"/>
    <cellStyle name="Nota 3 8 2 3 4 3" xfId="5927"/>
    <cellStyle name="Nota 3 8 2 3 4 3 2" xfId="19480"/>
    <cellStyle name="Nota 3 8 2 3 4 4" xfId="9482"/>
    <cellStyle name="Nota 3 8 2 3 4 5" xfId="12995"/>
    <cellStyle name="Nota 3 8 2 3 5" xfId="4115"/>
    <cellStyle name="Nota 3 8 2 3 5 2" xfId="7867"/>
    <cellStyle name="Nota 3 8 2 3 5 2 2" xfId="11870"/>
    <cellStyle name="Nota 3 8 2 3 5 2 3" xfId="21420"/>
    <cellStyle name="Nota 3 8 2 3 5 3" xfId="6159"/>
    <cellStyle name="Nota 3 8 2 3 5 3 2" xfId="19712"/>
    <cellStyle name="Nota 3 8 2 3 5 4" xfId="9659"/>
    <cellStyle name="Nota 3 8 2 3 5 5" xfId="12613"/>
    <cellStyle name="Nota 3 8 2 3 6" xfId="6391"/>
    <cellStyle name="Nota 3 8 2 3 6 2" xfId="8099"/>
    <cellStyle name="Nota 3 8 2 3 6 2 2" xfId="12102"/>
    <cellStyle name="Nota 3 8 2 3 6 2 3" xfId="21652"/>
    <cellStyle name="Nota 3 8 2 3 6 3" xfId="10560"/>
    <cellStyle name="Nota 3 8 2 3 6 4" xfId="19944"/>
    <cellStyle name="Nota 3 8 2 3 7" xfId="5379"/>
    <cellStyle name="Nota 3 8 2 3 7 2" xfId="10155"/>
    <cellStyle name="Nota 3 8 2 3 7 3" xfId="18932"/>
    <cellStyle name="Nota 3 8 2 3 8" xfId="7087"/>
    <cellStyle name="Nota 3 8 2 3 8 2" xfId="11143"/>
    <cellStyle name="Nota 3 8 2 3 8 3" xfId="20640"/>
    <cellStyle name="Nota 3 8 2 3 9" xfId="4573"/>
    <cellStyle name="Nota 3 8 2 3 9 2" xfId="12244"/>
    <cellStyle name="Nota 3 8 2 4" xfId="2637"/>
    <cellStyle name="Nota 3 8 2 4 2" xfId="3024"/>
    <cellStyle name="Nota 3 8 2 4 2 2" xfId="17788"/>
    <cellStyle name="Nota 3 8 2 4 3" xfId="3407"/>
    <cellStyle name="Nota 3 8 2 4 3 2" xfId="13307"/>
    <cellStyle name="Nota 3 8 2 4 4" xfId="3790"/>
    <cellStyle name="Nota 3 8 2 4 4 2" xfId="12938"/>
    <cellStyle name="Nota 3 8 2 4 5" xfId="4172"/>
    <cellStyle name="Nota 3 8 2 4 5 2" xfId="12557"/>
    <cellStyle name="Nota 3 8 2 4 6" xfId="5169"/>
    <cellStyle name="Nota 3 8 2 4 6 2" xfId="18722"/>
    <cellStyle name="Nota 3 8 2 4 7" xfId="8802"/>
    <cellStyle name="Nota 3 8 2 4 8" xfId="16828"/>
    <cellStyle name="Nota 3 8 2 5" xfId="2255"/>
    <cellStyle name="Nota 3 8 2 5 2" xfId="6877"/>
    <cellStyle name="Nota 3 8 2 5 2 2" xfId="20430"/>
    <cellStyle name="Nota 3 8 2 5 3" xfId="8442"/>
    <cellStyle name="Nota 3 8 2 5 4" xfId="17181"/>
    <cellStyle name="Nota 3 8 2 6" xfId="8280"/>
    <cellStyle name="Nota 3 8 3" xfId="2004"/>
    <cellStyle name="Nota 3 8 3 2" xfId="2290"/>
    <cellStyle name="Nota 3 8 3 2 10" xfId="8477"/>
    <cellStyle name="Nota 3 8 3 2 11" xfId="16495"/>
    <cellStyle name="Nota 3 8 3 2 2" xfId="2677"/>
    <cellStyle name="Nota 3 8 3 2 2 2" xfId="6748"/>
    <cellStyle name="Nota 3 8 3 2 2 2 2" xfId="10862"/>
    <cellStyle name="Nota 3 8 3 2 2 2 3" xfId="20301"/>
    <cellStyle name="Nota 3 8 3 2 2 3" xfId="5039"/>
    <cellStyle name="Nota 3 8 3 2 2 3 2" xfId="18592"/>
    <cellStyle name="Nota 3 8 3 2 2 4" xfId="8842"/>
    <cellStyle name="Nota 3 8 3 2 2 5" xfId="14060"/>
    <cellStyle name="Nota 3 8 3 2 3" xfId="3060"/>
    <cellStyle name="Nota 3 8 3 2 3 2" xfId="4406"/>
    <cellStyle name="Nota 3 8 3 2 3 2 2" xfId="9694"/>
    <cellStyle name="Nota 3 8 3 2 3 2 3" xfId="12193"/>
    <cellStyle name="Nota 3 8 3 2 3 3" xfId="4697"/>
    <cellStyle name="Nota 3 8 3 2 3 3 2" xfId="18250"/>
    <cellStyle name="Nota 3 8 3 2 3 4" xfId="9157"/>
    <cellStyle name="Nota 3 8 3 2 3 5" xfId="14945"/>
    <cellStyle name="Nota 3 8 3 2 4" xfId="3443"/>
    <cellStyle name="Nota 3 8 3 2 4 2" xfId="7564"/>
    <cellStyle name="Nota 3 8 3 2 4 2 2" xfId="11567"/>
    <cellStyle name="Nota 3 8 3 2 4 2 3" xfId="21117"/>
    <cellStyle name="Nota 3 8 3 2 4 3" xfId="5856"/>
    <cellStyle name="Nota 3 8 3 2 4 3 2" xfId="19409"/>
    <cellStyle name="Nota 3 8 3 2 4 4" xfId="9335"/>
    <cellStyle name="Nota 3 8 3 2 4 5" xfId="13274"/>
    <cellStyle name="Nota 3 8 3 2 5" xfId="3825"/>
    <cellStyle name="Nota 3 8 3 2 5 2" xfId="7796"/>
    <cellStyle name="Nota 3 8 3 2 5 2 2" xfId="11799"/>
    <cellStyle name="Nota 3 8 3 2 5 2 3" xfId="21349"/>
    <cellStyle name="Nota 3 8 3 2 5 3" xfId="6088"/>
    <cellStyle name="Nota 3 8 3 2 5 3 2" xfId="19641"/>
    <cellStyle name="Nota 3 8 3 2 5 4" xfId="9512"/>
    <cellStyle name="Nota 3 8 3 2 5 5" xfId="12903"/>
    <cellStyle name="Nota 3 8 3 2 6" xfId="6320"/>
    <cellStyle name="Nota 3 8 3 2 6 2" xfId="8028"/>
    <cellStyle name="Nota 3 8 3 2 6 2 2" xfId="12031"/>
    <cellStyle name="Nota 3 8 3 2 6 2 3" xfId="21581"/>
    <cellStyle name="Nota 3 8 3 2 6 3" xfId="10489"/>
    <cellStyle name="Nota 3 8 3 2 6 4" xfId="19873"/>
    <cellStyle name="Nota 3 8 3 2 7" xfId="5308"/>
    <cellStyle name="Nota 3 8 3 2 7 2" xfId="10084"/>
    <cellStyle name="Nota 3 8 3 2 7 3" xfId="18861"/>
    <cellStyle name="Nota 3 8 3 2 8" xfId="7016"/>
    <cellStyle name="Nota 3 8 3 2 8 2" xfId="11072"/>
    <cellStyle name="Nota 3 8 3 2 8 3" xfId="20569"/>
    <cellStyle name="Nota 3 8 3 2 9" xfId="4500"/>
    <cellStyle name="Nota 3 8 3 2 9 2" xfId="12150"/>
    <cellStyle name="Nota 3 8 3 3" xfId="2498"/>
    <cellStyle name="Nota 3 8 3 3 10" xfId="8663"/>
    <cellStyle name="Nota 3 8 3 3 11" xfId="15607"/>
    <cellStyle name="Nota 3 8 3 3 2" xfId="2885"/>
    <cellStyle name="Nota 3 8 3 3 2 2" xfId="6714"/>
    <cellStyle name="Nota 3 8 3 3 2 2 2" xfId="10835"/>
    <cellStyle name="Nota 3 8 3 3 2 2 3" xfId="20267"/>
    <cellStyle name="Nota 3 8 3 3 2 3" xfId="5005"/>
    <cellStyle name="Nota 3 8 3 3 2 3 2" xfId="18558"/>
    <cellStyle name="Nota 3 8 3 3 2 4" xfId="9012"/>
    <cellStyle name="Nota 3 8 3 3 2 5" xfId="16826"/>
    <cellStyle name="Nota 3 8 3 3 3" xfId="3268"/>
    <cellStyle name="Nota 3 8 3 3 3 2" xfId="6559"/>
    <cellStyle name="Nota 3 8 3 3 3 2 2" xfId="10720"/>
    <cellStyle name="Nota 3 8 3 3 3 2 3" xfId="20112"/>
    <cellStyle name="Nota 3 8 3 3 3 3" xfId="4850"/>
    <cellStyle name="Nota 3 8 3 3 3 3 2" xfId="18403"/>
    <cellStyle name="Nota 3 8 3 3 3 4" xfId="9226"/>
    <cellStyle name="Nota 3 8 3 3 3 5" xfId="13446"/>
    <cellStyle name="Nota 3 8 3 3 4" xfId="3651"/>
    <cellStyle name="Nota 3 8 3 3 4 2" xfId="7530"/>
    <cellStyle name="Nota 3 8 3 3 4 2 2" xfId="11533"/>
    <cellStyle name="Nota 3 8 3 3 4 2 3" xfId="21083"/>
    <cellStyle name="Nota 3 8 3 3 4 3" xfId="5822"/>
    <cellStyle name="Nota 3 8 3 3 4 3 2" xfId="19375"/>
    <cellStyle name="Nota 3 8 3 3 4 4" xfId="9404"/>
    <cellStyle name="Nota 3 8 3 3 4 5" xfId="13077"/>
    <cellStyle name="Nota 3 8 3 3 5" xfId="4033"/>
    <cellStyle name="Nota 3 8 3 3 5 2" xfId="7762"/>
    <cellStyle name="Nota 3 8 3 3 5 2 2" xfId="11765"/>
    <cellStyle name="Nota 3 8 3 3 5 2 3" xfId="21315"/>
    <cellStyle name="Nota 3 8 3 3 5 3" xfId="6054"/>
    <cellStyle name="Nota 3 8 3 3 5 3 2" xfId="19607"/>
    <cellStyle name="Nota 3 8 3 3 5 4" xfId="9581"/>
    <cellStyle name="Nota 3 8 3 3 5 5" xfId="12695"/>
    <cellStyle name="Nota 3 8 3 3 6" xfId="6286"/>
    <cellStyle name="Nota 3 8 3 3 6 2" xfId="7994"/>
    <cellStyle name="Nota 3 8 3 3 6 2 2" xfId="11997"/>
    <cellStyle name="Nota 3 8 3 3 6 2 3" xfId="21547"/>
    <cellStyle name="Nota 3 8 3 3 6 3" xfId="10455"/>
    <cellStyle name="Nota 3 8 3 3 6 4" xfId="19839"/>
    <cellStyle name="Nota 3 8 3 3 7" xfId="5274"/>
    <cellStyle name="Nota 3 8 3 3 7 2" xfId="10050"/>
    <cellStyle name="Nota 3 8 3 3 7 3" xfId="18827"/>
    <cellStyle name="Nota 3 8 3 3 8" xfId="6982"/>
    <cellStyle name="Nota 3 8 3 3 8 2" xfId="11038"/>
    <cellStyle name="Nota 3 8 3 3 8 3" xfId="20535"/>
    <cellStyle name="Nota 3 8 3 3 9" xfId="4370"/>
    <cellStyle name="Nota 3 8 3 3 9 2" xfId="12372"/>
    <cellStyle name="Nota 3 8 3 4" xfId="2410"/>
    <cellStyle name="Nota 3 8 3 4 2" xfId="2797"/>
    <cellStyle name="Nota 3 8 3 4 2 2" xfId="14938"/>
    <cellStyle name="Nota 3 8 3 4 3" xfId="3180"/>
    <cellStyle name="Nota 3 8 3 4 3 2" xfId="13566"/>
    <cellStyle name="Nota 3 8 3 4 4" xfId="3563"/>
    <cellStyle name="Nota 3 8 3 4 4 2" xfId="13165"/>
    <cellStyle name="Nota 3 8 3 4 5" xfId="3945"/>
    <cellStyle name="Nota 3 8 3 4 5 2" xfId="12783"/>
    <cellStyle name="Nota 3 8 3 4 6" xfId="5142"/>
    <cellStyle name="Nota 3 8 3 4 6 2" xfId="18695"/>
    <cellStyle name="Nota 3 8 3 4 7" xfId="8585"/>
    <cellStyle name="Nota 3 8 3 4 8" xfId="15879"/>
    <cellStyle name="Nota 3 8 3 5" xfId="2206"/>
    <cellStyle name="Nota 3 8 3 5 2" xfId="6850"/>
    <cellStyle name="Nota 3 8 3 5 2 2" xfId="20403"/>
    <cellStyle name="Nota 3 8 3 5 3" xfId="8394"/>
    <cellStyle name="Nota 3 8 3 5 4" xfId="18138"/>
    <cellStyle name="Nota 3 8 3 6" xfId="8198"/>
    <cellStyle name="Nota 3 8 4" xfId="2296"/>
    <cellStyle name="Nota 3 8 4 10" xfId="8483"/>
    <cellStyle name="Nota 3 8 4 11" xfId="16261"/>
    <cellStyle name="Nota 3 8 4 2" xfId="2683"/>
    <cellStyle name="Nota 3 8 4 2 2" xfId="6775"/>
    <cellStyle name="Nota 3 8 4 2 2 2" xfId="10871"/>
    <cellStyle name="Nota 3 8 4 2 2 3" xfId="20328"/>
    <cellStyle name="Nota 3 8 4 2 3" xfId="5066"/>
    <cellStyle name="Nota 3 8 4 2 3 2" xfId="18619"/>
    <cellStyle name="Nota 3 8 4 2 4" xfId="8848"/>
    <cellStyle name="Nota 3 8 4 2 5" xfId="16677"/>
    <cellStyle name="Nota 3 8 4 3" xfId="3066"/>
    <cellStyle name="Nota 3 8 4 3 2" xfId="6439"/>
    <cellStyle name="Nota 3 8 4 3 2 2" xfId="10608"/>
    <cellStyle name="Nota 3 8 4 3 2 3" xfId="19992"/>
    <cellStyle name="Nota 3 8 4 3 3" xfId="4730"/>
    <cellStyle name="Nota 3 8 4 3 3 2" xfId="18283"/>
    <cellStyle name="Nota 3 8 4 3 4" xfId="9163"/>
    <cellStyle name="Nota 3 8 4 3 5" xfId="14396"/>
    <cellStyle name="Nota 3 8 4 4" xfId="3449"/>
    <cellStyle name="Nota 3 8 4 4 2" xfId="7570"/>
    <cellStyle name="Nota 3 8 4 4 2 2" xfId="11573"/>
    <cellStyle name="Nota 3 8 4 4 2 3" xfId="21123"/>
    <cellStyle name="Nota 3 8 4 4 3" xfId="5862"/>
    <cellStyle name="Nota 3 8 4 4 3 2" xfId="19415"/>
    <cellStyle name="Nota 3 8 4 4 4" xfId="9341"/>
    <cellStyle name="Nota 3 8 4 4 5" xfId="13268"/>
    <cellStyle name="Nota 3 8 4 5" xfId="3831"/>
    <cellStyle name="Nota 3 8 4 5 2" xfId="7802"/>
    <cellStyle name="Nota 3 8 4 5 2 2" xfId="11805"/>
    <cellStyle name="Nota 3 8 4 5 2 3" xfId="21355"/>
    <cellStyle name="Nota 3 8 4 5 3" xfId="6094"/>
    <cellStyle name="Nota 3 8 4 5 3 2" xfId="19647"/>
    <cellStyle name="Nota 3 8 4 5 4" xfId="9518"/>
    <cellStyle name="Nota 3 8 4 5 5" xfId="12897"/>
    <cellStyle name="Nota 3 8 4 6" xfId="6326"/>
    <cellStyle name="Nota 3 8 4 6 2" xfId="8034"/>
    <cellStyle name="Nota 3 8 4 6 2 2" xfId="12037"/>
    <cellStyle name="Nota 3 8 4 6 2 3" xfId="21587"/>
    <cellStyle name="Nota 3 8 4 6 3" xfId="10495"/>
    <cellStyle name="Nota 3 8 4 6 4" xfId="19879"/>
    <cellStyle name="Nota 3 8 4 7" xfId="5314"/>
    <cellStyle name="Nota 3 8 4 7 2" xfId="10090"/>
    <cellStyle name="Nota 3 8 4 7 3" xfId="18867"/>
    <cellStyle name="Nota 3 8 4 8" xfId="7022"/>
    <cellStyle name="Nota 3 8 4 8 2" xfId="11078"/>
    <cellStyle name="Nota 3 8 4 8 3" xfId="20575"/>
    <cellStyle name="Nota 3 8 4 9" xfId="4507"/>
    <cellStyle name="Nota 3 8 4 9 2" xfId="12298"/>
    <cellStyle name="Nota 3 8 5" xfId="2523"/>
    <cellStyle name="Nota 3 8 5 10" xfId="8688"/>
    <cellStyle name="Nota 3 8 5 11" xfId="13677"/>
    <cellStyle name="Nota 3 8 5 2" xfId="2910"/>
    <cellStyle name="Nota 3 8 5 2 2" xfId="6743"/>
    <cellStyle name="Nota 3 8 5 2 2 2" xfId="10857"/>
    <cellStyle name="Nota 3 8 5 2 2 3" xfId="20296"/>
    <cellStyle name="Nota 3 8 5 2 3" xfId="5034"/>
    <cellStyle name="Nota 3 8 5 2 3 2" xfId="18587"/>
    <cellStyle name="Nota 3 8 5 2 4" xfId="9037"/>
    <cellStyle name="Nota 3 8 5 2 5" xfId="18089"/>
    <cellStyle name="Nota 3 8 5 3" xfId="3293"/>
    <cellStyle name="Nota 3 8 5 3 2" xfId="7204"/>
    <cellStyle name="Nota 3 8 5 3 2 2" xfId="11237"/>
    <cellStyle name="Nota 3 8 5 3 2 3" xfId="20757"/>
    <cellStyle name="Nota 3 8 5 3 3" xfId="5496"/>
    <cellStyle name="Nota 3 8 5 3 3 2" xfId="19049"/>
    <cellStyle name="Nota 3 8 5 3 4" xfId="9251"/>
    <cellStyle name="Nota 3 8 5 3 5" xfId="13421"/>
    <cellStyle name="Nota 3 8 5 4" xfId="3676"/>
    <cellStyle name="Nota 3 8 5 4 2" xfId="7505"/>
    <cellStyle name="Nota 3 8 5 4 2 2" xfId="11508"/>
    <cellStyle name="Nota 3 8 5 4 2 3" xfId="21058"/>
    <cellStyle name="Nota 3 8 5 4 3" xfId="5797"/>
    <cellStyle name="Nota 3 8 5 4 3 2" xfId="19350"/>
    <cellStyle name="Nota 3 8 5 4 4" xfId="9429"/>
    <cellStyle name="Nota 3 8 5 4 5" xfId="13052"/>
    <cellStyle name="Nota 3 8 5 5" xfId="4058"/>
    <cellStyle name="Nota 3 8 5 5 2" xfId="7737"/>
    <cellStyle name="Nota 3 8 5 5 2 2" xfId="11740"/>
    <cellStyle name="Nota 3 8 5 5 2 3" xfId="21290"/>
    <cellStyle name="Nota 3 8 5 5 3" xfId="6029"/>
    <cellStyle name="Nota 3 8 5 5 3 2" xfId="19582"/>
    <cellStyle name="Nota 3 8 5 5 4" xfId="9606"/>
    <cellStyle name="Nota 3 8 5 5 5" xfId="12670"/>
    <cellStyle name="Nota 3 8 5 6" xfId="6261"/>
    <cellStyle name="Nota 3 8 5 6 2" xfId="7969"/>
    <cellStyle name="Nota 3 8 5 6 2 2" xfId="11972"/>
    <cellStyle name="Nota 3 8 5 6 2 3" xfId="21522"/>
    <cellStyle name="Nota 3 8 5 6 3" xfId="10430"/>
    <cellStyle name="Nota 3 8 5 6 4" xfId="19814"/>
    <cellStyle name="Nota 3 8 5 7" xfId="5249"/>
    <cellStyle name="Nota 3 8 5 7 2" xfId="10025"/>
    <cellStyle name="Nota 3 8 5 7 3" xfId="18802"/>
    <cellStyle name="Nota 3 8 5 8" xfId="6957"/>
    <cellStyle name="Nota 3 8 5 8 2" xfId="11013"/>
    <cellStyle name="Nota 3 8 5 8 3" xfId="20510"/>
    <cellStyle name="Nota 3 8 5 9" xfId="4344"/>
    <cellStyle name="Nota 3 8 5 9 2" xfId="12398"/>
    <cellStyle name="Nota 3 8 6" xfId="2367"/>
    <cellStyle name="Nota 3 8 6 2" xfId="2754"/>
    <cellStyle name="Nota 3 8 6 2 2" xfId="7256"/>
    <cellStyle name="Nota 3 8 6 2 2 2" xfId="20809"/>
    <cellStyle name="Nota 3 8 6 2 3" xfId="8907"/>
    <cellStyle name="Nota 3 8 6 2 4" xfId="16496"/>
    <cellStyle name="Nota 3 8 6 3" xfId="3137"/>
    <cellStyle name="Nota 3 8 6 3 2" xfId="14614"/>
    <cellStyle name="Nota 3 8 6 4" xfId="3520"/>
    <cellStyle name="Nota 3 8 6 4 2" xfId="13208"/>
    <cellStyle name="Nota 3 8 6 5" xfId="3902"/>
    <cellStyle name="Nota 3 8 6 5 2" xfId="12826"/>
    <cellStyle name="Nota 3 8 6 6" xfId="5548"/>
    <cellStyle name="Nota 3 8 6 6 2" xfId="19101"/>
    <cellStyle name="Nota 3 8 6 7" xfId="8544"/>
    <cellStyle name="Nota 3 8 6 8" xfId="16302"/>
    <cellStyle name="Nota 3 8 7" xfId="4694"/>
    <cellStyle name="Nota 3 8 7 2" xfId="4409"/>
    <cellStyle name="Nota 3 8 7 2 2" xfId="9697"/>
    <cellStyle name="Nota 3 8 7 2 3" xfId="12191"/>
    <cellStyle name="Nota 3 8 7 3" xfId="9807"/>
    <cellStyle name="Nota 3 8 7 4" xfId="18247"/>
    <cellStyle name="Nota 3 8 8" xfId="4970"/>
    <cellStyle name="Nota 3 8 8 2" xfId="6679"/>
    <cellStyle name="Nota 3 8 8 2 2" xfId="10802"/>
    <cellStyle name="Nota 3 8 8 2 3" xfId="20232"/>
    <cellStyle name="Nota 3 8 8 3" xfId="9880"/>
    <cellStyle name="Nota 3 8 8 4" xfId="18523"/>
    <cellStyle name="Nota 3 8 9" xfId="4795"/>
    <cellStyle name="Nota 3 8 9 2" xfId="6504"/>
    <cellStyle name="Nota 3 8 9 2 2" xfId="10670"/>
    <cellStyle name="Nota 3 8 9 2 3" xfId="20057"/>
    <cellStyle name="Nota 3 8 9 3" xfId="9844"/>
    <cellStyle name="Nota 3 8 9 4" xfId="18348"/>
    <cellStyle name="Nota 3 9" xfId="2351"/>
    <cellStyle name="Nota 3 9 2" xfId="2738"/>
    <cellStyle name="Nota 3 9 2 2" xfId="14843"/>
    <cellStyle name="Nota 3 9 3" xfId="3121"/>
    <cellStyle name="Nota 3 9 3 2" xfId="14656"/>
    <cellStyle name="Nota 3 9 4" xfId="3504"/>
    <cellStyle name="Nota 3 9 4 2" xfId="13224"/>
    <cellStyle name="Nota 3 9 5" xfId="3886"/>
    <cellStyle name="Nota 3 9 5 2" xfId="12842"/>
    <cellStyle name="Nota 3 9 6" xfId="14376"/>
    <cellStyle name="Note" xfId="85"/>
    <cellStyle name="Note 2" xfId="1963"/>
    <cellStyle name="Note 2 10" xfId="4599"/>
    <cellStyle name="Note 2 10 2" xfId="9774"/>
    <cellStyle name="Note 2 10 3" xfId="12218"/>
    <cellStyle name="Note 2 11" xfId="4388"/>
    <cellStyle name="Note 2 11 2" xfId="9685"/>
    <cellStyle name="Note 2 11 3" xfId="13485"/>
    <cellStyle name="Note 2 12" xfId="4194"/>
    <cellStyle name="Note 2 12 2" xfId="12535"/>
    <cellStyle name="Note 2 13" xfId="8163"/>
    <cellStyle name="Note 2 2" xfId="2054"/>
    <cellStyle name="Note 2 2 10" xfId="6830"/>
    <cellStyle name="Note 2 2 10 2" xfId="10919"/>
    <cellStyle name="Note 2 2 10 3" xfId="20383"/>
    <cellStyle name="Note 2 2 11" xfId="4247"/>
    <cellStyle name="Note 2 2 11 2" xfId="12493"/>
    <cellStyle name="Note 2 2 12" xfId="8244"/>
    <cellStyle name="Note 2 2 13" xfId="14901"/>
    <cellStyle name="Note 2 2 2" xfId="2106"/>
    <cellStyle name="Note 2 2 2 2" xfId="2329"/>
    <cellStyle name="Note 2 2 2 2 10" xfId="8516"/>
    <cellStyle name="Note 2 2 2 2 11" xfId="18124"/>
    <cellStyle name="Note 2 2 2 2 2" xfId="2716"/>
    <cellStyle name="Note 2 2 2 2 2 2" xfId="7294"/>
    <cellStyle name="Note 2 2 2 2 2 2 2" xfId="11305"/>
    <cellStyle name="Note 2 2 2 2 2 2 3" xfId="20847"/>
    <cellStyle name="Note 2 2 2 2 2 3" xfId="5586"/>
    <cellStyle name="Note 2 2 2 2 2 3 2" xfId="19139"/>
    <cellStyle name="Note 2 2 2 2 2 4" xfId="8881"/>
    <cellStyle name="Note 2 2 2 2 2 5" xfId="15736"/>
    <cellStyle name="Note 2 2 2 2 3" xfId="3099"/>
    <cellStyle name="Note 2 2 2 2 3 2" xfId="7257"/>
    <cellStyle name="Note 2 2 2 2 3 2 2" xfId="11270"/>
    <cellStyle name="Note 2 2 2 2 3 2 3" xfId="20810"/>
    <cellStyle name="Note 2 2 2 2 3 3" xfId="5549"/>
    <cellStyle name="Note 2 2 2 2 3 3 2" xfId="19102"/>
    <cellStyle name="Note 2 2 2 2 3 4" xfId="9196"/>
    <cellStyle name="Note 2 2 2 2 3 5" xfId="16067"/>
    <cellStyle name="Note 2 2 2 2 4" xfId="3482"/>
    <cellStyle name="Note 2 2 2 2 4 2" xfId="7601"/>
    <cellStyle name="Note 2 2 2 2 4 2 2" xfId="11604"/>
    <cellStyle name="Note 2 2 2 2 4 2 3" xfId="21154"/>
    <cellStyle name="Note 2 2 2 2 4 3" xfId="5893"/>
    <cellStyle name="Note 2 2 2 2 4 3 2" xfId="19446"/>
    <cellStyle name="Note 2 2 2 2 4 4" xfId="9374"/>
    <cellStyle name="Note 2 2 2 2 4 5" xfId="13238"/>
    <cellStyle name="Note 2 2 2 2 5" xfId="3864"/>
    <cellStyle name="Note 2 2 2 2 5 2" xfId="7833"/>
    <cellStyle name="Note 2 2 2 2 5 2 2" xfId="11836"/>
    <cellStyle name="Note 2 2 2 2 5 2 3" xfId="21386"/>
    <cellStyle name="Note 2 2 2 2 5 3" xfId="6125"/>
    <cellStyle name="Note 2 2 2 2 5 3 2" xfId="19678"/>
    <cellStyle name="Note 2 2 2 2 5 4" xfId="9551"/>
    <cellStyle name="Note 2 2 2 2 5 5" xfId="12864"/>
    <cellStyle name="Note 2 2 2 2 6" xfId="6357"/>
    <cellStyle name="Note 2 2 2 2 6 2" xfId="8065"/>
    <cellStyle name="Note 2 2 2 2 6 2 2" xfId="12068"/>
    <cellStyle name="Note 2 2 2 2 6 2 3" xfId="21618"/>
    <cellStyle name="Note 2 2 2 2 6 3" xfId="10526"/>
    <cellStyle name="Note 2 2 2 2 6 4" xfId="19910"/>
    <cellStyle name="Note 2 2 2 2 7" xfId="5345"/>
    <cellStyle name="Note 2 2 2 2 7 2" xfId="10121"/>
    <cellStyle name="Note 2 2 2 2 7 3" xfId="18898"/>
    <cellStyle name="Note 2 2 2 2 8" xfId="7053"/>
    <cellStyle name="Note 2 2 2 2 8 2" xfId="11109"/>
    <cellStyle name="Note 2 2 2 2 8 3" xfId="20606"/>
    <cellStyle name="Note 2 2 2 2 9" xfId="4539"/>
    <cellStyle name="Note 2 2 2 2 9 2" xfId="12266"/>
    <cellStyle name="Note 2 2 2 3" xfId="2596"/>
    <cellStyle name="Note 2 2 2 3 10" xfId="8761"/>
    <cellStyle name="Note 2 2 2 3 11" xfId="14946"/>
    <cellStyle name="Note 2 2 2 3 2" xfId="2983"/>
    <cellStyle name="Note 2 2 2 3 2 2" xfId="7344"/>
    <cellStyle name="Note 2 2 2 3 2 2 2" xfId="11355"/>
    <cellStyle name="Note 2 2 2 3 2 2 3" xfId="20897"/>
    <cellStyle name="Note 2 2 2 3 2 3" xfId="5636"/>
    <cellStyle name="Note 2 2 2 3 2 3 2" xfId="19189"/>
    <cellStyle name="Note 2 2 2 3 2 4" xfId="9110"/>
    <cellStyle name="Note 2 2 2 3 2 5" xfId="16265"/>
    <cellStyle name="Note 2 2 2 3 3" xfId="3366"/>
    <cellStyle name="Note 2 2 2 3 3 2" xfId="4403"/>
    <cellStyle name="Note 2 2 2 3 3 2 2" xfId="9691"/>
    <cellStyle name="Note 2 2 2 3 3 2 3" xfId="12195"/>
    <cellStyle name="Note 2 2 2 3 3 3" xfId="4700"/>
    <cellStyle name="Note 2 2 2 3 3 3 2" xfId="18253"/>
    <cellStyle name="Note 2 2 2 3 3 4" xfId="9320"/>
    <cellStyle name="Note 2 2 2 3 3 5" xfId="13348"/>
    <cellStyle name="Note 2 2 2 3 4" xfId="3749"/>
    <cellStyle name="Note 2 2 2 3 4 2" xfId="7651"/>
    <cellStyle name="Note 2 2 2 3 4 2 2" xfId="11654"/>
    <cellStyle name="Note 2 2 2 3 4 2 3" xfId="21204"/>
    <cellStyle name="Note 2 2 2 3 4 3" xfId="5943"/>
    <cellStyle name="Note 2 2 2 3 4 3 2" xfId="19496"/>
    <cellStyle name="Note 2 2 2 3 4 4" xfId="9498"/>
    <cellStyle name="Note 2 2 2 3 4 5" xfId="12979"/>
    <cellStyle name="Note 2 2 2 3 5" xfId="4131"/>
    <cellStyle name="Note 2 2 2 3 5 2" xfId="7883"/>
    <cellStyle name="Note 2 2 2 3 5 2 2" xfId="11886"/>
    <cellStyle name="Note 2 2 2 3 5 2 3" xfId="21436"/>
    <cellStyle name="Note 2 2 2 3 5 3" xfId="6175"/>
    <cellStyle name="Note 2 2 2 3 5 3 2" xfId="19728"/>
    <cellStyle name="Note 2 2 2 3 5 4" xfId="9675"/>
    <cellStyle name="Note 2 2 2 3 5 5" xfId="12597"/>
    <cellStyle name="Note 2 2 2 3 6" xfId="6407"/>
    <cellStyle name="Note 2 2 2 3 6 2" xfId="8115"/>
    <cellStyle name="Note 2 2 2 3 6 2 2" xfId="12118"/>
    <cellStyle name="Note 2 2 2 3 6 2 3" xfId="21668"/>
    <cellStyle name="Note 2 2 2 3 6 3" xfId="10576"/>
    <cellStyle name="Note 2 2 2 3 6 4" xfId="19960"/>
    <cellStyle name="Note 2 2 2 3 7" xfId="5395"/>
    <cellStyle name="Note 2 2 2 3 7 2" xfId="10171"/>
    <cellStyle name="Note 2 2 2 3 7 3" xfId="18948"/>
    <cellStyle name="Note 2 2 2 3 8" xfId="7103"/>
    <cellStyle name="Note 2 2 2 3 8 2" xfId="11159"/>
    <cellStyle name="Note 2 2 2 3 8 3" xfId="20656"/>
    <cellStyle name="Note 2 2 2 3 9" xfId="4589"/>
    <cellStyle name="Note 2 2 2 3 9 2" xfId="12228"/>
    <cellStyle name="Note 2 2 2 4" xfId="2653"/>
    <cellStyle name="Note 2 2 2 4 2" xfId="3040"/>
    <cellStyle name="Note 2 2 2 4 2 2" xfId="14979"/>
    <cellStyle name="Note 2 2 2 4 3" xfId="3423"/>
    <cellStyle name="Note 2 2 2 4 3 2" xfId="13294"/>
    <cellStyle name="Note 2 2 2 4 4" xfId="3806"/>
    <cellStyle name="Note 2 2 2 4 4 2" xfId="12922"/>
    <cellStyle name="Note 2 2 2 4 5" xfId="4188"/>
    <cellStyle name="Note 2 2 2 4 5 2" xfId="12541"/>
    <cellStyle name="Note 2 2 2 4 6" xfId="5185"/>
    <cellStyle name="Note 2 2 2 4 6 2" xfId="18738"/>
    <cellStyle name="Note 2 2 2 4 7" xfId="8818"/>
    <cellStyle name="Note 2 2 2 4 8" xfId="13827"/>
    <cellStyle name="Note 2 2 2 5" xfId="2271"/>
    <cellStyle name="Note 2 2 2 5 2" xfId="6893"/>
    <cellStyle name="Note 2 2 2 5 2 2" xfId="20446"/>
    <cellStyle name="Note 2 2 2 5 3" xfId="8458"/>
    <cellStyle name="Note 2 2 2 5 4" xfId="15116"/>
    <cellStyle name="Note 2 2 2 6" xfId="8296"/>
    <cellStyle name="Note 2 2 3" xfId="1977"/>
    <cellStyle name="Note 2 2 3 2" xfId="2281"/>
    <cellStyle name="Note 2 2 3 2 10" xfId="8468"/>
    <cellStyle name="Note 2 2 3 2 11" xfId="14011"/>
    <cellStyle name="Note 2 2 3 2 2" xfId="2668"/>
    <cellStyle name="Note 2 2 3 2 2 2" xfId="6639"/>
    <cellStyle name="Note 2 2 3 2 2 2 2" xfId="10779"/>
    <cellStyle name="Note 2 2 3 2 2 2 3" xfId="20192"/>
    <cellStyle name="Note 2 2 3 2 2 3" xfId="4930"/>
    <cellStyle name="Note 2 2 3 2 2 3 2" xfId="18483"/>
    <cellStyle name="Note 2 2 3 2 2 4" xfId="8833"/>
    <cellStyle name="Note 2 2 3 2 2 5" xfId="16542"/>
    <cellStyle name="Note 2 2 3 2 3" xfId="3051"/>
    <cellStyle name="Note 2 2 3 2 3 2" xfId="7112"/>
    <cellStyle name="Note 2 2 3 2 3 2 2" xfId="11168"/>
    <cellStyle name="Note 2 2 3 2 3 2 3" xfId="20665"/>
    <cellStyle name="Note 2 2 3 2 3 3" xfId="5404"/>
    <cellStyle name="Note 2 2 3 2 3 3 2" xfId="18957"/>
    <cellStyle name="Note 2 2 3 2 3 4" xfId="9148"/>
    <cellStyle name="Note 2 2 3 2 3 5" xfId="14298"/>
    <cellStyle name="Note 2 2 3 2 4" xfId="3434"/>
    <cellStyle name="Note 2 2 3 2 4 2" xfId="7555"/>
    <cellStyle name="Note 2 2 3 2 4 2 2" xfId="11558"/>
    <cellStyle name="Note 2 2 3 2 4 2 3" xfId="21108"/>
    <cellStyle name="Note 2 2 3 2 4 3" xfId="5847"/>
    <cellStyle name="Note 2 2 3 2 4 3 2" xfId="19400"/>
    <cellStyle name="Note 2 2 3 2 4 4" xfId="9326"/>
    <cellStyle name="Note 2 2 3 2 4 5" xfId="13283"/>
    <cellStyle name="Note 2 2 3 2 5" xfId="3816"/>
    <cellStyle name="Note 2 2 3 2 5 2" xfId="7787"/>
    <cellStyle name="Note 2 2 3 2 5 2 2" xfId="11790"/>
    <cellStyle name="Note 2 2 3 2 5 2 3" xfId="21340"/>
    <cellStyle name="Note 2 2 3 2 5 3" xfId="6079"/>
    <cellStyle name="Note 2 2 3 2 5 3 2" xfId="19632"/>
    <cellStyle name="Note 2 2 3 2 5 4" xfId="9503"/>
    <cellStyle name="Note 2 2 3 2 5 5" xfId="12912"/>
    <cellStyle name="Note 2 2 3 2 6" xfId="6311"/>
    <cellStyle name="Note 2 2 3 2 6 2" xfId="8019"/>
    <cellStyle name="Note 2 2 3 2 6 2 2" xfId="12022"/>
    <cellStyle name="Note 2 2 3 2 6 2 3" xfId="21572"/>
    <cellStyle name="Note 2 2 3 2 6 3" xfId="10480"/>
    <cellStyle name="Note 2 2 3 2 6 4" xfId="19864"/>
    <cellStyle name="Note 2 2 3 2 7" xfId="5299"/>
    <cellStyle name="Note 2 2 3 2 7 2" xfId="10075"/>
    <cellStyle name="Note 2 2 3 2 7 3" xfId="18852"/>
    <cellStyle name="Note 2 2 3 2 8" xfId="7007"/>
    <cellStyle name="Note 2 2 3 2 8 2" xfId="11063"/>
    <cellStyle name="Note 2 2 3 2 8 3" xfId="20560"/>
    <cellStyle name="Note 2 2 3 2 9" xfId="4490"/>
    <cellStyle name="Note 2 2 3 2 9 2" xfId="12303"/>
    <cellStyle name="Note 2 2 3 3" xfId="2471"/>
    <cellStyle name="Note 2 2 3 3 10" xfId="8636"/>
    <cellStyle name="Note 2 2 3 3 11" xfId="14667"/>
    <cellStyle name="Note 2 2 3 3 2" xfId="2858"/>
    <cellStyle name="Note 2 2 3 3 2 2" xfId="6719"/>
    <cellStyle name="Note 2 2 3 3 2 2 2" xfId="10840"/>
    <cellStyle name="Note 2 2 3 3 2 2 3" xfId="20272"/>
    <cellStyle name="Note 2 2 3 3 2 3" xfId="5010"/>
    <cellStyle name="Note 2 2 3 3 2 3 2" xfId="18563"/>
    <cellStyle name="Note 2 2 3 3 2 4" xfId="8985"/>
    <cellStyle name="Note 2 2 3 3 2 5" xfId="15419"/>
    <cellStyle name="Note 2 2 3 3 3" xfId="3241"/>
    <cellStyle name="Note 2 2 3 3 3 2" xfId="6452"/>
    <cellStyle name="Note 2 2 3 3 3 2 2" xfId="10621"/>
    <cellStyle name="Note 2 2 3 3 3 2 3" xfId="20005"/>
    <cellStyle name="Note 2 2 3 3 3 3" xfId="4743"/>
    <cellStyle name="Note 2 2 3 3 3 3 2" xfId="18296"/>
    <cellStyle name="Note 2 2 3 3 3 4" xfId="9199"/>
    <cellStyle name="Note 2 2 3 3 3 5" xfId="13483"/>
    <cellStyle name="Note 2 2 3 3 4" xfId="3624"/>
    <cellStyle name="Note 2 2 3 3 4 2" xfId="7545"/>
    <cellStyle name="Note 2 2 3 3 4 2 2" xfId="11548"/>
    <cellStyle name="Note 2 2 3 3 4 2 3" xfId="21098"/>
    <cellStyle name="Note 2 2 3 3 4 3" xfId="5837"/>
    <cellStyle name="Note 2 2 3 3 4 3 2" xfId="19390"/>
    <cellStyle name="Note 2 2 3 3 4 4" xfId="9377"/>
    <cellStyle name="Note 2 2 3 3 4 5" xfId="13104"/>
    <cellStyle name="Note 2 2 3 3 5" xfId="4006"/>
    <cellStyle name="Note 2 2 3 3 5 2" xfId="7777"/>
    <cellStyle name="Note 2 2 3 3 5 2 2" xfId="11780"/>
    <cellStyle name="Note 2 2 3 3 5 2 3" xfId="21330"/>
    <cellStyle name="Note 2 2 3 3 5 3" xfId="6069"/>
    <cellStyle name="Note 2 2 3 3 5 3 2" xfId="19622"/>
    <cellStyle name="Note 2 2 3 3 5 4" xfId="9554"/>
    <cellStyle name="Note 2 2 3 3 5 5" xfId="12722"/>
    <cellStyle name="Note 2 2 3 3 6" xfId="6301"/>
    <cellStyle name="Note 2 2 3 3 6 2" xfId="8009"/>
    <cellStyle name="Note 2 2 3 3 6 2 2" xfId="12012"/>
    <cellStyle name="Note 2 2 3 3 6 2 3" xfId="21562"/>
    <cellStyle name="Note 2 2 3 3 6 3" xfId="10470"/>
    <cellStyle name="Note 2 2 3 3 6 4" xfId="19854"/>
    <cellStyle name="Note 2 2 3 3 7" xfId="5289"/>
    <cellStyle name="Note 2 2 3 3 7 2" xfId="10065"/>
    <cellStyle name="Note 2 2 3 3 7 3" xfId="18842"/>
    <cellStyle name="Note 2 2 3 3 8" xfId="6997"/>
    <cellStyle name="Note 2 2 3 3 8 2" xfId="11053"/>
    <cellStyle name="Note 2 2 3 3 8 3" xfId="20550"/>
    <cellStyle name="Note 2 2 3 3 9" xfId="4385"/>
    <cellStyle name="Note 2 2 3 3 9 2" xfId="12357"/>
    <cellStyle name="Note 2 2 3 4" xfId="2419"/>
    <cellStyle name="Note 2 2 3 4 2" xfId="2806"/>
    <cellStyle name="Note 2 2 3 4 2 2" xfId="14113"/>
    <cellStyle name="Note 2 2 3 4 3" xfId="3189"/>
    <cellStyle name="Note 2 2 3 4 3 2" xfId="13559"/>
    <cellStyle name="Note 2 2 3 4 4" xfId="3572"/>
    <cellStyle name="Note 2 2 3 4 4 2" xfId="13156"/>
    <cellStyle name="Note 2 2 3 4 5" xfId="3954"/>
    <cellStyle name="Note 2 2 3 4 5 2" xfId="12774"/>
    <cellStyle name="Note 2 2 3 4 6" xfId="5102"/>
    <cellStyle name="Note 2 2 3 4 6 2" xfId="18655"/>
    <cellStyle name="Note 2 2 3 4 7" xfId="8594"/>
    <cellStyle name="Note 2 2 3 4 8" xfId="16063"/>
    <cellStyle name="Note 2 2 3 5" xfId="2179"/>
    <cellStyle name="Note 2 2 3 5 2" xfId="6811"/>
    <cellStyle name="Note 2 2 3 5 2 2" xfId="20364"/>
    <cellStyle name="Note 2 2 3 5 3" xfId="8367"/>
    <cellStyle name="Note 2 2 3 5 4" xfId="15975"/>
    <cellStyle name="Note 2 2 3 6" xfId="8171"/>
    <cellStyle name="Note 2 2 4" xfId="2305"/>
    <cellStyle name="Note 2 2 4 10" xfId="8492"/>
    <cellStyle name="Note 2 2 4 11" xfId="14444"/>
    <cellStyle name="Note 2 2 4 2" xfId="2692"/>
    <cellStyle name="Note 2 2 4 2 2" xfId="6690"/>
    <cellStyle name="Note 2 2 4 2 2 2" xfId="10811"/>
    <cellStyle name="Note 2 2 4 2 2 3" xfId="20243"/>
    <cellStyle name="Note 2 2 4 2 3" xfId="4981"/>
    <cellStyle name="Note 2 2 4 2 3 2" xfId="18534"/>
    <cellStyle name="Note 2 2 4 2 4" xfId="8857"/>
    <cellStyle name="Note 2 2 4 2 5" xfId="16273"/>
    <cellStyle name="Note 2 2 4 3" xfId="3075"/>
    <cellStyle name="Note 2 2 4 3 2" xfId="6553"/>
    <cellStyle name="Note 2 2 4 3 2 2" xfId="10714"/>
    <cellStyle name="Note 2 2 4 3 2 3" xfId="20106"/>
    <cellStyle name="Note 2 2 4 3 3" xfId="4844"/>
    <cellStyle name="Note 2 2 4 3 3 2" xfId="18397"/>
    <cellStyle name="Note 2 2 4 3 4" xfId="9172"/>
    <cellStyle name="Note 2 2 4 3 5" xfId="14695"/>
    <cellStyle name="Note 2 2 4 4" xfId="3458"/>
    <cellStyle name="Note 2 2 4 4 2" xfId="7466"/>
    <cellStyle name="Note 2 2 4 4 2 2" xfId="11469"/>
    <cellStyle name="Note 2 2 4 4 2 3" xfId="21019"/>
    <cellStyle name="Note 2 2 4 4 3" xfId="5758"/>
    <cellStyle name="Note 2 2 4 4 3 2" xfId="19311"/>
    <cellStyle name="Note 2 2 4 4 4" xfId="9350"/>
    <cellStyle name="Note 2 2 4 4 5" xfId="13259"/>
    <cellStyle name="Note 2 2 4 5" xfId="3840"/>
    <cellStyle name="Note 2 2 4 5 2" xfId="7698"/>
    <cellStyle name="Note 2 2 4 5 2 2" xfId="11701"/>
    <cellStyle name="Note 2 2 4 5 2 3" xfId="21251"/>
    <cellStyle name="Note 2 2 4 5 3" xfId="5990"/>
    <cellStyle name="Note 2 2 4 5 3 2" xfId="19543"/>
    <cellStyle name="Note 2 2 4 5 4" xfId="9527"/>
    <cellStyle name="Note 2 2 4 5 5" xfId="12888"/>
    <cellStyle name="Note 2 2 4 6" xfId="6222"/>
    <cellStyle name="Note 2 2 4 6 2" xfId="7930"/>
    <cellStyle name="Note 2 2 4 6 2 2" xfId="11933"/>
    <cellStyle name="Note 2 2 4 6 2 3" xfId="21483"/>
    <cellStyle name="Note 2 2 4 6 3" xfId="10391"/>
    <cellStyle name="Note 2 2 4 6 4" xfId="19775"/>
    <cellStyle name="Note 2 2 4 7" xfId="5210"/>
    <cellStyle name="Note 2 2 4 7 2" xfId="9986"/>
    <cellStyle name="Note 2 2 4 7 3" xfId="18763"/>
    <cellStyle name="Note 2 2 4 8" xfId="6918"/>
    <cellStyle name="Note 2 2 4 8 2" xfId="10974"/>
    <cellStyle name="Note 2 2 4 8 3" xfId="20471"/>
    <cellStyle name="Note 2 2 4 9" xfId="4300"/>
    <cellStyle name="Note 2 2 4 9 2" xfId="12442"/>
    <cellStyle name="Note 2 2 5" xfId="2544"/>
    <cellStyle name="Note 2 2 5 2" xfId="2931"/>
    <cellStyle name="Note 2 2 5 2 2" xfId="7364"/>
    <cellStyle name="Note 2 2 5 2 2 2" xfId="20917"/>
    <cellStyle name="Note 2 2 5 2 3" xfId="9058"/>
    <cellStyle name="Note 2 2 5 2 4" xfId="17954"/>
    <cellStyle name="Note 2 2 5 3" xfId="3314"/>
    <cellStyle name="Note 2 2 5 3 2" xfId="13400"/>
    <cellStyle name="Note 2 2 5 4" xfId="3697"/>
    <cellStyle name="Note 2 2 5 4 2" xfId="13031"/>
    <cellStyle name="Note 2 2 5 5" xfId="4079"/>
    <cellStyle name="Note 2 2 5 5 2" xfId="12649"/>
    <cellStyle name="Note 2 2 5 6" xfId="5656"/>
    <cellStyle name="Note 2 2 5 6 2" xfId="19209"/>
    <cellStyle name="Note 2 2 5 7" xfId="8709"/>
    <cellStyle name="Note 2 2 5 8" xfId="16164"/>
    <cellStyle name="Note 2 2 6" xfId="2362"/>
    <cellStyle name="Note 2 2 6 2" xfId="2749"/>
    <cellStyle name="Note 2 2 6 2 2" xfId="7211"/>
    <cellStyle name="Note 2 2 6 2 2 2" xfId="20764"/>
    <cellStyle name="Note 2 2 6 2 3" xfId="8903"/>
    <cellStyle name="Note 2 2 6 2 4" xfId="18129"/>
    <cellStyle name="Note 2 2 6 3" xfId="3132"/>
    <cellStyle name="Note 2 2 6 3 2" xfId="16541"/>
    <cellStyle name="Note 2 2 6 4" xfId="3515"/>
    <cellStyle name="Note 2 2 6 4 2" xfId="13213"/>
    <cellStyle name="Note 2 2 6 5" xfId="3897"/>
    <cellStyle name="Note 2 2 6 5 2" xfId="12831"/>
    <cellStyle name="Note 2 2 6 6" xfId="5503"/>
    <cellStyle name="Note 2 2 6 6 2" xfId="19056"/>
    <cellStyle name="Note 2 2 6 7" xfId="8540"/>
    <cellStyle name="Note 2 2 6 8" xfId="17827"/>
    <cellStyle name="Note 2 2 7" xfId="4664"/>
    <cellStyle name="Note 2 2 7 2" xfId="4486"/>
    <cellStyle name="Note 2 2 7 2 2" xfId="9760"/>
    <cellStyle name="Note 2 2 7 2 3" xfId="12307"/>
    <cellStyle name="Note 2 2 7 3" xfId="9801"/>
    <cellStyle name="Note 2 2 7 4" xfId="18217"/>
    <cellStyle name="Note 2 2 8" xfId="4774"/>
    <cellStyle name="Note 2 2 8 2" xfId="6483"/>
    <cellStyle name="Note 2 2 8 2 2" xfId="10652"/>
    <cellStyle name="Note 2 2 8 2 3" xfId="20036"/>
    <cellStyle name="Note 2 2 8 3" xfId="9826"/>
    <cellStyle name="Note 2 2 8 4" xfId="18327"/>
    <cellStyle name="Note 2 2 9" xfId="5121"/>
    <cellStyle name="Note 2 2 9 2" xfId="9932"/>
    <cellStyle name="Note 2 2 9 3" xfId="18674"/>
    <cellStyle name="Note 2 3" xfId="2067"/>
    <cellStyle name="Note 2 3 2" xfId="2312"/>
    <cellStyle name="Note 2 3 2 10" xfId="8499"/>
    <cellStyle name="Note 2 3 2 11" xfId="16764"/>
    <cellStyle name="Note 2 3 2 2" xfId="2699"/>
    <cellStyle name="Note 2 3 2 2 2" xfId="7276"/>
    <cellStyle name="Note 2 3 2 2 2 2" xfId="11287"/>
    <cellStyle name="Note 2 3 2 2 2 3" xfId="20829"/>
    <cellStyle name="Note 2 3 2 2 3" xfId="5568"/>
    <cellStyle name="Note 2 3 2 2 3 2" xfId="19121"/>
    <cellStyle name="Note 2 3 2 2 4" xfId="8864"/>
    <cellStyle name="Note 2 3 2 2 5" xfId="13654"/>
    <cellStyle name="Note 2 3 2 3" xfId="3082"/>
    <cellStyle name="Note 2 3 2 3 2" xfId="6558"/>
    <cellStyle name="Note 2 3 2 3 2 2" xfId="10719"/>
    <cellStyle name="Note 2 3 2 3 2 3" xfId="20111"/>
    <cellStyle name="Note 2 3 2 3 3" xfId="4849"/>
    <cellStyle name="Note 2 3 2 3 3 2" xfId="18402"/>
    <cellStyle name="Note 2 3 2 3 4" xfId="9179"/>
    <cellStyle name="Note 2 3 2 3 5" xfId="18109"/>
    <cellStyle name="Note 2 3 2 4" xfId="3465"/>
    <cellStyle name="Note 2 3 2 4 2" xfId="7583"/>
    <cellStyle name="Note 2 3 2 4 2 2" xfId="11586"/>
    <cellStyle name="Note 2 3 2 4 2 3" xfId="21136"/>
    <cellStyle name="Note 2 3 2 4 3" xfId="5875"/>
    <cellStyle name="Note 2 3 2 4 3 2" xfId="19428"/>
    <cellStyle name="Note 2 3 2 4 4" xfId="9357"/>
    <cellStyle name="Note 2 3 2 4 5" xfId="13255"/>
    <cellStyle name="Note 2 3 2 5" xfId="3847"/>
    <cellStyle name="Note 2 3 2 5 2" xfId="7815"/>
    <cellStyle name="Note 2 3 2 5 2 2" xfId="11818"/>
    <cellStyle name="Note 2 3 2 5 2 3" xfId="21368"/>
    <cellStyle name="Note 2 3 2 5 3" xfId="6107"/>
    <cellStyle name="Note 2 3 2 5 3 2" xfId="19660"/>
    <cellStyle name="Note 2 3 2 5 4" xfId="9534"/>
    <cellStyle name="Note 2 3 2 5 5" xfId="12881"/>
    <cellStyle name="Note 2 3 2 6" xfId="6339"/>
    <cellStyle name="Note 2 3 2 6 2" xfId="8047"/>
    <cellStyle name="Note 2 3 2 6 2 2" xfId="12050"/>
    <cellStyle name="Note 2 3 2 6 2 3" xfId="21600"/>
    <cellStyle name="Note 2 3 2 6 3" xfId="10508"/>
    <cellStyle name="Note 2 3 2 6 4" xfId="19892"/>
    <cellStyle name="Note 2 3 2 7" xfId="5327"/>
    <cellStyle name="Note 2 3 2 7 2" xfId="10103"/>
    <cellStyle name="Note 2 3 2 7 3" xfId="18880"/>
    <cellStyle name="Note 2 3 2 8" xfId="7035"/>
    <cellStyle name="Note 2 3 2 8 2" xfId="11091"/>
    <cellStyle name="Note 2 3 2 8 3" xfId="20588"/>
    <cellStyle name="Note 2 3 2 9" xfId="4521"/>
    <cellStyle name="Note 2 3 2 9 2" xfId="12284"/>
    <cellStyle name="Note 2 3 3" xfId="2557"/>
    <cellStyle name="Note 2 3 3 10" xfId="8722"/>
    <cellStyle name="Note 2 3 3 11" xfId="17960"/>
    <cellStyle name="Note 2 3 3 2" xfId="2944"/>
    <cellStyle name="Note 2 3 3 2 2" xfId="7305"/>
    <cellStyle name="Note 2 3 3 2 2 2" xfId="11316"/>
    <cellStyle name="Note 2 3 3 2 2 3" xfId="20858"/>
    <cellStyle name="Note 2 3 3 2 3" xfId="5597"/>
    <cellStyle name="Note 2 3 3 2 3 2" xfId="19150"/>
    <cellStyle name="Note 2 3 3 2 4" xfId="9071"/>
    <cellStyle name="Note 2 3 3 2 5" xfId="13807"/>
    <cellStyle name="Note 2 3 3 3" xfId="3327"/>
    <cellStyle name="Note 2 3 3 3 2" xfId="6442"/>
    <cellStyle name="Note 2 3 3 3 2 2" xfId="10611"/>
    <cellStyle name="Note 2 3 3 3 2 3" xfId="19995"/>
    <cellStyle name="Note 2 3 3 3 3" xfId="4733"/>
    <cellStyle name="Note 2 3 3 3 3 2" xfId="18286"/>
    <cellStyle name="Note 2 3 3 3 4" xfId="9281"/>
    <cellStyle name="Note 2 3 3 3 5" xfId="13387"/>
    <cellStyle name="Note 2 3 3 4" xfId="3710"/>
    <cellStyle name="Note 2 3 3 4 2" xfId="7612"/>
    <cellStyle name="Note 2 3 3 4 2 2" xfId="11615"/>
    <cellStyle name="Note 2 3 3 4 2 3" xfId="21165"/>
    <cellStyle name="Note 2 3 3 4 3" xfId="5904"/>
    <cellStyle name="Note 2 3 3 4 3 2" xfId="19457"/>
    <cellStyle name="Note 2 3 3 4 4" xfId="9459"/>
    <cellStyle name="Note 2 3 3 4 5" xfId="13018"/>
    <cellStyle name="Note 2 3 3 5" xfId="4092"/>
    <cellStyle name="Note 2 3 3 5 2" xfId="7844"/>
    <cellStyle name="Note 2 3 3 5 2 2" xfId="11847"/>
    <cellStyle name="Note 2 3 3 5 2 3" xfId="21397"/>
    <cellStyle name="Note 2 3 3 5 3" xfId="6136"/>
    <cellStyle name="Note 2 3 3 5 3 2" xfId="19689"/>
    <cellStyle name="Note 2 3 3 5 4" xfId="9636"/>
    <cellStyle name="Note 2 3 3 5 5" xfId="12636"/>
    <cellStyle name="Note 2 3 3 6" xfId="6368"/>
    <cellStyle name="Note 2 3 3 6 2" xfId="8076"/>
    <cellStyle name="Note 2 3 3 6 2 2" xfId="12079"/>
    <cellStyle name="Note 2 3 3 6 2 3" xfId="21629"/>
    <cellStyle name="Note 2 3 3 6 3" xfId="10537"/>
    <cellStyle name="Note 2 3 3 6 4" xfId="19921"/>
    <cellStyle name="Note 2 3 3 7" xfId="5356"/>
    <cellStyle name="Note 2 3 3 7 2" xfId="10132"/>
    <cellStyle name="Note 2 3 3 7 3" xfId="18909"/>
    <cellStyle name="Note 2 3 3 8" xfId="7064"/>
    <cellStyle name="Note 2 3 3 8 2" xfId="11120"/>
    <cellStyle name="Note 2 3 3 8 3" xfId="20617"/>
    <cellStyle name="Note 2 3 3 9" xfId="4550"/>
    <cellStyle name="Note 2 3 3 9 2" xfId="12255"/>
    <cellStyle name="Note 2 3 4" xfId="2614"/>
    <cellStyle name="Note 2 3 4 2" xfId="3001"/>
    <cellStyle name="Note 2 3 4 2 2" xfId="16852"/>
    <cellStyle name="Note 2 3 4 3" xfId="3384"/>
    <cellStyle name="Note 2 3 4 3 2" xfId="13330"/>
    <cellStyle name="Note 2 3 4 4" xfId="3767"/>
    <cellStyle name="Note 2 3 4 4 2" xfId="12961"/>
    <cellStyle name="Note 2 3 4 5" xfId="4149"/>
    <cellStyle name="Note 2 3 4 5 2" xfId="12580"/>
    <cellStyle name="Note 2 3 4 6" xfId="5135"/>
    <cellStyle name="Note 2 3 4 6 2" xfId="18688"/>
    <cellStyle name="Note 2 3 4 7" xfId="8779"/>
    <cellStyle name="Note 2 3 4 8" xfId="13920"/>
    <cellStyle name="Note 2 3 5" xfId="2232"/>
    <cellStyle name="Note 2 3 5 2" xfId="6843"/>
    <cellStyle name="Note 2 3 5 2 2" xfId="20396"/>
    <cellStyle name="Note 2 3 5 3" xfId="8419"/>
    <cellStyle name="Note 2 3 5 4" xfId="13478"/>
    <cellStyle name="Note 2 3 6" xfId="8257"/>
    <cellStyle name="Note 2 4" xfId="2012"/>
    <cellStyle name="Note 2 4 2" xfId="2073"/>
    <cellStyle name="Note 2 4 2 2" xfId="2316"/>
    <cellStyle name="Note 2 4 2 2 10" xfId="8503"/>
    <cellStyle name="Note 2 4 2 2 11" xfId="16423"/>
    <cellStyle name="Note 2 4 2 2 2" xfId="2703"/>
    <cellStyle name="Note 2 4 2 2 2 2" xfId="7280"/>
    <cellStyle name="Note 2 4 2 2 2 2 2" xfId="11291"/>
    <cellStyle name="Note 2 4 2 2 2 2 3" xfId="20833"/>
    <cellStyle name="Note 2 4 2 2 2 3" xfId="5572"/>
    <cellStyle name="Note 2 4 2 2 2 3 2" xfId="19125"/>
    <cellStyle name="Note 2 4 2 2 2 4" xfId="8868"/>
    <cellStyle name="Note 2 4 2 2 2 5" xfId="13524"/>
    <cellStyle name="Note 2 4 2 2 3" xfId="3086"/>
    <cellStyle name="Note 2 4 2 2 3 2" xfId="6537"/>
    <cellStyle name="Note 2 4 2 2 3 2 2" xfId="10699"/>
    <cellStyle name="Note 2 4 2 2 3 2 3" xfId="20090"/>
    <cellStyle name="Note 2 4 2 2 3 3" xfId="4828"/>
    <cellStyle name="Note 2 4 2 2 3 3 2" xfId="18381"/>
    <cellStyle name="Note 2 4 2 2 3 4" xfId="9183"/>
    <cellStyle name="Note 2 4 2 2 3 5" xfId="15071"/>
    <cellStyle name="Note 2 4 2 2 4" xfId="3469"/>
    <cellStyle name="Note 2 4 2 2 4 2" xfId="7587"/>
    <cellStyle name="Note 2 4 2 2 4 2 2" xfId="11590"/>
    <cellStyle name="Note 2 4 2 2 4 2 3" xfId="21140"/>
    <cellStyle name="Note 2 4 2 2 4 3" xfId="5879"/>
    <cellStyle name="Note 2 4 2 2 4 3 2" xfId="19432"/>
    <cellStyle name="Note 2 4 2 2 4 4" xfId="9361"/>
    <cellStyle name="Note 2 4 2 2 4 5" xfId="13251"/>
    <cellStyle name="Note 2 4 2 2 5" xfId="3851"/>
    <cellStyle name="Note 2 4 2 2 5 2" xfId="7819"/>
    <cellStyle name="Note 2 4 2 2 5 2 2" xfId="11822"/>
    <cellStyle name="Note 2 4 2 2 5 2 3" xfId="21372"/>
    <cellStyle name="Note 2 4 2 2 5 3" xfId="6111"/>
    <cellStyle name="Note 2 4 2 2 5 3 2" xfId="19664"/>
    <cellStyle name="Note 2 4 2 2 5 4" xfId="9538"/>
    <cellStyle name="Note 2 4 2 2 5 5" xfId="12877"/>
    <cellStyle name="Note 2 4 2 2 6" xfId="6343"/>
    <cellStyle name="Note 2 4 2 2 6 2" xfId="8051"/>
    <cellStyle name="Note 2 4 2 2 6 2 2" xfId="12054"/>
    <cellStyle name="Note 2 4 2 2 6 2 3" xfId="21604"/>
    <cellStyle name="Note 2 4 2 2 6 3" xfId="10512"/>
    <cellStyle name="Note 2 4 2 2 6 4" xfId="19896"/>
    <cellStyle name="Note 2 4 2 2 7" xfId="5331"/>
    <cellStyle name="Note 2 4 2 2 7 2" xfId="10107"/>
    <cellStyle name="Note 2 4 2 2 7 3" xfId="18884"/>
    <cellStyle name="Note 2 4 2 2 8" xfId="7039"/>
    <cellStyle name="Note 2 4 2 2 8 2" xfId="11095"/>
    <cellStyle name="Note 2 4 2 2 8 3" xfId="20592"/>
    <cellStyle name="Note 2 4 2 2 9" xfId="4525"/>
    <cellStyle name="Note 2 4 2 2 9 2" xfId="12280"/>
    <cellStyle name="Note 2 4 2 3" xfId="2563"/>
    <cellStyle name="Note 2 4 2 3 10" xfId="8728"/>
    <cellStyle name="Note 2 4 2 3 11" xfId="16979"/>
    <cellStyle name="Note 2 4 2 3 2" xfId="2950"/>
    <cellStyle name="Note 2 4 2 3 2 2" xfId="7311"/>
    <cellStyle name="Note 2 4 2 3 2 2 2" xfId="11322"/>
    <cellStyle name="Note 2 4 2 3 2 2 3" xfId="20864"/>
    <cellStyle name="Note 2 4 2 3 2 3" xfId="5603"/>
    <cellStyle name="Note 2 4 2 3 2 3 2" xfId="19156"/>
    <cellStyle name="Note 2 4 2 3 2 4" xfId="9077"/>
    <cellStyle name="Note 2 4 2 3 2 5" xfId="14081"/>
    <cellStyle name="Note 2 4 2 3 3" xfId="3333"/>
    <cellStyle name="Note 2 4 2 3 3 2" xfId="4470"/>
    <cellStyle name="Note 2 4 2 3 3 2 2" xfId="9745"/>
    <cellStyle name="Note 2 4 2 3 3 2 3" xfId="12171"/>
    <cellStyle name="Note 2 4 2 3 3 3" xfId="4620"/>
    <cellStyle name="Note 2 4 2 3 3 3 2" xfId="12126"/>
    <cellStyle name="Note 2 4 2 3 3 4" xfId="9287"/>
    <cellStyle name="Note 2 4 2 3 3 5" xfId="13381"/>
    <cellStyle name="Note 2 4 2 3 4" xfId="3716"/>
    <cellStyle name="Note 2 4 2 3 4 2" xfId="7618"/>
    <cellStyle name="Note 2 4 2 3 4 2 2" xfId="11621"/>
    <cellStyle name="Note 2 4 2 3 4 2 3" xfId="21171"/>
    <cellStyle name="Note 2 4 2 3 4 3" xfId="5910"/>
    <cellStyle name="Note 2 4 2 3 4 3 2" xfId="19463"/>
    <cellStyle name="Note 2 4 2 3 4 4" xfId="9465"/>
    <cellStyle name="Note 2 4 2 3 4 5" xfId="13012"/>
    <cellStyle name="Note 2 4 2 3 5" xfId="4098"/>
    <cellStyle name="Note 2 4 2 3 5 2" xfId="7850"/>
    <cellStyle name="Note 2 4 2 3 5 2 2" xfId="11853"/>
    <cellStyle name="Note 2 4 2 3 5 2 3" xfId="21403"/>
    <cellStyle name="Note 2 4 2 3 5 3" xfId="6142"/>
    <cellStyle name="Note 2 4 2 3 5 3 2" xfId="19695"/>
    <cellStyle name="Note 2 4 2 3 5 4" xfId="9642"/>
    <cellStyle name="Note 2 4 2 3 5 5" xfId="12630"/>
    <cellStyle name="Note 2 4 2 3 6" xfId="6374"/>
    <cellStyle name="Note 2 4 2 3 6 2" xfId="8082"/>
    <cellStyle name="Note 2 4 2 3 6 2 2" xfId="12085"/>
    <cellStyle name="Note 2 4 2 3 6 2 3" xfId="21635"/>
    <cellStyle name="Note 2 4 2 3 6 3" xfId="10543"/>
    <cellStyle name="Note 2 4 2 3 6 4" xfId="19927"/>
    <cellStyle name="Note 2 4 2 3 7" xfId="5362"/>
    <cellStyle name="Note 2 4 2 3 7 2" xfId="10138"/>
    <cellStyle name="Note 2 4 2 3 7 3" xfId="18915"/>
    <cellStyle name="Note 2 4 2 3 8" xfId="7070"/>
    <cellStyle name="Note 2 4 2 3 8 2" xfId="11126"/>
    <cellStyle name="Note 2 4 2 3 8 3" xfId="20623"/>
    <cellStyle name="Note 2 4 2 3 9" xfId="4556"/>
    <cellStyle name="Note 2 4 2 3 9 2" xfId="12142"/>
    <cellStyle name="Note 2 4 2 4" xfId="2620"/>
    <cellStyle name="Note 2 4 2 4 2" xfId="3007"/>
    <cellStyle name="Note 2 4 2 4 2 2" xfId="14860"/>
    <cellStyle name="Note 2 4 2 4 3" xfId="3390"/>
    <cellStyle name="Note 2 4 2 4 3 2" xfId="13324"/>
    <cellStyle name="Note 2 4 2 4 4" xfId="3773"/>
    <cellStyle name="Note 2 4 2 4 4 2" xfId="12955"/>
    <cellStyle name="Note 2 4 2 4 5" xfId="4155"/>
    <cellStyle name="Note 2 4 2 4 5 2" xfId="12574"/>
    <cellStyle name="Note 2 4 2 4 6" xfId="5191"/>
    <cellStyle name="Note 2 4 2 4 6 2" xfId="18744"/>
    <cellStyle name="Note 2 4 2 4 7" xfId="8785"/>
    <cellStyle name="Note 2 4 2 4 8" xfId="16648"/>
    <cellStyle name="Note 2 4 2 5" xfId="2238"/>
    <cellStyle name="Note 2 4 2 5 2" xfId="6899"/>
    <cellStyle name="Note 2 4 2 5 2 2" xfId="20452"/>
    <cellStyle name="Note 2 4 2 5 3" xfId="8425"/>
    <cellStyle name="Note 2 4 2 5 4" xfId="12203"/>
    <cellStyle name="Note 2 4 2 6" xfId="8263"/>
    <cellStyle name="Note 2 4 3" xfId="2292"/>
    <cellStyle name="Note 2 4 3 10" xfId="8479"/>
    <cellStyle name="Note 2 4 3 11" xfId="14668"/>
    <cellStyle name="Note 2 4 3 2" xfId="2679"/>
    <cellStyle name="Note 2 4 3 2 2" xfId="6749"/>
    <cellStyle name="Note 2 4 3 2 2 2" xfId="10863"/>
    <cellStyle name="Note 2 4 3 2 2 3" xfId="20302"/>
    <cellStyle name="Note 2 4 3 2 3" xfId="5040"/>
    <cellStyle name="Note 2 4 3 2 3 2" xfId="18593"/>
    <cellStyle name="Note 2 4 3 2 4" xfId="8844"/>
    <cellStyle name="Note 2 4 3 2 5" xfId="17378"/>
    <cellStyle name="Note 2 4 3 3" xfId="3062"/>
    <cellStyle name="Note 2 4 3 3 2" xfId="6441"/>
    <cellStyle name="Note 2 4 3 3 2 2" xfId="10610"/>
    <cellStyle name="Note 2 4 3 3 2 3" xfId="19994"/>
    <cellStyle name="Note 2 4 3 3 3" xfId="4732"/>
    <cellStyle name="Note 2 4 3 3 3 2" xfId="18285"/>
    <cellStyle name="Note 2 4 3 3 4" xfId="9159"/>
    <cellStyle name="Note 2 4 3 3 5" xfId="17710"/>
    <cellStyle name="Note 2 4 3 4" xfId="3445"/>
    <cellStyle name="Note 2 4 3 4 2" xfId="7566"/>
    <cellStyle name="Note 2 4 3 4 2 2" xfId="11569"/>
    <cellStyle name="Note 2 4 3 4 2 3" xfId="21119"/>
    <cellStyle name="Note 2 4 3 4 3" xfId="5858"/>
    <cellStyle name="Note 2 4 3 4 3 2" xfId="19411"/>
    <cellStyle name="Note 2 4 3 4 4" xfId="9337"/>
    <cellStyle name="Note 2 4 3 4 5" xfId="13272"/>
    <cellStyle name="Note 2 4 3 5" xfId="3827"/>
    <cellStyle name="Note 2 4 3 5 2" xfId="7798"/>
    <cellStyle name="Note 2 4 3 5 2 2" xfId="11801"/>
    <cellStyle name="Note 2 4 3 5 2 3" xfId="21351"/>
    <cellStyle name="Note 2 4 3 5 3" xfId="6090"/>
    <cellStyle name="Note 2 4 3 5 3 2" xfId="19643"/>
    <cellStyle name="Note 2 4 3 5 4" xfId="9514"/>
    <cellStyle name="Note 2 4 3 5 5" xfId="12901"/>
    <cellStyle name="Note 2 4 3 6" xfId="6322"/>
    <cellStyle name="Note 2 4 3 6 2" xfId="8030"/>
    <cellStyle name="Note 2 4 3 6 2 2" xfId="12033"/>
    <cellStyle name="Note 2 4 3 6 2 3" xfId="21583"/>
    <cellStyle name="Note 2 4 3 6 3" xfId="10491"/>
    <cellStyle name="Note 2 4 3 6 4" xfId="19875"/>
    <cellStyle name="Note 2 4 3 7" xfId="5310"/>
    <cellStyle name="Note 2 4 3 7 2" xfId="10086"/>
    <cellStyle name="Note 2 4 3 7 3" xfId="18863"/>
    <cellStyle name="Note 2 4 3 8" xfId="7018"/>
    <cellStyle name="Note 2 4 3 8 2" xfId="11074"/>
    <cellStyle name="Note 2 4 3 8 3" xfId="20571"/>
    <cellStyle name="Note 2 4 3 9" xfId="4503"/>
    <cellStyle name="Note 2 4 3 9 2" xfId="12147"/>
    <cellStyle name="Note 2 4 4" xfId="2506"/>
    <cellStyle name="Note 2 4 4 10" xfId="8671"/>
    <cellStyle name="Note 2 4 4 11" xfId="17371"/>
    <cellStyle name="Note 2 4 4 2" xfId="2893"/>
    <cellStyle name="Note 2 4 4 2 2" xfId="6711"/>
    <cellStyle name="Note 2 4 4 2 2 2" xfId="10832"/>
    <cellStyle name="Note 2 4 4 2 2 3" xfId="20264"/>
    <cellStyle name="Note 2 4 4 2 3" xfId="5002"/>
    <cellStyle name="Note 2 4 4 2 3 2" xfId="18555"/>
    <cellStyle name="Note 2 4 4 2 4" xfId="9020"/>
    <cellStyle name="Note 2 4 4 2 5" xfId="17487"/>
    <cellStyle name="Note 2 4 4 3" xfId="3276"/>
    <cellStyle name="Note 2 4 4 3 2" xfId="4488"/>
    <cellStyle name="Note 2 4 4 3 2 2" xfId="9762"/>
    <cellStyle name="Note 2 4 4 3 2 3" xfId="12305"/>
    <cellStyle name="Note 2 4 4 3 3" xfId="4679"/>
    <cellStyle name="Note 2 4 4 3 3 2" xfId="18232"/>
    <cellStyle name="Note 2 4 4 3 4" xfId="9234"/>
    <cellStyle name="Note 2 4 4 3 5" xfId="13438"/>
    <cellStyle name="Note 2 4 4 4" xfId="3659"/>
    <cellStyle name="Note 2 4 4 4 2" xfId="7522"/>
    <cellStyle name="Note 2 4 4 4 2 2" xfId="11525"/>
    <cellStyle name="Note 2 4 4 4 2 3" xfId="21075"/>
    <cellStyle name="Note 2 4 4 4 3" xfId="5814"/>
    <cellStyle name="Note 2 4 4 4 3 2" xfId="19367"/>
    <cellStyle name="Note 2 4 4 4 4" xfId="9412"/>
    <cellStyle name="Note 2 4 4 4 5" xfId="13069"/>
    <cellStyle name="Note 2 4 4 5" xfId="4041"/>
    <cellStyle name="Note 2 4 4 5 2" xfId="7754"/>
    <cellStyle name="Note 2 4 4 5 2 2" xfId="11757"/>
    <cellStyle name="Note 2 4 4 5 2 3" xfId="21307"/>
    <cellStyle name="Note 2 4 4 5 3" xfId="6046"/>
    <cellStyle name="Note 2 4 4 5 3 2" xfId="19599"/>
    <cellStyle name="Note 2 4 4 5 4" xfId="9589"/>
    <cellStyle name="Note 2 4 4 5 5" xfId="12687"/>
    <cellStyle name="Note 2 4 4 6" xfId="6278"/>
    <cellStyle name="Note 2 4 4 6 2" xfId="7986"/>
    <cellStyle name="Note 2 4 4 6 2 2" xfId="11989"/>
    <cellStyle name="Note 2 4 4 6 2 3" xfId="21539"/>
    <cellStyle name="Note 2 4 4 6 3" xfId="10447"/>
    <cellStyle name="Note 2 4 4 6 4" xfId="19831"/>
    <cellStyle name="Note 2 4 4 7" xfId="5266"/>
    <cellStyle name="Note 2 4 4 7 2" xfId="10042"/>
    <cellStyle name="Note 2 4 4 7 3" xfId="18819"/>
    <cellStyle name="Note 2 4 4 8" xfId="6974"/>
    <cellStyle name="Note 2 4 4 8 2" xfId="11030"/>
    <cellStyle name="Note 2 4 4 8 3" xfId="20527"/>
    <cellStyle name="Note 2 4 4 9" xfId="4362"/>
    <cellStyle name="Note 2 4 4 9 2" xfId="12380"/>
    <cellStyle name="Note 2 4 5" xfId="2404"/>
    <cellStyle name="Note 2 4 5 2" xfId="2791"/>
    <cellStyle name="Note 2 4 5 2 2" xfId="17361"/>
    <cellStyle name="Note 2 4 5 3" xfId="3174"/>
    <cellStyle name="Note 2 4 5 3 2" xfId="13474"/>
    <cellStyle name="Note 2 4 5 4" xfId="3557"/>
    <cellStyle name="Note 2 4 5 4 2" xfId="13171"/>
    <cellStyle name="Note 2 4 5 5" xfId="3939"/>
    <cellStyle name="Note 2 4 5 5 2" xfId="12789"/>
    <cellStyle name="Note 2 4 5 6" xfId="5152"/>
    <cellStyle name="Note 2 4 5 6 2" xfId="18705"/>
    <cellStyle name="Note 2 4 5 7" xfId="8579"/>
    <cellStyle name="Note 2 4 5 8" xfId="15053"/>
    <cellStyle name="Note 2 4 6" xfId="2214"/>
    <cellStyle name="Note 2 4 6 2" xfId="6860"/>
    <cellStyle name="Note 2 4 6 2 2" xfId="20413"/>
    <cellStyle name="Note 2 4 6 3" xfId="8402"/>
    <cellStyle name="Note 2 4 6 4" xfId="16226"/>
    <cellStyle name="Note 2 4 7" xfId="8206"/>
    <cellStyle name="Note 2 4 8" xfId="15493"/>
    <cellStyle name="Note 2 5" xfId="2172"/>
    <cellStyle name="Note 2 5 10" xfId="8360"/>
    <cellStyle name="Note 2 5 11" xfId="15779"/>
    <cellStyle name="Note 2 5 2" xfId="2113"/>
    <cellStyle name="Note 2 5 2 2" xfId="6634"/>
    <cellStyle name="Note 2 5 2 2 2" xfId="10774"/>
    <cellStyle name="Note 2 5 2 2 3" xfId="20187"/>
    <cellStyle name="Note 2 5 2 3" xfId="4925"/>
    <cellStyle name="Note 2 5 2 3 2" xfId="18478"/>
    <cellStyle name="Note 2 5 2 4" xfId="8303"/>
    <cellStyle name="Note 2 5 2 5" xfId="14016"/>
    <cellStyle name="Note 2 5 3" xfId="2146"/>
    <cellStyle name="Note 2 5 3 2" xfId="6451"/>
    <cellStyle name="Note 2 5 3 2 2" xfId="10620"/>
    <cellStyle name="Note 2 5 3 2 3" xfId="20004"/>
    <cellStyle name="Note 2 5 3 3" xfId="4742"/>
    <cellStyle name="Note 2 5 3 3 2" xfId="18295"/>
    <cellStyle name="Note 2 5 3 4" xfId="8336"/>
    <cellStyle name="Note 2 5 3 5" xfId="17936"/>
    <cellStyle name="Note 2 5 4" xfId="2148"/>
    <cellStyle name="Note 2 5 4 2" xfId="7546"/>
    <cellStyle name="Note 2 5 4 2 2" xfId="11549"/>
    <cellStyle name="Note 2 5 4 2 3" xfId="21099"/>
    <cellStyle name="Note 2 5 4 3" xfId="5838"/>
    <cellStyle name="Note 2 5 4 3 2" xfId="19391"/>
    <cellStyle name="Note 2 5 4 4" xfId="8338"/>
    <cellStyle name="Note 2 5 4 5" xfId="16474"/>
    <cellStyle name="Note 2 5 5" xfId="2117"/>
    <cellStyle name="Note 2 5 5 2" xfId="7778"/>
    <cellStyle name="Note 2 5 5 2 2" xfId="11781"/>
    <cellStyle name="Note 2 5 5 2 3" xfId="21331"/>
    <cellStyle name="Note 2 5 5 3" xfId="6070"/>
    <cellStyle name="Note 2 5 5 3 2" xfId="19623"/>
    <cellStyle name="Note 2 5 5 4" xfId="8307"/>
    <cellStyle name="Note 2 5 5 5" xfId="18054"/>
    <cellStyle name="Note 2 5 6" xfId="6302"/>
    <cellStyle name="Note 2 5 6 2" xfId="8010"/>
    <cellStyle name="Note 2 5 6 2 2" xfId="12013"/>
    <cellStyle name="Note 2 5 6 2 3" xfId="21563"/>
    <cellStyle name="Note 2 5 6 3" xfId="10471"/>
    <cellStyle name="Note 2 5 6 4" xfId="19855"/>
    <cellStyle name="Note 2 5 7" xfId="5290"/>
    <cellStyle name="Note 2 5 7 2" xfId="10066"/>
    <cellStyle name="Note 2 5 7 3" xfId="18843"/>
    <cellStyle name="Note 2 5 8" xfId="6998"/>
    <cellStyle name="Note 2 5 8 2" xfId="11054"/>
    <cellStyle name="Note 2 5 8 3" xfId="20551"/>
    <cellStyle name="Note 2 5 9" xfId="4391"/>
    <cellStyle name="Note 2 5 9 2" xfId="12353"/>
    <cellStyle name="Note 2 6" xfId="2278"/>
    <cellStyle name="Note 2 6 2" xfId="2665"/>
    <cellStyle name="Note 2 6 2 2" xfId="6754"/>
    <cellStyle name="Note 2 6 2 2 2" xfId="20307"/>
    <cellStyle name="Note 2 6 2 3" xfId="8830"/>
    <cellStyle name="Note 2 6 2 4" xfId="16712"/>
    <cellStyle name="Note 2 6 3" xfId="3048"/>
    <cellStyle name="Note 2 6 3 2" xfId="14849"/>
    <cellStyle name="Note 2 6 4" xfId="3431"/>
    <cellStyle name="Note 2 6 4 2" xfId="13286"/>
    <cellStyle name="Note 2 6 5" xfId="3813"/>
    <cellStyle name="Note 2 6 5 2" xfId="12915"/>
    <cellStyle name="Note 2 6 6" xfId="5045"/>
    <cellStyle name="Note 2 6 6 2" xfId="18598"/>
    <cellStyle name="Note 2 6 7" xfId="8465"/>
    <cellStyle name="Note 2 6 8" xfId="15834"/>
    <cellStyle name="Note 2 7" xfId="2457"/>
    <cellStyle name="Note 2 7 2" xfId="2844"/>
    <cellStyle name="Note 2 7 2 2" xfId="7235"/>
    <cellStyle name="Note 2 7 2 2 2" xfId="20788"/>
    <cellStyle name="Note 2 7 2 3" xfId="8972"/>
    <cellStyle name="Note 2 7 2 4" xfId="17795"/>
    <cellStyle name="Note 2 7 3" xfId="3227"/>
    <cellStyle name="Note 2 7 3 2" xfId="13518"/>
    <cellStyle name="Note 2 7 4" xfId="3610"/>
    <cellStyle name="Note 2 7 4 2" xfId="13118"/>
    <cellStyle name="Note 2 7 5" xfId="3992"/>
    <cellStyle name="Note 2 7 5 2" xfId="12736"/>
    <cellStyle name="Note 2 7 6" xfId="5527"/>
    <cellStyle name="Note 2 7 6 2" xfId="19080"/>
    <cellStyle name="Note 2 7 7" xfId="8623"/>
    <cellStyle name="Note 2 7 8" xfId="15885"/>
    <cellStyle name="Note 2 8" xfId="2422"/>
    <cellStyle name="Note 2 8 2" xfId="2809"/>
    <cellStyle name="Note 2 8 2 2" xfId="6486"/>
    <cellStyle name="Note 2 8 2 2 2" xfId="20039"/>
    <cellStyle name="Note 2 8 2 3" xfId="8946"/>
    <cellStyle name="Note 2 8 2 4" xfId="17264"/>
    <cellStyle name="Note 2 8 3" xfId="3192"/>
    <cellStyle name="Note 2 8 3 2" xfId="13584"/>
    <cellStyle name="Note 2 8 4" xfId="3575"/>
    <cellStyle name="Note 2 8 4 2" xfId="13153"/>
    <cellStyle name="Note 2 8 5" xfId="3957"/>
    <cellStyle name="Note 2 8 5 2" xfId="12771"/>
    <cellStyle name="Note 2 8 6" xfId="4777"/>
    <cellStyle name="Note 2 8 6 2" xfId="18330"/>
    <cellStyle name="Note 2 8 7" xfId="8597"/>
    <cellStyle name="Note 2 8 8" xfId="16655"/>
    <cellStyle name="Note 2 9" xfId="4816"/>
    <cellStyle name="Note 2 9 2" xfId="6525"/>
    <cellStyle name="Note 2 9 2 2" xfId="10689"/>
    <cellStyle name="Note 2 9 2 3" xfId="20078"/>
    <cellStyle name="Note 2 9 3" xfId="9850"/>
    <cellStyle name="Note 2 9 4" xfId="18369"/>
    <cellStyle name="Note 3" xfId="2034"/>
    <cellStyle name="Note 3 10" xfId="5080"/>
    <cellStyle name="Note 3 10 2" xfId="9897"/>
    <cellStyle name="Note 3 10 3" xfId="18633"/>
    <cellStyle name="Note 3 11" xfId="6789"/>
    <cellStyle name="Note 3 11 2" xfId="10884"/>
    <cellStyle name="Note 3 11 3" xfId="20342"/>
    <cellStyle name="Note 3 12" xfId="4212"/>
    <cellStyle name="Note 3 12 2" xfId="12517"/>
    <cellStyle name="Note 3 13" xfId="8224"/>
    <cellStyle name="Note 3 14" xfId="16841"/>
    <cellStyle name="Note 3 2" xfId="2091"/>
    <cellStyle name="Note 3 2 2" xfId="2321"/>
    <cellStyle name="Note 3 2 2 10" xfId="8508"/>
    <cellStyle name="Note 3 2 2 11" xfId="14535"/>
    <cellStyle name="Note 3 2 2 2" xfId="2708"/>
    <cellStyle name="Note 3 2 2 2 2" xfId="7285"/>
    <cellStyle name="Note 3 2 2 2 2 2" xfId="11296"/>
    <cellStyle name="Note 3 2 2 2 2 3" xfId="20838"/>
    <cellStyle name="Note 3 2 2 2 3" xfId="5577"/>
    <cellStyle name="Note 3 2 2 2 3 2" xfId="19130"/>
    <cellStyle name="Note 3 2 2 2 4" xfId="8873"/>
    <cellStyle name="Note 3 2 2 2 5" xfId="14132"/>
    <cellStyle name="Note 3 2 2 3" xfId="3091"/>
    <cellStyle name="Note 3 2 2 3 2" xfId="6417"/>
    <cellStyle name="Note 3 2 2 3 2 2" xfId="10586"/>
    <cellStyle name="Note 3 2 2 3 2 3" xfId="19970"/>
    <cellStyle name="Note 3 2 2 3 3" xfId="4708"/>
    <cellStyle name="Note 3 2 2 3 3 2" xfId="18261"/>
    <cellStyle name="Note 3 2 2 3 4" xfId="9188"/>
    <cellStyle name="Note 3 2 2 3 5" xfId="17543"/>
    <cellStyle name="Note 3 2 2 4" xfId="3474"/>
    <cellStyle name="Note 3 2 2 4 2" xfId="7592"/>
    <cellStyle name="Note 3 2 2 4 2 2" xfId="11595"/>
    <cellStyle name="Note 3 2 2 4 2 3" xfId="21145"/>
    <cellStyle name="Note 3 2 2 4 3" xfId="5884"/>
    <cellStyle name="Note 3 2 2 4 3 2" xfId="19437"/>
    <cellStyle name="Note 3 2 2 4 4" xfId="9366"/>
    <cellStyle name="Note 3 2 2 4 5" xfId="13246"/>
    <cellStyle name="Note 3 2 2 5" xfId="3856"/>
    <cellStyle name="Note 3 2 2 5 2" xfId="7824"/>
    <cellStyle name="Note 3 2 2 5 2 2" xfId="11827"/>
    <cellStyle name="Note 3 2 2 5 2 3" xfId="21377"/>
    <cellStyle name="Note 3 2 2 5 3" xfId="6116"/>
    <cellStyle name="Note 3 2 2 5 3 2" xfId="19669"/>
    <cellStyle name="Note 3 2 2 5 4" xfId="9543"/>
    <cellStyle name="Note 3 2 2 5 5" xfId="12872"/>
    <cellStyle name="Note 3 2 2 6" xfId="6348"/>
    <cellStyle name="Note 3 2 2 6 2" xfId="8056"/>
    <cellStyle name="Note 3 2 2 6 2 2" xfId="12059"/>
    <cellStyle name="Note 3 2 2 6 2 3" xfId="21609"/>
    <cellStyle name="Note 3 2 2 6 3" xfId="10517"/>
    <cellStyle name="Note 3 2 2 6 4" xfId="19901"/>
    <cellStyle name="Note 3 2 2 7" xfId="5336"/>
    <cellStyle name="Note 3 2 2 7 2" xfId="10112"/>
    <cellStyle name="Note 3 2 2 7 3" xfId="18889"/>
    <cellStyle name="Note 3 2 2 8" xfId="7044"/>
    <cellStyle name="Note 3 2 2 8 2" xfId="11100"/>
    <cellStyle name="Note 3 2 2 8 3" xfId="20597"/>
    <cellStyle name="Note 3 2 2 9" xfId="4530"/>
    <cellStyle name="Note 3 2 2 9 2" xfId="12275"/>
    <cellStyle name="Note 3 2 3" xfId="2581"/>
    <cellStyle name="Note 3 2 3 10" xfId="8746"/>
    <cellStyle name="Note 3 2 3 11" xfId="13887"/>
    <cellStyle name="Note 3 2 3 2" xfId="2968"/>
    <cellStyle name="Note 3 2 3 2 2" xfId="7329"/>
    <cellStyle name="Note 3 2 3 2 2 2" xfId="11340"/>
    <cellStyle name="Note 3 2 3 2 2 3" xfId="20882"/>
    <cellStyle name="Note 3 2 3 2 3" xfId="5621"/>
    <cellStyle name="Note 3 2 3 2 3 2" xfId="19174"/>
    <cellStyle name="Note 3 2 3 2 4" xfId="9095"/>
    <cellStyle name="Note 3 2 3 2 5" xfId="14039"/>
    <cellStyle name="Note 3 2 3 3" xfId="3351"/>
    <cellStyle name="Note 3 2 3 3 2" xfId="6431"/>
    <cellStyle name="Note 3 2 3 3 2 2" xfId="10600"/>
    <cellStyle name="Note 3 2 3 3 2 3" xfId="19984"/>
    <cellStyle name="Note 3 2 3 3 3" xfId="4722"/>
    <cellStyle name="Note 3 2 3 3 3 2" xfId="18275"/>
    <cellStyle name="Note 3 2 3 3 4" xfId="9305"/>
    <cellStyle name="Note 3 2 3 3 5" xfId="13363"/>
    <cellStyle name="Note 3 2 3 4" xfId="3734"/>
    <cellStyle name="Note 3 2 3 4 2" xfId="7636"/>
    <cellStyle name="Note 3 2 3 4 2 2" xfId="11639"/>
    <cellStyle name="Note 3 2 3 4 2 3" xfId="21189"/>
    <cellStyle name="Note 3 2 3 4 3" xfId="5928"/>
    <cellStyle name="Note 3 2 3 4 3 2" xfId="19481"/>
    <cellStyle name="Note 3 2 3 4 4" xfId="9483"/>
    <cellStyle name="Note 3 2 3 4 5" xfId="12994"/>
    <cellStyle name="Note 3 2 3 5" xfId="4116"/>
    <cellStyle name="Note 3 2 3 5 2" xfId="7868"/>
    <cellStyle name="Note 3 2 3 5 2 2" xfId="11871"/>
    <cellStyle name="Note 3 2 3 5 2 3" xfId="21421"/>
    <cellStyle name="Note 3 2 3 5 3" xfId="6160"/>
    <cellStyle name="Note 3 2 3 5 3 2" xfId="19713"/>
    <cellStyle name="Note 3 2 3 5 4" xfId="9660"/>
    <cellStyle name="Note 3 2 3 5 5" xfId="12612"/>
    <cellStyle name="Note 3 2 3 6" xfId="6392"/>
    <cellStyle name="Note 3 2 3 6 2" xfId="8100"/>
    <cellStyle name="Note 3 2 3 6 2 2" xfId="12103"/>
    <cellStyle name="Note 3 2 3 6 2 3" xfId="21653"/>
    <cellStyle name="Note 3 2 3 6 3" xfId="10561"/>
    <cellStyle name="Note 3 2 3 6 4" xfId="19945"/>
    <cellStyle name="Note 3 2 3 7" xfId="5380"/>
    <cellStyle name="Note 3 2 3 7 2" xfId="10156"/>
    <cellStyle name="Note 3 2 3 7 3" xfId="18933"/>
    <cellStyle name="Note 3 2 3 8" xfId="7088"/>
    <cellStyle name="Note 3 2 3 8 2" xfId="11144"/>
    <cellStyle name="Note 3 2 3 8 3" xfId="20641"/>
    <cellStyle name="Note 3 2 3 9" xfId="4574"/>
    <cellStyle name="Note 3 2 3 9 2" xfId="12243"/>
    <cellStyle name="Note 3 2 4" xfId="2638"/>
    <cellStyle name="Note 3 2 4 2" xfId="3025"/>
    <cellStyle name="Note 3 2 4 2 2" xfId="14673"/>
    <cellStyle name="Note 3 2 4 3" xfId="3408"/>
    <cellStyle name="Note 3 2 4 3 2" xfId="13306"/>
    <cellStyle name="Note 3 2 4 4" xfId="3791"/>
    <cellStyle name="Note 3 2 4 4 2" xfId="12937"/>
    <cellStyle name="Note 3 2 4 5" xfId="4173"/>
    <cellStyle name="Note 3 2 4 5 2" xfId="12556"/>
    <cellStyle name="Note 3 2 4 6" xfId="5170"/>
    <cellStyle name="Note 3 2 4 6 2" xfId="18723"/>
    <cellStyle name="Note 3 2 4 7" xfId="8803"/>
    <cellStyle name="Note 3 2 4 8" xfId="16658"/>
    <cellStyle name="Note 3 2 5" xfId="2256"/>
    <cellStyle name="Note 3 2 5 2" xfId="6878"/>
    <cellStyle name="Note 3 2 5 2 2" xfId="20431"/>
    <cellStyle name="Note 3 2 5 3" xfId="8443"/>
    <cellStyle name="Note 3 2 5 4" xfId="15890"/>
    <cellStyle name="Note 3 2 6" xfId="8281"/>
    <cellStyle name="Note 3 3" xfId="2003"/>
    <cellStyle name="Note 3 3 2" xfId="2289"/>
    <cellStyle name="Note 3 3 2 10" xfId="8476"/>
    <cellStyle name="Note 3 3 2 11" xfId="14942"/>
    <cellStyle name="Note 3 3 2 2" xfId="2676"/>
    <cellStyle name="Note 3 3 2 2 2" xfId="6665"/>
    <cellStyle name="Note 3 3 2 2 2 2" xfId="10790"/>
    <cellStyle name="Note 3 3 2 2 2 3" xfId="20218"/>
    <cellStyle name="Note 3 3 2 2 3" xfId="4956"/>
    <cellStyle name="Note 3 3 2 2 3 2" xfId="18509"/>
    <cellStyle name="Note 3 3 2 2 4" xfId="8841"/>
    <cellStyle name="Note 3 3 2 2 5" xfId="14340"/>
    <cellStyle name="Note 3 3 2 3" xfId="3059"/>
    <cellStyle name="Note 3 3 2 3 2" xfId="4477"/>
    <cellStyle name="Note 3 3 2 3 2 2" xfId="9752"/>
    <cellStyle name="Note 3 3 2 3 2 3" xfId="12308"/>
    <cellStyle name="Note 3 3 2 3 3" xfId="4613"/>
    <cellStyle name="Note 3 3 2 3 3 2" xfId="12133"/>
    <cellStyle name="Note 3 3 2 3 4" xfId="9156"/>
    <cellStyle name="Note 3 3 2 3 5" xfId="17881"/>
    <cellStyle name="Note 3 3 2 4" xfId="3442"/>
    <cellStyle name="Note 3 3 2 4 2" xfId="7563"/>
    <cellStyle name="Note 3 3 2 4 2 2" xfId="11566"/>
    <cellStyle name="Note 3 3 2 4 2 3" xfId="21116"/>
    <cellStyle name="Note 3 3 2 4 3" xfId="5855"/>
    <cellStyle name="Note 3 3 2 4 3 2" xfId="19408"/>
    <cellStyle name="Note 3 3 2 4 4" xfId="9334"/>
    <cellStyle name="Note 3 3 2 4 5" xfId="13275"/>
    <cellStyle name="Note 3 3 2 5" xfId="3824"/>
    <cellStyle name="Note 3 3 2 5 2" xfId="7795"/>
    <cellStyle name="Note 3 3 2 5 2 2" xfId="11798"/>
    <cellStyle name="Note 3 3 2 5 2 3" xfId="21348"/>
    <cellStyle name="Note 3 3 2 5 3" xfId="6087"/>
    <cellStyle name="Note 3 3 2 5 3 2" xfId="19640"/>
    <cellStyle name="Note 3 3 2 5 4" xfId="9511"/>
    <cellStyle name="Note 3 3 2 5 5" xfId="12904"/>
    <cellStyle name="Note 3 3 2 6" xfId="6319"/>
    <cellStyle name="Note 3 3 2 6 2" xfId="8027"/>
    <cellStyle name="Note 3 3 2 6 2 2" xfId="12030"/>
    <cellStyle name="Note 3 3 2 6 2 3" xfId="21580"/>
    <cellStyle name="Note 3 3 2 6 3" xfId="10488"/>
    <cellStyle name="Note 3 3 2 6 4" xfId="19872"/>
    <cellStyle name="Note 3 3 2 7" xfId="5307"/>
    <cellStyle name="Note 3 3 2 7 2" xfId="10083"/>
    <cellStyle name="Note 3 3 2 7 3" xfId="18860"/>
    <cellStyle name="Note 3 3 2 8" xfId="7015"/>
    <cellStyle name="Note 3 3 2 8 2" xfId="11071"/>
    <cellStyle name="Note 3 3 2 8 3" xfId="20568"/>
    <cellStyle name="Note 3 3 2 9" xfId="4499"/>
    <cellStyle name="Note 3 3 2 9 2" xfId="12151"/>
    <cellStyle name="Note 3 3 3" xfId="2497"/>
    <cellStyle name="Note 3 3 3 10" xfId="8662"/>
    <cellStyle name="Note 3 3 3 11" xfId="14873"/>
    <cellStyle name="Note 3 3 3 2" xfId="2884"/>
    <cellStyle name="Note 3 3 3 2 2" xfId="6669"/>
    <cellStyle name="Note 3 3 3 2 2 2" xfId="10794"/>
    <cellStyle name="Note 3 3 3 2 2 3" xfId="20222"/>
    <cellStyle name="Note 3 3 3 2 3" xfId="4960"/>
    <cellStyle name="Note 3 3 3 2 3 2" xfId="18513"/>
    <cellStyle name="Note 3 3 3 2 4" xfId="9011"/>
    <cellStyle name="Note 3 3 3 2 5" xfId="18118"/>
    <cellStyle name="Note 3 3 3 3" xfId="3267"/>
    <cellStyle name="Note 3 3 3 3 2" xfId="6423"/>
    <cellStyle name="Note 3 3 3 3 2 2" xfId="10592"/>
    <cellStyle name="Note 3 3 3 3 2 3" xfId="19976"/>
    <cellStyle name="Note 3 3 3 3 3" xfId="4714"/>
    <cellStyle name="Note 3 3 3 3 3 2" xfId="18267"/>
    <cellStyle name="Note 3 3 3 3 4" xfId="9225"/>
    <cellStyle name="Note 3 3 3 3 5" xfId="13447"/>
    <cellStyle name="Note 3 3 3 4" xfId="3650"/>
    <cellStyle name="Note 3 3 3 4 2" xfId="7531"/>
    <cellStyle name="Note 3 3 3 4 2 2" xfId="11534"/>
    <cellStyle name="Note 3 3 3 4 2 3" xfId="21084"/>
    <cellStyle name="Note 3 3 3 4 3" xfId="5823"/>
    <cellStyle name="Note 3 3 3 4 3 2" xfId="19376"/>
    <cellStyle name="Note 3 3 3 4 4" xfId="9403"/>
    <cellStyle name="Note 3 3 3 4 5" xfId="13078"/>
    <cellStyle name="Note 3 3 3 5" xfId="4032"/>
    <cellStyle name="Note 3 3 3 5 2" xfId="7763"/>
    <cellStyle name="Note 3 3 3 5 2 2" xfId="11766"/>
    <cellStyle name="Note 3 3 3 5 2 3" xfId="21316"/>
    <cellStyle name="Note 3 3 3 5 3" xfId="6055"/>
    <cellStyle name="Note 3 3 3 5 3 2" xfId="19608"/>
    <cellStyle name="Note 3 3 3 5 4" xfId="9580"/>
    <cellStyle name="Note 3 3 3 5 5" xfId="12696"/>
    <cellStyle name="Note 3 3 3 6" xfId="6287"/>
    <cellStyle name="Note 3 3 3 6 2" xfId="7995"/>
    <cellStyle name="Note 3 3 3 6 2 2" xfId="11998"/>
    <cellStyle name="Note 3 3 3 6 2 3" xfId="21548"/>
    <cellStyle name="Note 3 3 3 6 3" xfId="10456"/>
    <cellStyle name="Note 3 3 3 6 4" xfId="19840"/>
    <cellStyle name="Note 3 3 3 7" xfId="5275"/>
    <cellStyle name="Note 3 3 3 7 2" xfId="10051"/>
    <cellStyle name="Note 3 3 3 7 3" xfId="18828"/>
    <cellStyle name="Note 3 3 3 8" xfId="6983"/>
    <cellStyle name="Note 3 3 3 8 2" xfId="11039"/>
    <cellStyle name="Note 3 3 3 8 3" xfId="20536"/>
    <cellStyle name="Note 3 3 3 9" xfId="4371"/>
    <cellStyle name="Note 3 3 3 9 2" xfId="12371"/>
    <cellStyle name="Note 3 3 4" xfId="2411"/>
    <cellStyle name="Note 3 3 4 2" xfId="2798"/>
    <cellStyle name="Note 3 3 4 2 2" xfId="16490"/>
    <cellStyle name="Note 3 3 4 3" xfId="3181"/>
    <cellStyle name="Note 3 3 4 3 2" xfId="13472"/>
    <cellStyle name="Note 3 3 4 4" xfId="3564"/>
    <cellStyle name="Note 3 3 4 4 2" xfId="13164"/>
    <cellStyle name="Note 3 3 4 5" xfId="3946"/>
    <cellStyle name="Note 3 3 4 5 2" xfId="12782"/>
    <cellStyle name="Note 3 3 4 6" xfId="5090"/>
    <cellStyle name="Note 3 3 4 6 2" xfId="18643"/>
    <cellStyle name="Note 3 3 4 7" xfId="8586"/>
    <cellStyle name="Note 3 3 4 8" xfId="14934"/>
    <cellStyle name="Note 3 3 5" xfId="2205"/>
    <cellStyle name="Note 3 3 5 2" xfId="6799"/>
    <cellStyle name="Note 3 3 5 2 2" xfId="20352"/>
    <cellStyle name="Note 3 3 5 3" xfId="8393"/>
    <cellStyle name="Note 3 3 5 4" xfId="16084"/>
    <cellStyle name="Note 3 3 6" xfId="8197"/>
    <cellStyle name="Note 3 4" xfId="2297"/>
    <cellStyle name="Note 3 4 10" xfId="8484"/>
    <cellStyle name="Note 3 4 11" xfId="17553"/>
    <cellStyle name="Note 3 4 2" xfId="2684"/>
    <cellStyle name="Note 3 4 2 2" xfId="4416"/>
    <cellStyle name="Note 3 4 2 2 2" xfId="9703"/>
    <cellStyle name="Note 3 4 2 2 3" xfId="12339"/>
    <cellStyle name="Note 3 4 2 3" xfId="4639"/>
    <cellStyle name="Note 3 4 2 3 2" xfId="18192"/>
    <cellStyle name="Note 3 4 2 4" xfId="8849"/>
    <cellStyle name="Note 3 4 2 5" xfId="17969"/>
    <cellStyle name="Note 3 4 3" xfId="3067"/>
    <cellStyle name="Note 3 4 3 2" xfId="6438"/>
    <cellStyle name="Note 3 4 3 2 2" xfId="10607"/>
    <cellStyle name="Note 3 4 3 2 3" xfId="19991"/>
    <cellStyle name="Note 3 4 3 3" xfId="4729"/>
    <cellStyle name="Note 3 4 3 3 2" xfId="18282"/>
    <cellStyle name="Note 3 4 3 4" xfId="9164"/>
    <cellStyle name="Note 3 4 3 5" xfId="15823"/>
    <cellStyle name="Note 3 4 4" xfId="3450"/>
    <cellStyle name="Note 3 4 4 2" xfId="7571"/>
    <cellStyle name="Note 3 4 4 2 2" xfId="11574"/>
    <cellStyle name="Note 3 4 4 2 3" xfId="21124"/>
    <cellStyle name="Note 3 4 4 3" xfId="5863"/>
    <cellStyle name="Note 3 4 4 3 2" xfId="19416"/>
    <cellStyle name="Note 3 4 4 4" xfId="9342"/>
    <cellStyle name="Note 3 4 4 5" xfId="13267"/>
    <cellStyle name="Note 3 4 5" xfId="3832"/>
    <cellStyle name="Note 3 4 5 2" xfId="7803"/>
    <cellStyle name="Note 3 4 5 2 2" xfId="11806"/>
    <cellStyle name="Note 3 4 5 2 3" xfId="21356"/>
    <cellStyle name="Note 3 4 5 3" xfId="6095"/>
    <cellStyle name="Note 3 4 5 3 2" xfId="19648"/>
    <cellStyle name="Note 3 4 5 4" xfId="9519"/>
    <cellStyle name="Note 3 4 5 5" xfId="12896"/>
    <cellStyle name="Note 3 4 6" xfId="6327"/>
    <cellStyle name="Note 3 4 6 2" xfId="8035"/>
    <cellStyle name="Note 3 4 6 2 2" xfId="12038"/>
    <cellStyle name="Note 3 4 6 2 3" xfId="21588"/>
    <cellStyle name="Note 3 4 6 3" xfId="10496"/>
    <cellStyle name="Note 3 4 6 4" xfId="19880"/>
    <cellStyle name="Note 3 4 7" xfId="5315"/>
    <cellStyle name="Note 3 4 7 2" xfId="10091"/>
    <cellStyle name="Note 3 4 7 3" xfId="18868"/>
    <cellStyle name="Note 3 4 8" xfId="7023"/>
    <cellStyle name="Note 3 4 8 2" xfId="11079"/>
    <cellStyle name="Note 3 4 8 3" xfId="20576"/>
    <cellStyle name="Note 3 4 9" xfId="4508"/>
    <cellStyle name="Note 3 4 9 2" xfId="12297"/>
    <cellStyle name="Note 3 5" xfId="2524"/>
    <cellStyle name="Note 3 5 10" xfId="8689"/>
    <cellStyle name="Note 3 5 11" xfId="13633"/>
    <cellStyle name="Note 3 5 2" xfId="2911"/>
    <cellStyle name="Note 3 5 2 2" xfId="6744"/>
    <cellStyle name="Note 3 5 2 2 2" xfId="10858"/>
    <cellStyle name="Note 3 5 2 2 3" xfId="20297"/>
    <cellStyle name="Note 3 5 2 3" xfId="5035"/>
    <cellStyle name="Note 3 5 2 3 2" xfId="18588"/>
    <cellStyle name="Note 3 5 2 4" xfId="9038"/>
    <cellStyle name="Note 3 5 2 5" xfId="16797"/>
    <cellStyle name="Note 3 5 3" xfId="3294"/>
    <cellStyle name="Note 3 5 3 2" xfId="6428"/>
    <cellStyle name="Note 3 5 3 2 2" xfId="10597"/>
    <cellStyle name="Note 3 5 3 2 3" xfId="19981"/>
    <cellStyle name="Note 3 5 3 3" xfId="4719"/>
    <cellStyle name="Note 3 5 3 3 2" xfId="18272"/>
    <cellStyle name="Note 3 5 3 4" xfId="9252"/>
    <cellStyle name="Note 3 5 3 5" xfId="13420"/>
    <cellStyle name="Note 3 5 4" xfId="3677"/>
    <cellStyle name="Note 3 5 4 2" xfId="7504"/>
    <cellStyle name="Note 3 5 4 2 2" xfId="11507"/>
    <cellStyle name="Note 3 5 4 2 3" xfId="21057"/>
    <cellStyle name="Note 3 5 4 3" xfId="5796"/>
    <cellStyle name="Note 3 5 4 3 2" xfId="19349"/>
    <cellStyle name="Note 3 5 4 4" xfId="9430"/>
    <cellStyle name="Note 3 5 4 5" xfId="13051"/>
    <cellStyle name="Note 3 5 5" xfId="4059"/>
    <cellStyle name="Note 3 5 5 2" xfId="7736"/>
    <cellStyle name="Note 3 5 5 2 2" xfId="11739"/>
    <cellStyle name="Note 3 5 5 2 3" xfId="21289"/>
    <cellStyle name="Note 3 5 5 3" xfId="6028"/>
    <cellStyle name="Note 3 5 5 3 2" xfId="19581"/>
    <cellStyle name="Note 3 5 5 4" xfId="9607"/>
    <cellStyle name="Note 3 5 5 5" xfId="12669"/>
    <cellStyle name="Note 3 5 6" xfId="6260"/>
    <cellStyle name="Note 3 5 6 2" xfId="7968"/>
    <cellStyle name="Note 3 5 6 2 2" xfId="11971"/>
    <cellStyle name="Note 3 5 6 2 3" xfId="21521"/>
    <cellStyle name="Note 3 5 6 3" xfId="10429"/>
    <cellStyle name="Note 3 5 6 4" xfId="19813"/>
    <cellStyle name="Note 3 5 7" xfId="5248"/>
    <cellStyle name="Note 3 5 7 2" xfId="10024"/>
    <cellStyle name="Note 3 5 7 3" xfId="18801"/>
    <cellStyle name="Note 3 5 8" xfId="6956"/>
    <cellStyle name="Note 3 5 8 2" xfId="11012"/>
    <cellStyle name="Note 3 5 8 3" xfId="20509"/>
    <cellStyle name="Note 3 5 9" xfId="4343"/>
    <cellStyle name="Note 3 5 9 2" xfId="12399"/>
    <cellStyle name="Note 3 6" xfId="2389"/>
    <cellStyle name="Note 3 6 2" xfId="2776"/>
    <cellStyle name="Note 3 6 2 2" xfId="7128"/>
    <cellStyle name="Note 3 6 2 2 2" xfId="20681"/>
    <cellStyle name="Note 3 6 2 3" xfId="8923"/>
    <cellStyle name="Note 3 6 2 4" xfId="16765"/>
    <cellStyle name="Note 3 6 3" xfId="3159"/>
    <cellStyle name="Note 3 6 3 2" xfId="13850"/>
    <cellStyle name="Note 3 6 4" xfId="3542"/>
    <cellStyle name="Note 3 6 4 2" xfId="13186"/>
    <cellStyle name="Note 3 6 5" xfId="3924"/>
    <cellStyle name="Note 3 6 5 2" xfId="12804"/>
    <cellStyle name="Note 3 6 6" xfId="5420"/>
    <cellStyle name="Note 3 6 6 2" xfId="18973"/>
    <cellStyle name="Note 3 6 7" xfId="8564"/>
    <cellStyle name="Note 3 6 8" xfId="13689"/>
    <cellStyle name="Note 3 7" xfId="4695"/>
    <cellStyle name="Note 3 7 2" xfId="4408"/>
    <cellStyle name="Note 3 7 2 2" xfId="9696"/>
    <cellStyle name="Note 3 7 2 3" xfId="12192"/>
    <cellStyle name="Note 3 7 3" xfId="9808"/>
    <cellStyle name="Note 3 7 4" xfId="18248"/>
    <cellStyle name="Note 3 8" xfId="5685"/>
    <cellStyle name="Note 3 8 2" xfId="7393"/>
    <cellStyle name="Note 3 8 2 2" xfId="11399"/>
    <cellStyle name="Note 3 8 2 3" xfId="20946"/>
    <cellStyle name="Note 3 8 3" xfId="10255"/>
    <cellStyle name="Note 3 8 4" xfId="19238"/>
    <cellStyle name="Note 3 9" xfId="5679"/>
    <cellStyle name="Note 3 9 2" xfId="7387"/>
    <cellStyle name="Note 3 9 2 2" xfId="11393"/>
    <cellStyle name="Note 3 9 2 3" xfId="20940"/>
    <cellStyle name="Note 3 9 3" xfId="10249"/>
    <cellStyle name="Note 3 9 4" xfId="19232"/>
    <cellStyle name="Note 4" xfId="2353"/>
    <cellStyle name="Note 4 2" xfId="2740"/>
    <cellStyle name="Note 4 2 2" xfId="17094"/>
    <cellStyle name="Note 4 3" xfId="3123"/>
    <cellStyle name="Note 4 3 2" xfId="14101"/>
    <cellStyle name="Note 4 4" xfId="3506"/>
    <cellStyle name="Note 4 4 2" xfId="13222"/>
    <cellStyle name="Note 4 5" xfId="3888"/>
    <cellStyle name="Note 4 5 2" xfId="12840"/>
    <cellStyle name="Note 4 6" xfId="15504"/>
    <cellStyle name="Note 5" xfId="2469"/>
    <cellStyle name="Note 5 2" xfId="2856"/>
    <cellStyle name="Note 5 2 2" xfId="15913"/>
    <cellStyle name="Note 5 3" xfId="3239"/>
    <cellStyle name="Note 5 3 2" xfId="13492"/>
    <cellStyle name="Note 5 4" xfId="3622"/>
    <cellStyle name="Note 5 4 2" xfId="13106"/>
    <cellStyle name="Note 5 5" xfId="4004"/>
    <cellStyle name="Note 5 5 2" xfId="12724"/>
    <cellStyle name="Note 5 6" xfId="16493"/>
    <cellStyle name="Note 6" xfId="21871"/>
    <cellStyle name="Output" xfId="86"/>
    <cellStyle name="Output 2" xfId="1962"/>
    <cellStyle name="Output 2 10" xfId="4604"/>
    <cellStyle name="Output 2 10 2" xfId="9779"/>
    <cellStyle name="Output 2 10 3" xfId="15521"/>
    <cellStyle name="Output 2 10 4" xfId="12213"/>
    <cellStyle name="Output 2 11" xfId="4386"/>
    <cellStyle name="Output 2 11 2" xfId="9683"/>
    <cellStyle name="Output 2 11 3" xfId="15375"/>
    <cellStyle name="Output 2 11 4" xfId="12356"/>
    <cellStyle name="Output 2 12" xfId="4197"/>
    <cellStyle name="Output 2 12 2" xfId="15209"/>
    <cellStyle name="Output 2 12 3" xfId="12532"/>
    <cellStyle name="Output 2 13" xfId="8162"/>
    <cellStyle name="Output 2 14" xfId="13527"/>
    <cellStyle name="Output 2 2" xfId="2053"/>
    <cellStyle name="Output 2 2 10" xfId="6829"/>
    <cellStyle name="Output 2 2 10 2" xfId="10918"/>
    <cellStyle name="Output 2 2 10 3" xfId="17222"/>
    <cellStyle name="Output 2 2 10 4" xfId="20382"/>
    <cellStyle name="Output 2 2 11" xfId="4246"/>
    <cellStyle name="Output 2 2 11 2" xfId="15254"/>
    <cellStyle name="Output 2 2 11 3" xfId="12494"/>
    <cellStyle name="Output 2 2 12" xfId="8243"/>
    <cellStyle name="Output 2 2 13" xfId="13657"/>
    <cellStyle name="Output 2 2 14" xfId="15173"/>
    <cellStyle name="Output 2 2 2" xfId="1978"/>
    <cellStyle name="Output 2 2 2 10" xfId="4230"/>
    <cellStyle name="Output 2 2 2 10 2" xfId="15240"/>
    <cellStyle name="Output 2 2 2 10 3" xfId="12499"/>
    <cellStyle name="Output 2 2 2 11" xfId="8172"/>
    <cellStyle name="Output 2 2 2 12" xfId="13594"/>
    <cellStyle name="Output 2 2 2 2" xfId="2472"/>
    <cellStyle name="Output 2 2 2 2 10" xfId="8637"/>
    <cellStyle name="Output 2 2 2 2 11" xfId="13962"/>
    <cellStyle name="Output 2 2 2 2 12" xfId="16147"/>
    <cellStyle name="Output 2 2 2 2 2" xfId="2859"/>
    <cellStyle name="Output 2 2 2 2 2 2" xfId="6720"/>
    <cellStyle name="Output 2 2 2 2 2 2 2" xfId="10841"/>
    <cellStyle name="Output 2 2 2 2 2 2 3" xfId="17136"/>
    <cellStyle name="Output 2 2 2 2 2 2 4" xfId="20273"/>
    <cellStyle name="Output 2 2 2 2 2 3" xfId="5011"/>
    <cellStyle name="Output 2 2 2 2 2 3 2" xfId="15845"/>
    <cellStyle name="Output 2 2 2 2 2 3 3" xfId="18564"/>
    <cellStyle name="Output 2 2 2 2 2 4" xfId="8986"/>
    <cellStyle name="Output 2 2 2 2 2 5" xfId="14242"/>
    <cellStyle name="Output 2 2 2 2 2 6" xfId="15561"/>
    <cellStyle name="Output 2 2 2 2 3" xfId="3242"/>
    <cellStyle name="Output 2 2 2 2 3 2" xfId="7228"/>
    <cellStyle name="Output 2 2 2 2 3 2 2" xfId="11254"/>
    <cellStyle name="Output 2 2 2 2 3 2 3" xfId="17519"/>
    <cellStyle name="Output 2 2 2 2 3 2 4" xfId="20781"/>
    <cellStyle name="Output 2 2 2 2 3 3" xfId="5520"/>
    <cellStyle name="Output 2 2 2 2 3 3 2" xfId="16227"/>
    <cellStyle name="Output 2 2 2 2 3 3 3" xfId="19073"/>
    <cellStyle name="Output 2 2 2 2 3 4" xfId="9200"/>
    <cellStyle name="Output 2 2 2 2 3 5" xfId="14518"/>
    <cellStyle name="Output 2 2 2 2 3 6" xfId="12205"/>
    <cellStyle name="Output 2 2 2 2 4" xfId="3625"/>
    <cellStyle name="Output 2 2 2 2 4 2" xfId="7544"/>
    <cellStyle name="Output 2 2 2 2 4 2 2" xfId="11547"/>
    <cellStyle name="Output 2 2 2 2 4 2 3" xfId="17771"/>
    <cellStyle name="Output 2 2 2 2 4 2 4" xfId="21097"/>
    <cellStyle name="Output 2 2 2 2 4 3" xfId="5836"/>
    <cellStyle name="Output 2 2 2 2 4 3 2" xfId="16480"/>
    <cellStyle name="Output 2 2 2 2 4 3 3" xfId="19389"/>
    <cellStyle name="Output 2 2 2 2 4 4" xfId="9378"/>
    <cellStyle name="Output 2 2 2 2 4 5" xfId="14793"/>
    <cellStyle name="Output 2 2 2 2 4 6" xfId="13103"/>
    <cellStyle name="Output 2 2 2 2 5" xfId="4007"/>
    <cellStyle name="Output 2 2 2 2 5 2" xfId="7776"/>
    <cellStyle name="Output 2 2 2 2 5 2 2" xfId="11779"/>
    <cellStyle name="Output 2 2 2 2 5 2 3" xfId="17942"/>
    <cellStyle name="Output 2 2 2 2 5 2 4" xfId="21329"/>
    <cellStyle name="Output 2 2 2 2 5 3" xfId="6068"/>
    <cellStyle name="Output 2 2 2 2 5 3 2" xfId="16651"/>
    <cellStyle name="Output 2 2 2 2 5 3 3" xfId="19621"/>
    <cellStyle name="Output 2 2 2 2 5 4" xfId="9555"/>
    <cellStyle name="Output 2 2 2 2 5 5" xfId="15067"/>
    <cellStyle name="Output 2 2 2 2 5 6" xfId="12721"/>
    <cellStyle name="Output 2 2 2 2 6" xfId="6300"/>
    <cellStyle name="Output 2 2 2 2 6 2" xfId="8008"/>
    <cellStyle name="Output 2 2 2 2 6 2 2" xfId="12011"/>
    <cellStyle name="Output 2 2 2 2 6 2 3" xfId="18113"/>
    <cellStyle name="Output 2 2 2 2 6 2 4" xfId="21561"/>
    <cellStyle name="Output 2 2 2 2 6 3" xfId="10469"/>
    <cellStyle name="Output 2 2 2 2 6 4" xfId="16821"/>
    <cellStyle name="Output 2 2 2 2 6 5" xfId="19853"/>
    <cellStyle name="Output 2 2 2 2 7" xfId="5288"/>
    <cellStyle name="Output 2 2 2 2 7 2" xfId="10064"/>
    <cellStyle name="Output 2 2 2 2 7 3" xfId="16059"/>
    <cellStyle name="Output 2 2 2 2 7 4" xfId="18841"/>
    <cellStyle name="Output 2 2 2 2 8" xfId="6996"/>
    <cellStyle name="Output 2 2 2 2 8 2" xfId="11052"/>
    <cellStyle name="Output 2 2 2 2 8 3" xfId="17351"/>
    <cellStyle name="Output 2 2 2 2 8 4" xfId="20549"/>
    <cellStyle name="Output 2 2 2 2 9" xfId="4384"/>
    <cellStyle name="Output 2 2 2 2 9 2" xfId="15374"/>
    <cellStyle name="Output 2 2 2 2 9 3" xfId="12358"/>
    <cellStyle name="Output 2 2 2 3" xfId="2464"/>
    <cellStyle name="Output 2 2 2 3 2" xfId="2851"/>
    <cellStyle name="Output 2 2 2 3 2 2" xfId="6676"/>
    <cellStyle name="Output 2 2 2 3 2 2 2" xfId="17101"/>
    <cellStyle name="Output 2 2 2 3 2 2 3" xfId="20229"/>
    <cellStyle name="Output 2 2 2 3 2 3" xfId="8979"/>
    <cellStyle name="Output 2 2 2 3 2 4" xfId="14236"/>
    <cellStyle name="Output 2 2 2 3 2 5" xfId="14128"/>
    <cellStyle name="Output 2 2 2 3 3" xfId="3234"/>
    <cellStyle name="Output 2 2 2 3 3 2" xfId="14512"/>
    <cellStyle name="Output 2 2 2 3 3 3" xfId="13509"/>
    <cellStyle name="Output 2 2 2 3 4" xfId="3617"/>
    <cellStyle name="Output 2 2 2 3 4 2" xfId="14787"/>
    <cellStyle name="Output 2 2 2 3 4 3" xfId="13111"/>
    <cellStyle name="Output 2 2 2 3 5" xfId="3999"/>
    <cellStyle name="Output 2 2 2 3 5 2" xfId="15061"/>
    <cellStyle name="Output 2 2 2 3 5 3" xfId="12729"/>
    <cellStyle name="Output 2 2 2 3 6" xfId="4967"/>
    <cellStyle name="Output 2 2 2 3 6 2" xfId="15810"/>
    <cellStyle name="Output 2 2 2 3 6 3" xfId="18520"/>
    <cellStyle name="Output 2 2 2 3 7" xfId="8630"/>
    <cellStyle name="Output 2 2 2 3 8" xfId="13956"/>
    <cellStyle name="Output 2 2 2 3 9" xfId="18126"/>
    <cellStyle name="Output 2 2 2 4" xfId="2180"/>
    <cellStyle name="Output 2 2 2 4 2" xfId="7357"/>
    <cellStyle name="Output 2 2 2 4 2 2" xfId="11368"/>
    <cellStyle name="Output 2 2 2 4 2 3" xfId="17609"/>
    <cellStyle name="Output 2 2 2 4 2 4" xfId="20910"/>
    <cellStyle name="Output 2 2 2 4 3" xfId="5649"/>
    <cellStyle name="Output 2 2 2 4 3 2" xfId="16318"/>
    <cellStyle name="Output 2 2 2 4 3 3" xfId="19202"/>
    <cellStyle name="Output 2 2 2 4 4" xfId="8368"/>
    <cellStyle name="Output 2 2 2 4 5" xfId="13755"/>
    <cellStyle name="Output 2 2 2 4 6" xfId="15202"/>
    <cellStyle name="Output 2 2 2 5" xfId="4887"/>
    <cellStyle name="Output 2 2 2 5 2" xfId="6596"/>
    <cellStyle name="Output 2 2 2 5 2 2" xfId="10736"/>
    <cellStyle name="Output 2 2 2 5 2 3" xfId="17032"/>
    <cellStyle name="Output 2 2 2 5 2 4" xfId="20149"/>
    <cellStyle name="Output 2 2 2 5 3" xfId="9876"/>
    <cellStyle name="Output 2 2 2 5 4" xfId="15741"/>
    <cellStyle name="Output 2 2 2 5 5" xfId="18440"/>
    <cellStyle name="Output 2 2 2 6" xfId="5495"/>
    <cellStyle name="Output 2 2 2 6 2" xfId="7203"/>
    <cellStyle name="Output 2 2 2 6 2 2" xfId="11236"/>
    <cellStyle name="Output 2 2 2 6 2 3" xfId="17497"/>
    <cellStyle name="Output 2 2 2 6 2 4" xfId="20756"/>
    <cellStyle name="Output 2 2 2 6 3" xfId="10204"/>
    <cellStyle name="Output 2 2 2 6 4" xfId="16205"/>
    <cellStyle name="Output 2 2 2 6 5" xfId="19048"/>
    <cellStyle name="Output 2 2 2 7" xfId="5461"/>
    <cellStyle name="Output 2 2 2 7 2" xfId="7169"/>
    <cellStyle name="Output 2 2 2 7 2 2" xfId="11213"/>
    <cellStyle name="Output 2 2 2 7 2 3" xfId="17468"/>
    <cellStyle name="Output 2 2 2 7 2 4" xfId="20722"/>
    <cellStyle name="Output 2 2 2 7 3" xfId="10193"/>
    <cellStyle name="Output 2 2 2 7 4" xfId="16176"/>
    <cellStyle name="Output 2 2 2 7 5" xfId="19014"/>
    <cellStyle name="Output 2 2 2 8" xfId="5101"/>
    <cellStyle name="Output 2 2 2 8 2" xfId="9915"/>
    <cellStyle name="Output 2 2 2 8 3" xfId="15915"/>
    <cellStyle name="Output 2 2 2 8 4" xfId="18654"/>
    <cellStyle name="Output 2 2 2 9" xfId="6810"/>
    <cellStyle name="Output 2 2 2 9 2" xfId="10902"/>
    <cellStyle name="Output 2 2 2 9 3" xfId="17206"/>
    <cellStyle name="Output 2 2 2 9 4" xfId="20363"/>
    <cellStyle name="Output 2 2 3" xfId="2543"/>
    <cellStyle name="Output 2 2 3 10" xfId="8708"/>
    <cellStyle name="Output 2 2 3 11" xfId="14022"/>
    <cellStyle name="Output 2 2 3 12" xfId="14861"/>
    <cellStyle name="Output 2 2 3 2" xfId="2930"/>
    <cellStyle name="Output 2 2 3 2 2" xfId="6689"/>
    <cellStyle name="Output 2 2 3 2 2 2" xfId="10810"/>
    <cellStyle name="Output 2 2 3 2 2 3" xfId="17113"/>
    <cellStyle name="Output 2 2 3 2 2 4" xfId="20242"/>
    <cellStyle name="Output 2 2 3 2 3" xfId="4980"/>
    <cellStyle name="Output 2 2 3 2 3 2" xfId="15822"/>
    <cellStyle name="Output 2 2 3 2 3 3" xfId="18533"/>
    <cellStyle name="Output 2 2 3 2 4" xfId="9057"/>
    <cellStyle name="Output 2 2 3 2 5" xfId="14302"/>
    <cellStyle name="Output 2 2 3 2 6" xfId="16662"/>
    <cellStyle name="Output 2 2 3 3" xfId="3313"/>
    <cellStyle name="Output 2 2 3 3 2" xfId="6555"/>
    <cellStyle name="Output 2 2 3 3 2 2" xfId="10716"/>
    <cellStyle name="Output 2 2 3 3 2 3" xfId="16995"/>
    <cellStyle name="Output 2 2 3 3 2 4" xfId="20108"/>
    <cellStyle name="Output 2 2 3 3 3" xfId="4846"/>
    <cellStyle name="Output 2 2 3 3 3 2" xfId="15704"/>
    <cellStyle name="Output 2 2 3 3 3 3" xfId="18399"/>
    <cellStyle name="Output 2 2 3 3 4" xfId="9268"/>
    <cellStyle name="Output 2 2 3 3 5" xfId="14578"/>
    <cellStyle name="Output 2 2 3 3 6" xfId="13401"/>
    <cellStyle name="Output 2 2 3 4" xfId="3696"/>
    <cellStyle name="Output 2 2 3 4 2" xfId="7467"/>
    <cellStyle name="Output 2 2 3 4 2 2" xfId="11470"/>
    <cellStyle name="Output 2 2 3 4 2 3" xfId="17706"/>
    <cellStyle name="Output 2 2 3 4 2 4" xfId="21020"/>
    <cellStyle name="Output 2 2 3 4 3" xfId="5759"/>
    <cellStyle name="Output 2 2 3 4 3 2" xfId="16415"/>
    <cellStyle name="Output 2 2 3 4 3 3" xfId="19312"/>
    <cellStyle name="Output 2 2 3 4 4" xfId="9446"/>
    <cellStyle name="Output 2 2 3 4 5" xfId="14853"/>
    <cellStyle name="Output 2 2 3 4 6" xfId="13032"/>
    <cellStyle name="Output 2 2 3 5" xfId="4078"/>
    <cellStyle name="Output 2 2 3 5 2" xfId="7699"/>
    <cellStyle name="Output 2 2 3 5 2 2" xfId="11702"/>
    <cellStyle name="Output 2 2 3 5 2 3" xfId="17877"/>
    <cellStyle name="Output 2 2 3 5 2 4" xfId="21252"/>
    <cellStyle name="Output 2 2 3 5 3" xfId="5991"/>
    <cellStyle name="Output 2 2 3 5 3 2" xfId="16586"/>
    <cellStyle name="Output 2 2 3 5 3 3" xfId="19544"/>
    <cellStyle name="Output 2 2 3 5 4" xfId="9623"/>
    <cellStyle name="Output 2 2 3 5 5" xfId="15126"/>
    <cellStyle name="Output 2 2 3 5 6" xfId="12650"/>
    <cellStyle name="Output 2 2 3 6" xfId="6223"/>
    <cellStyle name="Output 2 2 3 6 2" xfId="7931"/>
    <cellStyle name="Output 2 2 3 6 2 2" xfId="11934"/>
    <cellStyle name="Output 2 2 3 6 2 3" xfId="18048"/>
    <cellStyle name="Output 2 2 3 6 2 4" xfId="21484"/>
    <cellStyle name="Output 2 2 3 6 3" xfId="10392"/>
    <cellStyle name="Output 2 2 3 6 4" xfId="16756"/>
    <cellStyle name="Output 2 2 3 6 5" xfId="19776"/>
    <cellStyle name="Output 2 2 3 7" xfId="5211"/>
    <cellStyle name="Output 2 2 3 7 2" xfId="9987"/>
    <cellStyle name="Output 2 2 3 7 3" xfId="15994"/>
    <cellStyle name="Output 2 2 3 7 4" xfId="18764"/>
    <cellStyle name="Output 2 2 3 8" xfId="6919"/>
    <cellStyle name="Output 2 2 3 8 2" xfId="10975"/>
    <cellStyle name="Output 2 2 3 8 3" xfId="17286"/>
    <cellStyle name="Output 2 2 3 8 4" xfId="20472"/>
    <cellStyle name="Output 2 2 3 9" xfId="4301"/>
    <cellStyle name="Output 2 2 3 9 2" xfId="15304"/>
    <cellStyle name="Output 2 2 3 9 3" xfId="12441"/>
    <cellStyle name="Output 2 2 4" xfId="2360"/>
    <cellStyle name="Output 2 2 4 2" xfId="2747"/>
    <cellStyle name="Output 2 2 4 2 2" xfId="7129"/>
    <cellStyle name="Output 2 2 4 2 2 2" xfId="17432"/>
    <cellStyle name="Output 2 2 4 2 2 3" xfId="20682"/>
    <cellStyle name="Output 2 2 4 2 3" xfId="8901"/>
    <cellStyle name="Output 2 2 4 2 4" xfId="14155"/>
    <cellStyle name="Output 2 2 4 2 5" xfId="17367"/>
    <cellStyle name="Output 2 2 4 3" xfId="3130"/>
    <cellStyle name="Output 2 2 4 3 2" xfId="14431"/>
    <cellStyle name="Output 2 2 4 3 3" xfId="18003"/>
    <cellStyle name="Output 2 2 4 4" xfId="3513"/>
    <cellStyle name="Output 2 2 4 4 2" xfId="14706"/>
    <cellStyle name="Output 2 2 4 4 3" xfId="13215"/>
    <cellStyle name="Output 2 2 4 5" xfId="3895"/>
    <cellStyle name="Output 2 2 4 5 2" xfId="14980"/>
    <cellStyle name="Output 2 2 4 5 3" xfId="12833"/>
    <cellStyle name="Output 2 2 4 6" xfId="5421"/>
    <cellStyle name="Output 2 2 4 6 2" xfId="16140"/>
    <cellStyle name="Output 2 2 4 6 3" xfId="18974"/>
    <cellStyle name="Output 2 2 4 7" xfId="8538"/>
    <cellStyle name="Output 2 2 4 8" xfId="13875"/>
    <cellStyle name="Output 2 2 4 9" xfId="15157"/>
    <cellStyle name="Output 2 2 5" xfId="5648"/>
    <cellStyle name="Output 2 2 5 2" xfId="7356"/>
    <cellStyle name="Output 2 2 5 2 2" xfId="11367"/>
    <cellStyle name="Output 2 2 5 2 3" xfId="17608"/>
    <cellStyle name="Output 2 2 5 2 4" xfId="20909"/>
    <cellStyle name="Output 2 2 5 3" xfId="10231"/>
    <cellStyle name="Output 2 2 5 4" xfId="16317"/>
    <cellStyle name="Output 2 2 5 5" xfId="19201"/>
    <cellStyle name="Output 2 2 6" xfId="4642"/>
    <cellStyle name="Output 2 2 6 2" xfId="4460"/>
    <cellStyle name="Output 2 2 6 2 2" xfId="9738"/>
    <cellStyle name="Output 2 2 6 2 3" xfId="15428"/>
    <cellStyle name="Output 2 2 6 2 4" xfId="12175"/>
    <cellStyle name="Output 2 2 6 3" xfId="9792"/>
    <cellStyle name="Output 2 2 6 4" xfId="15552"/>
    <cellStyle name="Output 2 2 6 5" xfId="18195"/>
    <cellStyle name="Output 2 2 7" xfId="4853"/>
    <cellStyle name="Output 2 2 7 2" xfId="6562"/>
    <cellStyle name="Output 2 2 7 2 2" xfId="10723"/>
    <cellStyle name="Output 2 2 7 2 3" xfId="17000"/>
    <cellStyle name="Output 2 2 7 2 4" xfId="20115"/>
    <cellStyle name="Output 2 2 7 3" xfId="9863"/>
    <cellStyle name="Output 2 2 7 4" xfId="15709"/>
    <cellStyle name="Output 2 2 7 5" xfId="18406"/>
    <cellStyle name="Output 2 2 8" xfId="4840"/>
    <cellStyle name="Output 2 2 8 2" xfId="6549"/>
    <cellStyle name="Output 2 2 8 2 2" xfId="10710"/>
    <cellStyle name="Output 2 2 8 2 3" xfId="16990"/>
    <cellStyle name="Output 2 2 8 2 4" xfId="20102"/>
    <cellStyle name="Output 2 2 8 3" xfId="9857"/>
    <cellStyle name="Output 2 2 8 4" xfId="15699"/>
    <cellStyle name="Output 2 2 8 5" xfId="18393"/>
    <cellStyle name="Output 2 2 9" xfId="5120"/>
    <cellStyle name="Output 2 2 9 2" xfId="9931"/>
    <cellStyle name="Output 2 2 9 3" xfId="15930"/>
    <cellStyle name="Output 2 2 9 4" xfId="18673"/>
    <cellStyle name="Output 2 3" xfId="2015"/>
    <cellStyle name="Output 2 3 10" xfId="6863"/>
    <cellStyle name="Output 2 3 10 2" xfId="10939"/>
    <cellStyle name="Output 2 3 10 3" xfId="17245"/>
    <cellStyle name="Output 2 3 10 4" xfId="20416"/>
    <cellStyle name="Output 2 3 11" xfId="4267"/>
    <cellStyle name="Output 2 3 11 2" xfId="15272"/>
    <cellStyle name="Output 2 3 11 3" xfId="12475"/>
    <cellStyle name="Output 2 3 12" xfId="8209"/>
    <cellStyle name="Output 2 3 13" xfId="13625"/>
    <cellStyle name="Output 2 3 14" xfId="18159"/>
    <cellStyle name="Output 2 3 2" xfId="2076"/>
    <cellStyle name="Output 2 3 2 10" xfId="4289"/>
    <cellStyle name="Output 2 3 2 10 2" xfId="15294"/>
    <cellStyle name="Output 2 3 2 10 3" xfId="12453"/>
    <cellStyle name="Output 2 3 2 11" xfId="8266"/>
    <cellStyle name="Output 2 3 2 12" xfId="13670"/>
    <cellStyle name="Output 2 3 2 2" xfId="2566"/>
    <cellStyle name="Output 2 3 2 2 10" xfId="8731"/>
    <cellStyle name="Output 2 3 2 2 11" xfId="14035"/>
    <cellStyle name="Output 2 3 2 2 12" xfId="17556"/>
    <cellStyle name="Output 2 3 2 2 2" xfId="2953"/>
    <cellStyle name="Output 2 3 2 2 2 2" xfId="7314"/>
    <cellStyle name="Output 2 3 2 2 2 2 2" xfId="11325"/>
    <cellStyle name="Output 2 3 2 2 2 2 3" xfId="17575"/>
    <cellStyle name="Output 2 3 2 2 2 2 4" xfId="20867"/>
    <cellStyle name="Output 2 3 2 2 2 3" xfId="5606"/>
    <cellStyle name="Output 2 3 2 2 2 3 2" xfId="16283"/>
    <cellStyle name="Output 2 3 2 2 2 3 3" xfId="19159"/>
    <cellStyle name="Output 2 3 2 2 2 4" xfId="9080"/>
    <cellStyle name="Output 2 3 2 2 2 5" xfId="14315"/>
    <cellStyle name="Output 2 3 2 2 2 6" xfId="16101"/>
    <cellStyle name="Output 2 3 2 2 3" xfId="3336"/>
    <cellStyle name="Output 2 3 2 2 3 2" xfId="7113"/>
    <cellStyle name="Output 2 3 2 2 3 2 2" xfId="11169"/>
    <cellStyle name="Output 2 3 2 2 3 2 3" xfId="17421"/>
    <cellStyle name="Output 2 3 2 2 3 2 4" xfId="20666"/>
    <cellStyle name="Output 2 3 2 2 3 3" xfId="5405"/>
    <cellStyle name="Output 2 3 2 2 3 3 2" xfId="16129"/>
    <cellStyle name="Output 2 3 2 2 3 3 3" xfId="18958"/>
    <cellStyle name="Output 2 3 2 2 3 4" xfId="9290"/>
    <cellStyle name="Output 2 3 2 2 3 5" xfId="14591"/>
    <cellStyle name="Output 2 3 2 2 3 6" xfId="13378"/>
    <cellStyle name="Output 2 3 2 2 4" xfId="3719"/>
    <cellStyle name="Output 2 3 2 2 4 2" xfId="7621"/>
    <cellStyle name="Output 2 3 2 2 4 2 2" xfId="11624"/>
    <cellStyle name="Output 2 3 2 2 4 2 3" xfId="17808"/>
    <cellStyle name="Output 2 3 2 2 4 2 4" xfId="21174"/>
    <cellStyle name="Output 2 3 2 2 4 3" xfId="5913"/>
    <cellStyle name="Output 2 3 2 2 4 3 2" xfId="16517"/>
    <cellStyle name="Output 2 3 2 2 4 3 3" xfId="19466"/>
    <cellStyle name="Output 2 3 2 2 4 4" xfId="9468"/>
    <cellStyle name="Output 2 3 2 2 4 5" xfId="14866"/>
    <cellStyle name="Output 2 3 2 2 4 6" xfId="13009"/>
    <cellStyle name="Output 2 3 2 2 5" xfId="4101"/>
    <cellStyle name="Output 2 3 2 2 5 2" xfId="7853"/>
    <cellStyle name="Output 2 3 2 2 5 2 2" xfId="11856"/>
    <cellStyle name="Output 2 3 2 2 5 2 3" xfId="17979"/>
    <cellStyle name="Output 2 3 2 2 5 2 4" xfId="21406"/>
    <cellStyle name="Output 2 3 2 2 5 3" xfId="6145"/>
    <cellStyle name="Output 2 3 2 2 5 3 2" xfId="16687"/>
    <cellStyle name="Output 2 3 2 2 5 3 3" xfId="19698"/>
    <cellStyle name="Output 2 3 2 2 5 4" xfId="9645"/>
    <cellStyle name="Output 2 3 2 2 5 5" xfId="15139"/>
    <cellStyle name="Output 2 3 2 2 5 6" xfId="12627"/>
    <cellStyle name="Output 2 3 2 2 6" xfId="6377"/>
    <cellStyle name="Output 2 3 2 2 6 2" xfId="8085"/>
    <cellStyle name="Output 2 3 2 2 6 2 2" xfId="12088"/>
    <cellStyle name="Output 2 3 2 2 6 2 3" xfId="18151"/>
    <cellStyle name="Output 2 3 2 2 6 2 4" xfId="21638"/>
    <cellStyle name="Output 2 3 2 2 6 3" xfId="10546"/>
    <cellStyle name="Output 2 3 2 2 6 4" xfId="16858"/>
    <cellStyle name="Output 2 3 2 2 6 5" xfId="19930"/>
    <cellStyle name="Output 2 3 2 2 7" xfId="5365"/>
    <cellStyle name="Output 2 3 2 2 7 2" xfId="10141"/>
    <cellStyle name="Output 2 3 2 2 7 3" xfId="16097"/>
    <cellStyle name="Output 2 3 2 2 7 4" xfId="18918"/>
    <cellStyle name="Output 2 3 2 2 8" xfId="7073"/>
    <cellStyle name="Output 2 3 2 2 8 2" xfId="11129"/>
    <cellStyle name="Output 2 3 2 2 8 3" xfId="17389"/>
    <cellStyle name="Output 2 3 2 2 8 4" xfId="20626"/>
    <cellStyle name="Output 2 3 2 2 9" xfId="4559"/>
    <cellStyle name="Output 2 3 2 2 9 2" xfId="15485"/>
    <cellStyle name="Output 2 3 2 2 9 3" xfId="12139"/>
    <cellStyle name="Output 2 3 2 3" xfId="2623"/>
    <cellStyle name="Output 2 3 2 3 2" xfId="3010"/>
    <cellStyle name="Output 2 3 2 3 2 2" xfId="6659"/>
    <cellStyle name="Output 2 3 2 3 2 2 2" xfId="17087"/>
    <cellStyle name="Output 2 3 2 3 2 2 3" xfId="20212"/>
    <cellStyle name="Output 2 3 2 3 2 3" xfId="9127"/>
    <cellStyle name="Output 2 3 2 3 2 4" xfId="14357"/>
    <cellStyle name="Output 2 3 2 3 2 5" xfId="14585"/>
    <cellStyle name="Output 2 3 2 3 3" xfId="3393"/>
    <cellStyle name="Output 2 3 2 3 3 2" xfId="14632"/>
    <cellStyle name="Output 2 3 2 3 3 3" xfId="13321"/>
    <cellStyle name="Output 2 3 2 3 4" xfId="3776"/>
    <cellStyle name="Output 2 3 2 3 4 2" xfId="14908"/>
    <cellStyle name="Output 2 3 2 3 4 3" xfId="12952"/>
    <cellStyle name="Output 2 3 2 3 5" xfId="4158"/>
    <cellStyle name="Output 2 3 2 3 5 2" xfId="15180"/>
    <cellStyle name="Output 2 3 2 3 5 3" xfId="12571"/>
    <cellStyle name="Output 2 3 2 3 6" xfId="4950"/>
    <cellStyle name="Output 2 3 2 3 6 2" xfId="15796"/>
    <cellStyle name="Output 2 3 2 3 6 3" xfId="18503"/>
    <cellStyle name="Output 2 3 2 3 7" xfId="8788"/>
    <cellStyle name="Output 2 3 2 3 8" xfId="14077"/>
    <cellStyle name="Output 2 3 2 3 9" xfId="16477"/>
    <cellStyle name="Output 2 3 2 4" xfId="2241"/>
    <cellStyle name="Output 2 3 2 4 2" xfId="7418"/>
    <cellStyle name="Output 2 3 2 4 2 2" xfId="11423"/>
    <cellStyle name="Output 2 3 2 4 2 3" xfId="17659"/>
    <cellStyle name="Output 2 3 2 4 2 4" xfId="20971"/>
    <cellStyle name="Output 2 3 2 4 3" xfId="5710"/>
    <cellStyle name="Output 2 3 2 4 3 2" xfId="16368"/>
    <cellStyle name="Output 2 3 2 4 3 3" xfId="19263"/>
    <cellStyle name="Output 2 3 2 4 4" xfId="8428"/>
    <cellStyle name="Output 2 3 2 4 5" xfId="13803"/>
    <cellStyle name="Output 2 3 2 4 6" xfId="14958"/>
    <cellStyle name="Output 2 3 2 5" xfId="5747"/>
    <cellStyle name="Output 2 3 2 5 2" xfId="7455"/>
    <cellStyle name="Output 2 3 2 5 2 2" xfId="11458"/>
    <cellStyle name="Output 2 3 2 5 2 3" xfId="17696"/>
    <cellStyle name="Output 2 3 2 5 2 4" xfId="21008"/>
    <cellStyle name="Output 2 3 2 5 3" xfId="10300"/>
    <cellStyle name="Output 2 3 2 5 4" xfId="16405"/>
    <cellStyle name="Output 2 3 2 5 5" xfId="19300"/>
    <cellStyle name="Output 2 3 2 6" xfId="5979"/>
    <cellStyle name="Output 2 3 2 6 2" xfId="7687"/>
    <cellStyle name="Output 2 3 2 6 2 2" xfId="11690"/>
    <cellStyle name="Output 2 3 2 6 2 3" xfId="17867"/>
    <cellStyle name="Output 2 3 2 6 2 4" xfId="21240"/>
    <cellStyle name="Output 2 3 2 6 3" xfId="10340"/>
    <cellStyle name="Output 2 3 2 6 4" xfId="16576"/>
    <cellStyle name="Output 2 3 2 6 5" xfId="19532"/>
    <cellStyle name="Output 2 3 2 7" xfId="6211"/>
    <cellStyle name="Output 2 3 2 7 2" xfId="7919"/>
    <cellStyle name="Output 2 3 2 7 2 2" xfId="11922"/>
    <cellStyle name="Output 2 3 2 7 2 3" xfId="18038"/>
    <cellStyle name="Output 2 3 2 7 2 4" xfId="21472"/>
    <cellStyle name="Output 2 3 2 7 3" xfId="10380"/>
    <cellStyle name="Output 2 3 2 7 4" xfId="16746"/>
    <cellStyle name="Output 2 3 2 7 5" xfId="19764"/>
    <cellStyle name="Output 2 3 2 8" xfId="5194"/>
    <cellStyle name="Output 2 3 2 8 2" xfId="9975"/>
    <cellStyle name="Output 2 3 2 8 3" xfId="15982"/>
    <cellStyle name="Output 2 3 2 8 4" xfId="18747"/>
    <cellStyle name="Output 2 3 2 9" xfId="6902"/>
    <cellStyle name="Output 2 3 2 9 2" xfId="10963"/>
    <cellStyle name="Output 2 3 2 9 3" xfId="17274"/>
    <cellStyle name="Output 2 3 2 9 4" xfId="20455"/>
    <cellStyle name="Output 2 3 3" xfId="2509"/>
    <cellStyle name="Output 2 3 3 10" xfId="8674"/>
    <cellStyle name="Output 2 3 3 11" xfId="13993"/>
    <cellStyle name="Output 2 3 3 12" xfId="16840"/>
    <cellStyle name="Output 2 3 3 2" xfId="2896"/>
    <cellStyle name="Output 2 3 3 2 2" xfId="6708"/>
    <cellStyle name="Output 2 3 3 2 2 2" xfId="10829"/>
    <cellStyle name="Output 2 3 3 2 2 3" xfId="17128"/>
    <cellStyle name="Output 2 3 3 2 2 4" xfId="20261"/>
    <cellStyle name="Output 2 3 3 2 3" xfId="4999"/>
    <cellStyle name="Output 2 3 3 2 3 2" xfId="15837"/>
    <cellStyle name="Output 2 3 3 2 3 3" xfId="18552"/>
    <cellStyle name="Output 2 3 3 2 4" xfId="9023"/>
    <cellStyle name="Output 2 3 3 2 5" xfId="14273"/>
    <cellStyle name="Output 2 3 3 2 6" xfId="17069"/>
    <cellStyle name="Output 2 3 3 3" xfId="3279"/>
    <cellStyle name="Output 2 3 3 3 2" xfId="7191"/>
    <cellStyle name="Output 2 3 3 3 2 2" xfId="11229"/>
    <cellStyle name="Output 2 3 3 3 2 3" xfId="17485"/>
    <cellStyle name="Output 2 3 3 3 2 4" xfId="20744"/>
    <cellStyle name="Output 2 3 3 3 3" xfId="5483"/>
    <cellStyle name="Output 2 3 3 3 3 2" xfId="16193"/>
    <cellStyle name="Output 2 3 3 3 3 3" xfId="19036"/>
    <cellStyle name="Output 2 3 3 3 4" xfId="9237"/>
    <cellStyle name="Output 2 3 3 3 5" xfId="14549"/>
    <cellStyle name="Output 2 3 3 3 6" xfId="13435"/>
    <cellStyle name="Output 2 3 3 4" xfId="3662"/>
    <cellStyle name="Output 2 3 3 4 2" xfId="7519"/>
    <cellStyle name="Output 2 3 3 4 2 2" xfId="11522"/>
    <cellStyle name="Output 2 3 3 4 2 3" xfId="17751"/>
    <cellStyle name="Output 2 3 3 4 2 4" xfId="21072"/>
    <cellStyle name="Output 2 3 3 4 3" xfId="5811"/>
    <cellStyle name="Output 2 3 3 4 3 2" xfId="16460"/>
    <cellStyle name="Output 2 3 3 4 3 3" xfId="19364"/>
    <cellStyle name="Output 2 3 3 4 4" xfId="9415"/>
    <cellStyle name="Output 2 3 3 4 5" xfId="14824"/>
    <cellStyle name="Output 2 3 3 4 6" xfId="13066"/>
    <cellStyle name="Output 2 3 3 5" xfId="4044"/>
    <cellStyle name="Output 2 3 3 5 2" xfId="7751"/>
    <cellStyle name="Output 2 3 3 5 2 2" xfId="11754"/>
    <cellStyle name="Output 2 3 3 5 2 3" xfId="17922"/>
    <cellStyle name="Output 2 3 3 5 2 4" xfId="21304"/>
    <cellStyle name="Output 2 3 3 5 3" xfId="6043"/>
    <cellStyle name="Output 2 3 3 5 3 2" xfId="16631"/>
    <cellStyle name="Output 2 3 3 5 3 3" xfId="19596"/>
    <cellStyle name="Output 2 3 3 5 4" xfId="9592"/>
    <cellStyle name="Output 2 3 3 5 5" xfId="15098"/>
    <cellStyle name="Output 2 3 3 5 6" xfId="12684"/>
    <cellStyle name="Output 2 3 3 6" xfId="6275"/>
    <cellStyle name="Output 2 3 3 6 2" xfId="7983"/>
    <cellStyle name="Output 2 3 3 6 2 2" xfId="11986"/>
    <cellStyle name="Output 2 3 3 6 2 3" xfId="18093"/>
    <cellStyle name="Output 2 3 3 6 2 4" xfId="21536"/>
    <cellStyle name="Output 2 3 3 6 3" xfId="10444"/>
    <cellStyle name="Output 2 3 3 6 4" xfId="16801"/>
    <cellStyle name="Output 2 3 3 6 5" xfId="19828"/>
    <cellStyle name="Output 2 3 3 7" xfId="5263"/>
    <cellStyle name="Output 2 3 3 7 2" xfId="10039"/>
    <cellStyle name="Output 2 3 3 7 3" xfId="16039"/>
    <cellStyle name="Output 2 3 3 7 4" xfId="18816"/>
    <cellStyle name="Output 2 3 3 8" xfId="6971"/>
    <cellStyle name="Output 2 3 3 8 2" xfId="11027"/>
    <cellStyle name="Output 2 3 3 8 3" xfId="17331"/>
    <cellStyle name="Output 2 3 3 8 4" xfId="20524"/>
    <cellStyle name="Output 2 3 3 9" xfId="4359"/>
    <cellStyle name="Output 2 3 3 9 2" xfId="15354"/>
    <cellStyle name="Output 2 3 3 9 3" xfId="12383"/>
    <cellStyle name="Output 2 3 4" xfId="2401"/>
    <cellStyle name="Output 2 3 4 2" xfId="2788"/>
    <cellStyle name="Output 2 3 4 2 2" xfId="7250"/>
    <cellStyle name="Output 2 3 4 2 2 2" xfId="17539"/>
    <cellStyle name="Output 2 3 4 2 2 3" xfId="20803"/>
    <cellStyle name="Output 2 3 4 2 3" xfId="8932"/>
    <cellStyle name="Output 2 3 4 2 4" xfId="14188"/>
    <cellStyle name="Output 2 3 4 2 5" xfId="14258"/>
    <cellStyle name="Output 2 3 4 3" xfId="3171"/>
    <cellStyle name="Output 2 3 4 3 2" xfId="14464"/>
    <cellStyle name="Output 2 3 4 3 3" xfId="13481"/>
    <cellStyle name="Output 2 3 4 4" xfId="3554"/>
    <cellStyle name="Output 2 3 4 4 2" xfId="14739"/>
    <cellStyle name="Output 2 3 4 4 3" xfId="13174"/>
    <cellStyle name="Output 2 3 4 5" xfId="3936"/>
    <cellStyle name="Output 2 3 4 5 2" xfId="15013"/>
    <cellStyle name="Output 2 3 4 5 3" xfId="12792"/>
    <cellStyle name="Output 2 3 4 6" xfId="5542"/>
    <cellStyle name="Output 2 3 4 6 2" xfId="16247"/>
    <cellStyle name="Output 2 3 4 6 3" xfId="19095"/>
    <cellStyle name="Output 2 3 4 7" xfId="8576"/>
    <cellStyle name="Output 2 3 4 8" xfId="13908"/>
    <cellStyle name="Output 2 3 4 9" xfId="14216"/>
    <cellStyle name="Output 2 3 5" xfId="2217"/>
    <cellStyle name="Output 2 3 5 2" xfId="7409"/>
    <cellStyle name="Output 2 3 5 2 2" xfId="11414"/>
    <cellStyle name="Output 2 3 5 2 3" xfId="17651"/>
    <cellStyle name="Output 2 3 5 2 4" xfId="20962"/>
    <cellStyle name="Output 2 3 5 3" xfId="5701"/>
    <cellStyle name="Output 2 3 5 3 2" xfId="16360"/>
    <cellStyle name="Output 2 3 5 3 3" xfId="19254"/>
    <cellStyle name="Output 2 3 5 4" xfId="8405"/>
    <cellStyle name="Output 2 3 5 5" xfId="13786"/>
    <cellStyle name="Output 2 3 5 6" xfId="16271"/>
    <cellStyle name="Output 2 3 6" xfId="5725"/>
    <cellStyle name="Output 2 3 6 2" xfId="7433"/>
    <cellStyle name="Output 2 3 6 2 2" xfId="11436"/>
    <cellStyle name="Output 2 3 6 2 3" xfId="17674"/>
    <cellStyle name="Output 2 3 6 2 4" xfId="20986"/>
    <cellStyle name="Output 2 3 6 3" xfId="10278"/>
    <cellStyle name="Output 2 3 6 4" xfId="16383"/>
    <cellStyle name="Output 2 3 6 5" xfId="19278"/>
    <cellStyle name="Output 2 3 7" xfId="5957"/>
    <cellStyle name="Output 2 3 7 2" xfId="7665"/>
    <cellStyle name="Output 2 3 7 2 2" xfId="11668"/>
    <cellStyle name="Output 2 3 7 2 3" xfId="17845"/>
    <cellStyle name="Output 2 3 7 2 4" xfId="21218"/>
    <cellStyle name="Output 2 3 7 3" xfId="10318"/>
    <cellStyle name="Output 2 3 7 4" xfId="16554"/>
    <cellStyle name="Output 2 3 7 5" xfId="19510"/>
    <cellStyle name="Output 2 3 8" xfId="6189"/>
    <cellStyle name="Output 2 3 8 2" xfId="7897"/>
    <cellStyle name="Output 2 3 8 2 2" xfId="11900"/>
    <cellStyle name="Output 2 3 8 2 3" xfId="18016"/>
    <cellStyle name="Output 2 3 8 2 4" xfId="21450"/>
    <cellStyle name="Output 2 3 8 3" xfId="10358"/>
    <cellStyle name="Output 2 3 8 4" xfId="16724"/>
    <cellStyle name="Output 2 3 8 5" xfId="19742"/>
    <cellStyle name="Output 2 3 9" xfId="5155"/>
    <cellStyle name="Output 2 3 9 2" xfId="9953"/>
    <cellStyle name="Output 2 3 9 3" xfId="15953"/>
    <cellStyle name="Output 2 3 9 4" xfId="18708"/>
    <cellStyle name="Output 2 4" xfId="2171"/>
    <cellStyle name="Output 2 4 10" xfId="8359"/>
    <cellStyle name="Output 2 4 11" xfId="13748"/>
    <cellStyle name="Output 2 4 12" xfId="14388"/>
    <cellStyle name="Output 2 4 2" xfId="2114"/>
    <cellStyle name="Output 2 4 2 2" xfId="6635"/>
    <cellStyle name="Output 2 4 2 2 2" xfId="10775"/>
    <cellStyle name="Output 2 4 2 2 3" xfId="17067"/>
    <cellStyle name="Output 2 4 2 2 4" xfId="20188"/>
    <cellStyle name="Output 2 4 2 3" xfId="4926"/>
    <cellStyle name="Output 2 4 2 3 2" xfId="15776"/>
    <cellStyle name="Output 2 4 2 3 3" xfId="18479"/>
    <cellStyle name="Output 2 4 2 4" xfId="8304"/>
    <cellStyle name="Output 2 4 2 5" xfId="13699"/>
    <cellStyle name="Output 2 4 2 6" xfId="15310"/>
    <cellStyle name="Output 2 4 3" xfId="2153"/>
    <cellStyle name="Output 2 4 3 2" xfId="7260"/>
    <cellStyle name="Output 2 4 3 2 2" xfId="11273"/>
    <cellStyle name="Output 2 4 3 2 3" xfId="17547"/>
    <cellStyle name="Output 2 4 3 2 4" xfId="20813"/>
    <cellStyle name="Output 2 4 3 3" xfId="5552"/>
    <cellStyle name="Output 2 4 3 3 2" xfId="16255"/>
    <cellStyle name="Output 2 4 3 3 3" xfId="19105"/>
    <cellStyle name="Output 2 4 3 4" xfId="8343"/>
    <cellStyle name="Output 2 4 3 5" xfId="13732"/>
    <cellStyle name="Output 2 4 3 6" xfId="14524"/>
    <cellStyle name="Output 2 4 4" xfId="2145"/>
    <cellStyle name="Output 2 4 4 2" xfId="7547"/>
    <cellStyle name="Output 2 4 4 2 2" xfId="11550"/>
    <cellStyle name="Output 2 4 4 2 3" xfId="17772"/>
    <cellStyle name="Output 2 4 4 2 4" xfId="21100"/>
    <cellStyle name="Output 2 4 4 3" xfId="5839"/>
    <cellStyle name="Output 2 4 4 3 2" xfId="16481"/>
    <cellStyle name="Output 2 4 4 3 3" xfId="19392"/>
    <cellStyle name="Output 2 4 4 4" xfId="8335"/>
    <cellStyle name="Output 2 4 4 5" xfId="13726"/>
    <cellStyle name="Output 2 4 4 6" xfId="16645"/>
    <cellStyle name="Output 2 4 5" xfId="2136"/>
    <cellStyle name="Output 2 4 5 2" xfId="7779"/>
    <cellStyle name="Output 2 4 5 2 2" xfId="11782"/>
    <cellStyle name="Output 2 4 5 2 3" xfId="17943"/>
    <cellStyle name="Output 2 4 5 2 4" xfId="21332"/>
    <cellStyle name="Output 2 4 5 3" xfId="6071"/>
    <cellStyle name="Output 2 4 5 3 2" xfId="16652"/>
    <cellStyle name="Output 2 4 5 3 3" xfId="19624"/>
    <cellStyle name="Output 2 4 5 4" xfId="8326"/>
    <cellStyle name="Output 2 4 5 5" xfId="13718"/>
    <cellStyle name="Output 2 4 5 6" xfId="14750"/>
    <cellStyle name="Output 2 4 6" xfId="6303"/>
    <cellStyle name="Output 2 4 6 2" xfId="8011"/>
    <cellStyle name="Output 2 4 6 2 2" xfId="12014"/>
    <cellStyle name="Output 2 4 6 2 3" xfId="18114"/>
    <cellStyle name="Output 2 4 6 2 4" xfId="21564"/>
    <cellStyle name="Output 2 4 6 3" xfId="10472"/>
    <cellStyle name="Output 2 4 6 4" xfId="16822"/>
    <cellStyle name="Output 2 4 6 5" xfId="19856"/>
    <cellStyle name="Output 2 4 7" xfId="5291"/>
    <cellStyle name="Output 2 4 7 2" xfId="10067"/>
    <cellStyle name="Output 2 4 7 3" xfId="16060"/>
    <cellStyle name="Output 2 4 7 4" xfId="18844"/>
    <cellStyle name="Output 2 4 8" xfId="6999"/>
    <cellStyle name="Output 2 4 8 2" xfId="11055"/>
    <cellStyle name="Output 2 4 8 3" xfId="17352"/>
    <cellStyle name="Output 2 4 8 4" xfId="20552"/>
    <cellStyle name="Output 2 4 9" xfId="4392"/>
    <cellStyle name="Output 2 4 9 2" xfId="15379"/>
    <cellStyle name="Output 2 4 9 3" xfId="12352"/>
    <cellStyle name="Output 2 5" xfId="2456"/>
    <cellStyle name="Output 2 5 2" xfId="2843"/>
    <cellStyle name="Output 2 5 2 2" xfId="6757"/>
    <cellStyle name="Output 2 5 2 2 2" xfId="17163"/>
    <cellStyle name="Output 2 5 2 2 3" xfId="20310"/>
    <cellStyle name="Output 2 5 2 3" xfId="8971"/>
    <cellStyle name="Output 2 5 2 4" xfId="14231"/>
    <cellStyle name="Output 2 5 2 5" xfId="16504"/>
    <cellStyle name="Output 2 5 3" xfId="3226"/>
    <cellStyle name="Output 2 5 3 2" xfId="14507"/>
    <cellStyle name="Output 2 5 3 3" xfId="13552"/>
    <cellStyle name="Output 2 5 4" xfId="3609"/>
    <cellStyle name="Output 2 5 4 2" xfId="14782"/>
    <cellStyle name="Output 2 5 4 3" xfId="13119"/>
    <cellStyle name="Output 2 5 5" xfId="3991"/>
    <cellStyle name="Output 2 5 5 2" xfId="15056"/>
    <cellStyle name="Output 2 5 5 3" xfId="12737"/>
    <cellStyle name="Output 2 5 6" xfId="5048"/>
    <cellStyle name="Output 2 5 6 2" xfId="15872"/>
    <cellStyle name="Output 2 5 6 3" xfId="18601"/>
    <cellStyle name="Output 2 5 7" xfId="8622"/>
    <cellStyle name="Output 2 5 8" xfId="13951"/>
    <cellStyle name="Output 2 5 9" xfId="14556"/>
    <cellStyle name="Output 2 6" xfId="2439"/>
    <cellStyle name="Output 2 6 2" xfId="2826"/>
    <cellStyle name="Output 2 6 2 2" xfId="7148"/>
    <cellStyle name="Output 2 6 2 2 2" xfId="17448"/>
    <cellStyle name="Output 2 6 2 2 3" xfId="20701"/>
    <cellStyle name="Output 2 6 2 3" xfId="8956"/>
    <cellStyle name="Output 2 6 2 4" xfId="14217"/>
    <cellStyle name="Output 2 6 2 5" xfId="17828"/>
    <cellStyle name="Output 2 6 3" xfId="3209"/>
    <cellStyle name="Output 2 6 3 2" xfId="14493"/>
    <cellStyle name="Output 2 6 3 3" xfId="13470"/>
    <cellStyle name="Output 2 6 4" xfId="3592"/>
    <cellStyle name="Output 2 6 4 2" xfId="14768"/>
    <cellStyle name="Output 2 6 4 3" xfId="13136"/>
    <cellStyle name="Output 2 6 5" xfId="3974"/>
    <cellStyle name="Output 2 6 5 2" xfId="15042"/>
    <cellStyle name="Output 2 6 5 3" xfId="12754"/>
    <cellStyle name="Output 2 6 6" xfId="5440"/>
    <cellStyle name="Output 2 6 6 2" xfId="16156"/>
    <cellStyle name="Output 2 6 6 3" xfId="18993"/>
    <cellStyle name="Output 2 6 7" xfId="8607"/>
    <cellStyle name="Output 2 6 8" xfId="13937"/>
    <cellStyle name="Output 2 6 9" xfId="14732"/>
    <cellStyle name="Output 2 7" xfId="5455"/>
    <cellStyle name="Output 2 7 2" xfId="7163"/>
    <cellStyle name="Output 2 7 2 2" xfId="11208"/>
    <cellStyle name="Output 2 7 2 3" xfId="17463"/>
    <cellStyle name="Output 2 7 2 4" xfId="20716"/>
    <cellStyle name="Output 2 7 3" xfId="10189"/>
    <cellStyle name="Output 2 7 4" xfId="16171"/>
    <cellStyle name="Output 2 7 5" xfId="19008"/>
    <cellStyle name="Output 2 8" xfId="5555"/>
    <cellStyle name="Output 2 8 2" xfId="7263"/>
    <cellStyle name="Output 2 8 2 2" xfId="11275"/>
    <cellStyle name="Output 2 8 2 3" xfId="17550"/>
    <cellStyle name="Output 2 8 2 4" xfId="20816"/>
    <cellStyle name="Output 2 8 3" xfId="10228"/>
    <cellStyle name="Output 2 8 4" xfId="16258"/>
    <cellStyle name="Output 2 8 5" xfId="19108"/>
    <cellStyle name="Output 2 9" xfId="4784"/>
    <cellStyle name="Output 2 9 2" xfId="6493"/>
    <cellStyle name="Output 2 9 2 2" xfId="10660"/>
    <cellStyle name="Output 2 9 2 3" xfId="16943"/>
    <cellStyle name="Output 2 9 2 4" xfId="20046"/>
    <cellStyle name="Output 2 9 3" xfId="9834"/>
    <cellStyle name="Output 2 9 4" xfId="15653"/>
    <cellStyle name="Output 2 9 5" xfId="18337"/>
    <cellStyle name="Output 3" xfId="2035"/>
    <cellStyle name="Output 3 10" xfId="5081"/>
    <cellStyle name="Output 3 10 2" xfId="9898"/>
    <cellStyle name="Output 3 10 3" xfId="15897"/>
    <cellStyle name="Output 3 10 4" xfId="18634"/>
    <cellStyle name="Output 3 11" xfId="6790"/>
    <cellStyle name="Output 3 11 2" xfId="10885"/>
    <cellStyle name="Output 3 11 3" xfId="17188"/>
    <cellStyle name="Output 3 11 4" xfId="20343"/>
    <cellStyle name="Output 3 12" xfId="4213"/>
    <cellStyle name="Output 3 12 2" xfId="15223"/>
    <cellStyle name="Output 3 12 3" xfId="12516"/>
    <cellStyle name="Output 3 13" xfId="8225"/>
    <cellStyle name="Output 3 14" xfId="13641"/>
    <cellStyle name="Output 3 15" xfId="16671"/>
    <cellStyle name="Output 3 2" xfId="2092"/>
    <cellStyle name="Output 3 2 10" xfId="4278"/>
    <cellStyle name="Output 3 2 10 2" xfId="15283"/>
    <cellStyle name="Output 3 2 10 3" xfId="12464"/>
    <cellStyle name="Output 3 2 11" xfId="8282"/>
    <cellStyle name="Output 3 2 12" xfId="13684"/>
    <cellStyle name="Output 3 2 2" xfId="2582"/>
    <cellStyle name="Output 3 2 2 10" xfId="8747"/>
    <cellStyle name="Output 3 2 2 11" xfId="14049"/>
    <cellStyle name="Output 3 2 2 12" xfId="15566"/>
    <cellStyle name="Output 3 2 2 2" xfId="2969"/>
    <cellStyle name="Output 3 2 2 2 2" xfId="7330"/>
    <cellStyle name="Output 3 2 2 2 2 2" xfId="11341"/>
    <cellStyle name="Output 3 2 2 2 2 3" xfId="17588"/>
    <cellStyle name="Output 3 2 2 2 2 4" xfId="20883"/>
    <cellStyle name="Output 3 2 2 2 3" xfId="5622"/>
    <cellStyle name="Output 3 2 2 2 3 2" xfId="16297"/>
    <cellStyle name="Output 3 2 2 2 3 3" xfId="19175"/>
    <cellStyle name="Output 3 2 2 2 4" xfId="9096"/>
    <cellStyle name="Output 3 2 2 2 5" xfId="14329"/>
    <cellStyle name="Output 3 2 2 2 6" xfId="15466"/>
    <cellStyle name="Output 3 2 2 3" xfId="3352"/>
    <cellStyle name="Output 3 2 2 3 2" xfId="7107"/>
    <cellStyle name="Output 3 2 2 3 2 2" xfId="11163"/>
    <cellStyle name="Output 3 2 2 3 2 3" xfId="17416"/>
    <cellStyle name="Output 3 2 2 3 2 4" xfId="20660"/>
    <cellStyle name="Output 3 2 2 3 3" xfId="5399"/>
    <cellStyle name="Output 3 2 2 3 3 2" xfId="16124"/>
    <cellStyle name="Output 3 2 2 3 3 3" xfId="18952"/>
    <cellStyle name="Output 3 2 2 3 4" xfId="9306"/>
    <cellStyle name="Output 3 2 2 3 5" xfId="14604"/>
    <cellStyle name="Output 3 2 2 3 6" xfId="13362"/>
    <cellStyle name="Output 3 2 2 4" xfId="3735"/>
    <cellStyle name="Output 3 2 2 4 2" xfId="7637"/>
    <cellStyle name="Output 3 2 2 4 2 2" xfId="11640"/>
    <cellStyle name="Output 3 2 2 4 2 3" xfId="17822"/>
    <cellStyle name="Output 3 2 2 4 2 4" xfId="21190"/>
    <cellStyle name="Output 3 2 2 4 3" xfId="5929"/>
    <cellStyle name="Output 3 2 2 4 3 2" xfId="16531"/>
    <cellStyle name="Output 3 2 2 4 3 3" xfId="19482"/>
    <cellStyle name="Output 3 2 2 4 4" xfId="9484"/>
    <cellStyle name="Output 3 2 2 4 5" xfId="14880"/>
    <cellStyle name="Output 3 2 2 4 6" xfId="12993"/>
    <cellStyle name="Output 3 2 2 5" xfId="4117"/>
    <cellStyle name="Output 3 2 2 5 2" xfId="7869"/>
    <cellStyle name="Output 3 2 2 5 2 2" xfId="11872"/>
    <cellStyle name="Output 3 2 2 5 2 3" xfId="17993"/>
    <cellStyle name="Output 3 2 2 5 2 4" xfId="21422"/>
    <cellStyle name="Output 3 2 2 5 3" xfId="6161"/>
    <cellStyle name="Output 3 2 2 5 3 2" xfId="16701"/>
    <cellStyle name="Output 3 2 2 5 3 3" xfId="19714"/>
    <cellStyle name="Output 3 2 2 5 4" xfId="9661"/>
    <cellStyle name="Output 3 2 2 5 5" xfId="15152"/>
    <cellStyle name="Output 3 2 2 5 6" xfId="12611"/>
    <cellStyle name="Output 3 2 2 6" xfId="6393"/>
    <cellStyle name="Output 3 2 2 6 2" xfId="8101"/>
    <cellStyle name="Output 3 2 2 6 2 2" xfId="12104"/>
    <cellStyle name="Output 3 2 2 6 2 3" xfId="18165"/>
    <cellStyle name="Output 3 2 2 6 2 4" xfId="21654"/>
    <cellStyle name="Output 3 2 2 6 3" xfId="10562"/>
    <cellStyle name="Output 3 2 2 6 4" xfId="16872"/>
    <cellStyle name="Output 3 2 2 6 5" xfId="19946"/>
    <cellStyle name="Output 3 2 2 7" xfId="5381"/>
    <cellStyle name="Output 3 2 2 7 2" xfId="10157"/>
    <cellStyle name="Output 3 2 2 7 3" xfId="16111"/>
    <cellStyle name="Output 3 2 2 7 4" xfId="18934"/>
    <cellStyle name="Output 3 2 2 8" xfId="7089"/>
    <cellStyle name="Output 3 2 2 8 2" xfId="11145"/>
    <cellStyle name="Output 3 2 2 8 3" xfId="17403"/>
    <cellStyle name="Output 3 2 2 8 4" xfId="20642"/>
    <cellStyle name="Output 3 2 2 9" xfId="4575"/>
    <cellStyle name="Output 3 2 2 9 2" xfId="15499"/>
    <cellStyle name="Output 3 2 2 9 3" xfId="12242"/>
    <cellStyle name="Output 3 2 3" xfId="2639"/>
    <cellStyle name="Output 3 2 3 2" xfId="3026"/>
    <cellStyle name="Output 3 2 3 2 2" xfId="6651"/>
    <cellStyle name="Output 3 2 3 2 2 2" xfId="17079"/>
    <cellStyle name="Output 3 2 3 2 2 3" xfId="20204"/>
    <cellStyle name="Output 3 2 3 2 3" xfId="9138"/>
    <cellStyle name="Output 3 2 3 2 4" xfId="14371"/>
    <cellStyle name="Output 3 2 3 2 5" xfId="16212"/>
    <cellStyle name="Output 3 2 3 3" xfId="3409"/>
    <cellStyle name="Output 3 2 3 3 2" xfId="14646"/>
    <cellStyle name="Output 3 2 3 3 3" xfId="13305"/>
    <cellStyle name="Output 3 2 3 4" xfId="3792"/>
    <cellStyle name="Output 3 2 3 4 2" xfId="14921"/>
    <cellStyle name="Output 3 2 3 4 3" xfId="12936"/>
    <cellStyle name="Output 3 2 3 5" xfId="4174"/>
    <cellStyle name="Output 3 2 3 5 2" xfId="15193"/>
    <cellStyle name="Output 3 2 3 5 3" xfId="12555"/>
    <cellStyle name="Output 3 2 3 6" xfId="4942"/>
    <cellStyle name="Output 3 2 3 6 2" xfId="15788"/>
    <cellStyle name="Output 3 2 3 6 3" xfId="18495"/>
    <cellStyle name="Output 3 2 3 7" xfId="8804"/>
    <cellStyle name="Output 3 2 3 8" xfId="14091"/>
    <cellStyle name="Output 3 2 3 9" xfId="17949"/>
    <cellStyle name="Output 3 2 4" xfId="2257"/>
    <cellStyle name="Output 3 2 4 2" xfId="6464"/>
    <cellStyle name="Output 3 2 4 2 2" xfId="10633"/>
    <cellStyle name="Output 3 2 4 2 3" xfId="16919"/>
    <cellStyle name="Output 3 2 4 2 4" xfId="20017"/>
    <cellStyle name="Output 3 2 4 3" xfId="4755"/>
    <cellStyle name="Output 3 2 4 3 2" xfId="15629"/>
    <cellStyle name="Output 3 2 4 3 3" xfId="18308"/>
    <cellStyle name="Output 3 2 4 4" xfId="8444"/>
    <cellStyle name="Output 3 2 4 5" xfId="13816"/>
    <cellStyle name="Output 3 2 4 6" xfId="15579"/>
    <cellStyle name="Output 3 2 5" xfId="5736"/>
    <cellStyle name="Output 3 2 5 2" xfId="7444"/>
    <cellStyle name="Output 3 2 5 2 2" xfId="11447"/>
    <cellStyle name="Output 3 2 5 2 3" xfId="17685"/>
    <cellStyle name="Output 3 2 5 2 4" xfId="20997"/>
    <cellStyle name="Output 3 2 5 3" xfId="10289"/>
    <cellStyle name="Output 3 2 5 4" xfId="16394"/>
    <cellStyle name="Output 3 2 5 5" xfId="19289"/>
    <cellStyle name="Output 3 2 6" xfId="5968"/>
    <cellStyle name="Output 3 2 6 2" xfId="7676"/>
    <cellStyle name="Output 3 2 6 2 2" xfId="11679"/>
    <cellStyle name="Output 3 2 6 2 3" xfId="17856"/>
    <cellStyle name="Output 3 2 6 2 4" xfId="21229"/>
    <cellStyle name="Output 3 2 6 3" xfId="10329"/>
    <cellStyle name="Output 3 2 6 4" xfId="16565"/>
    <cellStyle name="Output 3 2 6 5" xfId="19521"/>
    <cellStyle name="Output 3 2 7" xfId="6200"/>
    <cellStyle name="Output 3 2 7 2" xfId="7908"/>
    <cellStyle name="Output 3 2 7 2 2" xfId="11911"/>
    <cellStyle name="Output 3 2 7 2 3" xfId="18027"/>
    <cellStyle name="Output 3 2 7 2 4" xfId="21461"/>
    <cellStyle name="Output 3 2 7 3" xfId="10369"/>
    <cellStyle name="Output 3 2 7 4" xfId="16735"/>
    <cellStyle name="Output 3 2 7 5" xfId="19753"/>
    <cellStyle name="Output 3 2 8" xfId="5171"/>
    <cellStyle name="Output 3 2 8 2" xfId="9964"/>
    <cellStyle name="Output 3 2 8 3" xfId="15966"/>
    <cellStyle name="Output 3 2 8 4" xfId="18724"/>
    <cellStyle name="Output 3 2 9" xfId="6879"/>
    <cellStyle name="Output 3 2 9 2" xfId="10950"/>
    <cellStyle name="Output 3 2 9 3" xfId="17258"/>
    <cellStyle name="Output 3 2 9 4" xfId="20432"/>
    <cellStyle name="Output 3 3" xfId="2002"/>
    <cellStyle name="Output 3 3 10" xfId="4234"/>
    <cellStyle name="Output 3 3 10 2" xfId="15244"/>
    <cellStyle name="Output 3 3 10 3" xfId="12197"/>
    <cellStyle name="Output 3 3 11" xfId="8196"/>
    <cellStyle name="Output 3 3 12" xfId="13616"/>
    <cellStyle name="Output 3 3 2" xfId="2496"/>
    <cellStyle name="Output 3 3 2 10" xfId="8661"/>
    <cellStyle name="Output 3 3 2 11" xfId="13984"/>
    <cellStyle name="Output 3 3 2 12" xfId="17815"/>
    <cellStyle name="Output 3 3 2 2" xfId="2883"/>
    <cellStyle name="Output 3 3 2 2 2" xfId="6626"/>
    <cellStyle name="Output 3 3 2 2 2 2" xfId="10766"/>
    <cellStyle name="Output 3 3 2 2 2 3" xfId="17059"/>
    <cellStyle name="Output 3 3 2 2 2 4" xfId="20179"/>
    <cellStyle name="Output 3 3 2 2 3" xfId="4917"/>
    <cellStyle name="Output 3 3 2 2 3 2" xfId="15768"/>
    <cellStyle name="Output 3 3 2 2 3 3" xfId="18470"/>
    <cellStyle name="Output 3 3 2 2 4" xfId="9010"/>
    <cellStyle name="Output 3 3 2 2 5" xfId="14264"/>
    <cellStyle name="Output 3 3 2 2 6" xfId="16064"/>
    <cellStyle name="Output 3 3 2 3" xfId="3266"/>
    <cellStyle name="Output 3 3 2 3 2" xfId="4442"/>
    <cellStyle name="Output 3 3 2 3 2 2" xfId="9724"/>
    <cellStyle name="Output 3 3 2 3 2 3" xfId="15412"/>
    <cellStyle name="Output 3 3 2 3 2 4" xfId="12320"/>
    <cellStyle name="Output 3 3 2 3 3" xfId="4660"/>
    <cellStyle name="Output 3 3 2 3 3 2" xfId="15568"/>
    <cellStyle name="Output 3 3 2 3 3 3" xfId="18213"/>
    <cellStyle name="Output 3 3 2 3 4" xfId="9224"/>
    <cellStyle name="Output 3 3 2 3 5" xfId="14540"/>
    <cellStyle name="Output 3 3 2 3 6" xfId="13448"/>
    <cellStyle name="Output 3 3 2 4" xfId="3649"/>
    <cellStyle name="Output 3 3 2 4 2" xfId="7532"/>
    <cellStyle name="Output 3 3 2 4 2 2" xfId="11535"/>
    <cellStyle name="Output 3 3 2 4 2 3" xfId="17760"/>
    <cellStyle name="Output 3 3 2 4 2 4" xfId="21085"/>
    <cellStyle name="Output 3 3 2 4 3" xfId="5824"/>
    <cellStyle name="Output 3 3 2 4 3 2" xfId="16469"/>
    <cellStyle name="Output 3 3 2 4 3 3" xfId="19377"/>
    <cellStyle name="Output 3 3 2 4 4" xfId="9402"/>
    <cellStyle name="Output 3 3 2 4 5" xfId="14815"/>
    <cellStyle name="Output 3 3 2 4 6" xfId="13079"/>
    <cellStyle name="Output 3 3 2 5" xfId="4031"/>
    <cellStyle name="Output 3 3 2 5 2" xfId="7764"/>
    <cellStyle name="Output 3 3 2 5 2 2" xfId="11767"/>
    <cellStyle name="Output 3 3 2 5 2 3" xfId="17931"/>
    <cellStyle name="Output 3 3 2 5 2 4" xfId="21317"/>
    <cellStyle name="Output 3 3 2 5 3" xfId="6056"/>
    <cellStyle name="Output 3 3 2 5 3 2" xfId="16640"/>
    <cellStyle name="Output 3 3 2 5 3 3" xfId="19609"/>
    <cellStyle name="Output 3 3 2 5 4" xfId="9579"/>
    <cellStyle name="Output 3 3 2 5 5" xfId="15089"/>
    <cellStyle name="Output 3 3 2 5 6" xfId="12697"/>
    <cellStyle name="Output 3 3 2 6" xfId="6288"/>
    <cellStyle name="Output 3 3 2 6 2" xfId="7996"/>
    <cellStyle name="Output 3 3 2 6 2 2" xfId="11999"/>
    <cellStyle name="Output 3 3 2 6 2 3" xfId="18102"/>
    <cellStyle name="Output 3 3 2 6 2 4" xfId="21549"/>
    <cellStyle name="Output 3 3 2 6 3" xfId="10457"/>
    <cellStyle name="Output 3 3 2 6 4" xfId="16810"/>
    <cellStyle name="Output 3 3 2 6 5" xfId="19841"/>
    <cellStyle name="Output 3 3 2 7" xfId="5276"/>
    <cellStyle name="Output 3 3 2 7 2" xfId="10052"/>
    <cellStyle name="Output 3 3 2 7 3" xfId="16048"/>
    <cellStyle name="Output 3 3 2 7 4" xfId="18829"/>
    <cellStyle name="Output 3 3 2 8" xfId="6984"/>
    <cellStyle name="Output 3 3 2 8 2" xfId="11040"/>
    <cellStyle name="Output 3 3 2 8 3" xfId="17340"/>
    <cellStyle name="Output 3 3 2 8 4" xfId="20537"/>
    <cellStyle name="Output 3 3 2 9" xfId="4372"/>
    <cellStyle name="Output 3 3 2 9 2" xfId="15363"/>
    <cellStyle name="Output 3 3 2 9 3" xfId="12370"/>
    <cellStyle name="Output 3 3 3" xfId="2412"/>
    <cellStyle name="Output 3 3 3 2" xfId="2799"/>
    <cellStyle name="Output 3 3 3 2 2" xfId="7207"/>
    <cellStyle name="Output 3 3 3 2 2 2" xfId="17500"/>
    <cellStyle name="Output 3 3 3 2 2 3" xfId="20760"/>
    <cellStyle name="Output 3 3 3 2 3" xfId="8939"/>
    <cellStyle name="Output 3 3 3 2 4" xfId="14195"/>
    <cellStyle name="Output 3 3 3 2 5" xfId="17781"/>
    <cellStyle name="Output 3 3 3 3" xfId="3182"/>
    <cellStyle name="Output 3 3 3 3 2" xfId="14471"/>
    <cellStyle name="Output 3 3 3 3 3" xfId="13471"/>
    <cellStyle name="Output 3 3 3 4" xfId="3565"/>
    <cellStyle name="Output 3 3 3 4 2" xfId="14746"/>
    <cellStyle name="Output 3 3 3 4 3" xfId="13163"/>
    <cellStyle name="Output 3 3 3 5" xfId="3947"/>
    <cellStyle name="Output 3 3 3 5 2" xfId="15020"/>
    <cellStyle name="Output 3 3 3 5 3" xfId="12781"/>
    <cellStyle name="Output 3 3 3 6" xfId="5499"/>
    <cellStyle name="Output 3 3 3 6 2" xfId="16208"/>
    <cellStyle name="Output 3 3 3 6 3" xfId="19052"/>
    <cellStyle name="Output 3 3 3 7" xfId="8587"/>
    <cellStyle name="Output 3 3 3 8" xfId="13915"/>
    <cellStyle name="Output 3 3 3 9" xfId="14660"/>
    <cellStyle name="Output 3 3 4" xfId="2204"/>
    <cellStyle name="Output 3 3 4 2" xfId="7361"/>
    <cellStyle name="Output 3 3 4 2 2" xfId="11372"/>
    <cellStyle name="Output 3 3 4 2 3" xfId="17613"/>
    <cellStyle name="Output 3 3 4 2 4" xfId="20914"/>
    <cellStyle name="Output 3 3 4 3" xfId="5653"/>
    <cellStyle name="Output 3 3 4 3 2" xfId="16322"/>
    <cellStyle name="Output 3 3 4 3 3" xfId="19206"/>
    <cellStyle name="Output 3 3 4 4" xfId="8392"/>
    <cellStyle name="Output 3 3 4 5" xfId="13777"/>
    <cellStyle name="Output 3 3 4 6" xfId="17376"/>
    <cellStyle name="Output 3 3 5" xfId="4822"/>
    <cellStyle name="Output 3 3 5 2" xfId="6531"/>
    <cellStyle name="Output 3 3 5 2 2" xfId="10695"/>
    <cellStyle name="Output 3 3 5 2 3" xfId="16975"/>
    <cellStyle name="Output 3 3 5 2 4" xfId="20084"/>
    <cellStyle name="Output 3 3 5 3" xfId="9852"/>
    <cellStyle name="Output 3 3 5 4" xfId="15685"/>
    <cellStyle name="Output 3 3 5 5" xfId="18375"/>
    <cellStyle name="Output 3 3 6" xfId="5667"/>
    <cellStyle name="Output 3 3 6 2" xfId="7375"/>
    <cellStyle name="Output 3 3 6 2 2" xfId="11384"/>
    <cellStyle name="Output 3 3 6 2 3" xfId="17624"/>
    <cellStyle name="Output 3 3 6 2 4" xfId="20928"/>
    <cellStyle name="Output 3 3 6 3" xfId="10243"/>
    <cellStyle name="Output 3 3 6 4" xfId="16333"/>
    <cellStyle name="Output 3 3 6 5" xfId="19220"/>
    <cellStyle name="Output 3 3 7" xfId="4859"/>
    <cellStyle name="Output 3 3 7 2" xfId="6568"/>
    <cellStyle name="Output 3 3 7 2 2" xfId="10728"/>
    <cellStyle name="Output 3 3 7 2 3" xfId="17006"/>
    <cellStyle name="Output 3 3 7 2 4" xfId="20121"/>
    <cellStyle name="Output 3 3 7 3" xfId="9868"/>
    <cellStyle name="Output 3 3 7 4" xfId="15715"/>
    <cellStyle name="Output 3 3 7 5" xfId="18412"/>
    <cellStyle name="Output 3 3 8" xfId="5107"/>
    <cellStyle name="Output 3 3 8 2" xfId="9919"/>
    <cellStyle name="Output 3 3 8 3" xfId="15920"/>
    <cellStyle name="Output 3 3 8 4" xfId="18660"/>
    <cellStyle name="Output 3 3 9" xfId="6816"/>
    <cellStyle name="Output 3 3 9 2" xfId="10906"/>
    <cellStyle name="Output 3 3 9 3" xfId="17211"/>
    <cellStyle name="Output 3 3 9 4" xfId="20369"/>
    <cellStyle name="Output 3 4" xfId="2525"/>
    <cellStyle name="Output 3 4 10" xfId="8690"/>
    <cellStyle name="Output 3 4 11" xfId="14006"/>
    <cellStyle name="Output 3 4 12" xfId="17231"/>
    <cellStyle name="Output 3 4 2" xfId="2912"/>
    <cellStyle name="Output 3 4 2 2" xfId="6661"/>
    <cellStyle name="Output 3 4 2 2 2" xfId="10786"/>
    <cellStyle name="Output 3 4 2 2 3" xfId="17089"/>
    <cellStyle name="Output 3 4 2 2 4" xfId="20214"/>
    <cellStyle name="Output 3 4 2 3" xfId="4952"/>
    <cellStyle name="Output 3 4 2 3 2" xfId="15798"/>
    <cellStyle name="Output 3 4 2 3 3" xfId="18505"/>
    <cellStyle name="Output 3 4 2 4" xfId="9039"/>
    <cellStyle name="Output 3 4 2 5" xfId="14286"/>
    <cellStyle name="Output 3 4 2 6" xfId="16627"/>
    <cellStyle name="Output 3 4 3" xfId="3295"/>
    <cellStyle name="Output 3 4 3 2" xfId="7353"/>
    <cellStyle name="Output 3 4 3 2 2" xfId="11364"/>
    <cellStyle name="Output 3 4 3 2 3" xfId="17605"/>
    <cellStyle name="Output 3 4 3 2 4" xfId="20906"/>
    <cellStyle name="Output 3 4 3 3" xfId="5645"/>
    <cellStyle name="Output 3 4 3 3 2" xfId="16314"/>
    <cellStyle name="Output 3 4 3 3 3" xfId="19198"/>
    <cellStyle name="Output 3 4 3 4" xfId="9253"/>
    <cellStyle name="Output 3 4 3 5" xfId="14562"/>
    <cellStyle name="Output 3 4 3 6" xfId="13419"/>
    <cellStyle name="Output 3 4 4" xfId="3678"/>
    <cellStyle name="Output 3 4 4 2" xfId="7503"/>
    <cellStyle name="Output 3 4 4 2 2" xfId="11506"/>
    <cellStyle name="Output 3 4 4 2 3" xfId="17738"/>
    <cellStyle name="Output 3 4 4 2 4" xfId="21056"/>
    <cellStyle name="Output 3 4 4 3" xfId="5795"/>
    <cellStyle name="Output 3 4 4 3 2" xfId="16447"/>
    <cellStyle name="Output 3 4 4 3 3" xfId="19348"/>
    <cellStyle name="Output 3 4 4 4" xfId="9431"/>
    <cellStyle name="Output 3 4 4 5" xfId="14837"/>
    <cellStyle name="Output 3 4 4 6" xfId="13050"/>
    <cellStyle name="Output 3 4 5" xfId="4060"/>
    <cellStyle name="Output 3 4 5 2" xfId="7735"/>
    <cellStyle name="Output 3 4 5 2 2" xfId="11738"/>
    <cellStyle name="Output 3 4 5 2 3" xfId="17909"/>
    <cellStyle name="Output 3 4 5 2 4" xfId="21288"/>
    <cellStyle name="Output 3 4 5 3" xfId="6027"/>
    <cellStyle name="Output 3 4 5 3 2" xfId="16618"/>
    <cellStyle name="Output 3 4 5 3 3" xfId="19580"/>
    <cellStyle name="Output 3 4 5 4" xfId="9608"/>
    <cellStyle name="Output 3 4 5 5" xfId="15111"/>
    <cellStyle name="Output 3 4 5 6" xfId="12668"/>
    <cellStyle name="Output 3 4 6" xfId="6259"/>
    <cellStyle name="Output 3 4 6 2" xfId="7967"/>
    <cellStyle name="Output 3 4 6 2 2" xfId="11970"/>
    <cellStyle name="Output 3 4 6 2 3" xfId="18080"/>
    <cellStyle name="Output 3 4 6 2 4" xfId="21520"/>
    <cellStyle name="Output 3 4 6 3" xfId="10428"/>
    <cellStyle name="Output 3 4 6 4" xfId="16788"/>
    <cellStyle name="Output 3 4 6 5" xfId="19812"/>
    <cellStyle name="Output 3 4 7" xfId="5247"/>
    <cellStyle name="Output 3 4 7 2" xfId="10023"/>
    <cellStyle name="Output 3 4 7 3" xfId="16026"/>
    <cellStyle name="Output 3 4 7 4" xfId="18800"/>
    <cellStyle name="Output 3 4 8" xfId="6955"/>
    <cellStyle name="Output 3 4 8 2" xfId="11011"/>
    <cellStyle name="Output 3 4 8 3" xfId="17318"/>
    <cellStyle name="Output 3 4 8 4" xfId="20508"/>
    <cellStyle name="Output 3 4 9" xfId="4342"/>
    <cellStyle name="Output 3 4 9 2" xfId="15341"/>
    <cellStyle name="Output 3 4 9 3" xfId="12400"/>
    <cellStyle name="Output 3 5" xfId="2343"/>
    <cellStyle name="Output 3 5 2" xfId="2730"/>
    <cellStyle name="Output 3 5 2 2" xfId="6575"/>
    <cellStyle name="Output 3 5 2 2 2" xfId="17013"/>
    <cellStyle name="Output 3 5 2 2 3" xfId="20128"/>
    <cellStyle name="Output 3 5 2 3" xfId="8891"/>
    <cellStyle name="Output 3 5 2 4" xfId="14142"/>
    <cellStyle name="Output 3 5 2 5" xfId="16020"/>
    <cellStyle name="Output 3 5 3" xfId="3113"/>
    <cellStyle name="Output 3 5 3 2" xfId="14418"/>
    <cellStyle name="Output 3 5 3 3" xfId="14111"/>
    <cellStyle name="Output 3 5 4" xfId="3496"/>
    <cellStyle name="Output 3 5 4 2" xfId="14693"/>
    <cellStyle name="Output 3 5 4 3" xfId="13227"/>
    <cellStyle name="Output 3 5 5" xfId="3878"/>
    <cellStyle name="Output 3 5 5 2" xfId="14967"/>
    <cellStyle name="Output 3 5 5 3" xfId="12850"/>
    <cellStyle name="Output 3 5 6" xfId="4866"/>
    <cellStyle name="Output 3 5 6 2" xfId="15722"/>
    <cellStyle name="Output 3 5 6 3" xfId="18419"/>
    <cellStyle name="Output 3 5 7" xfId="8526"/>
    <cellStyle name="Output 3 5 8" xfId="13862"/>
    <cellStyle name="Output 3 5 9" xfId="13834"/>
    <cellStyle name="Output 3 6" xfId="5524"/>
    <cellStyle name="Output 3 6 2" xfId="7232"/>
    <cellStyle name="Output 3 6 2 2" xfId="11256"/>
    <cellStyle name="Output 3 6 2 3" xfId="17523"/>
    <cellStyle name="Output 3 6 2 4" xfId="20785"/>
    <cellStyle name="Output 3 6 3" xfId="10214"/>
    <cellStyle name="Output 3 6 4" xfId="16231"/>
    <cellStyle name="Output 3 6 5" xfId="19077"/>
    <cellStyle name="Output 3 7" xfId="4766"/>
    <cellStyle name="Output 3 7 2" xfId="6475"/>
    <cellStyle name="Output 3 7 2 2" xfId="10644"/>
    <cellStyle name="Output 3 7 2 3" xfId="16929"/>
    <cellStyle name="Output 3 7 2 4" xfId="20028"/>
    <cellStyle name="Output 3 7 3" xfId="9818"/>
    <cellStyle name="Output 3 7 4" xfId="15639"/>
    <cellStyle name="Output 3 7 5" xfId="18319"/>
    <cellStyle name="Output 3 8" xfId="5535"/>
    <cellStyle name="Output 3 8 2" xfId="7243"/>
    <cellStyle name="Output 3 8 2 2" xfId="11264"/>
    <cellStyle name="Output 3 8 2 3" xfId="17532"/>
    <cellStyle name="Output 3 8 2 4" xfId="20796"/>
    <cellStyle name="Output 3 8 3" xfId="10221"/>
    <cellStyle name="Output 3 8 4" xfId="16240"/>
    <cellStyle name="Output 3 8 5" xfId="19088"/>
    <cellStyle name="Output 3 9" xfId="5687"/>
    <cellStyle name="Output 3 9 2" xfId="7395"/>
    <cellStyle name="Output 3 9 2 2" xfId="11401"/>
    <cellStyle name="Output 3 9 2 3" xfId="17641"/>
    <cellStyle name="Output 3 9 2 4" xfId="20948"/>
    <cellStyle name="Output 3 9 3" xfId="10257"/>
    <cellStyle name="Output 3 9 4" xfId="16350"/>
    <cellStyle name="Output 3 9 5" xfId="19240"/>
    <cellStyle name="Output 4" xfId="2354"/>
    <cellStyle name="Output 4 2" xfId="2741"/>
    <cellStyle name="Output 4 2 2" xfId="7380"/>
    <cellStyle name="Output 4 2 2 2" xfId="17628"/>
    <cellStyle name="Output 4 2 2 3" xfId="20933"/>
    <cellStyle name="Output 4 2 3" xfId="8896"/>
    <cellStyle name="Output 4 2 4" xfId="14150"/>
    <cellStyle name="Output 4 2 5" xfId="14568"/>
    <cellStyle name="Output 4 3" xfId="3124"/>
    <cellStyle name="Output 4 3 2" xfId="14426"/>
    <cellStyle name="Output 4 3 3" xfId="15509"/>
    <cellStyle name="Output 4 4" xfId="3507"/>
    <cellStyle name="Output 4 4 2" xfId="14701"/>
    <cellStyle name="Output 4 4 3" xfId="13221"/>
    <cellStyle name="Output 4 5" xfId="3889"/>
    <cellStyle name="Output 4 5 2" xfId="14975"/>
    <cellStyle name="Output 4 5 3" xfId="12839"/>
    <cellStyle name="Output 4 6" xfId="5672"/>
    <cellStyle name="Output 4 6 2" xfId="16337"/>
    <cellStyle name="Output 4 6 3" xfId="19225"/>
    <cellStyle name="Output 4 7" xfId="8532"/>
    <cellStyle name="Output 4 8" xfId="13870"/>
    <cellStyle name="Output 4 9" xfId="17408"/>
    <cellStyle name="Output 5" xfId="2447"/>
    <cellStyle name="Output 5 2" xfId="2834"/>
    <cellStyle name="Output 5 2 2" xfId="7420"/>
    <cellStyle name="Output 5 2 2 2" xfId="17661"/>
    <cellStyle name="Output 5 2 2 3" xfId="20973"/>
    <cellStyle name="Output 5 2 3" xfId="8962"/>
    <cellStyle name="Output 5 2 4" xfId="14224"/>
    <cellStyle name="Output 5 2 5" xfId="14055"/>
    <cellStyle name="Output 5 3" xfId="3217"/>
    <cellStyle name="Output 5 3 2" xfId="14500"/>
    <cellStyle name="Output 5 3 3" xfId="13571"/>
    <cellStyle name="Output 5 4" xfId="3600"/>
    <cellStyle name="Output 5 4 2" xfId="14775"/>
    <cellStyle name="Output 5 4 3" xfId="13128"/>
    <cellStyle name="Output 5 5" xfId="3982"/>
    <cellStyle name="Output 5 5 2" xfId="15049"/>
    <cellStyle name="Output 5 5 3" xfId="12746"/>
    <cellStyle name="Output 5 6" xfId="5712"/>
    <cellStyle name="Output 5 6 2" xfId="16370"/>
    <cellStyle name="Output 5 6 3" xfId="19265"/>
    <cellStyle name="Output 5 7" xfId="8613"/>
    <cellStyle name="Output 5 8" xfId="13944"/>
    <cellStyle name="Output 5 9" xfId="16794"/>
    <cellStyle name="Output 6" xfId="4654"/>
    <cellStyle name="Output 6 2" xfId="4448"/>
    <cellStyle name="Output 6 2 2" xfId="9727"/>
    <cellStyle name="Output 6 2 3" xfId="15418"/>
    <cellStyle name="Output 6 2 4" xfId="12314"/>
    <cellStyle name="Output 6 3" xfId="9797"/>
    <cellStyle name="Output 6 4" xfId="15562"/>
    <cellStyle name="Output 6 5" xfId="18207"/>
    <cellStyle name="Output 7" xfId="21880"/>
    <cellStyle name="planilhas" xfId="1377"/>
    <cellStyle name="planilhas 10" xfId="1378"/>
    <cellStyle name="planilhas 10 2" xfId="1379"/>
    <cellStyle name="planilhas 11" xfId="1380"/>
    <cellStyle name="planilhas 11 2" xfId="1381"/>
    <cellStyle name="planilhas 12" xfId="1382"/>
    <cellStyle name="planilhas 12 2" xfId="1383"/>
    <cellStyle name="planilhas 13" xfId="1384"/>
    <cellStyle name="planilhas 13 2" xfId="1385"/>
    <cellStyle name="planilhas 14" xfId="1386"/>
    <cellStyle name="planilhas 14 2" xfId="1387"/>
    <cellStyle name="planilhas 15" xfId="1388"/>
    <cellStyle name="planilhas 15 2" xfId="1389"/>
    <cellStyle name="planilhas 16" xfId="1390"/>
    <cellStyle name="planilhas 16 2" xfId="1391"/>
    <cellStyle name="planilhas 17" xfId="1392"/>
    <cellStyle name="planilhas 17 2" xfId="1393"/>
    <cellStyle name="planilhas 18" xfId="1394"/>
    <cellStyle name="planilhas 18 2" xfId="1395"/>
    <cellStyle name="planilhas 19" xfId="1396"/>
    <cellStyle name="planilhas 19 2" xfId="1397"/>
    <cellStyle name="planilhas 2" xfId="1398"/>
    <cellStyle name="planilhas 2 2" xfId="1399"/>
    <cellStyle name="planilhas 20" xfId="1400"/>
    <cellStyle name="planilhas 20 2" xfId="1401"/>
    <cellStyle name="planilhas 21" xfId="1402"/>
    <cellStyle name="planilhas 21 2" xfId="1403"/>
    <cellStyle name="planilhas 22" xfId="1404"/>
    <cellStyle name="planilhas 22 2" xfId="1405"/>
    <cellStyle name="planilhas 23" xfId="1406"/>
    <cellStyle name="planilhas 3" xfId="1407"/>
    <cellStyle name="planilhas 3 2" xfId="1408"/>
    <cellStyle name="planilhas 4" xfId="1409"/>
    <cellStyle name="planilhas 4 2" xfId="1410"/>
    <cellStyle name="planilhas 5" xfId="1411"/>
    <cellStyle name="planilhas 5 2" xfId="1412"/>
    <cellStyle name="planilhas 6" xfId="1413"/>
    <cellStyle name="planilhas 6 2" xfId="1414"/>
    <cellStyle name="planilhas 7" xfId="1415"/>
    <cellStyle name="planilhas 7 2" xfId="1416"/>
    <cellStyle name="planilhas 8" xfId="1417"/>
    <cellStyle name="planilhas 8 2" xfId="1418"/>
    <cellStyle name="planilhas 9" xfId="1419"/>
    <cellStyle name="planilhas 9 2" xfId="1420"/>
    <cellStyle name="Porcentagem" xfId="1" builtinId="5"/>
    <cellStyle name="Porcentagem 10" xfId="1422"/>
    <cellStyle name="Porcentagem 10 2" xfId="1423"/>
    <cellStyle name="Porcentagem 11" xfId="1424"/>
    <cellStyle name="Porcentagem 11 2" xfId="1425"/>
    <cellStyle name="Porcentagem 12" xfId="1426"/>
    <cellStyle name="Porcentagem 12 2" xfId="1427"/>
    <cellStyle name="Porcentagem 13" xfId="1428"/>
    <cellStyle name="Porcentagem 13 2" xfId="1429"/>
    <cellStyle name="Porcentagem 13 3" xfId="1714"/>
    <cellStyle name="Porcentagem 14" xfId="1430"/>
    <cellStyle name="Porcentagem 14 2" xfId="1431"/>
    <cellStyle name="Porcentagem 14 3" xfId="1715"/>
    <cellStyle name="Porcentagem 14 3 2" xfId="8151"/>
    <cellStyle name="Porcentagem 14 3 2 2" xfId="21746"/>
    <cellStyle name="Porcentagem 14 3 2 3" xfId="21737"/>
    <cellStyle name="Porcentagem 14 3 2 3 2" xfId="21774"/>
    <cellStyle name="Porcentagem 14 3 2 3 3" xfId="21796"/>
    <cellStyle name="Porcentagem 14 3 2 3 3 2" xfId="21843"/>
    <cellStyle name="Porcentagem 14 3 2 3 4" xfId="21758"/>
    <cellStyle name="Porcentagem 14 3 3" xfId="8131"/>
    <cellStyle name="Porcentagem 15" xfId="1432"/>
    <cellStyle name="Porcentagem 15 2" xfId="1433"/>
    <cellStyle name="Porcentagem 16" xfId="1434"/>
    <cellStyle name="Porcentagem 16 2" xfId="1435"/>
    <cellStyle name="Porcentagem 16 3" xfId="1721"/>
    <cellStyle name="Porcentagem 16 3 2" xfId="1868"/>
    <cellStyle name="Porcentagem 16 3 3" xfId="21743"/>
    <cellStyle name="Porcentagem 16 3 4" xfId="21738"/>
    <cellStyle name="Porcentagem 16 3 4 2" xfId="21775"/>
    <cellStyle name="Porcentagem 16 3 4 3" xfId="21797"/>
    <cellStyle name="Porcentagem 16 3 4 3 2" xfId="21862"/>
    <cellStyle name="Porcentagem 16 3 4 4" xfId="21759"/>
    <cellStyle name="Porcentagem 17" xfId="1421"/>
    <cellStyle name="Porcentagem 17 2" xfId="1689"/>
    <cellStyle name="Porcentagem 18" xfId="1708"/>
    <cellStyle name="Porcentagem 18 2" xfId="1726"/>
    <cellStyle name="Porcentagem 18 3" xfId="21715"/>
    <cellStyle name="Porcentagem 19" xfId="1720"/>
    <cellStyle name="Porcentagem 19 2" xfId="1867"/>
    <cellStyle name="Porcentagem 19 3" xfId="21744"/>
    <cellStyle name="Porcentagem 19 4" xfId="21736"/>
    <cellStyle name="Porcentagem 19 4 2" xfId="21773"/>
    <cellStyle name="Porcentagem 19 4 3" xfId="21795"/>
    <cellStyle name="Porcentagem 19 4 3 2" xfId="21849"/>
    <cellStyle name="Porcentagem 19 4 4" xfId="21757"/>
    <cellStyle name="Porcentagem 2" xfId="87"/>
    <cellStyle name="Porcentagem 2 2" xfId="1437"/>
    <cellStyle name="Porcentagem 2 2 2" xfId="1438"/>
    <cellStyle name="Porcentagem 2 2 3" xfId="1439"/>
    <cellStyle name="Porcentagem 2 3" xfId="1440"/>
    <cellStyle name="Porcentagem 2 3 2" xfId="1441"/>
    <cellStyle name="Porcentagem 2 4" xfId="1442"/>
    <cellStyle name="Porcentagem 2 5" xfId="1443"/>
    <cellStyle name="Porcentagem 2 6" xfId="1436"/>
    <cellStyle name="Porcentagem 2 7" xfId="1690"/>
    <cellStyle name="Porcentagem 2 8" xfId="1739"/>
    <cellStyle name="Porcentagem 2 8 2" xfId="8135"/>
    <cellStyle name="Porcentagem 20" xfId="1878"/>
    <cellStyle name="Porcentagem 20 10" xfId="21782"/>
    <cellStyle name="Porcentagem 20 10 2" xfId="21860"/>
    <cellStyle name="Porcentagem 20 2" xfId="1922"/>
    <cellStyle name="Porcentagem 20 3" xfId="1923"/>
    <cellStyle name="Porcentagem 20 4" xfId="1924"/>
    <cellStyle name="Porcentagem 20 5" xfId="1925"/>
    <cellStyle name="Porcentagem 20 6" xfId="1929"/>
    <cellStyle name="Porcentagem 20 7" xfId="1930"/>
    <cellStyle name="Porcentagem 20 8" xfId="1916"/>
    <cellStyle name="Porcentagem 20 9" xfId="1921"/>
    <cellStyle name="Porcentagem 3" xfId="1444"/>
    <cellStyle name="Porcentagem 3 10" xfId="1445"/>
    <cellStyle name="Porcentagem 3 10 2" xfId="1446"/>
    <cellStyle name="Porcentagem 3 11" xfId="1447"/>
    <cellStyle name="Porcentagem 3 11 2" xfId="1448"/>
    <cellStyle name="Porcentagem 3 12" xfId="1449"/>
    <cellStyle name="Porcentagem 3 12 2" xfId="1450"/>
    <cellStyle name="Porcentagem 3 13" xfId="1451"/>
    <cellStyle name="Porcentagem 3 14" xfId="1452"/>
    <cellStyle name="Porcentagem 3 2" xfId="1453"/>
    <cellStyle name="Porcentagem 3 2 2" xfId="1454"/>
    <cellStyle name="Porcentagem 3 2 3" xfId="1455"/>
    <cellStyle name="Porcentagem 3 3" xfId="1456"/>
    <cellStyle name="Porcentagem 3 3 2" xfId="1457"/>
    <cellStyle name="Porcentagem 3 4" xfId="1458"/>
    <cellStyle name="Porcentagem 3 4 2" xfId="1459"/>
    <cellStyle name="Porcentagem 3 5" xfId="1460"/>
    <cellStyle name="Porcentagem 3 5 2" xfId="1461"/>
    <cellStyle name="Porcentagem 3 6" xfId="1462"/>
    <cellStyle name="Porcentagem 3 6 2" xfId="1463"/>
    <cellStyle name="Porcentagem 3 7" xfId="1464"/>
    <cellStyle name="Porcentagem 3 7 2" xfId="1465"/>
    <cellStyle name="Porcentagem 3 8" xfId="1466"/>
    <cellStyle name="Porcentagem 3 8 2" xfId="1467"/>
    <cellStyle name="Porcentagem 3 9" xfId="1468"/>
    <cellStyle name="Porcentagem 3 9 2" xfId="1469"/>
    <cellStyle name="Porcentagem 4" xfId="1470"/>
    <cellStyle name="Porcentagem 4 10" xfId="1471"/>
    <cellStyle name="Porcentagem 4 10 2" xfId="1472"/>
    <cellStyle name="Porcentagem 4 11" xfId="1473"/>
    <cellStyle name="Porcentagem 4 12" xfId="1474"/>
    <cellStyle name="Porcentagem 4 2" xfId="1475"/>
    <cellStyle name="Porcentagem 4 2 2" xfId="1476"/>
    <cellStyle name="Porcentagem 4 3" xfId="1477"/>
    <cellStyle name="Porcentagem 4 3 2" xfId="1478"/>
    <cellStyle name="Porcentagem 4 4" xfId="1479"/>
    <cellStyle name="Porcentagem 4 4 2" xfId="1480"/>
    <cellStyle name="Porcentagem 4 5" xfId="1481"/>
    <cellStyle name="Porcentagem 4 5 2" xfId="1482"/>
    <cellStyle name="Porcentagem 4 6" xfId="1483"/>
    <cellStyle name="Porcentagem 4 6 2" xfId="1484"/>
    <cellStyle name="Porcentagem 4 7" xfId="1485"/>
    <cellStyle name="Porcentagem 4 7 2" xfId="1486"/>
    <cellStyle name="Porcentagem 4 8" xfId="1487"/>
    <cellStyle name="Porcentagem 4 8 2" xfId="1488"/>
    <cellStyle name="Porcentagem 4 9" xfId="1489"/>
    <cellStyle name="Porcentagem 4 9 2" xfId="1490"/>
    <cellStyle name="Porcentagem 5" xfId="1491"/>
    <cellStyle name="Porcentagem 5 10" xfId="1492"/>
    <cellStyle name="Porcentagem 5 10 2" xfId="1493"/>
    <cellStyle name="Porcentagem 5 11" xfId="1494"/>
    <cellStyle name="Porcentagem 5 11 2" xfId="1495"/>
    <cellStyle name="Porcentagem 5 12" xfId="1496"/>
    <cellStyle name="Porcentagem 5 2" xfId="1497"/>
    <cellStyle name="Porcentagem 5 2 2" xfId="1498"/>
    <cellStyle name="Porcentagem 5 3" xfId="1499"/>
    <cellStyle name="Porcentagem 5 3 2" xfId="1500"/>
    <cellStyle name="Porcentagem 5 4" xfId="1501"/>
    <cellStyle name="Porcentagem 5 4 2" xfId="1502"/>
    <cellStyle name="Porcentagem 5 5" xfId="1503"/>
    <cellStyle name="Porcentagem 5 5 2" xfId="1504"/>
    <cellStyle name="Porcentagem 5 6" xfId="1505"/>
    <cellStyle name="Porcentagem 5 6 2" xfId="1506"/>
    <cellStyle name="Porcentagem 5 7" xfId="1507"/>
    <cellStyle name="Porcentagem 5 7 2" xfId="1508"/>
    <cellStyle name="Porcentagem 5 8" xfId="1509"/>
    <cellStyle name="Porcentagem 5 8 2" xfId="1510"/>
    <cellStyle name="Porcentagem 5 9" xfId="1511"/>
    <cellStyle name="Porcentagem 5 9 2" xfId="1512"/>
    <cellStyle name="Porcentagem 6" xfId="1513"/>
    <cellStyle name="Porcentagem 6 2" xfId="1514"/>
    <cellStyle name="Porcentagem 7" xfId="1515"/>
    <cellStyle name="Porcentagem 7 2" xfId="1516"/>
    <cellStyle name="Porcentagem 8" xfId="1517"/>
    <cellStyle name="Porcentagem 8 2" xfId="1518"/>
    <cellStyle name="Porcentagem 9" xfId="1519"/>
    <cellStyle name="Porcentagem 9 2" xfId="1520"/>
    <cellStyle name="Porcentagem 9 2 2" xfId="1521"/>
    <cellStyle name="Porcentagem 9 3" xfId="1522"/>
    <cellStyle name="Porcentagem 9 4" xfId="1523"/>
    <cellStyle name="Result" xfId="21675"/>
    <cellStyle name="Result2" xfId="21676"/>
    <cellStyle name="Saída" xfId="21810" builtinId="21" customBuiltin="1"/>
    <cellStyle name="Saída 2" xfId="89"/>
    <cellStyle name="Saída 2 2" xfId="1524"/>
    <cellStyle name="Saída 2 2 2" xfId="1957"/>
    <cellStyle name="Saída 2 2 2 10" xfId="4593"/>
    <cellStyle name="Saída 2 2 2 10 2" xfId="9768"/>
    <cellStyle name="Saída 2 2 2 10 3" xfId="15512"/>
    <cellStyle name="Saída 2 2 2 10 4" xfId="12224"/>
    <cellStyle name="Saída 2 2 2 11" xfId="4390"/>
    <cellStyle name="Saída 2 2 2 11 2" xfId="9687"/>
    <cellStyle name="Saída 2 2 2 11 3" xfId="15378"/>
    <cellStyle name="Saída 2 2 2 11 4" xfId="12354"/>
    <cellStyle name="Saída 2 2 2 12" xfId="4202"/>
    <cellStyle name="Saída 2 2 2 12 2" xfId="15214"/>
    <cellStyle name="Saída 2 2 2 12 3" xfId="12527"/>
    <cellStyle name="Saída 2 2 2 13" xfId="8157"/>
    <cellStyle name="Saída 2 2 2 14" xfId="13522"/>
    <cellStyle name="Saída 2 2 2 2" xfId="2048"/>
    <cellStyle name="Saída 2 2 2 2 10" xfId="6824"/>
    <cellStyle name="Saída 2 2 2 2 10 2" xfId="10913"/>
    <cellStyle name="Saída 2 2 2 2 10 3" xfId="17217"/>
    <cellStyle name="Saída 2 2 2 2 10 4" xfId="20377"/>
    <cellStyle name="Saída 2 2 2 2 11" xfId="4241"/>
    <cellStyle name="Saída 2 2 2 2 11 2" xfId="15249"/>
    <cellStyle name="Saída 2 2 2 2 11 3" xfId="13491"/>
    <cellStyle name="Saída 2 2 2 2 12" xfId="8238"/>
    <cellStyle name="Saída 2 2 2 2 13" xfId="13652"/>
    <cellStyle name="Saída 2 2 2 2 14" xfId="13678"/>
    <cellStyle name="Saída 2 2 2 2 2" xfId="1983"/>
    <cellStyle name="Saída 2 2 2 2 2 10" xfId="4236"/>
    <cellStyle name="Saída 2 2 2 2 2 10 2" xfId="15246"/>
    <cellStyle name="Saída 2 2 2 2 2 10 3" xfId="13501"/>
    <cellStyle name="Saída 2 2 2 2 2 11" xfId="8177"/>
    <cellStyle name="Saída 2 2 2 2 2 12" xfId="13599"/>
    <cellStyle name="Saída 2 2 2 2 2 2" xfId="2477"/>
    <cellStyle name="Saída 2 2 2 2 2 2 10" xfId="8642"/>
    <cellStyle name="Saída 2 2 2 2 2 2 11" xfId="13967"/>
    <cellStyle name="Saída 2 2 2 2 2 2 12" xfId="14116"/>
    <cellStyle name="Saída 2 2 2 2 2 2 2" xfId="2864"/>
    <cellStyle name="Saída 2 2 2 2 2 2 2 2" xfId="6631"/>
    <cellStyle name="Saída 2 2 2 2 2 2 2 2 2" xfId="10771"/>
    <cellStyle name="Saída 2 2 2 2 2 2 2 2 3" xfId="17064"/>
    <cellStyle name="Saída 2 2 2 2 2 2 2 2 4" xfId="20184"/>
    <cellStyle name="Saída 2 2 2 2 2 2 2 3" xfId="4922"/>
    <cellStyle name="Saída 2 2 2 2 2 2 2 3 2" xfId="15773"/>
    <cellStyle name="Saída 2 2 2 2 2 2 2 3 3" xfId="18475"/>
    <cellStyle name="Saída 2 2 2 2 2 2 2 4" xfId="8991"/>
    <cellStyle name="Saída 2 2 2 2 2 2 2 5" xfId="14247"/>
    <cellStyle name="Saída 2 2 2 2 2 2 2 6" xfId="16969"/>
    <cellStyle name="Saída 2 2 2 2 2 2 3" xfId="3247"/>
    <cellStyle name="Saída 2 2 2 2 2 2 3 2" xfId="7210"/>
    <cellStyle name="Saída 2 2 2 2 2 2 3 2 2" xfId="11241"/>
    <cellStyle name="Saída 2 2 2 2 2 2 3 2 3" xfId="17503"/>
    <cellStyle name="Saída 2 2 2 2 2 2 3 2 4" xfId="20763"/>
    <cellStyle name="Saída 2 2 2 2 2 2 3 3" xfId="5502"/>
    <cellStyle name="Saída 2 2 2 2 2 2 3 3 2" xfId="16211"/>
    <cellStyle name="Saída 2 2 2 2 2 2 3 3 3" xfId="19055"/>
    <cellStyle name="Saída 2 2 2 2 2 2 3 4" xfId="9205"/>
    <cellStyle name="Saída 2 2 2 2 2 2 3 5" xfId="14523"/>
    <cellStyle name="Saída 2 2 2 2 2 2 3 6" xfId="13464"/>
    <cellStyle name="Saída 2 2 2 2 2 2 4" xfId="3630"/>
    <cellStyle name="Saída 2 2 2 2 2 2 4 2" xfId="7539"/>
    <cellStyle name="Saída 2 2 2 2 2 2 4 2 2" xfId="11542"/>
    <cellStyle name="Saída 2 2 2 2 2 2 4 2 3" xfId="17766"/>
    <cellStyle name="Saída 2 2 2 2 2 2 4 2 4" xfId="21092"/>
    <cellStyle name="Saída 2 2 2 2 2 2 4 3" xfId="5831"/>
    <cellStyle name="Saída 2 2 2 2 2 2 4 3 2" xfId="16475"/>
    <cellStyle name="Saída 2 2 2 2 2 2 4 3 3" xfId="19384"/>
    <cellStyle name="Saída 2 2 2 2 2 2 4 4" xfId="9383"/>
    <cellStyle name="Saída 2 2 2 2 2 2 4 5" xfId="14798"/>
    <cellStyle name="Saída 2 2 2 2 2 2 4 6" xfId="13098"/>
    <cellStyle name="Saída 2 2 2 2 2 2 5" xfId="4012"/>
    <cellStyle name="Saída 2 2 2 2 2 2 5 2" xfId="7771"/>
    <cellStyle name="Saída 2 2 2 2 2 2 5 2 2" xfId="11774"/>
    <cellStyle name="Saída 2 2 2 2 2 2 5 2 3" xfId="17937"/>
    <cellStyle name="Saída 2 2 2 2 2 2 5 2 4" xfId="21324"/>
    <cellStyle name="Saída 2 2 2 2 2 2 5 3" xfId="6063"/>
    <cellStyle name="Saída 2 2 2 2 2 2 5 3 2" xfId="16646"/>
    <cellStyle name="Saída 2 2 2 2 2 2 5 3 3" xfId="19616"/>
    <cellStyle name="Saída 2 2 2 2 2 2 5 4" xfId="9560"/>
    <cellStyle name="Saída 2 2 2 2 2 2 5 5" xfId="15072"/>
    <cellStyle name="Saída 2 2 2 2 2 2 5 6" xfId="12716"/>
    <cellStyle name="Saída 2 2 2 2 2 2 6" xfId="6295"/>
    <cellStyle name="Saída 2 2 2 2 2 2 6 2" xfId="8003"/>
    <cellStyle name="Saída 2 2 2 2 2 2 6 2 2" xfId="12006"/>
    <cellStyle name="Saída 2 2 2 2 2 2 6 2 3" xfId="18108"/>
    <cellStyle name="Saída 2 2 2 2 2 2 6 2 4" xfId="21556"/>
    <cellStyle name="Saída 2 2 2 2 2 2 6 3" xfId="10464"/>
    <cellStyle name="Saída 2 2 2 2 2 2 6 4" xfId="16816"/>
    <cellStyle name="Saída 2 2 2 2 2 2 6 5" xfId="19848"/>
    <cellStyle name="Saída 2 2 2 2 2 2 7" xfId="5283"/>
    <cellStyle name="Saída 2 2 2 2 2 2 7 2" xfId="10059"/>
    <cellStyle name="Saída 2 2 2 2 2 2 7 3" xfId="16054"/>
    <cellStyle name="Saída 2 2 2 2 2 2 7 4" xfId="18836"/>
    <cellStyle name="Saída 2 2 2 2 2 2 8" xfId="6991"/>
    <cellStyle name="Saída 2 2 2 2 2 2 8 2" xfId="11047"/>
    <cellStyle name="Saída 2 2 2 2 2 2 8 3" xfId="17346"/>
    <cellStyle name="Saída 2 2 2 2 2 2 8 4" xfId="20544"/>
    <cellStyle name="Saída 2 2 2 2 2 2 9" xfId="4379"/>
    <cellStyle name="Saída 2 2 2 2 2 2 9 2" xfId="15369"/>
    <cellStyle name="Saída 2 2 2 2 2 2 9 3" xfId="12363"/>
    <cellStyle name="Saída 2 2 2 2 2 3" xfId="2444"/>
    <cellStyle name="Saída 2 2 2 2 2 3 2" xfId="2831"/>
    <cellStyle name="Saída 2 2 2 2 2 3 2 2" xfId="7168"/>
    <cellStyle name="Saída 2 2 2 2 2 3 2 2 2" xfId="17467"/>
    <cellStyle name="Saída 2 2 2 2 2 3 2 2 3" xfId="20721"/>
    <cellStyle name="Saída 2 2 2 2 2 3 2 3" xfId="8960"/>
    <cellStyle name="Saída 2 2 2 2 2 3 2 4" xfId="14222"/>
    <cellStyle name="Saída 2 2 2 2 2 3 2 5" xfId="16303"/>
    <cellStyle name="Saída 2 2 2 2 2 3 3" xfId="3214"/>
    <cellStyle name="Saída 2 2 2 2 2 3 3 2" xfId="14498"/>
    <cellStyle name="Saída 2 2 2 2 2 3 3 3" xfId="13575"/>
    <cellStyle name="Saída 2 2 2 2 2 3 4" xfId="3597"/>
    <cellStyle name="Saída 2 2 2 2 2 3 4 2" xfId="14773"/>
    <cellStyle name="Saída 2 2 2 2 2 3 4 3" xfId="13131"/>
    <cellStyle name="Saída 2 2 2 2 2 3 5" xfId="3979"/>
    <cellStyle name="Saída 2 2 2 2 2 3 5 2" xfId="15047"/>
    <cellStyle name="Saída 2 2 2 2 2 3 5 3" xfId="12749"/>
    <cellStyle name="Saída 2 2 2 2 2 3 6" xfId="5460"/>
    <cellStyle name="Saída 2 2 2 2 2 3 6 2" xfId="16175"/>
    <cellStyle name="Saída 2 2 2 2 2 3 6 3" xfId="19013"/>
    <cellStyle name="Saída 2 2 2 2 2 3 7" xfId="8611"/>
    <cellStyle name="Saída 2 2 2 2 2 3 8" xfId="13942"/>
    <cellStyle name="Saída 2 2 2 2 2 3 9" xfId="17324"/>
    <cellStyle name="Saída 2 2 2 2 2 4" xfId="2185"/>
    <cellStyle name="Saída 2 2 2 2 2 4 2" xfId="7160"/>
    <cellStyle name="Saída 2 2 2 2 2 4 2 2" xfId="11205"/>
    <cellStyle name="Saída 2 2 2 2 2 4 2 3" xfId="17460"/>
    <cellStyle name="Saída 2 2 2 2 2 4 2 4" xfId="20713"/>
    <cellStyle name="Saída 2 2 2 2 2 4 3" xfId="5452"/>
    <cellStyle name="Saída 2 2 2 2 2 4 3 2" xfId="16168"/>
    <cellStyle name="Saída 2 2 2 2 2 4 3 3" xfId="19005"/>
    <cellStyle name="Saída 2 2 2 2 2 4 4" xfId="8373"/>
    <cellStyle name="Saída 2 2 2 2 2 4 5" xfId="13760"/>
    <cellStyle name="Saída 2 2 2 2 2 4 6" xfId="15508"/>
    <cellStyle name="Saída 2 2 2 2 2 5" xfId="4779"/>
    <cellStyle name="Saída 2 2 2 2 2 5 2" xfId="6488"/>
    <cellStyle name="Saída 2 2 2 2 2 5 2 2" xfId="10656"/>
    <cellStyle name="Saída 2 2 2 2 2 5 2 3" xfId="16938"/>
    <cellStyle name="Saída 2 2 2 2 2 5 2 4" xfId="20041"/>
    <cellStyle name="Saída 2 2 2 2 2 5 3" xfId="9830"/>
    <cellStyle name="Saída 2 2 2 2 2 5 4" xfId="15648"/>
    <cellStyle name="Saída 2 2 2 2 2 5 5" xfId="18332"/>
    <cellStyle name="Saída 2 2 2 2 2 6" xfId="4761"/>
    <cellStyle name="Saída 2 2 2 2 2 6 2" xfId="6470"/>
    <cellStyle name="Saída 2 2 2 2 2 6 2 2" xfId="10639"/>
    <cellStyle name="Saída 2 2 2 2 2 6 2 3" xfId="16925"/>
    <cellStyle name="Saída 2 2 2 2 2 6 2 4" xfId="20023"/>
    <cellStyle name="Saída 2 2 2 2 2 6 3" xfId="9813"/>
    <cellStyle name="Saída 2 2 2 2 2 6 4" xfId="15635"/>
    <cellStyle name="Saída 2 2 2 2 2 6 5" xfId="18314"/>
    <cellStyle name="Saída 2 2 2 2 2 7" xfId="4770"/>
    <cellStyle name="Saída 2 2 2 2 2 7 2" xfId="6479"/>
    <cellStyle name="Saída 2 2 2 2 2 7 2 2" xfId="10648"/>
    <cellStyle name="Saída 2 2 2 2 2 7 2 3" xfId="16933"/>
    <cellStyle name="Saída 2 2 2 2 2 7 2 4" xfId="20032"/>
    <cellStyle name="Saída 2 2 2 2 2 7 3" xfId="9822"/>
    <cellStyle name="Saída 2 2 2 2 2 7 4" xfId="15643"/>
    <cellStyle name="Saída 2 2 2 2 2 7 5" xfId="18323"/>
    <cellStyle name="Saída 2 2 2 2 2 8" xfId="5109"/>
    <cellStyle name="Saída 2 2 2 2 2 8 2" xfId="9921"/>
    <cellStyle name="Saída 2 2 2 2 2 8 3" xfId="15922"/>
    <cellStyle name="Saída 2 2 2 2 2 8 4" xfId="18662"/>
    <cellStyle name="Saída 2 2 2 2 2 9" xfId="6818"/>
    <cellStyle name="Saída 2 2 2 2 2 9 2" xfId="10908"/>
    <cellStyle name="Saída 2 2 2 2 2 9 3" xfId="17213"/>
    <cellStyle name="Saída 2 2 2 2 2 9 4" xfId="20371"/>
    <cellStyle name="Saída 2 2 2 2 3" xfId="2538"/>
    <cellStyle name="Saída 2 2 2 2 3 10" xfId="8703"/>
    <cellStyle name="Saída 2 2 2 2 3 11" xfId="14017"/>
    <cellStyle name="Saída 2 2 2 2 3 12" xfId="16682"/>
    <cellStyle name="Saída 2 2 2 2 3 2" xfId="2925"/>
    <cellStyle name="Saída 2 2 2 2 3 2 2" xfId="6602"/>
    <cellStyle name="Saída 2 2 2 2 3 2 2 2" xfId="10742"/>
    <cellStyle name="Saída 2 2 2 2 3 2 2 3" xfId="17037"/>
    <cellStyle name="Saída 2 2 2 2 3 2 2 4" xfId="20155"/>
    <cellStyle name="Saída 2 2 2 2 3 2 3" xfId="4893"/>
    <cellStyle name="Saída 2 2 2 2 3 2 3 2" xfId="15746"/>
    <cellStyle name="Saída 2 2 2 2 3 2 3 3" xfId="18446"/>
    <cellStyle name="Saída 2 2 2 2 3 2 4" xfId="9052"/>
    <cellStyle name="Saída 2 2 2 2 3 2 5" xfId="14297"/>
    <cellStyle name="Saída 2 2 2 2 3 2 6" xfId="15458"/>
    <cellStyle name="Saída 2 2 2 2 3 3" xfId="3308"/>
    <cellStyle name="Saída 2 2 2 2 3 3 2" xfId="6535"/>
    <cellStyle name="Saída 2 2 2 2 3 3 2 2" xfId="10698"/>
    <cellStyle name="Saída 2 2 2 2 3 3 2 3" xfId="16978"/>
    <cellStyle name="Saída 2 2 2 2 3 3 2 4" xfId="20088"/>
    <cellStyle name="Saída 2 2 2 2 3 3 3" xfId="4826"/>
    <cellStyle name="Saída 2 2 2 2 3 3 3 2" xfId="15688"/>
    <cellStyle name="Saída 2 2 2 2 3 3 3 3" xfId="18379"/>
    <cellStyle name="Saída 2 2 2 2 3 3 4" xfId="9265"/>
    <cellStyle name="Saída 2 2 2 2 3 3 5" xfId="14573"/>
    <cellStyle name="Saída 2 2 2 2 3 3 6" xfId="13406"/>
    <cellStyle name="Saída 2 2 2 2 3 4" xfId="3691"/>
    <cellStyle name="Saída 2 2 2 2 3 4 2" xfId="7472"/>
    <cellStyle name="Saída 2 2 2 2 3 4 2 2" xfId="11475"/>
    <cellStyle name="Saída 2 2 2 2 3 4 2 3" xfId="17711"/>
    <cellStyle name="Saída 2 2 2 2 3 4 2 4" xfId="21025"/>
    <cellStyle name="Saída 2 2 2 2 3 4 3" xfId="5764"/>
    <cellStyle name="Saída 2 2 2 2 3 4 3 2" xfId="16420"/>
    <cellStyle name="Saída 2 2 2 2 3 4 3 3" xfId="19317"/>
    <cellStyle name="Saída 2 2 2 2 3 4 4" xfId="9443"/>
    <cellStyle name="Saída 2 2 2 2 3 4 5" xfId="14848"/>
    <cellStyle name="Saída 2 2 2 2 3 4 6" xfId="13037"/>
    <cellStyle name="Saída 2 2 2 2 3 5" xfId="4073"/>
    <cellStyle name="Saída 2 2 2 2 3 5 2" xfId="7704"/>
    <cellStyle name="Saída 2 2 2 2 3 5 2 2" xfId="11707"/>
    <cellStyle name="Saída 2 2 2 2 3 5 2 3" xfId="17882"/>
    <cellStyle name="Saída 2 2 2 2 3 5 2 4" xfId="21257"/>
    <cellStyle name="Saída 2 2 2 2 3 5 3" xfId="5996"/>
    <cellStyle name="Saída 2 2 2 2 3 5 3 2" xfId="16591"/>
    <cellStyle name="Saída 2 2 2 2 3 5 3 3" xfId="19549"/>
    <cellStyle name="Saída 2 2 2 2 3 5 4" xfId="9620"/>
    <cellStyle name="Saída 2 2 2 2 3 5 5" xfId="15121"/>
    <cellStyle name="Saída 2 2 2 2 3 5 6" xfId="12655"/>
    <cellStyle name="Saída 2 2 2 2 3 6" xfId="6228"/>
    <cellStyle name="Saída 2 2 2 2 3 6 2" xfId="7936"/>
    <cellStyle name="Saída 2 2 2 2 3 6 2 2" xfId="11939"/>
    <cellStyle name="Saída 2 2 2 2 3 6 2 3" xfId="18053"/>
    <cellStyle name="Saída 2 2 2 2 3 6 2 4" xfId="21489"/>
    <cellStyle name="Saída 2 2 2 2 3 6 3" xfId="10397"/>
    <cellStyle name="Saída 2 2 2 2 3 6 4" xfId="16761"/>
    <cellStyle name="Saída 2 2 2 2 3 6 5" xfId="19781"/>
    <cellStyle name="Saída 2 2 2 2 3 7" xfId="5216"/>
    <cellStyle name="Saída 2 2 2 2 3 7 2" xfId="9992"/>
    <cellStyle name="Saída 2 2 2 2 3 7 3" xfId="15999"/>
    <cellStyle name="Saída 2 2 2 2 3 7 4" xfId="18769"/>
    <cellStyle name="Saída 2 2 2 2 3 8" xfId="6924"/>
    <cellStyle name="Saída 2 2 2 2 3 8 2" xfId="10980"/>
    <cellStyle name="Saída 2 2 2 2 3 8 3" xfId="17291"/>
    <cellStyle name="Saída 2 2 2 2 3 8 4" xfId="20477"/>
    <cellStyle name="Saída 2 2 2 2 3 9" xfId="4306"/>
    <cellStyle name="Saída 2 2 2 2 3 9 2" xfId="15309"/>
    <cellStyle name="Saída 2 2 2 2 3 9 3" xfId="12436"/>
    <cellStyle name="Saída 2 2 2 2 4" xfId="2357"/>
    <cellStyle name="Saída 2 2 2 2 4 2" xfId="2744"/>
    <cellStyle name="Saída 2 2 2 2 4 2 2" xfId="7251"/>
    <cellStyle name="Saída 2 2 2 2 4 2 2 2" xfId="17540"/>
    <cellStyle name="Saída 2 2 2 2 4 2 2 3" xfId="20804"/>
    <cellStyle name="Saída 2 2 2 2 4 2 3" xfId="8899"/>
    <cellStyle name="Saída 2 2 2 2 4 2 4" xfId="14153"/>
    <cellStyle name="Saída 2 2 2 2 4 2 5" xfId="14292"/>
    <cellStyle name="Saída 2 2 2 2 4 3" xfId="3127"/>
    <cellStyle name="Saída 2 2 2 2 4 3 2" xfId="14429"/>
    <cellStyle name="Saída 2 2 2 2 4 3 3" xfId="18175"/>
    <cellStyle name="Saída 2 2 2 2 4 4" xfId="3510"/>
    <cellStyle name="Saída 2 2 2 2 4 4 2" xfId="14704"/>
    <cellStyle name="Saída 2 2 2 2 4 4 3" xfId="13218"/>
    <cellStyle name="Saída 2 2 2 2 4 5" xfId="3892"/>
    <cellStyle name="Saída 2 2 2 2 4 5 2" xfId="14978"/>
    <cellStyle name="Saída 2 2 2 2 4 5 3" xfId="12836"/>
    <cellStyle name="Saída 2 2 2 2 4 6" xfId="5543"/>
    <cellStyle name="Saída 2 2 2 2 4 6 2" xfId="16248"/>
    <cellStyle name="Saída 2 2 2 2 4 6 3" xfId="19096"/>
    <cellStyle name="Saída 2 2 2 2 4 7" xfId="8535"/>
    <cellStyle name="Saída 2 2 2 2 4 8" xfId="13873"/>
    <cellStyle name="Saída 2 2 2 2 4 9" xfId="16877"/>
    <cellStyle name="Saída 2 2 2 2 5" xfId="4629"/>
    <cellStyle name="Saída 2 2 2 2 5 2" xfId="4426"/>
    <cellStyle name="Saída 2 2 2 2 5 2 2" xfId="9712"/>
    <cellStyle name="Saída 2 2 2 2 5 2 3" xfId="15399"/>
    <cellStyle name="Saída 2 2 2 2 5 2 4" xfId="12332"/>
    <cellStyle name="Saída 2 2 2 2 5 3" xfId="9789"/>
    <cellStyle name="Saída 2 2 2 2 5 4" xfId="15542"/>
    <cellStyle name="Saída 2 2 2 2 5 5" xfId="18182"/>
    <cellStyle name="Saída 2 2 2 2 6" xfId="4780"/>
    <cellStyle name="Saída 2 2 2 2 6 2" xfId="6489"/>
    <cellStyle name="Saída 2 2 2 2 6 2 2" xfId="10657"/>
    <cellStyle name="Saída 2 2 2 2 6 2 3" xfId="16939"/>
    <cellStyle name="Saída 2 2 2 2 6 2 4" xfId="20042"/>
    <cellStyle name="Saída 2 2 2 2 6 3" xfId="9831"/>
    <cellStyle name="Saída 2 2 2 2 6 4" xfId="15649"/>
    <cellStyle name="Saída 2 2 2 2 6 5" xfId="18333"/>
    <cellStyle name="Saída 2 2 2 2 7" xfId="5433"/>
    <cellStyle name="Saída 2 2 2 2 7 2" xfId="7141"/>
    <cellStyle name="Saída 2 2 2 2 7 2 2" xfId="11192"/>
    <cellStyle name="Saída 2 2 2 2 7 2 3" xfId="17444"/>
    <cellStyle name="Saída 2 2 2 2 7 2 4" xfId="20694"/>
    <cellStyle name="Saída 2 2 2 2 7 3" xfId="10183"/>
    <cellStyle name="Saída 2 2 2 2 7 4" xfId="16152"/>
    <cellStyle name="Saída 2 2 2 2 7 5" xfId="18986"/>
    <cellStyle name="Saída 2 2 2 2 8" xfId="4815"/>
    <cellStyle name="Saída 2 2 2 2 8 2" xfId="6524"/>
    <cellStyle name="Saída 2 2 2 2 8 2 2" xfId="10688"/>
    <cellStyle name="Saída 2 2 2 2 8 2 3" xfId="16970"/>
    <cellStyle name="Saída 2 2 2 2 8 2 4" xfId="20077"/>
    <cellStyle name="Saída 2 2 2 2 8 3" xfId="9849"/>
    <cellStyle name="Saída 2 2 2 2 8 4" xfId="15680"/>
    <cellStyle name="Saída 2 2 2 2 8 5" xfId="18368"/>
    <cellStyle name="Saída 2 2 2 2 9" xfId="5115"/>
    <cellStyle name="Saída 2 2 2 2 9 2" xfId="9926"/>
    <cellStyle name="Saída 2 2 2 2 9 3" xfId="15925"/>
    <cellStyle name="Saída 2 2 2 2 9 4" xfId="18668"/>
    <cellStyle name="Saída 2 2 2 3" xfId="2021"/>
    <cellStyle name="Saída 2 2 2 3 10" xfId="6868"/>
    <cellStyle name="Saída 2 2 2 3 10 2" xfId="10943"/>
    <cellStyle name="Saída 2 2 2 3 10 3" xfId="17250"/>
    <cellStyle name="Saída 2 2 2 3 10 4" xfId="20421"/>
    <cellStyle name="Saída 2 2 2 3 11" xfId="4271"/>
    <cellStyle name="Saída 2 2 2 3 11 2" xfId="15276"/>
    <cellStyle name="Saída 2 2 2 3 11 3" xfId="12471"/>
    <cellStyle name="Saída 2 2 2 3 12" xfId="8214"/>
    <cellStyle name="Saída 2 2 2 3 13" xfId="13631"/>
    <cellStyle name="Saída 2 2 2 3 14" xfId="17816"/>
    <cellStyle name="Saída 2 2 2 3 2" xfId="2081"/>
    <cellStyle name="Saída 2 2 2 3 2 10" xfId="4293"/>
    <cellStyle name="Saída 2 2 2 3 2 10 2" xfId="15298"/>
    <cellStyle name="Saída 2 2 2 3 2 10 3" xfId="12449"/>
    <cellStyle name="Saída 2 2 2 3 2 11" xfId="8271"/>
    <cellStyle name="Saída 2 2 2 3 2 12" xfId="13675"/>
    <cellStyle name="Saída 2 2 2 3 2 2" xfId="2571"/>
    <cellStyle name="Saída 2 2 2 3 2 2 10" xfId="8736"/>
    <cellStyle name="Saída 2 2 2 3 2 2 11" xfId="14040"/>
    <cellStyle name="Saída 2 2 2 3 2 2 12" xfId="16923"/>
    <cellStyle name="Saída 2 2 2 3 2 2 2" xfId="2958"/>
    <cellStyle name="Saída 2 2 2 3 2 2 2 2" xfId="7319"/>
    <cellStyle name="Saída 2 2 2 3 2 2 2 2 2" xfId="11330"/>
    <cellStyle name="Saída 2 2 2 3 2 2 2 2 3" xfId="17580"/>
    <cellStyle name="Saída 2 2 2 3 2 2 2 2 4" xfId="20872"/>
    <cellStyle name="Saída 2 2 2 3 2 2 2 3" xfId="5611"/>
    <cellStyle name="Saída 2 2 2 3 2 2 2 3 2" xfId="16288"/>
    <cellStyle name="Saída 2 2 2 3 2 2 2 3 3" xfId="19164"/>
    <cellStyle name="Saída 2 2 2 3 2 2 2 4" xfId="9085"/>
    <cellStyle name="Saída 2 2 2 3 2 2 2 5" xfId="14320"/>
    <cellStyle name="Saída 2 2 2 3 2 2 2 6" xfId="15143"/>
    <cellStyle name="Saída 2 2 2 3 2 2 3" xfId="3341"/>
    <cellStyle name="Saída 2 2 2 3 2 2 3 2" xfId="4501"/>
    <cellStyle name="Saída 2 2 2 3 2 2 3 2 2" xfId="9765"/>
    <cellStyle name="Saída 2 2 2 3 2 2 3 2 3" xfId="15457"/>
    <cellStyle name="Saída 2 2 2 3 2 2 3 2 4" xfId="12149"/>
    <cellStyle name="Saída 2 2 2 3 2 2 3 3" xfId="4688"/>
    <cellStyle name="Saída 2 2 2 3 2 2 3 3 2" xfId="15590"/>
    <cellStyle name="Saída 2 2 2 3 2 2 3 3 3" xfId="18241"/>
    <cellStyle name="Saída 2 2 2 3 2 2 3 4" xfId="9295"/>
    <cellStyle name="Saída 2 2 2 3 2 2 3 5" xfId="14596"/>
    <cellStyle name="Saída 2 2 2 3 2 2 3 6" xfId="13373"/>
    <cellStyle name="Saída 2 2 2 3 2 2 4" xfId="3724"/>
    <cellStyle name="Saída 2 2 2 3 2 2 4 2" xfId="7626"/>
    <cellStyle name="Saída 2 2 2 3 2 2 4 2 2" xfId="11629"/>
    <cellStyle name="Saída 2 2 2 3 2 2 4 2 3" xfId="17813"/>
    <cellStyle name="Saída 2 2 2 3 2 2 4 2 4" xfId="21179"/>
    <cellStyle name="Saída 2 2 2 3 2 2 4 3" xfId="5918"/>
    <cellStyle name="Saída 2 2 2 3 2 2 4 3 2" xfId="16522"/>
    <cellStyle name="Saída 2 2 2 3 2 2 4 3 3" xfId="19471"/>
    <cellStyle name="Saída 2 2 2 3 2 2 4 4" xfId="9473"/>
    <cellStyle name="Saída 2 2 2 3 2 2 4 5" xfId="14871"/>
    <cellStyle name="Saída 2 2 2 3 2 2 4 6" xfId="13004"/>
    <cellStyle name="Saída 2 2 2 3 2 2 5" xfId="4106"/>
    <cellStyle name="Saída 2 2 2 3 2 2 5 2" xfId="7858"/>
    <cellStyle name="Saída 2 2 2 3 2 2 5 2 2" xfId="11861"/>
    <cellStyle name="Saída 2 2 2 3 2 2 5 2 3" xfId="17984"/>
    <cellStyle name="Saída 2 2 2 3 2 2 5 2 4" xfId="21411"/>
    <cellStyle name="Saída 2 2 2 3 2 2 5 3" xfId="6150"/>
    <cellStyle name="Saída 2 2 2 3 2 2 5 3 2" xfId="16692"/>
    <cellStyle name="Saída 2 2 2 3 2 2 5 3 3" xfId="19703"/>
    <cellStyle name="Saída 2 2 2 3 2 2 5 4" xfId="9650"/>
    <cellStyle name="Saída 2 2 2 3 2 2 5 5" xfId="15144"/>
    <cellStyle name="Saída 2 2 2 3 2 2 5 6" xfId="12622"/>
    <cellStyle name="Saída 2 2 2 3 2 2 6" xfId="6382"/>
    <cellStyle name="Saída 2 2 2 3 2 2 6 2" xfId="8090"/>
    <cellStyle name="Saída 2 2 2 3 2 2 6 2 2" xfId="12093"/>
    <cellStyle name="Saída 2 2 2 3 2 2 6 2 3" xfId="18156"/>
    <cellStyle name="Saída 2 2 2 3 2 2 6 2 4" xfId="21643"/>
    <cellStyle name="Saída 2 2 2 3 2 2 6 3" xfId="10551"/>
    <cellStyle name="Saída 2 2 2 3 2 2 6 4" xfId="16863"/>
    <cellStyle name="Saída 2 2 2 3 2 2 6 5" xfId="19935"/>
    <cellStyle name="Saída 2 2 2 3 2 2 7" xfId="5370"/>
    <cellStyle name="Saída 2 2 2 3 2 2 7 2" xfId="10146"/>
    <cellStyle name="Saída 2 2 2 3 2 2 7 3" xfId="16102"/>
    <cellStyle name="Saída 2 2 2 3 2 2 7 4" xfId="18923"/>
    <cellStyle name="Saída 2 2 2 3 2 2 8" xfId="7078"/>
    <cellStyle name="Saída 2 2 2 3 2 2 8 2" xfId="11134"/>
    <cellStyle name="Saída 2 2 2 3 2 2 8 3" xfId="17394"/>
    <cellStyle name="Saída 2 2 2 3 2 2 8 4" xfId="20631"/>
    <cellStyle name="Saída 2 2 2 3 2 2 9" xfId="4564"/>
    <cellStyle name="Saída 2 2 2 3 2 2 9 2" xfId="15490"/>
    <cellStyle name="Saída 2 2 2 3 2 2 9 3" xfId="12253"/>
    <cellStyle name="Saída 2 2 2 3 2 3" xfId="2628"/>
    <cellStyle name="Saída 2 2 2 3 2 3 2" xfId="3015"/>
    <cellStyle name="Saída 2 2 2 3 2 3 2 2" xfId="6593"/>
    <cellStyle name="Saída 2 2 2 3 2 3 2 2 2" xfId="17029"/>
    <cellStyle name="Saída 2 2 2 3 2 3 2 2 3" xfId="20146"/>
    <cellStyle name="Saída 2 2 2 3 2 3 2 3" xfId="9131"/>
    <cellStyle name="Saída 2 2 2 3 2 3 2 4" xfId="14362"/>
    <cellStyle name="Saída 2 2 2 3 2 3 2 5" xfId="15464"/>
    <cellStyle name="Saída 2 2 2 3 2 3 3" xfId="3398"/>
    <cellStyle name="Saída 2 2 2 3 2 3 3 2" xfId="14637"/>
    <cellStyle name="Saída 2 2 2 3 2 3 3 3" xfId="13316"/>
    <cellStyle name="Saída 2 2 2 3 2 3 4" xfId="3781"/>
    <cellStyle name="Saída 2 2 2 3 2 3 4 2" xfId="14913"/>
    <cellStyle name="Saída 2 2 2 3 2 3 4 3" xfId="12947"/>
    <cellStyle name="Saída 2 2 2 3 2 3 5" xfId="4163"/>
    <cellStyle name="Saída 2 2 2 3 2 3 5 2" xfId="15185"/>
    <cellStyle name="Saída 2 2 2 3 2 3 5 3" xfId="12566"/>
    <cellStyle name="Saída 2 2 2 3 2 3 6" xfId="4884"/>
    <cellStyle name="Saída 2 2 2 3 2 3 6 2" xfId="15738"/>
    <cellStyle name="Saída 2 2 2 3 2 3 6 3" xfId="18437"/>
    <cellStyle name="Saída 2 2 2 3 2 3 7" xfId="8793"/>
    <cellStyle name="Saída 2 2 2 3 2 3 8" xfId="14082"/>
    <cellStyle name="Saída 2 2 2 3 2 3 9" xfId="14521"/>
    <cellStyle name="Saída 2 2 2 3 2 4" xfId="2246"/>
    <cellStyle name="Saída 2 2 2 3 2 4 2" xfId="7416"/>
    <cellStyle name="Saída 2 2 2 3 2 4 2 2" xfId="11421"/>
    <cellStyle name="Saída 2 2 2 3 2 4 2 3" xfId="17657"/>
    <cellStyle name="Saída 2 2 2 3 2 4 2 4" xfId="20969"/>
    <cellStyle name="Saída 2 2 2 3 2 4 3" xfId="5708"/>
    <cellStyle name="Saída 2 2 2 3 2 4 3 2" xfId="16366"/>
    <cellStyle name="Saída 2 2 2 3 2 4 3 3" xfId="19261"/>
    <cellStyle name="Saída 2 2 2 3 2 4 4" xfId="8433"/>
    <cellStyle name="Saída 2 2 2 3 2 4 5" xfId="13808"/>
    <cellStyle name="Saída 2 2 2 3 2 4 6" xfId="15030"/>
    <cellStyle name="Saída 2 2 2 3 2 5" xfId="5751"/>
    <cellStyle name="Saída 2 2 2 3 2 5 2" xfId="7459"/>
    <cellStyle name="Saída 2 2 2 3 2 5 2 2" xfId="11462"/>
    <cellStyle name="Saída 2 2 2 3 2 5 2 3" xfId="17700"/>
    <cellStyle name="Saída 2 2 2 3 2 5 2 4" xfId="21012"/>
    <cellStyle name="Saída 2 2 2 3 2 5 3" xfId="10304"/>
    <cellStyle name="Saída 2 2 2 3 2 5 4" xfId="16409"/>
    <cellStyle name="Saída 2 2 2 3 2 5 5" xfId="19304"/>
    <cellStyle name="Saída 2 2 2 3 2 6" xfId="5983"/>
    <cellStyle name="Saída 2 2 2 3 2 6 2" xfId="7691"/>
    <cellStyle name="Saída 2 2 2 3 2 6 2 2" xfId="11694"/>
    <cellStyle name="Saída 2 2 2 3 2 6 2 3" xfId="17871"/>
    <cellStyle name="Saída 2 2 2 3 2 6 2 4" xfId="21244"/>
    <cellStyle name="Saída 2 2 2 3 2 6 3" xfId="10344"/>
    <cellStyle name="Saída 2 2 2 3 2 6 4" xfId="16580"/>
    <cellStyle name="Saída 2 2 2 3 2 6 5" xfId="19536"/>
    <cellStyle name="Saída 2 2 2 3 2 7" xfId="6215"/>
    <cellStyle name="Saída 2 2 2 3 2 7 2" xfId="7923"/>
    <cellStyle name="Saída 2 2 2 3 2 7 2 2" xfId="11926"/>
    <cellStyle name="Saída 2 2 2 3 2 7 2 3" xfId="18042"/>
    <cellStyle name="Saída 2 2 2 3 2 7 2 4" xfId="21476"/>
    <cellStyle name="Saída 2 2 2 3 2 7 3" xfId="10384"/>
    <cellStyle name="Saída 2 2 2 3 2 7 4" xfId="16750"/>
    <cellStyle name="Saída 2 2 2 3 2 7 5" xfId="19768"/>
    <cellStyle name="Saída 2 2 2 3 2 8" xfId="5199"/>
    <cellStyle name="Saída 2 2 2 3 2 8 2" xfId="9979"/>
    <cellStyle name="Saída 2 2 2 3 2 8 3" xfId="15987"/>
    <cellStyle name="Saída 2 2 2 3 2 8 4" xfId="18752"/>
    <cellStyle name="Saída 2 2 2 3 2 9" xfId="6907"/>
    <cellStyle name="Saída 2 2 2 3 2 9 2" xfId="10967"/>
    <cellStyle name="Saída 2 2 2 3 2 9 3" xfId="17279"/>
    <cellStyle name="Saída 2 2 2 3 2 9 4" xfId="20460"/>
    <cellStyle name="Saída 2 2 2 3 3" xfId="2514"/>
    <cellStyle name="Saída 2 2 2 3 3 10" xfId="8679"/>
    <cellStyle name="Saída 2 2 2 3 3 11" xfId="13998"/>
    <cellStyle name="Saída 2 2 2 3 3 12" xfId="17791"/>
    <cellStyle name="Saída 2 2 2 3 3 2" xfId="2901"/>
    <cellStyle name="Saída 2 2 2 3 3 2 2" xfId="6707"/>
    <cellStyle name="Saída 2 2 2 3 3 2 2 2" xfId="10828"/>
    <cellStyle name="Saída 2 2 2 3 3 2 2 3" xfId="17127"/>
    <cellStyle name="Saída 2 2 2 3 3 2 2 4" xfId="20260"/>
    <cellStyle name="Saída 2 2 2 3 3 2 3" xfId="4998"/>
    <cellStyle name="Saída 2 2 2 3 3 2 3 2" xfId="15836"/>
    <cellStyle name="Saída 2 2 2 3 3 2 3 3" xfId="18551"/>
    <cellStyle name="Saída 2 2 2 3 3 2 4" xfId="9028"/>
    <cellStyle name="Saída 2 2 2 3 3 2 5" xfId="14278"/>
    <cellStyle name="Saída 2 2 2 3 3 2 6" xfId="15957"/>
    <cellStyle name="Saída 2 2 2 3 3 3" xfId="3284"/>
    <cellStyle name="Saída 2 2 2 3 3 3 2" xfId="4455"/>
    <cellStyle name="Saída 2 2 2 3 3 3 2 2" xfId="9733"/>
    <cellStyle name="Saída 2 2 2 3 3 3 2 3" xfId="15424"/>
    <cellStyle name="Saída 2 2 2 3 3 3 2 4" xfId="12178"/>
    <cellStyle name="Saída 2 2 2 3 3 3 3" xfId="4647"/>
    <cellStyle name="Saída 2 2 2 3 3 3 3 2" xfId="15556"/>
    <cellStyle name="Saída 2 2 2 3 3 3 3 3" xfId="18200"/>
    <cellStyle name="Saída 2 2 2 3 3 3 4" xfId="9242"/>
    <cellStyle name="Saída 2 2 2 3 3 3 5" xfId="14554"/>
    <cellStyle name="Saída 2 2 2 3 3 3 6" xfId="13430"/>
    <cellStyle name="Saída 2 2 2 3 3 4" xfId="3667"/>
    <cellStyle name="Saída 2 2 2 3 3 4 2" xfId="7514"/>
    <cellStyle name="Saída 2 2 2 3 3 4 2 2" xfId="11517"/>
    <cellStyle name="Saída 2 2 2 3 3 4 2 3" xfId="17746"/>
    <cellStyle name="Saída 2 2 2 3 3 4 2 4" xfId="21067"/>
    <cellStyle name="Saída 2 2 2 3 3 4 3" xfId="5806"/>
    <cellStyle name="Saída 2 2 2 3 3 4 3 2" xfId="16455"/>
    <cellStyle name="Saída 2 2 2 3 3 4 3 3" xfId="19359"/>
    <cellStyle name="Saída 2 2 2 3 3 4 4" xfId="9420"/>
    <cellStyle name="Saída 2 2 2 3 3 4 5" xfId="14829"/>
    <cellStyle name="Saída 2 2 2 3 3 4 6" xfId="13061"/>
    <cellStyle name="Saída 2 2 2 3 3 5" xfId="4049"/>
    <cellStyle name="Saída 2 2 2 3 3 5 2" xfId="7746"/>
    <cellStyle name="Saída 2 2 2 3 3 5 2 2" xfId="11749"/>
    <cellStyle name="Saída 2 2 2 3 3 5 2 3" xfId="17917"/>
    <cellStyle name="Saída 2 2 2 3 3 5 2 4" xfId="21299"/>
    <cellStyle name="Saída 2 2 2 3 3 5 3" xfId="6038"/>
    <cellStyle name="Saída 2 2 2 3 3 5 3 2" xfId="16626"/>
    <cellStyle name="Saída 2 2 2 3 3 5 3 3" xfId="19591"/>
    <cellStyle name="Saída 2 2 2 3 3 5 4" xfId="9597"/>
    <cellStyle name="Saída 2 2 2 3 3 5 5" xfId="15103"/>
    <cellStyle name="Saída 2 2 2 3 3 5 6" xfId="12679"/>
    <cellStyle name="Saída 2 2 2 3 3 6" xfId="6270"/>
    <cellStyle name="Saída 2 2 2 3 3 6 2" xfId="7978"/>
    <cellStyle name="Saída 2 2 2 3 3 6 2 2" xfId="11981"/>
    <cellStyle name="Saída 2 2 2 3 3 6 2 3" xfId="18088"/>
    <cellStyle name="Saída 2 2 2 3 3 6 2 4" xfId="21531"/>
    <cellStyle name="Saída 2 2 2 3 3 6 3" xfId="10439"/>
    <cellStyle name="Saída 2 2 2 3 3 6 4" xfId="16796"/>
    <cellStyle name="Saída 2 2 2 3 3 6 5" xfId="19823"/>
    <cellStyle name="Saída 2 2 2 3 3 7" xfId="5258"/>
    <cellStyle name="Saída 2 2 2 3 3 7 2" xfId="10034"/>
    <cellStyle name="Saída 2 2 2 3 3 7 3" xfId="16034"/>
    <cellStyle name="Saída 2 2 2 3 3 7 4" xfId="18811"/>
    <cellStyle name="Saída 2 2 2 3 3 8" xfId="6966"/>
    <cellStyle name="Saída 2 2 2 3 3 8 2" xfId="11022"/>
    <cellStyle name="Saída 2 2 2 3 3 8 3" xfId="17326"/>
    <cellStyle name="Saída 2 2 2 3 3 8 4" xfId="20519"/>
    <cellStyle name="Saída 2 2 2 3 3 9" xfId="4354"/>
    <cellStyle name="Saída 2 2 2 3 3 9 2" xfId="15349"/>
    <cellStyle name="Saída 2 2 2 3 3 9 3" xfId="12388"/>
    <cellStyle name="Saída 2 2 2 3 4" xfId="2396"/>
    <cellStyle name="Saída 2 2 2 3 4 2" xfId="2783"/>
    <cellStyle name="Saída 2 2 2 3 4 2 2" xfId="7133"/>
    <cellStyle name="Saída 2 2 2 3 4 2 2 2" xfId="17436"/>
    <cellStyle name="Saída 2 2 2 3 4 2 2 3" xfId="20686"/>
    <cellStyle name="Saída 2 2 2 3 4 2 3" xfId="8928"/>
    <cellStyle name="Saída 2 2 2 3 4 2 4" xfId="14183"/>
    <cellStyle name="Saída 2 2 2 3 4 2 5" xfId="16331"/>
    <cellStyle name="Saída 2 2 2 3 4 3" xfId="3166"/>
    <cellStyle name="Saída 2 2 2 3 4 3 2" xfId="14459"/>
    <cellStyle name="Saída 2 2 2 3 4 3 3" xfId="15513"/>
    <cellStyle name="Saída 2 2 2 3 4 4" xfId="3549"/>
    <cellStyle name="Saída 2 2 2 3 4 4 2" xfId="14734"/>
    <cellStyle name="Saída 2 2 2 3 4 4 3" xfId="13179"/>
    <cellStyle name="Saída 2 2 2 3 4 5" xfId="3931"/>
    <cellStyle name="Saída 2 2 2 3 4 5 2" xfId="15008"/>
    <cellStyle name="Saída 2 2 2 3 4 5 3" xfId="12797"/>
    <cellStyle name="Saída 2 2 2 3 4 6" xfId="5425"/>
    <cellStyle name="Saída 2 2 2 3 4 6 2" xfId="16144"/>
    <cellStyle name="Saída 2 2 2 3 4 6 3" xfId="18978"/>
    <cellStyle name="Saída 2 2 2 3 4 7" xfId="8571"/>
    <cellStyle name="Saída 2 2 2 3 4 8" xfId="13903"/>
    <cellStyle name="Saída 2 2 2 3 4 9" xfId="15570"/>
    <cellStyle name="Saída 2 2 2 3 5" xfId="2223"/>
    <cellStyle name="Saída 2 2 2 3 5 2" xfId="7411"/>
    <cellStyle name="Saída 2 2 2 3 5 2 2" xfId="11416"/>
    <cellStyle name="Saída 2 2 2 3 5 2 3" xfId="17653"/>
    <cellStyle name="Saída 2 2 2 3 5 2 4" xfId="20964"/>
    <cellStyle name="Saída 2 2 2 3 5 3" xfId="5703"/>
    <cellStyle name="Saída 2 2 2 3 5 3 2" xfId="16362"/>
    <cellStyle name="Saída 2 2 2 3 5 3 3" xfId="19256"/>
    <cellStyle name="Saída 2 2 2 3 5 4" xfId="8410"/>
    <cellStyle name="Saída 2 2 2 3 5 5" xfId="13792"/>
    <cellStyle name="Saída 2 2 2 3 5 6" xfId="17216"/>
    <cellStyle name="Saída 2 2 2 3 6" xfId="5729"/>
    <cellStyle name="Saída 2 2 2 3 6 2" xfId="7437"/>
    <cellStyle name="Saída 2 2 2 3 6 2 2" xfId="11440"/>
    <cellStyle name="Saída 2 2 2 3 6 2 3" xfId="17678"/>
    <cellStyle name="Saída 2 2 2 3 6 2 4" xfId="20990"/>
    <cellStyle name="Saída 2 2 2 3 6 3" xfId="10282"/>
    <cellStyle name="Saída 2 2 2 3 6 4" xfId="16387"/>
    <cellStyle name="Saída 2 2 2 3 6 5" xfId="19282"/>
    <cellStyle name="Saída 2 2 2 3 7" xfId="5961"/>
    <cellStyle name="Saída 2 2 2 3 7 2" xfId="7669"/>
    <cellStyle name="Saída 2 2 2 3 7 2 2" xfId="11672"/>
    <cellStyle name="Saída 2 2 2 3 7 2 3" xfId="17849"/>
    <cellStyle name="Saída 2 2 2 3 7 2 4" xfId="21222"/>
    <cellStyle name="Saída 2 2 2 3 7 3" xfId="10322"/>
    <cellStyle name="Saída 2 2 2 3 7 4" xfId="16558"/>
    <cellStyle name="Saída 2 2 2 3 7 5" xfId="19514"/>
    <cellStyle name="Saída 2 2 2 3 8" xfId="6193"/>
    <cellStyle name="Saída 2 2 2 3 8 2" xfId="7901"/>
    <cellStyle name="Saída 2 2 2 3 8 2 2" xfId="11904"/>
    <cellStyle name="Saída 2 2 2 3 8 2 3" xfId="18020"/>
    <cellStyle name="Saída 2 2 2 3 8 2 4" xfId="21454"/>
    <cellStyle name="Saída 2 2 2 3 8 3" xfId="10362"/>
    <cellStyle name="Saída 2 2 2 3 8 4" xfId="16728"/>
    <cellStyle name="Saída 2 2 2 3 8 5" xfId="19746"/>
    <cellStyle name="Saída 2 2 2 3 9" xfId="5160"/>
    <cellStyle name="Saída 2 2 2 3 9 2" xfId="9957"/>
    <cellStyle name="Saída 2 2 2 3 9 3" xfId="15958"/>
    <cellStyle name="Saída 2 2 2 3 9 4" xfId="18713"/>
    <cellStyle name="Saída 2 2 2 4" xfId="2166"/>
    <cellStyle name="Saída 2 2 2 4 10" xfId="8354"/>
    <cellStyle name="Saída 2 2 2 4 11" xfId="13743"/>
    <cellStyle name="Saída 2 2 2 4 12" xfId="16489"/>
    <cellStyle name="Saída 2 2 2 4 2" xfId="2124"/>
    <cellStyle name="Saída 2 2 2 4 2 2" xfId="6724"/>
    <cellStyle name="Saída 2 2 2 4 2 2 2" xfId="10845"/>
    <cellStyle name="Saída 2 2 2 4 2 2 3" xfId="17139"/>
    <cellStyle name="Saída 2 2 2 4 2 2 4" xfId="20277"/>
    <cellStyle name="Saída 2 2 2 4 2 3" xfId="5015"/>
    <cellStyle name="Saída 2 2 2 4 2 3 2" xfId="15848"/>
    <cellStyle name="Saída 2 2 2 4 2 3 3" xfId="18568"/>
    <cellStyle name="Saída 2 2 2 4 2 4" xfId="8314"/>
    <cellStyle name="Saída 2 2 2 4 2 5" xfId="13708"/>
    <cellStyle name="Saída 2 2 2 4 2 6" xfId="14670"/>
    <cellStyle name="Saída 2 2 2 4 3" xfId="2152"/>
    <cellStyle name="Saída 2 2 2 4 3 2" xfId="7130"/>
    <cellStyle name="Saída 2 2 2 4 3 2 2" xfId="11183"/>
    <cellStyle name="Saída 2 2 2 4 3 2 3" xfId="17433"/>
    <cellStyle name="Saída 2 2 2 4 3 2 4" xfId="20683"/>
    <cellStyle name="Saída 2 2 2 4 3 3" xfId="5422"/>
    <cellStyle name="Saída 2 2 2 4 3 3 2" xfId="16141"/>
    <cellStyle name="Saída 2 2 2 4 3 3 3" xfId="18975"/>
    <cellStyle name="Saída 2 2 2 4 3 4" xfId="8342"/>
    <cellStyle name="Saída 2 2 2 4 3 5" xfId="13731"/>
    <cellStyle name="Saída 2 2 2 4 3 6" xfId="16910"/>
    <cellStyle name="Saída 2 2 2 4 4" xfId="2161"/>
    <cellStyle name="Saída 2 2 2 4 4 2" xfId="7552"/>
    <cellStyle name="Saída 2 2 2 4 4 2 2" xfId="11555"/>
    <cellStyle name="Saída 2 2 2 4 4 2 3" xfId="17777"/>
    <cellStyle name="Saída 2 2 2 4 4 2 4" xfId="21105"/>
    <cellStyle name="Saída 2 2 2 4 4 3" xfId="5844"/>
    <cellStyle name="Saída 2 2 2 4 4 3 2" xfId="16486"/>
    <cellStyle name="Saída 2 2 2 4 4 3 3" xfId="19397"/>
    <cellStyle name="Saída 2 2 2 4 4 4" xfId="8351"/>
    <cellStyle name="Saída 2 2 2 4 4 5" xfId="13739"/>
    <cellStyle name="Saída 2 2 2 4 4 6" xfId="18122"/>
    <cellStyle name="Saída 2 2 2 4 5" xfId="2130"/>
    <cellStyle name="Saída 2 2 2 4 5 2" xfId="7784"/>
    <cellStyle name="Saída 2 2 2 4 5 2 2" xfId="11787"/>
    <cellStyle name="Saída 2 2 2 4 5 2 3" xfId="17948"/>
    <cellStyle name="Saída 2 2 2 4 5 2 4" xfId="21337"/>
    <cellStyle name="Saída 2 2 2 4 5 3" xfId="6076"/>
    <cellStyle name="Saída 2 2 2 4 5 3 2" xfId="16657"/>
    <cellStyle name="Saída 2 2 2 4 5 3 3" xfId="19629"/>
    <cellStyle name="Saída 2 2 2 4 5 4" xfId="8320"/>
    <cellStyle name="Saída 2 2 2 4 5 5" xfId="13712"/>
    <cellStyle name="Saída 2 2 2 4 5 6" xfId="14119"/>
    <cellStyle name="Saída 2 2 2 4 6" xfId="6308"/>
    <cellStyle name="Saída 2 2 2 4 6 2" xfId="8016"/>
    <cellStyle name="Saída 2 2 2 4 6 2 2" xfId="12019"/>
    <cellStyle name="Saída 2 2 2 4 6 2 3" xfId="18119"/>
    <cellStyle name="Saída 2 2 2 4 6 2 4" xfId="21569"/>
    <cellStyle name="Saída 2 2 2 4 6 3" xfId="10477"/>
    <cellStyle name="Saída 2 2 2 4 6 4" xfId="16827"/>
    <cellStyle name="Saída 2 2 2 4 6 5" xfId="19861"/>
    <cellStyle name="Saída 2 2 2 4 7" xfId="5296"/>
    <cellStyle name="Saída 2 2 2 4 7 2" xfId="10072"/>
    <cellStyle name="Saída 2 2 2 4 7 3" xfId="16065"/>
    <cellStyle name="Saída 2 2 2 4 7 4" xfId="18849"/>
    <cellStyle name="Saída 2 2 2 4 8" xfId="7004"/>
    <cellStyle name="Saída 2 2 2 4 8 2" xfId="11060"/>
    <cellStyle name="Saída 2 2 2 4 8 3" xfId="17357"/>
    <cellStyle name="Saída 2 2 2 4 8 4" xfId="20557"/>
    <cellStyle name="Saída 2 2 2 4 9" xfId="4397"/>
    <cellStyle name="Saída 2 2 2 4 9 2" xfId="15384"/>
    <cellStyle name="Saída 2 2 2 4 9 3" xfId="12347"/>
    <cellStyle name="Saída 2 2 2 5" xfId="2451"/>
    <cellStyle name="Saída 2 2 2 5 2" xfId="2838"/>
    <cellStyle name="Saída 2 2 2 5 2 2" xfId="6762"/>
    <cellStyle name="Saída 2 2 2 5 2 2 2" xfId="17168"/>
    <cellStyle name="Saída 2 2 2 5 2 2 3" xfId="20315"/>
    <cellStyle name="Saída 2 2 2 5 2 3" xfId="8966"/>
    <cellStyle name="Saída 2 2 2 5 2 4" xfId="14226"/>
    <cellStyle name="Saída 2 2 2 5 2 5" xfId="18137"/>
    <cellStyle name="Saída 2 2 2 5 3" xfId="3221"/>
    <cellStyle name="Saída 2 2 2 5 3 2" xfId="14502"/>
    <cellStyle name="Saída 2 2 2 5 3 3" xfId="13546"/>
    <cellStyle name="Saída 2 2 2 5 4" xfId="3604"/>
    <cellStyle name="Saída 2 2 2 5 4 2" xfId="14777"/>
    <cellStyle name="Saída 2 2 2 5 4 3" xfId="13124"/>
    <cellStyle name="Saída 2 2 2 5 5" xfId="3986"/>
    <cellStyle name="Saída 2 2 2 5 5 2" xfId="15051"/>
    <cellStyle name="Saída 2 2 2 5 5 3" xfId="12742"/>
    <cellStyle name="Saída 2 2 2 5 6" xfId="5053"/>
    <cellStyle name="Saída 2 2 2 5 6 2" xfId="15877"/>
    <cellStyle name="Saída 2 2 2 5 6 3" xfId="18606"/>
    <cellStyle name="Saída 2 2 2 5 7" xfId="8617"/>
    <cellStyle name="Saída 2 2 2 5 8" xfId="13946"/>
    <cellStyle name="Saída 2 2 2 5 9" xfId="16453"/>
    <cellStyle name="Saída 2 2 2 6" xfId="2349"/>
    <cellStyle name="Saída 2 2 2 6 2" xfId="2736"/>
    <cellStyle name="Saída 2 2 2 6 2 2" xfId="7195"/>
    <cellStyle name="Saída 2 2 2 6 2 2 2" xfId="17489"/>
    <cellStyle name="Saída 2 2 2 6 2 2 3" xfId="20748"/>
    <cellStyle name="Saída 2 2 2 6 2 3" xfId="8895"/>
    <cellStyle name="Saída 2 2 2 6 2 4" xfId="14147"/>
    <cellStyle name="Saída 2 2 2 6 2 5" xfId="16441"/>
    <cellStyle name="Saída 2 2 2 6 3" xfId="3119"/>
    <cellStyle name="Saída 2 2 2 6 3 2" xfId="14423"/>
    <cellStyle name="Saída 2 2 2 6 3 3" xfId="15203"/>
    <cellStyle name="Saída 2 2 2 6 4" xfId="3502"/>
    <cellStyle name="Saída 2 2 2 6 4 2" xfId="14698"/>
    <cellStyle name="Saída 2 2 2 6 4 3" xfId="13494"/>
    <cellStyle name="Saída 2 2 2 6 5" xfId="3884"/>
    <cellStyle name="Saída 2 2 2 6 5 2" xfId="14972"/>
    <cellStyle name="Saída 2 2 2 6 5 3" xfId="12844"/>
    <cellStyle name="Saída 2 2 2 6 6" xfId="5487"/>
    <cellStyle name="Saída 2 2 2 6 6 2" xfId="16197"/>
    <cellStyle name="Saída 2 2 2 6 6 3" xfId="19040"/>
    <cellStyle name="Saída 2 2 2 6 7" xfId="8531"/>
    <cellStyle name="Saída 2 2 2 6 8" xfId="13867"/>
    <cellStyle name="Saída 2 2 2 6 9" xfId="14926"/>
    <cellStyle name="Saída 2 2 2 7" xfId="4969"/>
    <cellStyle name="Saída 2 2 2 7 2" xfId="6678"/>
    <cellStyle name="Saída 2 2 2 7 2 2" xfId="10801"/>
    <cellStyle name="Saída 2 2 2 7 2 3" xfId="17103"/>
    <cellStyle name="Saída 2 2 2 7 2 4" xfId="20231"/>
    <cellStyle name="Saída 2 2 2 7 3" xfId="9879"/>
    <cellStyle name="Saída 2 2 2 7 4" xfId="15812"/>
    <cellStyle name="Saída 2 2 2 7 5" xfId="18522"/>
    <cellStyle name="Saída 2 2 2 8" xfId="5655"/>
    <cellStyle name="Saída 2 2 2 8 2" xfId="7363"/>
    <cellStyle name="Saída 2 2 2 8 2 2" xfId="11374"/>
    <cellStyle name="Saída 2 2 2 8 2 3" xfId="17615"/>
    <cellStyle name="Saída 2 2 2 8 2 4" xfId="20916"/>
    <cellStyle name="Saída 2 2 2 8 3" xfId="10236"/>
    <cellStyle name="Saída 2 2 2 8 4" xfId="16324"/>
    <cellStyle name="Saída 2 2 2 8 5" xfId="19208"/>
    <cellStyle name="Saída 2 2 2 9" xfId="4852"/>
    <cellStyle name="Saída 2 2 2 9 2" xfId="6561"/>
    <cellStyle name="Saída 2 2 2 9 2 2" xfId="10722"/>
    <cellStyle name="Saída 2 2 2 9 2 3" xfId="16999"/>
    <cellStyle name="Saída 2 2 2 9 2 4" xfId="20114"/>
    <cellStyle name="Saída 2 2 2 9 3" xfId="9862"/>
    <cellStyle name="Saída 2 2 2 9 4" xfId="15708"/>
    <cellStyle name="Saída 2 2 2 9 5" xfId="18405"/>
    <cellStyle name="Saída 2 2 3" xfId="2042"/>
    <cellStyle name="Saída 2 2 3 10" xfId="5103"/>
    <cellStyle name="Saída 2 2 3 10 2" xfId="9916"/>
    <cellStyle name="Saída 2 2 3 10 3" xfId="15916"/>
    <cellStyle name="Saída 2 2 3 10 4" xfId="18656"/>
    <cellStyle name="Saída 2 2 3 11" xfId="6812"/>
    <cellStyle name="Saída 2 2 3 11 2" xfId="10903"/>
    <cellStyle name="Saída 2 2 3 11 3" xfId="17207"/>
    <cellStyle name="Saída 2 2 3 11 4" xfId="20365"/>
    <cellStyle name="Saída 2 2 3 12" xfId="4231"/>
    <cellStyle name="Saída 2 2 3 12 2" xfId="15241"/>
    <cellStyle name="Saída 2 2 3 12 3" xfId="12498"/>
    <cellStyle name="Saída 2 2 3 13" xfId="8232"/>
    <cellStyle name="Saída 2 2 3 14" xfId="13648"/>
    <cellStyle name="Saída 2 2 3 15" xfId="16889"/>
    <cellStyle name="Saída 2 2 3 2" xfId="2099"/>
    <cellStyle name="Saída 2 2 3 2 10" xfId="4283"/>
    <cellStyle name="Saída 2 2 3 2 10 2" xfId="15288"/>
    <cellStyle name="Saída 2 2 3 2 10 3" xfId="12459"/>
    <cellStyle name="Saída 2 2 3 2 11" xfId="8289"/>
    <cellStyle name="Saída 2 2 3 2 12" xfId="13691"/>
    <cellStyle name="Saída 2 2 3 2 2" xfId="2589"/>
    <cellStyle name="Saída 2 2 3 2 2 10" xfId="8754"/>
    <cellStyle name="Saída 2 2 3 2 2 11" xfId="14056"/>
    <cellStyle name="Saída 2 2 3 2 2 12" xfId="15307"/>
    <cellStyle name="Saída 2 2 3 2 2 2" xfId="2976"/>
    <cellStyle name="Saída 2 2 3 2 2 2 2" xfId="7337"/>
    <cellStyle name="Saída 2 2 3 2 2 2 2 2" xfId="11348"/>
    <cellStyle name="Saída 2 2 3 2 2 2 2 3" xfId="17595"/>
    <cellStyle name="Saída 2 2 3 2 2 2 2 4" xfId="20890"/>
    <cellStyle name="Saída 2 2 3 2 2 2 3" xfId="5629"/>
    <cellStyle name="Saída 2 2 3 2 2 2 3 2" xfId="16304"/>
    <cellStyle name="Saída 2 2 3 2 2 2 3 3" xfId="19182"/>
    <cellStyle name="Saída 2 2 3 2 2 2 4" xfId="9103"/>
    <cellStyle name="Saída 2 2 3 2 2 2 5" xfId="14336"/>
    <cellStyle name="Saída 2 2 3 2 2 2 6" xfId="14949"/>
    <cellStyle name="Saída 2 2 3 2 2 3" xfId="3359"/>
    <cellStyle name="Saída 2 2 3 2 2 3 2" xfId="6416"/>
    <cellStyle name="Saída 2 2 3 2 2 3 2 2" xfId="10585"/>
    <cellStyle name="Saída 2 2 3 2 2 3 2 3" xfId="16888"/>
    <cellStyle name="Saída 2 2 3 2 2 3 2 4" xfId="19969"/>
    <cellStyle name="Saída 2 2 3 2 2 3 3" xfId="4707"/>
    <cellStyle name="Saída 2 2 3 2 2 3 3 2" xfId="15598"/>
    <cellStyle name="Saída 2 2 3 2 2 3 3 3" xfId="18260"/>
    <cellStyle name="Saída 2 2 3 2 2 3 4" xfId="9313"/>
    <cellStyle name="Saída 2 2 3 2 2 3 5" xfId="14611"/>
    <cellStyle name="Saída 2 2 3 2 2 3 6" xfId="13355"/>
    <cellStyle name="Saída 2 2 3 2 2 4" xfId="3742"/>
    <cellStyle name="Saída 2 2 3 2 2 4 2" xfId="7644"/>
    <cellStyle name="Saída 2 2 3 2 2 4 2 2" xfId="11647"/>
    <cellStyle name="Saída 2 2 3 2 2 4 2 3" xfId="17829"/>
    <cellStyle name="Saída 2 2 3 2 2 4 2 4" xfId="21197"/>
    <cellStyle name="Saída 2 2 3 2 2 4 3" xfId="5936"/>
    <cellStyle name="Saída 2 2 3 2 2 4 3 2" xfId="16538"/>
    <cellStyle name="Saída 2 2 3 2 2 4 3 3" xfId="19489"/>
    <cellStyle name="Saída 2 2 3 2 2 4 4" xfId="9491"/>
    <cellStyle name="Saída 2 2 3 2 2 4 5" xfId="14887"/>
    <cellStyle name="Saída 2 2 3 2 2 4 6" xfId="12986"/>
    <cellStyle name="Saída 2 2 3 2 2 5" xfId="4124"/>
    <cellStyle name="Saída 2 2 3 2 2 5 2" xfId="7876"/>
    <cellStyle name="Saída 2 2 3 2 2 5 2 2" xfId="11879"/>
    <cellStyle name="Saída 2 2 3 2 2 5 2 3" xfId="18000"/>
    <cellStyle name="Saída 2 2 3 2 2 5 2 4" xfId="21429"/>
    <cellStyle name="Saída 2 2 3 2 2 5 3" xfId="6168"/>
    <cellStyle name="Saída 2 2 3 2 2 5 3 2" xfId="16708"/>
    <cellStyle name="Saída 2 2 3 2 2 5 3 3" xfId="19721"/>
    <cellStyle name="Saída 2 2 3 2 2 5 4" xfId="9668"/>
    <cellStyle name="Saída 2 2 3 2 2 5 5" xfId="15159"/>
    <cellStyle name="Saída 2 2 3 2 2 5 6" xfId="12604"/>
    <cellStyle name="Saída 2 2 3 2 2 6" xfId="6400"/>
    <cellStyle name="Saída 2 2 3 2 2 6 2" xfId="8108"/>
    <cellStyle name="Saída 2 2 3 2 2 6 2 2" xfId="12111"/>
    <cellStyle name="Saída 2 2 3 2 2 6 2 3" xfId="18172"/>
    <cellStyle name="Saída 2 2 3 2 2 6 2 4" xfId="21661"/>
    <cellStyle name="Saída 2 2 3 2 2 6 3" xfId="10569"/>
    <cellStyle name="Saída 2 2 3 2 2 6 4" xfId="16879"/>
    <cellStyle name="Saída 2 2 3 2 2 6 5" xfId="19953"/>
    <cellStyle name="Saída 2 2 3 2 2 7" xfId="5388"/>
    <cellStyle name="Saída 2 2 3 2 2 7 2" xfId="10164"/>
    <cellStyle name="Saída 2 2 3 2 2 7 3" xfId="16118"/>
    <cellStyle name="Saída 2 2 3 2 2 7 4" xfId="18941"/>
    <cellStyle name="Saída 2 2 3 2 2 8" xfId="7096"/>
    <cellStyle name="Saída 2 2 3 2 2 8 2" xfId="11152"/>
    <cellStyle name="Saída 2 2 3 2 2 8 3" xfId="17410"/>
    <cellStyle name="Saída 2 2 3 2 2 8 4" xfId="20649"/>
    <cellStyle name="Saída 2 2 3 2 2 9" xfId="4582"/>
    <cellStyle name="Saída 2 2 3 2 2 9 2" xfId="15506"/>
    <cellStyle name="Saída 2 2 3 2 2 9 3" xfId="12235"/>
    <cellStyle name="Saída 2 2 3 2 3" xfId="2646"/>
    <cellStyle name="Saída 2 2 3 2 3 2" xfId="3033"/>
    <cellStyle name="Saída 2 2 3 2 3 2 2" xfId="6655"/>
    <cellStyle name="Saída 2 2 3 2 3 2 2 2" xfId="17083"/>
    <cellStyle name="Saída 2 2 3 2 3 2 2 3" xfId="20208"/>
    <cellStyle name="Saída 2 2 3 2 3 2 3" xfId="9143"/>
    <cellStyle name="Saída 2 2 3 2 3 2 4" xfId="14378"/>
    <cellStyle name="Saída 2 2 3 2 3 2 5" xfId="13664"/>
    <cellStyle name="Saída 2 2 3 2 3 3" xfId="3416"/>
    <cellStyle name="Saída 2 2 3 2 3 3 2" xfId="14653"/>
    <cellStyle name="Saída 2 2 3 2 3 3 3" xfId="13298"/>
    <cellStyle name="Saída 2 2 3 2 3 4" xfId="3799"/>
    <cellStyle name="Saída 2 2 3 2 3 4 2" xfId="14928"/>
    <cellStyle name="Saída 2 2 3 2 3 4 3" xfId="12929"/>
    <cellStyle name="Saída 2 2 3 2 3 5" xfId="4181"/>
    <cellStyle name="Saída 2 2 3 2 3 5 2" xfId="15200"/>
    <cellStyle name="Saída 2 2 3 2 3 5 3" xfId="12548"/>
    <cellStyle name="Saída 2 2 3 2 3 6" xfId="4946"/>
    <cellStyle name="Saída 2 2 3 2 3 6 2" xfId="15792"/>
    <cellStyle name="Saída 2 2 3 2 3 6 3" xfId="18499"/>
    <cellStyle name="Saída 2 2 3 2 3 7" xfId="8811"/>
    <cellStyle name="Saída 2 2 3 2 3 8" xfId="14098"/>
    <cellStyle name="Saída 2 2 3 2 3 9" xfId="14386"/>
    <cellStyle name="Saída 2 2 3 2 4" xfId="2264"/>
    <cellStyle name="Saída 2 2 3 2 4 2" xfId="7152"/>
    <cellStyle name="Saída 2 2 3 2 4 2 2" xfId="11199"/>
    <cellStyle name="Saída 2 2 3 2 4 2 3" xfId="17452"/>
    <cellStyle name="Saída 2 2 3 2 4 2 4" xfId="20705"/>
    <cellStyle name="Saída 2 2 3 2 4 3" xfId="5444"/>
    <cellStyle name="Saída 2 2 3 2 4 3 2" xfId="16160"/>
    <cellStyle name="Saída 2 2 3 2 4 3 3" xfId="18997"/>
    <cellStyle name="Saída 2 2 3 2 4 4" xfId="8451"/>
    <cellStyle name="Saída 2 2 3 2 4 5" xfId="13823"/>
    <cellStyle name="Saída 2 2 3 2 4 6" xfId="15336"/>
    <cellStyle name="Saída 2 2 3 2 5" xfId="5741"/>
    <cellStyle name="Saída 2 2 3 2 5 2" xfId="7449"/>
    <cellStyle name="Saída 2 2 3 2 5 2 2" xfId="11452"/>
    <cellStyle name="Saída 2 2 3 2 5 2 3" xfId="17690"/>
    <cellStyle name="Saída 2 2 3 2 5 2 4" xfId="21002"/>
    <cellStyle name="Saída 2 2 3 2 5 3" xfId="10294"/>
    <cellStyle name="Saída 2 2 3 2 5 4" xfId="16399"/>
    <cellStyle name="Saída 2 2 3 2 5 5" xfId="19294"/>
    <cellStyle name="Saída 2 2 3 2 6" xfId="5973"/>
    <cellStyle name="Saída 2 2 3 2 6 2" xfId="7681"/>
    <cellStyle name="Saída 2 2 3 2 6 2 2" xfId="11684"/>
    <cellStyle name="Saída 2 2 3 2 6 2 3" xfId="17861"/>
    <cellStyle name="Saída 2 2 3 2 6 2 4" xfId="21234"/>
    <cellStyle name="Saída 2 2 3 2 6 3" xfId="10334"/>
    <cellStyle name="Saída 2 2 3 2 6 4" xfId="16570"/>
    <cellStyle name="Saída 2 2 3 2 6 5" xfId="19526"/>
    <cellStyle name="Saída 2 2 3 2 7" xfId="6205"/>
    <cellStyle name="Saída 2 2 3 2 7 2" xfId="7913"/>
    <cellStyle name="Saída 2 2 3 2 7 2 2" xfId="11916"/>
    <cellStyle name="Saída 2 2 3 2 7 2 3" xfId="18032"/>
    <cellStyle name="Saída 2 2 3 2 7 2 4" xfId="21466"/>
    <cellStyle name="Saída 2 2 3 2 7 3" xfId="10374"/>
    <cellStyle name="Saída 2 2 3 2 7 4" xfId="16740"/>
    <cellStyle name="Saída 2 2 3 2 7 5" xfId="19758"/>
    <cellStyle name="Saída 2 2 3 2 8" xfId="5178"/>
    <cellStyle name="Saída 2 2 3 2 8 2" xfId="9969"/>
    <cellStyle name="Saída 2 2 3 2 8 3" xfId="15973"/>
    <cellStyle name="Saída 2 2 3 2 8 4" xfId="18731"/>
    <cellStyle name="Saída 2 2 3 2 9" xfId="6886"/>
    <cellStyle name="Saída 2 2 3 2 9 2" xfId="10955"/>
    <cellStyle name="Saída 2 2 3 2 9 3" xfId="17265"/>
    <cellStyle name="Saída 2 2 3 2 9 4" xfId="20439"/>
    <cellStyle name="Saída 2 2 3 3" xfId="1995"/>
    <cellStyle name="Saída 2 2 3 3 10" xfId="4223"/>
    <cellStyle name="Saída 2 2 3 3 10 2" xfId="15233"/>
    <cellStyle name="Saída 2 2 3 3 10 3" xfId="12506"/>
    <cellStyle name="Saída 2 2 3 3 11" xfId="8189"/>
    <cellStyle name="Saída 2 2 3 3 12" xfId="13609"/>
    <cellStyle name="Saída 2 2 3 3 2" xfId="2489"/>
    <cellStyle name="Saída 2 2 3 3 2 10" xfId="8654"/>
    <cellStyle name="Saída 2 2 3 3 2 11" xfId="13977"/>
    <cellStyle name="Saída 2 2 3 3 2 12" xfId="16104"/>
    <cellStyle name="Saída 2 2 3 3 2 2" xfId="2876"/>
    <cellStyle name="Saída 2 2 3 3 2 2 2" xfId="6605"/>
    <cellStyle name="Saída 2 2 3 3 2 2 2 2" xfId="10745"/>
    <cellStyle name="Saída 2 2 3 3 2 2 2 3" xfId="17040"/>
    <cellStyle name="Saída 2 2 3 3 2 2 2 4" xfId="20158"/>
    <cellStyle name="Saída 2 2 3 3 2 2 3" xfId="4896"/>
    <cellStyle name="Saída 2 2 3 3 2 2 3 2" xfId="15749"/>
    <cellStyle name="Saída 2 2 3 3 2 2 3 3" xfId="18449"/>
    <cellStyle name="Saída 2 2 3 3 2 2 4" xfId="9003"/>
    <cellStyle name="Saída 2 2 3 3 2 2 5" xfId="14257"/>
    <cellStyle name="Saída 2 2 3 3 2 2 6" xfId="14659"/>
    <cellStyle name="Saída 2 2 3 3 2 3" xfId="3259"/>
    <cellStyle name="Saída 2 2 3 3 2 3 2" xfId="7412"/>
    <cellStyle name="Saída 2 2 3 3 2 3 2 2" xfId="11417"/>
    <cellStyle name="Saída 2 2 3 3 2 3 2 3" xfId="17654"/>
    <cellStyle name="Saída 2 2 3 3 2 3 2 4" xfId="20965"/>
    <cellStyle name="Saída 2 2 3 3 2 3 3" xfId="5704"/>
    <cellStyle name="Saída 2 2 3 3 2 3 3 2" xfId="16363"/>
    <cellStyle name="Saída 2 2 3 3 2 3 3 3" xfId="19257"/>
    <cellStyle name="Saída 2 2 3 3 2 3 4" xfId="9217"/>
    <cellStyle name="Saída 2 2 3 3 2 3 5" xfId="14533"/>
    <cellStyle name="Saída 2 2 3 3 2 3 6" xfId="13455"/>
    <cellStyle name="Saída 2 2 3 3 2 4" xfId="3642"/>
    <cellStyle name="Saída 2 2 3 3 2 4 2" xfId="7477"/>
    <cellStyle name="Saída 2 2 3 3 2 4 2 2" xfId="11480"/>
    <cellStyle name="Saída 2 2 3 3 2 4 2 3" xfId="17716"/>
    <cellStyle name="Saída 2 2 3 3 2 4 2 4" xfId="21030"/>
    <cellStyle name="Saída 2 2 3 3 2 4 3" xfId="5769"/>
    <cellStyle name="Saída 2 2 3 3 2 4 3 2" xfId="16425"/>
    <cellStyle name="Saída 2 2 3 3 2 4 3 3" xfId="19322"/>
    <cellStyle name="Saída 2 2 3 3 2 4 4" xfId="9395"/>
    <cellStyle name="Saída 2 2 3 3 2 4 5" xfId="14808"/>
    <cellStyle name="Saída 2 2 3 3 2 4 6" xfId="13086"/>
    <cellStyle name="Saída 2 2 3 3 2 5" xfId="4024"/>
    <cellStyle name="Saída 2 2 3 3 2 5 2" xfId="7709"/>
    <cellStyle name="Saída 2 2 3 3 2 5 2 2" xfId="11712"/>
    <cellStyle name="Saída 2 2 3 3 2 5 2 3" xfId="17887"/>
    <cellStyle name="Saída 2 2 3 3 2 5 2 4" xfId="21262"/>
    <cellStyle name="Saída 2 2 3 3 2 5 3" xfId="6001"/>
    <cellStyle name="Saída 2 2 3 3 2 5 3 2" xfId="16596"/>
    <cellStyle name="Saída 2 2 3 3 2 5 3 3" xfId="19554"/>
    <cellStyle name="Saída 2 2 3 3 2 5 4" xfId="9572"/>
    <cellStyle name="Saída 2 2 3 3 2 5 5" xfId="15082"/>
    <cellStyle name="Saída 2 2 3 3 2 5 6" xfId="12704"/>
    <cellStyle name="Saída 2 2 3 3 2 6" xfId="6233"/>
    <cellStyle name="Saída 2 2 3 3 2 6 2" xfId="7941"/>
    <cellStyle name="Saída 2 2 3 3 2 6 2 2" xfId="11944"/>
    <cellStyle name="Saída 2 2 3 3 2 6 2 3" xfId="18058"/>
    <cellStyle name="Saída 2 2 3 3 2 6 2 4" xfId="21494"/>
    <cellStyle name="Saída 2 2 3 3 2 6 3" xfId="10402"/>
    <cellStyle name="Saída 2 2 3 3 2 6 4" xfId="16766"/>
    <cellStyle name="Saída 2 2 3 3 2 6 5" xfId="19786"/>
    <cellStyle name="Saída 2 2 3 3 2 7" xfId="5221"/>
    <cellStyle name="Saída 2 2 3 3 2 7 2" xfId="9997"/>
    <cellStyle name="Saída 2 2 3 3 2 7 3" xfId="16004"/>
    <cellStyle name="Saída 2 2 3 3 2 7 4" xfId="18774"/>
    <cellStyle name="Saída 2 2 3 3 2 8" xfId="6929"/>
    <cellStyle name="Saída 2 2 3 3 2 8 2" xfId="10985"/>
    <cellStyle name="Saída 2 2 3 3 2 8 3" xfId="17296"/>
    <cellStyle name="Saída 2 2 3 3 2 8 4" xfId="20482"/>
    <cellStyle name="Saída 2 2 3 3 2 9" xfId="4311"/>
    <cellStyle name="Saída 2 2 3 3 2 9 2" xfId="15314"/>
    <cellStyle name="Saída 2 2 3 3 2 9 3" xfId="12431"/>
    <cellStyle name="Saída 2 2 3 3 3" xfId="2442"/>
    <cellStyle name="Saída 2 2 3 3 3 2" xfId="2829"/>
    <cellStyle name="Saída 2 2 3 3 3 2 2" xfId="6584"/>
    <cellStyle name="Saída 2 2 3 3 3 2 2 2" xfId="17022"/>
    <cellStyle name="Saída 2 2 3 3 3 2 2 3" xfId="20137"/>
    <cellStyle name="Saída 2 2 3 3 3 2 3" xfId="8958"/>
    <cellStyle name="Saída 2 2 3 3 3 2 4" xfId="14220"/>
    <cellStyle name="Saída 2 2 3 3 3 2 5" xfId="15421"/>
    <cellStyle name="Saída 2 2 3 3 3 3" xfId="3212"/>
    <cellStyle name="Saída 2 2 3 3 3 3 2" xfId="14496"/>
    <cellStyle name="Saída 2 2 3 3 3 3 3" xfId="13574"/>
    <cellStyle name="Saída 2 2 3 3 3 4" xfId="3595"/>
    <cellStyle name="Saída 2 2 3 3 3 4 2" xfId="14771"/>
    <cellStyle name="Saída 2 2 3 3 3 4 3" xfId="13133"/>
    <cellStyle name="Saída 2 2 3 3 3 5" xfId="3977"/>
    <cellStyle name="Saída 2 2 3 3 3 5 2" xfId="15045"/>
    <cellStyle name="Saída 2 2 3 3 3 5 3" xfId="12751"/>
    <cellStyle name="Saída 2 2 3 3 3 6" xfId="4875"/>
    <cellStyle name="Saída 2 2 3 3 3 6 2" xfId="15731"/>
    <cellStyle name="Saída 2 2 3 3 3 6 3" xfId="18428"/>
    <cellStyle name="Saída 2 2 3 3 3 7" xfId="8609"/>
    <cellStyle name="Saída 2 2 3 3 3 8" xfId="13940"/>
    <cellStyle name="Saída 2 2 3 3 3 9" xfId="13901"/>
    <cellStyle name="Saída 2 2 3 3 4" xfId="2197"/>
    <cellStyle name="Saída 2 2 3 3 4 2" xfId="7185"/>
    <cellStyle name="Saída 2 2 3 3 4 2 2" xfId="11224"/>
    <cellStyle name="Saída 2 2 3 3 4 2 3" xfId="17480"/>
    <cellStyle name="Saída 2 2 3 3 4 2 4" xfId="20738"/>
    <cellStyle name="Saída 2 2 3 3 4 3" xfId="5477"/>
    <cellStyle name="Saída 2 2 3 3 4 3 2" xfId="16188"/>
    <cellStyle name="Saída 2 2 3 3 4 3 3" xfId="19030"/>
    <cellStyle name="Saída 2 2 3 3 4 4" xfId="8385"/>
    <cellStyle name="Saída 2 2 3 3 4 5" xfId="13770"/>
    <cellStyle name="Saída 2 2 3 3 4 6" xfId="16886"/>
    <cellStyle name="Saída 2 2 3 3 5" xfId="4791"/>
    <cellStyle name="Saída 2 2 3 3 5 2" xfId="6500"/>
    <cellStyle name="Saída 2 2 3 3 5 2 2" xfId="10666"/>
    <cellStyle name="Saída 2 2 3 3 5 2 3" xfId="16949"/>
    <cellStyle name="Saída 2 2 3 3 5 2 4" xfId="20053"/>
    <cellStyle name="Saída 2 2 3 3 5 3" xfId="9840"/>
    <cellStyle name="Saída 2 2 3 3 5 4" xfId="15659"/>
    <cellStyle name="Saída 2 2 3 3 5 5" xfId="18344"/>
    <cellStyle name="Saída 2 2 3 3 6" xfId="5523"/>
    <cellStyle name="Saída 2 2 3 3 6 2" xfId="7231"/>
    <cellStyle name="Saída 2 2 3 3 6 2 2" xfId="11255"/>
    <cellStyle name="Saída 2 2 3 3 6 2 3" xfId="17522"/>
    <cellStyle name="Saída 2 2 3 3 6 2 4" xfId="20784"/>
    <cellStyle name="Saída 2 2 3 3 6 3" xfId="10213"/>
    <cellStyle name="Saída 2 2 3 3 6 4" xfId="16230"/>
    <cellStyle name="Saída 2 2 3 3 6 5" xfId="19076"/>
    <cellStyle name="Saída 2 2 3 3 7" xfId="4781"/>
    <cellStyle name="Saída 2 2 3 3 7 2" xfId="6490"/>
    <cellStyle name="Saída 2 2 3 3 7 2 2" xfId="10658"/>
    <cellStyle name="Saída 2 2 3 3 7 2 3" xfId="16940"/>
    <cellStyle name="Saída 2 2 3 3 7 2 4" xfId="20043"/>
    <cellStyle name="Saída 2 2 3 3 7 3" xfId="9832"/>
    <cellStyle name="Saída 2 2 3 3 7 4" xfId="15650"/>
    <cellStyle name="Saída 2 2 3 3 7 5" xfId="18334"/>
    <cellStyle name="Saída 2 2 3 3 8" xfId="5092"/>
    <cellStyle name="Saída 2 2 3 3 8 2" xfId="9908"/>
    <cellStyle name="Saída 2 2 3 3 8 3" xfId="15907"/>
    <cellStyle name="Saída 2 2 3 3 8 4" xfId="18645"/>
    <cellStyle name="Saída 2 2 3 3 9" xfId="6801"/>
    <cellStyle name="Saída 2 2 3 3 9 2" xfId="10895"/>
    <cellStyle name="Saída 2 2 3 3 9 3" xfId="17198"/>
    <cellStyle name="Saída 2 2 3 3 9 4" xfId="20354"/>
    <cellStyle name="Saída 2 2 3 4" xfId="2532"/>
    <cellStyle name="Saída 2 2 3 4 10" xfId="8697"/>
    <cellStyle name="Saída 2 2 3 4 11" xfId="14013"/>
    <cellStyle name="Saída 2 2 3 4 12" xfId="14072"/>
    <cellStyle name="Saída 2 2 3 4 2" xfId="2919"/>
    <cellStyle name="Saída 2 2 3 4 2 2" xfId="6614"/>
    <cellStyle name="Saída 2 2 3 4 2 2 2" xfId="10754"/>
    <cellStyle name="Saída 2 2 3 4 2 2 3" xfId="17048"/>
    <cellStyle name="Saída 2 2 3 4 2 2 4" xfId="20167"/>
    <cellStyle name="Saída 2 2 3 4 2 3" xfId="4905"/>
    <cellStyle name="Saída 2 2 3 4 2 3 2" xfId="15757"/>
    <cellStyle name="Saída 2 2 3 4 2 3 3" xfId="18458"/>
    <cellStyle name="Saída 2 2 3 4 2 4" xfId="9046"/>
    <cellStyle name="Saída 2 2 3 4 2 5" xfId="14293"/>
    <cellStyle name="Saída 2 2 3 4 2 6" xfId="15385"/>
    <cellStyle name="Saída 2 2 3 4 3" xfId="3302"/>
    <cellStyle name="Saída 2 2 3 4 3 2" xfId="4467"/>
    <cellStyle name="Saída 2 2 3 4 3 2 2" xfId="9743"/>
    <cellStyle name="Saída 2 2 3 4 3 2 3" xfId="15434"/>
    <cellStyle name="Saída 2 2 3 4 3 2 4" xfId="13496"/>
    <cellStyle name="Saída 2 2 3 4 3 3" xfId="4623"/>
    <cellStyle name="Saída 2 2 3 4 3 3 2" xfId="15536"/>
    <cellStyle name="Saída 2 2 3 4 3 3 3" xfId="12123"/>
    <cellStyle name="Saída 2 2 3 4 3 4" xfId="9260"/>
    <cellStyle name="Saída 2 2 3 4 3 5" xfId="14569"/>
    <cellStyle name="Saída 2 2 3 4 3 6" xfId="13412"/>
    <cellStyle name="Saída 2 2 3 4 4" xfId="3685"/>
    <cellStyle name="Saída 2 2 3 4 4 2" xfId="7496"/>
    <cellStyle name="Saída 2 2 3 4 4 2 2" xfId="11499"/>
    <cellStyle name="Saída 2 2 3 4 4 2 3" xfId="17731"/>
    <cellStyle name="Saída 2 2 3 4 4 2 4" xfId="21049"/>
    <cellStyle name="Saída 2 2 3 4 4 3" xfId="5788"/>
    <cellStyle name="Saída 2 2 3 4 4 3 2" xfId="16440"/>
    <cellStyle name="Saída 2 2 3 4 4 3 3" xfId="19341"/>
    <cellStyle name="Saída 2 2 3 4 4 4" xfId="9438"/>
    <cellStyle name="Saída 2 2 3 4 4 5" xfId="14844"/>
    <cellStyle name="Saída 2 2 3 4 4 6" xfId="13043"/>
    <cellStyle name="Saída 2 2 3 4 5" xfId="4067"/>
    <cellStyle name="Saída 2 2 3 4 5 2" xfId="7728"/>
    <cellStyle name="Saída 2 2 3 4 5 2 2" xfId="11731"/>
    <cellStyle name="Saída 2 2 3 4 5 2 3" xfId="17902"/>
    <cellStyle name="Saída 2 2 3 4 5 2 4" xfId="21281"/>
    <cellStyle name="Saída 2 2 3 4 5 3" xfId="6020"/>
    <cellStyle name="Saída 2 2 3 4 5 3 2" xfId="16611"/>
    <cellStyle name="Saída 2 2 3 4 5 3 3" xfId="19573"/>
    <cellStyle name="Saída 2 2 3 4 5 4" xfId="9615"/>
    <cellStyle name="Saída 2 2 3 4 5 5" xfId="15118"/>
    <cellStyle name="Saída 2 2 3 4 5 6" xfId="12661"/>
    <cellStyle name="Saída 2 2 3 4 6" xfId="6252"/>
    <cellStyle name="Saída 2 2 3 4 6 2" xfId="7960"/>
    <cellStyle name="Saída 2 2 3 4 6 2 2" xfId="11963"/>
    <cellStyle name="Saída 2 2 3 4 6 2 3" xfId="18073"/>
    <cellStyle name="Saída 2 2 3 4 6 2 4" xfId="21513"/>
    <cellStyle name="Saída 2 2 3 4 6 3" xfId="10421"/>
    <cellStyle name="Saída 2 2 3 4 6 4" xfId="16781"/>
    <cellStyle name="Saída 2 2 3 4 6 5" xfId="19805"/>
    <cellStyle name="Saída 2 2 3 4 7" xfId="5240"/>
    <cellStyle name="Saída 2 2 3 4 7 2" xfId="10016"/>
    <cellStyle name="Saída 2 2 3 4 7 3" xfId="16019"/>
    <cellStyle name="Saída 2 2 3 4 7 4" xfId="18793"/>
    <cellStyle name="Saída 2 2 3 4 8" xfId="6948"/>
    <cellStyle name="Saída 2 2 3 4 8 2" xfId="11004"/>
    <cellStyle name="Saída 2 2 3 4 8 3" xfId="17311"/>
    <cellStyle name="Saída 2 2 3 4 8 4" xfId="20501"/>
    <cellStyle name="Saída 2 2 3 4 9" xfId="4335"/>
    <cellStyle name="Saída 2 2 3 4 9 2" xfId="15334"/>
    <cellStyle name="Saída 2 2 3 4 9 3" xfId="12407"/>
    <cellStyle name="Saída 2 2 3 5" xfId="2341"/>
    <cellStyle name="Saída 2 2 3 5 2" xfId="2728"/>
    <cellStyle name="Saída 2 2 3 5 2 2" xfId="7159"/>
    <cellStyle name="Saída 2 2 3 5 2 2 2" xfId="17459"/>
    <cellStyle name="Saída 2 2 3 5 2 2 3" xfId="20712"/>
    <cellStyle name="Saída 2 2 3 5 2 3" xfId="8889"/>
    <cellStyle name="Saída 2 2 3 5 2 4" xfId="14140"/>
    <cellStyle name="Saída 2 2 3 5 2 5" xfId="15335"/>
    <cellStyle name="Saída 2 2 3 5 3" xfId="3111"/>
    <cellStyle name="Saída 2 2 3 5 3 2" xfId="14416"/>
    <cellStyle name="Saída 2 2 3 5 3 3" xfId="15849"/>
    <cellStyle name="Saída 2 2 3 5 4" xfId="3494"/>
    <cellStyle name="Saída 2 2 3 5 4 2" xfId="14691"/>
    <cellStyle name="Saída 2 2 3 5 4 3" xfId="12676"/>
    <cellStyle name="Saída 2 2 3 5 5" xfId="3876"/>
    <cellStyle name="Saída 2 2 3 5 5 2" xfId="14965"/>
    <cellStyle name="Saída 2 2 3 5 5 3" xfId="12852"/>
    <cellStyle name="Saída 2 2 3 5 6" xfId="5451"/>
    <cellStyle name="Saída 2 2 3 5 6 2" xfId="16167"/>
    <cellStyle name="Saída 2 2 3 5 6 3" xfId="19004"/>
    <cellStyle name="Saída 2 2 3 5 7" xfId="8524"/>
    <cellStyle name="Saída 2 2 3 5 8" xfId="13860"/>
    <cellStyle name="Saída 2 2 3 5 9" xfId="17092"/>
    <cellStyle name="Saída 2 2 3 6" xfId="5694"/>
    <cellStyle name="Saída 2 2 3 6 2" xfId="7402"/>
    <cellStyle name="Saída 2 2 3 6 2 2" xfId="11407"/>
    <cellStyle name="Saída 2 2 3 6 2 3" xfId="17646"/>
    <cellStyle name="Saída 2 2 3 6 2 4" xfId="20955"/>
    <cellStyle name="Saída 2 2 3 6 3" xfId="10261"/>
    <cellStyle name="Saída 2 2 3 6 4" xfId="16355"/>
    <cellStyle name="Saída 2 2 3 6 5" xfId="19247"/>
    <cellStyle name="Saída 2 2 3 7" xfId="5029"/>
    <cellStyle name="Saída 2 2 3 7 2" xfId="6738"/>
    <cellStyle name="Saída 2 2 3 7 2 2" xfId="10855"/>
    <cellStyle name="Saída 2 2 3 7 2 3" xfId="17152"/>
    <cellStyle name="Saída 2 2 3 7 2 4" xfId="20291"/>
    <cellStyle name="Saída 2 2 3 7 3" xfId="9887"/>
    <cellStyle name="Saída 2 2 3 7 4" xfId="15861"/>
    <cellStyle name="Saída 2 2 3 7 5" xfId="18582"/>
    <cellStyle name="Saída 2 2 3 8" xfId="5661"/>
    <cellStyle name="Saída 2 2 3 8 2" xfId="7369"/>
    <cellStyle name="Saída 2 2 3 8 2 2" xfId="11379"/>
    <cellStyle name="Saída 2 2 3 8 2 3" xfId="17620"/>
    <cellStyle name="Saída 2 2 3 8 2 4" xfId="20922"/>
    <cellStyle name="Saída 2 2 3 8 3" xfId="10240"/>
    <cellStyle name="Saída 2 2 3 8 4" xfId="16329"/>
    <cellStyle name="Saída 2 2 3 8 5" xfId="19214"/>
    <cellStyle name="Saída 2 2 3 9" xfId="5680"/>
    <cellStyle name="Saída 2 2 3 9 2" xfId="7388"/>
    <cellStyle name="Saída 2 2 3 9 2 2" xfId="11394"/>
    <cellStyle name="Saída 2 2 3 9 2 3" xfId="17635"/>
    <cellStyle name="Saída 2 2 3 9 2 4" xfId="20941"/>
    <cellStyle name="Saída 2 2 3 9 3" xfId="10250"/>
    <cellStyle name="Saída 2 2 3 9 4" xfId="16344"/>
    <cellStyle name="Saída 2 2 3 9 5" xfId="19233"/>
    <cellStyle name="Saída 2 2 4" xfId="2432"/>
    <cellStyle name="Saída 2 2 4 2" xfId="2819"/>
    <cellStyle name="Saída 2 2 4 2 2" xfId="4445"/>
    <cellStyle name="Saída 2 2 4 2 2 2" xfId="15415"/>
    <cellStyle name="Saída 2 2 4 2 2 3" xfId="12317"/>
    <cellStyle name="Saída 2 2 4 2 3" xfId="8951"/>
    <cellStyle name="Saída 2 2 4 2 4" xfId="14211"/>
    <cellStyle name="Saída 2 2 4 2 5" xfId="16117"/>
    <cellStyle name="Saída 2 2 4 3" xfId="3202"/>
    <cellStyle name="Saída 2 2 4 3 2" xfId="14487"/>
    <cellStyle name="Saída 2 2 4 3 3" xfId="13572"/>
    <cellStyle name="Saída 2 2 4 4" xfId="3585"/>
    <cellStyle name="Saída 2 2 4 4 2" xfId="14762"/>
    <cellStyle name="Saída 2 2 4 4 3" xfId="13143"/>
    <cellStyle name="Saída 2 2 4 5" xfId="3967"/>
    <cellStyle name="Saída 2 2 4 5 2" xfId="15036"/>
    <cellStyle name="Saída 2 2 4 5 3" xfId="12761"/>
    <cellStyle name="Saída 2 2 4 6" xfId="4657"/>
    <cellStyle name="Saída 2 2 4 6 2" xfId="15565"/>
    <cellStyle name="Saída 2 2 4 6 3" xfId="18210"/>
    <cellStyle name="Saída 2 2 4 7" xfId="8602"/>
    <cellStyle name="Saída 2 2 4 8" xfId="13931"/>
    <cellStyle name="Saída 2 2 4 9" xfId="17068"/>
    <cellStyle name="Saída 2 2 5" xfId="2425"/>
    <cellStyle name="Saída 2 2 5 2" xfId="2812"/>
    <cellStyle name="Saída 2 2 5 2 2" xfId="4468"/>
    <cellStyle name="Saída 2 2 5 2 2 2" xfId="15435"/>
    <cellStyle name="Saída 2 2 5 2 2 3" xfId="12309"/>
    <cellStyle name="Saída 2 2 5 2 3" xfId="8949"/>
    <cellStyle name="Saída 2 2 5 2 4" xfId="14204"/>
    <cellStyle name="Saída 2 2 5 2 5" xfId="15199"/>
    <cellStyle name="Saída 2 2 5 3" xfId="3195"/>
    <cellStyle name="Saída 2 2 5 3 2" xfId="14480"/>
    <cellStyle name="Saída 2 2 5 3 3" xfId="13593"/>
    <cellStyle name="Saída 2 2 5 4" xfId="3578"/>
    <cellStyle name="Saída 2 2 5 4 2" xfId="14755"/>
    <cellStyle name="Saída 2 2 5 4 3" xfId="13150"/>
    <cellStyle name="Saída 2 2 5 5" xfId="3960"/>
    <cellStyle name="Saída 2 2 5 5 2" xfId="15029"/>
    <cellStyle name="Saída 2 2 5 5 3" xfId="12768"/>
    <cellStyle name="Saída 2 2 5 6" xfId="4622"/>
    <cellStyle name="Saída 2 2 5 6 2" xfId="15535"/>
    <cellStyle name="Saída 2 2 5 6 3" xfId="12124"/>
    <cellStyle name="Saída 2 2 5 7" xfId="8600"/>
    <cellStyle name="Saída 2 2 5 8" xfId="13924"/>
    <cellStyle name="Saída 2 2 5 9" xfId="16484"/>
    <cellStyle name="Saída 2 2 6" xfId="4835"/>
    <cellStyle name="Saída 2 2 6 2" xfId="6544"/>
    <cellStyle name="Saída 2 2 6 2 2" xfId="10705"/>
    <cellStyle name="Saída 2 2 6 2 3" xfId="16985"/>
    <cellStyle name="Saída 2 2 6 2 4" xfId="20097"/>
    <cellStyle name="Saída 2 2 6 3" xfId="9854"/>
    <cellStyle name="Saída 2 2 6 4" xfId="15694"/>
    <cellStyle name="Saída 2 2 6 5" xfId="18388"/>
    <cellStyle name="Saída 2 2 7" xfId="21876"/>
    <cellStyle name="Saída 2 3" xfId="1691"/>
    <cellStyle name="Saída 2 4" xfId="1738"/>
    <cellStyle name="Saída 3" xfId="88"/>
    <cellStyle name="Saída 3 2" xfId="1961"/>
    <cellStyle name="Saída 3 2 10" xfId="4598"/>
    <cellStyle name="Saída 3 2 10 2" xfId="9773"/>
    <cellStyle name="Saída 3 2 10 3" xfId="15517"/>
    <cellStyle name="Saída 3 2 10 4" xfId="12219"/>
    <cellStyle name="Saída 3 2 11" xfId="4428"/>
    <cellStyle name="Saída 3 2 11 2" xfId="9714"/>
    <cellStyle name="Saída 3 2 11 3" xfId="15401"/>
    <cellStyle name="Saída 3 2 11 4" xfId="12330"/>
    <cellStyle name="Saída 3 2 12" xfId="4198"/>
    <cellStyle name="Saída 3 2 12 2" xfId="15210"/>
    <cellStyle name="Saída 3 2 12 3" xfId="12531"/>
    <cellStyle name="Saída 3 2 13" xfId="8161"/>
    <cellStyle name="Saída 3 2 14" xfId="13526"/>
    <cellStyle name="Saída 3 2 2" xfId="2052"/>
    <cellStyle name="Saída 3 2 2 10" xfId="6828"/>
    <cellStyle name="Saída 3 2 2 10 2" xfId="10917"/>
    <cellStyle name="Saída 3 2 2 10 3" xfId="17221"/>
    <cellStyle name="Saída 3 2 2 10 4" xfId="20381"/>
    <cellStyle name="Saída 3 2 2 11" xfId="4245"/>
    <cellStyle name="Saída 3 2 2 11 2" xfId="15253"/>
    <cellStyle name="Saída 3 2 2 11 3" xfId="13489"/>
    <cellStyle name="Saída 3 2 2 12" xfId="8242"/>
    <cellStyle name="Saída 3 2 2 13" xfId="13656"/>
    <cellStyle name="Saída 3 2 2 14" xfId="15937"/>
    <cellStyle name="Saída 3 2 2 2" xfId="1979"/>
    <cellStyle name="Saída 3 2 2 2 10" xfId="4232"/>
    <cellStyle name="Saída 3 2 2 2 10 2" xfId="15242"/>
    <cellStyle name="Saída 3 2 2 2 10 3" xfId="12121"/>
    <cellStyle name="Saída 3 2 2 2 11" xfId="8173"/>
    <cellStyle name="Saída 3 2 2 2 12" xfId="13595"/>
    <cellStyle name="Saída 3 2 2 2 2" xfId="2473"/>
    <cellStyle name="Saída 3 2 2 2 2 10" xfId="8638"/>
    <cellStyle name="Saída 3 2 2 2 2 11" xfId="13963"/>
    <cellStyle name="Saída 3 2 2 2 2 12" xfId="17439"/>
    <cellStyle name="Saída 3 2 2 2 2 2" xfId="2860"/>
    <cellStyle name="Saída 3 2 2 2 2 2 2" xfId="6633"/>
    <cellStyle name="Saída 3 2 2 2 2 2 2 2" xfId="10773"/>
    <cellStyle name="Saída 3 2 2 2 2 2 2 3" xfId="17066"/>
    <cellStyle name="Saída 3 2 2 2 2 2 2 4" xfId="20186"/>
    <cellStyle name="Saída 3 2 2 2 2 2 3" xfId="4924"/>
    <cellStyle name="Saída 3 2 2 2 2 2 3 2" xfId="15775"/>
    <cellStyle name="Saída 3 2 2 2 2 2 3 3" xfId="18477"/>
    <cellStyle name="Saída 3 2 2 2 2 2 4" xfId="8987"/>
    <cellStyle name="Saída 3 2 2 2 2 2 5" xfId="14243"/>
    <cellStyle name="Saída 3 2 2 2 2 2 6" xfId="15679"/>
    <cellStyle name="Saída 3 2 2 2 2 3" xfId="3243"/>
    <cellStyle name="Saída 3 2 2 2 2 3 2" xfId="7135"/>
    <cellStyle name="Saída 3 2 2 2 2 3 2 2" xfId="11186"/>
    <cellStyle name="Saída 3 2 2 2 2 3 2 3" xfId="17438"/>
    <cellStyle name="Saída 3 2 2 2 2 3 2 4" xfId="20688"/>
    <cellStyle name="Saída 3 2 2 2 2 3 3" xfId="5427"/>
    <cellStyle name="Saída 3 2 2 2 2 3 3 2" xfId="16146"/>
    <cellStyle name="Saída 3 2 2 2 2 3 3 3" xfId="18980"/>
    <cellStyle name="Saída 3 2 2 2 2 3 4" xfId="9201"/>
    <cellStyle name="Saída 3 2 2 2 2 3 5" xfId="14519"/>
    <cellStyle name="Saída 3 2 2 2 2 3 6" xfId="13468"/>
    <cellStyle name="Saída 3 2 2 2 2 4" xfId="3626"/>
    <cellStyle name="Saída 3 2 2 2 2 4 2" xfId="7543"/>
    <cellStyle name="Saída 3 2 2 2 2 4 2 2" xfId="11546"/>
    <cellStyle name="Saída 3 2 2 2 2 4 2 3" xfId="17770"/>
    <cellStyle name="Saída 3 2 2 2 2 4 2 4" xfId="21096"/>
    <cellStyle name="Saída 3 2 2 2 2 4 3" xfId="5835"/>
    <cellStyle name="Saída 3 2 2 2 2 4 3 2" xfId="16479"/>
    <cellStyle name="Saída 3 2 2 2 2 4 3 3" xfId="19388"/>
    <cellStyle name="Saída 3 2 2 2 2 4 4" xfId="9379"/>
    <cellStyle name="Saída 3 2 2 2 2 4 5" xfId="14794"/>
    <cellStyle name="Saída 3 2 2 2 2 4 6" xfId="13102"/>
    <cellStyle name="Saída 3 2 2 2 2 5" xfId="4008"/>
    <cellStyle name="Saída 3 2 2 2 2 5 2" xfId="7775"/>
    <cellStyle name="Saída 3 2 2 2 2 5 2 2" xfId="11778"/>
    <cellStyle name="Saída 3 2 2 2 2 5 2 3" xfId="17941"/>
    <cellStyle name="Saída 3 2 2 2 2 5 2 4" xfId="21328"/>
    <cellStyle name="Saída 3 2 2 2 2 5 3" xfId="6067"/>
    <cellStyle name="Saída 3 2 2 2 2 5 3 2" xfId="16650"/>
    <cellStyle name="Saída 3 2 2 2 2 5 3 3" xfId="19620"/>
    <cellStyle name="Saída 3 2 2 2 2 5 4" xfId="9556"/>
    <cellStyle name="Saída 3 2 2 2 2 5 5" xfId="15068"/>
    <cellStyle name="Saída 3 2 2 2 2 5 6" xfId="12720"/>
    <cellStyle name="Saída 3 2 2 2 2 6" xfId="6299"/>
    <cellStyle name="Saída 3 2 2 2 2 6 2" xfId="8007"/>
    <cellStyle name="Saída 3 2 2 2 2 6 2 2" xfId="12010"/>
    <cellStyle name="Saída 3 2 2 2 2 6 2 3" xfId="18112"/>
    <cellStyle name="Saída 3 2 2 2 2 6 2 4" xfId="21560"/>
    <cellStyle name="Saída 3 2 2 2 2 6 3" xfId="10468"/>
    <cellStyle name="Saída 3 2 2 2 2 6 4" xfId="16820"/>
    <cellStyle name="Saída 3 2 2 2 2 6 5" xfId="19852"/>
    <cellStyle name="Saída 3 2 2 2 2 7" xfId="5287"/>
    <cellStyle name="Saída 3 2 2 2 2 7 2" xfId="10063"/>
    <cellStyle name="Saída 3 2 2 2 2 7 3" xfId="16058"/>
    <cellStyle name="Saída 3 2 2 2 2 7 4" xfId="18840"/>
    <cellStyle name="Saída 3 2 2 2 2 8" xfId="6995"/>
    <cellStyle name="Saída 3 2 2 2 2 8 2" xfId="11051"/>
    <cellStyle name="Saída 3 2 2 2 2 8 3" xfId="17350"/>
    <cellStyle name="Saída 3 2 2 2 2 8 4" xfId="20548"/>
    <cellStyle name="Saída 3 2 2 2 2 9" xfId="4383"/>
    <cellStyle name="Saída 3 2 2 2 2 9 2" xfId="15373"/>
    <cellStyle name="Saída 3 2 2 2 2 9 3" xfId="12359"/>
    <cellStyle name="Saída 3 2 2 2 3" xfId="2346"/>
    <cellStyle name="Saída 3 2 2 2 3 2" xfId="2733"/>
    <cellStyle name="Saída 3 2 2 2 3 2 2" xfId="6772"/>
    <cellStyle name="Saída 3 2 2 2 3 2 2 2" xfId="17175"/>
    <cellStyle name="Saída 3 2 2 2 3 2 2 3" xfId="20325"/>
    <cellStyle name="Saída 3 2 2 2 3 2 3" xfId="8892"/>
    <cellStyle name="Saída 3 2 2 2 3 2 4" xfId="14145"/>
    <cellStyle name="Saída 3 2 2 2 3 2 5" xfId="16612"/>
    <cellStyle name="Saída 3 2 2 2 3 3" xfId="3116"/>
    <cellStyle name="Saída 3 2 2 2 3 3 2" xfId="14421"/>
    <cellStyle name="Saída 3 2 2 2 3 3 3" xfId="17268"/>
    <cellStyle name="Saída 3 2 2 2 3 4" xfId="3499"/>
    <cellStyle name="Saída 3 2 2 2 3 4 2" xfId="14696"/>
    <cellStyle name="Saída 3 2 2 2 3 4 3" xfId="13790"/>
    <cellStyle name="Saída 3 2 2 2 3 5" xfId="3881"/>
    <cellStyle name="Saída 3 2 2 2 3 5 2" xfId="14970"/>
    <cellStyle name="Saída 3 2 2 2 3 5 3" xfId="12847"/>
    <cellStyle name="Saída 3 2 2 2 3 6" xfId="5063"/>
    <cellStyle name="Saída 3 2 2 2 3 6 2" xfId="15884"/>
    <cellStyle name="Saída 3 2 2 2 3 6 3" xfId="18616"/>
    <cellStyle name="Saída 3 2 2 2 3 7" xfId="8528"/>
    <cellStyle name="Saída 3 2 2 2 3 8" xfId="13865"/>
    <cellStyle name="Saída 3 2 2 2 3 9" xfId="13821"/>
    <cellStyle name="Saída 3 2 2 2 4" xfId="2181"/>
    <cellStyle name="Saída 3 2 2 2 4 2" xfId="7386"/>
    <cellStyle name="Saída 3 2 2 2 4 2 2" xfId="11392"/>
    <cellStyle name="Saída 3 2 2 2 4 2 3" xfId="17634"/>
    <cellStyle name="Saída 3 2 2 2 4 2 4" xfId="20939"/>
    <cellStyle name="Saída 3 2 2 2 4 3" xfId="5678"/>
    <cellStyle name="Saída 3 2 2 2 4 3 2" xfId="16343"/>
    <cellStyle name="Saída 3 2 2 2 4 3 3" xfId="19231"/>
    <cellStyle name="Saída 3 2 2 2 4 4" xfId="8369"/>
    <cellStyle name="Saída 3 2 2 2 4 5" xfId="13756"/>
    <cellStyle name="Saída 3 2 2 2 4 6" xfId="14930"/>
    <cellStyle name="Saída 3 2 2 2 5" xfId="4678"/>
    <cellStyle name="Saída 3 2 2 2 5 2" xfId="4402"/>
    <cellStyle name="Saída 3 2 2 2 5 2 2" xfId="9690"/>
    <cellStyle name="Saída 3 2 2 2 5 2 3" xfId="15387"/>
    <cellStyle name="Saída 3 2 2 2 5 2 4" xfId="12343"/>
    <cellStyle name="Saída 3 2 2 2 5 3" xfId="9805"/>
    <cellStyle name="Saída 3 2 2 2 5 4" xfId="15582"/>
    <cellStyle name="Saída 3 2 2 2 5 5" xfId="18231"/>
    <cellStyle name="Saída 3 2 2 2 6" xfId="5439"/>
    <cellStyle name="Saída 3 2 2 2 6 2" xfId="7147"/>
    <cellStyle name="Saída 3 2 2 2 6 2 2" xfId="11197"/>
    <cellStyle name="Saída 3 2 2 2 6 2 3" xfId="17447"/>
    <cellStyle name="Saída 3 2 2 2 6 2 4" xfId="20700"/>
    <cellStyle name="Saída 3 2 2 2 6 3" xfId="10185"/>
    <cellStyle name="Saída 3 2 2 2 6 4" xfId="16155"/>
    <cellStyle name="Saída 3 2 2 2 6 5" xfId="18992"/>
    <cellStyle name="Saída 3 2 2 2 7" xfId="5500"/>
    <cellStyle name="Saída 3 2 2 2 7 2" xfId="7208"/>
    <cellStyle name="Saída 3 2 2 2 7 2 2" xfId="11240"/>
    <cellStyle name="Saída 3 2 2 2 7 2 3" xfId="17501"/>
    <cellStyle name="Saída 3 2 2 2 7 2 4" xfId="20761"/>
    <cellStyle name="Saída 3 2 2 2 7 3" xfId="10206"/>
    <cellStyle name="Saída 3 2 2 2 7 4" xfId="16209"/>
    <cellStyle name="Saída 3 2 2 2 7 5" xfId="19053"/>
    <cellStyle name="Saída 3 2 2 2 8" xfId="5105"/>
    <cellStyle name="Saída 3 2 2 2 8 2" xfId="9917"/>
    <cellStyle name="Saída 3 2 2 2 8 3" xfId="15918"/>
    <cellStyle name="Saída 3 2 2 2 8 4" xfId="18658"/>
    <cellStyle name="Saída 3 2 2 2 9" xfId="6814"/>
    <cellStyle name="Saída 3 2 2 2 9 2" xfId="10904"/>
    <cellStyle name="Saída 3 2 2 2 9 3" xfId="17209"/>
    <cellStyle name="Saída 3 2 2 2 9 4" xfId="20367"/>
    <cellStyle name="Saída 3 2 2 3" xfId="2542"/>
    <cellStyle name="Saída 3 2 2 3 10" xfId="8707"/>
    <cellStyle name="Saída 3 2 2 3 11" xfId="14021"/>
    <cellStyle name="Saída 3 2 2 3 12" xfId="17803"/>
    <cellStyle name="Saída 3 2 2 3 2" xfId="2929"/>
    <cellStyle name="Saída 3 2 2 3 2 2" xfId="6600"/>
    <cellStyle name="Saída 3 2 2 3 2 2 2" xfId="10740"/>
    <cellStyle name="Saída 3 2 2 3 2 2 3" xfId="17035"/>
    <cellStyle name="Saída 3 2 2 3 2 2 4" xfId="20153"/>
    <cellStyle name="Saída 3 2 2 3 2 3" xfId="4891"/>
    <cellStyle name="Saída 3 2 2 3 2 3 2" xfId="15744"/>
    <cellStyle name="Saída 3 2 2 3 2 3 3" xfId="18444"/>
    <cellStyle name="Saída 3 2 2 3 2 4" xfId="9056"/>
    <cellStyle name="Saída 3 2 2 3 2 5" xfId="14301"/>
    <cellStyle name="Saída 3 2 2 3 2 6" xfId="16832"/>
    <cellStyle name="Saída 3 2 2 3 3" xfId="3312"/>
    <cellStyle name="Saída 3 2 2 3 3 2" xfId="4450"/>
    <cellStyle name="Saída 3 2 2 3 3 2 2" xfId="9729"/>
    <cellStyle name="Saída 3 2 2 3 3 2 3" xfId="15420"/>
    <cellStyle name="Saída 3 2 2 3 3 2 4" xfId="12183"/>
    <cellStyle name="Saída 3 2 2 3 3 3" xfId="4652"/>
    <cellStyle name="Saída 3 2 2 3 3 3 2" xfId="15560"/>
    <cellStyle name="Saída 3 2 2 3 3 3 3" xfId="18205"/>
    <cellStyle name="Saída 3 2 2 3 3 4" xfId="9267"/>
    <cellStyle name="Saída 3 2 2 3 3 5" xfId="14577"/>
    <cellStyle name="Saída 3 2 2 3 3 6" xfId="13402"/>
    <cellStyle name="Saída 3 2 2 3 4" xfId="3695"/>
    <cellStyle name="Saída 3 2 2 3 4 2" xfId="7468"/>
    <cellStyle name="Saída 3 2 2 3 4 2 2" xfId="11471"/>
    <cellStyle name="Saída 3 2 2 3 4 2 3" xfId="17707"/>
    <cellStyle name="Saída 3 2 2 3 4 2 4" xfId="21021"/>
    <cellStyle name="Saída 3 2 2 3 4 3" xfId="5760"/>
    <cellStyle name="Saída 3 2 2 3 4 3 2" xfId="16416"/>
    <cellStyle name="Saída 3 2 2 3 4 3 3" xfId="19313"/>
    <cellStyle name="Saída 3 2 2 3 4 4" xfId="9445"/>
    <cellStyle name="Saída 3 2 2 3 4 5" xfId="14852"/>
    <cellStyle name="Saída 3 2 2 3 4 6" xfId="13033"/>
    <cellStyle name="Saída 3 2 2 3 5" xfId="4077"/>
    <cellStyle name="Saída 3 2 2 3 5 2" xfId="7700"/>
    <cellStyle name="Saída 3 2 2 3 5 2 2" xfId="11703"/>
    <cellStyle name="Saída 3 2 2 3 5 2 3" xfId="17878"/>
    <cellStyle name="Saída 3 2 2 3 5 2 4" xfId="21253"/>
    <cellStyle name="Saída 3 2 2 3 5 3" xfId="5992"/>
    <cellStyle name="Saída 3 2 2 3 5 3 2" xfId="16587"/>
    <cellStyle name="Saída 3 2 2 3 5 3 3" xfId="19545"/>
    <cellStyle name="Saída 3 2 2 3 5 4" xfId="9622"/>
    <cellStyle name="Saída 3 2 2 3 5 5" xfId="15125"/>
    <cellStyle name="Saída 3 2 2 3 5 6" xfId="12651"/>
    <cellStyle name="Saída 3 2 2 3 6" xfId="6224"/>
    <cellStyle name="Saída 3 2 2 3 6 2" xfId="7932"/>
    <cellStyle name="Saída 3 2 2 3 6 2 2" xfId="11935"/>
    <cellStyle name="Saída 3 2 2 3 6 2 3" xfId="18049"/>
    <cellStyle name="Saída 3 2 2 3 6 2 4" xfId="21485"/>
    <cellStyle name="Saída 3 2 2 3 6 3" xfId="10393"/>
    <cellStyle name="Saída 3 2 2 3 6 4" xfId="16757"/>
    <cellStyle name="Saída 3 2 2 3 6 5" xfId="19777"/>
    <cellStyle name="Saída 3 2 2 3 7" xfId="5212"/>
    <cellStyle name="Saída 3 2 2 3 7 2" xfId="9988"/>
    <cellStyle name="Saída 3 2 2 3 7 3" xfId="15995"/>
    <cellStyle name="Saída 3 2 2 3 7 4" xfId="18765"/>
    <cellStyle name="Saída 3 2 2 3 8" xfId="6920"/>
    <cellStyle name="Saída 3 2 2 3 8 2" xfId="10976"/>
    <cellStyle name="Saída 3 2 2 3 8 3" xfId="17287"/>
    <cellStyle name="Saída 3 2 2 3 8 4" xfId="20473"/>
    <cellStyle name="Saída 3 2 2 3 9" xfId="4302"/>
    <cellStyle name="Saída 3 2 2 3 9 2" xfId="15305"/>
    <cellStyle name="Saída 3 2 2 3 9 3" xfId="12440"/>
    <cellStyle name="Saída 3 2 2 4" xfId="2335"/>
    <cellStyle name="Saída 3 2 2 4 2" xfId="2722"/>
    <cellStyle name="Saída 3 2 2 4 2 2" xfId="7194"/>
    <cellStyle name="Saída 3 2 2 4 2 2 2" xfId="17488"/>
    <cellStyle name="Saída 3 2 2 4 2 2 3" xfId="20747"/>
    <cellStyle name="Saída 3 2 2 4 2 3" xfId="8885"/>
    <cellStyle name="Saída 3 2 2 4 2 4" xfId="14135"/>
    <cellStyle name="Saída 3 2 2 4 2 5" xfId="14964"/>
    <cellStyle name="Saída 3 2 2 4 3" xfId="3105"/>
    <cellStyle name="Saída 3 2 2 4 3 2" xfId="14411"/>
    <cellStyle name="Saída 3 2 2 4 3 3" xfId="16488"/>
    <cellStyle name="Saída 3 2 2 4 4" xfId="3488"/>
    <cellStyle name="Saída 3 2 2 4 4 2" xfId="14686"/>
    <cellStyle name="Saída 3 2 2 4 4 3" xfId="13232"/>
    <cellStyle name="Saída 3 2 2 4 5" xfId="3870"/>
    <cellStyle name="Saída 3 2 2 4 5 2" xfId="14960"/>
    <cellStyle name="Saída 3 2 2 4 5 3" xfId="12858"/>
    <cellStyle name="Saída 3 2 2 4 6" xfId="5486"/>
    <cellStyle name="Saída 3 2 2 4 6 2" xfId="16196"/>
    <cellStyle name="Saída 3 2 2 4 6 3" xfId="19039"/>
    <cellStyle name="Saída 3 2 2 4 7" xfId="8520"/>
    <cellStyle name="Saída 3 2 2 4 8" xfId="13855"/>
    <cellStyle name="Saída 3 2 2 4 9" xfId="17782"/>
    <cellStyle name="Saída 3 2 2 5" xfId="5658"/>
    <cellStyle name="Saída 3 2 2 5 2" xfId="7366"/>
    <cellStyle name="Saída 3 2 2 5 2 2" xfId="11376"/>
    <cellStyle name="Saída 3 2 2 5 2 3" xfId="17617"/>
    <cellStyle name="Saída 3 2 2 5 2 4" xfId="20919"/>
    <cellStyle name="Saída 3 2 2 5 3" xfId="10238"/>
    <cellStyle name="Saída 3 2 2 5 4" xfId="16326"/>
    <cellStyle name="Saída 3 2 2 5 5" xfId="19211"/>
    <cellStyle name="Saída 3 2 2 6" xfId="5031"/>
    <cellStyle name="Saída 3 2 2 6 2" xfId="6740"/>
    <cellStyle name="Saída 3 2 2 6 2 2" xfId="10856"/>
    <cellStyle name="Saída 3 2 2 6 2 3" xfId="17153"/>
    <cellStyle name="Saída 3 2 2 6 2 4" xfId="20293"/>
    <cellStyle name="Saída 3 2 2 6 3" xfId="9888"/>
    <cellStyle name="Saída 3 2 2 6 4" xfId="15862"/>
    <cellStyle name="Saída 3 2 2 6 5" xfId="18584"/>
    <cellStyle name="Saída 3 2 2 7" xfId="4611"/>
    <cellStyle name="Saída 3 2 2 7 2" xfId="4479"/>
    <cellStyle name="Saída 3 2 2 7 2 2" xfId="9753"/>
    <cellStyle name="Saída 3 2 2 7 2 3" xfId="15443"/>
    <cellStyle name="Saída 3 2 2 7 2 4" xfId="12165"/>
    <cellStyle name="Saída 3 2 2 7 3" xfId="9785"/>
    <cellStyle name="Saída 3 2 2 7 4" xfId="15527"/>
    <cellStyle name="Saída 3 2 2 7 5" xfId="12206"/>
    <cellStyle name="Saída 3 2 2 8" xfId="5650"/>
    <cellStyle name="Saída 3 2 2 8 2" xfId="7358"/>
    <cellStyle name="Saída 3 2 2 8 2 2" xfId="11369"/>
    <cellStyle name="Saída 3 2 2 8 2 3" xfId="17610"/>
    <cellStyle name="Saída 3 2 2 8 2 4" xfId="20911"/>
    <cellStyle name="Saída 3 2 2 8 3" xfId="10232"/>
    <cellStyle name="Saída 3 2 2 8 4" xfId="16319"/>
    <cellStyle name="Saída 3 2 2 8 5" xfId="19203"/>
    <cellStyle name="Saída 3 2 2 9" xfId="5119"/>
    <cellStyle name="Saída 3 2 2 9 2" xfId="9930"/>
    <cellStyle name="Saída 3 2 2 9 3" xfId="15929"/>
    <cellStyle name="Saída 3 2 2 9 4" xfId="18672"/>
    <cellStyle name="Saída 3 2 3" xfId="2016"/>
    <cellStyle name="Saída 3 2 3 10" xfId="6864"/>
    <cellStyle name="Saída 3 2 3 10 2" xfId="10940"/>
    <cellStyle name="Saída 3 2 3 10 3" xfId="17246"/>
    <cellStyle name="Saída 3 2 3 10 4" xfId="20417"/>
    <cellStyle name="Saída 3 2 3 11" xfId="4268"/>
    <cellStyle name="Saída 3 2 3 11 2" xfId="15273"/>
    <cellStyle name="Saída 3 2 3 11 3" xfId="12474"/>
    <cellStyle name="Saída 3 2 3 12" xfId="8210"/>
    <cellStyle name="Saída 3 2 3 13" xfId="13626"/>
    <cellStyle name="Saída 3 2 3 14" xfId="16866"/>
    <cellStyle name="Saída 3 2 3 2" xfId="2077"/>
    <cellStyle name="Saída 3 2 3 2 10" xfId="4290"/>
    <cellStyle name="Saída 3 2 3 2 10 2" xfId="15295"/>
    <cellStyle name="Saída 3 2 3 2 10 3" xfId="12452"/>
    <cellStyle name="Saída 3 2 3 2 11" xfId="8267"/>
    <cellStyle name="Saída 3 2 3 2 12" xfId="13671"/>
    <cellStyle name="Saída 3 2 3 2 2" xfId="2567"/>
    <cellStyle name="Saída 3 2 3 2 2 10" xfId="8732"/>
    <cellStyle name="Saída 3 2 3 2 2 11" xfId="14036"/>
    <cellStyle name="Saída 3 2 3 2 2 12" xfId="14123"/>
    <cellStyle name="Saída 3 2 3 2 2 2" xfId="2954"/>
    <cellStyle name="Saída 3 2 3 2 2 2 2" xfId="7315"/>
    <cellStyle name="Saída 3 2 3 2 2 2 2 2" xfId="11326"/>
    <cellStyle name="Saída 3 2 3 2 2 2 2 3" xfId="17576"/>
    <cellStyle name="Saída 3 2 3 2 2 2 2 4" xfId="20868"/>
    <cellStyle name="Saída 3 2 3 2 2 2 3" xfId="5607"/>
    <cellStyle name="Saída 3 2 3 2 2 2 3 2" xfId="16284"/>
    <cellStyle name="Saída 3 2 3 2 2 2 3 3" xfId="19160"/>
    <cellStyle name="Saída 3 2 3 2 2 2 4" xfId="9081"/>
    <cellStyle name="Saída 3 2 3 2 2 2 5" xfId="14316"/>
    <cellStyle name="Saída 3 2 3 2 2 2 6" xfId="18155"/>
    <cellStyle name="Saída 3 2 3 2 2 3" xfId="3337"/>
    <cellStyle name="Saída 3 2 3 2 2 3 2" xfId="4472"/>
    <cellStyle name="Saída 3 2 3 2 2 3 2 2" xfId="9747"/>
    <cellStyle name="Saída 3 2 3 2 2 3 2 3" xfId="15437"/>
    <cellStyle name="Saída 3 2 3 2 2 3 2 4" xfId="12169"/>
    <cellStyle name="Saída 3 2 3 2 2 3 3" xfId="4618"/>
    <cellStyle name="Saída 3 2 3 2 2 3 3 2" xfId="15533"/>
    <cellStyle name="Saída 3 2 3 2 2 3 3 3" xfId="12128"/>
    <cellStyle name="Saída 3 2 3 2 2 3 4" xfId="9291"/>
    <cellStyle name="Saída 3 2 3 2 2 3 5" xfId="14592"/>
    <cellStyle name="Saída 3 2 3 2 2 3 6" xfId="13377"/>
    <cellStyle name="Saída 3 2 3 2 2 4" xfId="3720"/>
    <cellStyle name="Saída 3 2 3 2 2 4 2" xfId="7622"/>
    <cellStyle name="Saída 3 2 3 2 2 4 2 2" xfId="11625"/>
    <cellStyle name="Saída 3 2 3 2 2 4 2 3" xfId="17809"/>
    <cellStyle name="Saída 3 2 3 2 2 4 2 4" xfId="21175"/>
    <cellStyle name="Saída 3 2 3 2 2 4 3" xfId="5914"/>
    <cellStyle name="Saída 3 2 3 2 2 4 3 2" xfId="16518"/>
    <cellStyle name="Saída 3 2 3 2 2 4 3 3" xfId="19467"/>
    <cellStyle name="Saída 3 2 3 2 2 4 4" xfId="9469"/>
    <cellStyle name="Saída 3 2 3 2 2 4 5" xfId="14867"/>
    <cellStyle name="Saída 3 2 3 2 2 4 6" xfId="13008"/>
    <cellStyle name="Saída 3 2 3 2 2 5" xfId="4102"/>
    <cellStyle name="Saída 3 2 3 2 2 5 2" xfId="7854"/>
    <cellStyle name="Saída 3 2 3 2 2 5 2 2" xfId="11857"/>
    <cellStyle name="Saída 3 2 3 2 2 5 2 3" xfId="17980"/>
    <cellStyle name="Saída 3 2 3 2 2 5 2 4" xfId="21407"/>
    <cellStyle name="Saída 3 2 3 2 2 5 3" xfId="6146"/>
    <cellStyle name="Saída 3 2 3 2 2 5 3 2" xfId="16688"/>
    <cellStyle name="Saída 3 2 3 2 2 5 3 3" xfId="19699"/>
    <cellStyle name="Saída 3 2 3 2 2 5 4" xfId="9646"/>
    <cellStyle name="Saída 3 2 3 2 2 5 5" xfId="15140"/>
    <cellStyle name="Saída 3 2 3 2 2 5 6" xfId="12626"/>
    <cellStyle name="Saída 3 2 3 2 2 6" xfId="6378"/>
    <cellStyle name="Saída 3 2 3 2 2 6 2" xfId="8086"/>
    <cellStyle name="Saída 3 2 3 2 2 6 2 2" xfId="12089"/>
    <cellStyle name="Saída 3 2 3 2 2 6 2 3" xfId="18152"/>
    <cellStyle name="Saída 3 2 3 2 2 6 2 4" xfId="21639"/>
    <cellStyle name="Saída 3 2 3 2 2 6 3" xfId="10547"/>
    <cellStyle name="Saída 3 2 3 2 2 6 4" xfId="16859"/>
    <cellStyle name="Saída 3 2 3 2 2 6 5" xfId="19931"/>
    <cellStyle name="Saída 3 2 3 2 2 7" xfId="5366"/>
    <cellStyle name="Saída 3 2 3 2 2 7 2" xfId="10142"/>
    <cellStyle name="Saída 3 2 3 2 2 7 3" xfId="16098"/>
    <cellStyle name="Saída 3 2 3 2 2 7 4" xfId="18919"/>
    <cellStyle name="Saída 3 2 3 2 2 8" xfId="7074"/>
    <cellStyle name="Saída 3 2 3 2 2 8 2" xfId="11130"/>
    <cellStyle name="Saída 3 2 3 2 2 8 3" xfId="17390"/>
    <cellStyle name="Saída 3 2 3 2 2 8 4" xfId="20627"/>
    <cellStyle name="Saída 3 2 3 2 2 9" xfId="4560"/>
    <cellStyle name="Saída 3 2 3 2 2 9 2" xfId="15486"/>
    <cellStyle name="Saída 3 2 3 2 2 9 3" xfId="12138"/>
    <cellStyle name="Saída 3 2 3 2 3" xfId="2624"/>
    <cellStyle name="Saída 3 2 3 2 3 2" xfId="3011"/>
    <cellStyle name="Saída 3 2 3 2 3 2 2" xfId="6742"/>
    <cellStyle name="Saída 3 2 3 2 3 2 2 2" xfId="17155"/>
    <cellStyle name="Saída 3 2 3 2 3 2 2 3" xfId="20295"/>
    <cellStyle name="Saída 3 2 3 2 3 2 3" xfId="9128"/>
    <cellStyle name="Saída 3 2 3 2 3 2 4" xfId="14358"/>
    <cellStyle name="Saída 3 2 3 2 3 2 5" xfId="16277"/>
    <cellStyle name="Saída 3 2 3 2 3 3" xfId="3394"/>
    <cellStyle name="Saída 3 2 3 2 3 3 2" xfId="14633"/>
    <cellStyle name="Saída 3 2 3 2 3 3 3" xfId="13320"/>
    <cellStyle name="Saída 3 2 3 2 3 4" xfId="3777"/>
    <cellStyle name="Saída 3 2 3 2 3 4 2" xfId="14909"/>
    <cellStyle name="Saída 3 2 3 2 3 4 3" xfId="12951"/>
    <cellStyle name="Saída 3 2 3 2 3 5" xfId="4159"/>
    <cellStyle name="Saída 3 2 3 2 3 5 2" xfId="15181"/>
    <cellStyle name="Saída 3 2 3 2 3 5 3" xfId="12570"/>
    <cellStyle name="Saída 3 2 3 2 3 6" xfId="5033"/>
    <cellStyle name="Saída 3 2 3 2 3 6 2" xfId="15864"/>
    <cellStyle name="Saída 3 2 3 2 3 6 3" xfId="18586"/>
    <cellStyle name="Saída 3 2 3 2 3 7" xfId="8789"/>
    <cellStyle name="Saída 3 2 3 2 3 8" xfId="14078"/>
    <cellStyle name="Saída 3 2 3 2 3 9" xfId="17768"/>
    <cellStyle name="Saída 3 2 3 2 4" xfId="2242"/>
    <cellStyle name="Saída 3 2 3 2 4 2" xfId="7164"/>
    <cellStyle name="Saída 3 2 3 2 4 2 2" xfId="11209"/>
    <cellStyle name="Saída 3 2 3 2 4 2 3" xfId="17464"/>
    <cellStyle name="Saída 3 2 3 2 4 2 4" xfId="20717"/>
    <cellStyle name="Saída 3 2 3 2 4 3" xfId="5456"/>
    <cellStyle name="Saída 3 2 3 2 4 3 2" xfId="16172"/>
    <cellStyle name="Saída 3 2 3 2 4 3 3" xfId="19009"/>
    <cellStyle name="Saída 3 2 3 2 4 4" xfId="8429"/>
    <cellStyle name="Saída 3 2 3 2 4 5" xfId="13804"/>
    <cellStyle name="Saída 3 2 3 2 4 6" xfId="14684"/>
    <cellStyle name="Saída 3 2 3 2 5" xfId="5748"/>
    <cellStyle name="Saída 3 2 3 2 5 2" xfId="7456"/>
    <cellStyle name="Saída 3 2 3 2 5 2 2" xfId="11459"/>
    <cellStyle name="Saída 3 2 3 2 5 2 3" xfId="17697"/>
    <cellStyle name="Saída 3 2 3 2 5 2 4" xfId="21009"/>
    <cellStyle name="Saída 3 2 3 2 5 3" xfId="10301"/>
    <cellStyle name="Saída 3 2 3 2 5 4" xfId="16406"/>
    <cellStyle name="Saída 3 2 3 2 5 5" xfId="19301"/>
    <cellStyle name="Saída 3 2 3 2 6" xfId="5980"/>
    <cellStyle name="Saída 3 2 3 2 6 2" xfId="7688"/>
    <cellStyle name="Saída 3 2 3 2 6 2 2" xfId="11691"/>
    <cellStyle name="Saída 3 2 3 2 6 2 3" xfId="17868"/>
    <cellStyle name="Saída 3 2 3 2 6 2 4" xfId="21241"/>
    <cellStyle name="Saída 3 2 3 2 6 3" xfId="10341"/>
    <cellStyle name="Saída 3 2 3 2 6 4" xfId="16577"/>
    <cellStyle name="Saída 3 2 3 2 6 5" xfId="19533"/>
    <cellStyle name="Saída 3 2 3 2 7" xfId="6212"/>
    <cellStyle name="Saída 3 2 3 2 7 2" xfId="7920"/>
    <cellStyle name="Saída 3 2 3 2 7 2 2" xfId="11923"/>
    <cellStyle name="Saída 3 2 3 2 7 2 3" xfId="18039"/>
    <cellStyle name="Saída 3 2 3 2 7 2 4" xfId="21473"/>
    <cellStyle name="Saída 3 2 3 2 7 3" xfId="10381"/>
    <cellStyle name="Saída 3 2 3 2 7 4" xfId="16747"/>
    <cellStyle name="Saída 3 2 3 2 7 5" xfId="19765"/>
    <cellStyle name="Saída 3 2 3 2 8" xfId="5195"/>
    <cellStyle name="Saída 3 2 3 2 8 2" xfId="9976"/>
    <cellStyle name="Saída 3 2 3 2 8 3" xfId="15983"/>
    <cellStyle name="Saída 3 2 3 2 8 4" xfId="18748"/>
    <cellStyle name="Saída 3 2 3 2 9" xfId="6903"/>
    <cellStyle name="Saída 3 2 3 2 9 2" xfId="10964"/>
    <cellStyle name="Saída 3 2 3 2 9 3" xfId="17275"/>
    <cellStyle name="Saída 3 2 3 2 9 4" xfId="20456"/>
    <cellStyle name="Saída 3 2 3 3" xfId="2510"/>
    <cellStyle name="Saída 3 2 3 3 10" xfId="8675"/>
    <cellStyle name="Saída 3 2 3 3 11" xfId="13994"/>
    <cellStyle name="Saída 3 2 3 3 12" xfId="16670"/>
    <cellStyle name="Saída 3 2 3 3 2" xfId="2897"/>
    <cellStyle name="Saída 3 2 3 3 2 2" xfId="6709"/>
    <cellStyle name="Saída 3 2 3 3 2 2 2" xfId="10830"/>
    <cellStyle name="Saída 3 2 3 3 2 2 3" xfId="17129"/>
    <cellStyle name="Saída 3 2 3 3 2 2 4" xfId="20262"/>
    <cellStyle name="Saída 3 2 3 3 2 3" xfId="5000"/>
    <cellStyle name="Saída 3 2 3 3 2 3 2" xfId="15838"/>
    <cellStyle name="Saída 3 2 3 3 2 3 3" xfId="18553"/>
    <cellStyle name="Saída 3 2 3 3 2 4" xfId="9024"/>
    <cellStyle name="Saída 3 2 3 3 2 5" xfId="14274"/>
    <cellStyle name="Saída 3 2 3 3 2 6" xfId="13707"/>
    <cellStyle name="Saída 3 2 3 3 3" xfId="3280"/>
    <cellStyle name="Saída 3 2 3 3 3 2" xfId="6459"/>
    <cellStyle name="Saída 3 2 3 3 3 2 2" xfId="10628"/>
    <cellStyle name="Saída 3 2 3 3 3 2 3" xfId="16914"/>
    <cellStyle name="Saída 3 2 3 3 3 2 4" xfId="20012"/>
    <cellStyle name="Saída 3 2 3 3 3 3" xfId="4750"/>
    <cellStyle name="Saída 3 2 3 3 3 3 2" xfId="15624"/>
    <cellStyle name="Saída 3 2 3 3 3 3 3" xfId="18303"/>
    <cellStyle name="Saída 3 2 3 3 3 4" xfId="9238"/>
    <cellStyle name="Saída 3 2 3 3 3 5" xfId="14550"/>
    <cellStyle name="Saída 3 2 3 3 3 6" xfId="13434"/>
    <cellStyle name="Saída 3 2 3 3 4" xfId="3663"/>
    <cellStyle name="Saída 3 2 3 3 4 2" xfId="7518"/>
    <cellStyle name="Saída 3 2 3 3 4 2 2" xfId="11521"/>
    <cellStyle name="Saída 3 2 3 3 4 2 3" xfId="17750"/>
    <cellStyle name="Saída 3 2 3 3 4 2 4" xfId="21071"/>
    <cellStyle name="Saída 3 2 3 3 4 3" xfId="5810"/>
    <cellStyle name="Saída 3 2 3 3 4 3 2" xfId="16459"/>
    <cellStyle name="Saída 3 2 3 3 4 3 3" xfId="19363"/>
    <cellStyle name="Saída 3 2 3 3 4 4" xfId="9416"/>
    <cellStyle name="Saída 3 2 3 3 4 5" xfId="14825"/>
    <cellStyle name="Saída 3 2 3 3 4 6" xfId="13065"/>
    <cellStyle name="Saída 3 2 3 3 5" xfId="4045"/>
    <cellStyle name="Saída 3 2 3 3 5 2" xfId="7750"/>
    <cellStyle name="Saída 3 2 3 3 5 2 2" xfId="11753"/>
    <cellStyle name="Saída 3 2 3 3 5 2 3" xfId="17921"/>
    <cellStyle name="Saída 3 2 3 3 5 2 4" xfId="21303"/>
    <cellStyle name="Saída 3 2 3 3 5 3" xfId="6042"/>
    <cellStyle name="Saída 3 2 3 3 5 3 2" xfId="16630"/>
    <cellStyle name="Saída 3 2 3 3 5 3 3" xfId="19595"/>
    <cellStyle name="Saída 3 2 3 3 5 4" xfId="9593"/>
    <cellStyle name="Saída 3 2 3 3 5 5" xfId="15099"/>
    <cellStyle name="Saída 3 2 3 3 5 6" xfId="12683"/>
    <cellStyle name="Saída 3 2 3 3 6" xfId="6274"/>
    <cellStyle name="Saída 3 2 3 3 6 2" xfId="7982"/>
    <cellStyle name="Saída 3 2 3 3 6 2 2" xfId="11985"/>
    <cellStyle name="Saída 3 2 3 3 6 2 3" xfId="18092"/>
    <cellStyle name="Saída 3 2 3 3 6 2 4" xfId="21535"/>
    <cellStyle name="Saída 3 2 3 3 6 3" xfId="10443"/>
    <cellStyle name="Saída 3 2 3 3 6 4" xfId="16800"/>
    <cellStyle name="Saída 3 2 3 3 6 5" xfId="19827"/>
    <cellStyle name="Saída 3 2 3 3 7" xfId="5262"/>
    <cellStyle name="Saída 3 2 3 3 7 2" xfId="10038"/>
    <cellStyle name="Saída 3 2 3 3 7 3" xfId="16038"/>
    <cellStyle name="Saída 3 2 3 3 7 4" xfId="18815"/>
    <cellStyle name="Saída 3 2 3 3 8" xfId="6970"/>
    <cellStyle name="Saída 3 2 3 3 8 2" xfId="11026"/>
    <cellStyle name="Saída 3 2 3 3 8 3" xfId="17330"/>
    <cellStyle name="Saída 3 2 3 3 8 4" xfId="20523"/>
    <cellStyle name="Saída 3 2 3 3 9" xfId="4358"/>
    <cellStyle name="Saída 3 2 3 3 9 2" xfId="15353"/>
    <cellStyle name="Saída 3 2 3 3 9 3" xfId="12384"/>
    <cellStyle name="Saída 3 2 3 4" xfId="2400"/>
    <cellStyle name="Saída 3 2 3 4 2" xfId="2787"/>
    <cellStyle name="Saída 3 2 3 4 2 2" xfId="7184"/>
    <cellStyle name="Saída 3 2 3 4 2 2 2" xfId="17479"/>
    <cellStyle name="Saída 3 2 3 4 2 2 3" xfId="20737"/>
    <cellStyle name="Saída 3 2 3 4 2 3" xfId="8931"/>
    <cellStyle name="Saída 3 2 3 4 2 4" xfId="14187"/>
    <cellStyle name="Saída 3 2 3 4 2 5" xfId="17039"/>
    <cellStyle name="Saída 3 2 3 4 3" xfId="3170"/>
    <cellStyle name="Saída 3 2 3 4 3 2" xfId="14463"/>
    <cellStyle name="Saída 3 2 3 4 3 3" xfId="13493"/>
    <cellStyle name="Saída 3 2 3 4 4" xfId="3553"/>
    <cellStyle name="Saída 3 2 3 4 4 2" xfId="14738"/>
    <cellStyle name="Saída 3 2 3 4 4 3" xfId="13175"/>
    <cellStyle name="Saída 3 2 3 4 5" xfId="3935"/>
    <cellStyle name="Saída 3 2 3 4 5 2" xfId="15012"/>
    <cellStyle name="Saída 3 2 3 4 5 3" xfId="12793"/>
    <cellStyle name="Saída 3 2 3 4 6" xfId="5476"/>
    <cellStyle name="Saída 3 2 3 4 6 2" xfId="16187"/>
    <cellStyle name="Saída 3 2 3 4 6 3" xfId="19029"/>
    <cellStyle name="Saída 3 2 3 4 7" xfId="8575"/>
    <cellStyle name="Saída 3 2 3 4 8" xfId="13907"/>
    <cellStyle name="Saída 3 2 3 4 9" xfId="15410"/>
    <cellStyle name="Saída 3 2 3 5" xfId="2218"/>
    <cellStyle name="Saída 3 2 3 5 2" xfId="6545"/>
    <cellStyle name="Saída 3 2 3 5 2 2" xfId="10706"/>
    <cellStyle name="Saída 3 2 3 5 2 3" xfId="16986"/>
    <cellStyle name="Saída 3 2 3 5 2 4" xfId="20098"/>
    <cellStyle name="Saída 3 2 3 5 3" xfId="4836"/>
    <cellStyle name="Saída 3 2 3 5 3 2" xfId="15695"/>
    <cellStyle name="Saída 3 2 3 5 3 3" xfId="18389"/>
    <cellStyle name="Saída 3 2 3 5 4" xfId="8406"/>
    <cellStyle name="Saída 3 2 3 5 5" xfId="13787"/>
    <cellStyle name="Saída 3 2 3 5 6" xfId="17563"/>
    <cellStyle name="Saída 3 2 3 6" xfId="5726"/>
    <cellStyle name="Saída 3 2 3 6 2" xfId="7434"/>
    <cellStyle name="Saída 3 2 3 6 2 2" xfId="11437"/>
    <cellStyle name="Saída 3 2 3 6 2 3" xfId="17675"/>
    <cellStyle name="Saída 3 2 3 6 2 4" xfId="20987"/>
    <cellStyle name="Saída 3 2 3 6 3" xfId="10279"/>
    <cellStyle name="Saída 3 2 3 6 4" xfId="16384"/>
    <cellStyle name="Saída 3 2 3 6 5" xfId="19279"/>
    <cellStyle name="Saída 3 2 3 7" xfId="5958"/>
    <cellStyle name="Saída 3 2 3 7 2" xfId="7666"/>
    <cellStyle name="Saída 3 2 3 7 2 2" xfId="11669"/>
    <cellStyle name="Saída 3 2 3 7 2 3" xfId="17846"/>
    <cellStyle name="Saída 3 2 3 7 2 4" xfId="21219"/>
    <cellStyle name="Saída 3 2 3 7 3" xfId="10319"/>
    <cellStyle name="Saída 3 2 3 7 4" xfId="16555"/>
    <cellStyle name="Saída 3 2 3 7 5" xfId="19511"/>
    <cellStyle name="Saída 3 2 3 8" xfId="6190"/>
    <cellStyle name="Saída 3 2 3 8 2" xfId="7898"/>
    <cellStyle name="Saída 3 2 3 8 2 2" xfId="11901"/>
    <cellStyle name="Saída 3 2 3 8 2 3" xfId="18017"/>
    <cellStyle name="Saída 3 2 3 8 2 4" xfId="21451"/>
    <cellStyle name="Saída 3 2 3 8 3" xfId="10359"/>
    <cellStyle name="Saída 3 2 3 8 4" xfId="16725"/>
    <cellStyle name="Saída 3 2 3 8 5" xfId="19743"/>
    <cellStyle name="Saída 3 2 3 9" xfId="5156"/>
    <cellStyle name="Saída 3 2 3 9 2" xfId="9954"/>
    <cellStyle name="Saída 3 2 3 9 3" xfId="15954"/>
    <cellStyle name="Saída 3 2 3 9 4" xfId="18709"/>
    <cellStyle name="Saída 3 2 4" xfId="2170"/>
    <cellStyle name="Saída 3 2 4 10" xfId="8358"/>
    <cellStyle name="Saída 3 2 4 11" xfId="13747"/>
    <cellStyle name="Saída 3 2 4 12" xfId="16904"/>
    <cellStyle name="Saída 3 2 4 2" xfId="2120"/>
    <cellStyle name="Saída 3 2 4 2 2" xfId="6722"/>
    <cellStyle name="Saída 3 2 4 2 2 2" xfId="10843"/>
    <cellStyle name="Saída 3 2 4 2 2 3" xfId="17138"/>
    <cellStyle name="Saída 3 2 4 2 2 4" xfId="20275"/>
    <cellStyle name="Saída 3 2 4 2 3" xfId="5013"/>
    <cellStyle name="Saída 3 2 4 2 3 2" xfId="15847"/>
    <cellStyle name="Saída 3 2 4 2 3 3" xfId="18566"/>
    <cellStyle name="Saída 3 2 4 2 4" xfId="8310"/>
    <cellStyle name="Saída 3 2 4 2 5" xfId="13704"/>
    <cellStyle name="Saída 3 2 4 2 6" xfId="17883"/>
    <cellStyle name="Saída 3 2 4 3" xfId="2154"/>
    <cellStyle name="Saída 3 2 4 3 2" xfId="7180"/>
    <cellStyle name="Saída 3 2 4 3 2 2" xfId="11221"/>
    <cellStyle name="Saída 3 2 4 3 2 3" xfId="17476"/>
    <cellStyle name="Saída 3 2 4 3 2 4" xfId="20733"/>
    <cellStyle name="Saída 3 2 4 3 3" xfId="5472"/>
    <cellStyle name="Saída 3 2 4 3 3 2" xfId="16184"/>
    <cellStyle name="Saída 3 2 4 3 3 3" xfId="19025"/>
    <cellStyle name="Saída 3 2 4 3 4" xfId="8344"/>
    <cellStyle name="Saída 3 2 4 3 5" xfId="13733"/>
    <cellStyle name="Saída 3 2 4 3 6" xfId="15772"/>
    <cellStyle name="Saída 3 2 4 4" xfId="2144"/>
    <cellStyle name="Saída 3 2 4 4 2" xfId="7548"/>
    <cellStyle name="Saída 3 2 4 4 2 2" xfId="11551"/>
    <cellStyle name="Saída 3 2 4 4 2 3" xfId="17773"/>
    <cellStyle name="Saída 3 2 4 4 2 4" xfId="21101"/>
    <cellStyle name="Saída 3 2 4 4 3" xfId="5840"/>
    <cellStyle name="Saída 3 2 4 4 3 2" xfId="16482"/>
    <cellStyle name="Saída 3 2 4 4 3 3" xfId="19393"/>
    <cellStyle name="Saída 3 2 4 4 4" xfId="8334"/>
    <cellStyle name="Saída 3 2 4 4 5" xfId="13725"/>
    <cellStyle name="Saída 3 2 4 4 6" xfId="16815"/>
    <cellStyle name="Saída 3 2 4 5" xfId="2132"/>
    <cellStyle name="Saída 3 2 4 5 2" xfId="7780"/>
    <cellStyle name="Saída 3 2 4 5 2 2" xfId="11783"/>
    <cellStyle name="Saída 3 2 4 5 2 3" xfId="17944"/>
    <cellStyle name="Saída 3 2 4 5 2 4" xfId="21333"/>
    <cellStyle name="Saída 3 2 4 5 3" xfId="6072"/>
    <cellStyle name="Saída 3 2 4 5 3 2" xfId="16653"/>
    <cellStyle name="Saída 3 2 4 5 3 3" xfId="19625"/>
    <cellStyle name="Saída 3 2 4 5 4" xfId="8322"/>
    <cellStyle name="Saída 3 2 4 5 5" xfId="13714"/>
    <cellStyle name="Saída 3 2 4 5 6" xfId="17238"/>
    <cellStyle name="Saída 3 2 4 6" xfId="6304"/>
    <cellStyle name="Saída 3 2 4 6 2" xfId="8012"/>
    <cellStyle name="Saída 3 2 4 6 2 2" xfId="12015"/>
    <cellStyle name="Saída 3 2 4 6 2 3" xfId="18115"/>
    <cellStyle name="Saída 3 2 4 6 2 4" xfId="21565"/>
    <cellStyle name="Saída 3 2 4 6 3" xfId="10473"/>
    <cellStyle name="Saída 3 2 4 6 4" xfId="16823"/>
    <cellStyle name="Saída 3 2 4 6 5" xfId="19857"/>
    <cellStyle name="Saída 3 2 4 7" xfId="5292"/>
    <cellStyle name="Saída 3 2 4 7 2" xfId="10068"/>
    <cellStyle name="Saída 3 2 4 7 3" xfId="16061"/>
    <cellStyle name="Saída 3 2 4 7 4" xfId="18845"/>
    <cellStyle name="Saída 3 2 4 8" xfId="7000"/>
    <cellStyle name="Saída 3 2 4 8 2" xfId="11056"/>
    <cellStyle name="Saída 3 2 4 8 3" xfId="17353"/>
    <cellStyle name="Saída 3 2 4 8 4" xfId="20553"/>
    <cellStyle name="Saída 3 2 4 9" xfId="4393"/>
    <cellStyle name="Saída 3 2 4 9 2" xfId="15380"/>
    <cellStyle name="Saída 3 2 4 9 3" xfId="12351"/>
    <cellStyle name="Saída 3 2 5" xfId="2455"/>
    <cellStyle name="Saída 3 2 5 2" xfId="2842"/>
    <cellStyle name="Saída 3 2 5 2 2" xfId="6758"/>
    <cellStyle name="Saída 3 2 5 2 2 2" xfId="17164"/>
    <cellStyle name="Saída 3 2 5 2 2 3" xfId="20311"/>
    <cellStyle name="Saída 3 2 5 2 3" xfId="8970"/>
    <cellStyle name="Saída 3 2 5 2 4" xfId="14230"/>
    <cellStyle name="Saída 3 2 5 2 5" xfId="14953"/>
    <cellStyle name="Saída 3 2 5 3" xfId="3225"/>
    <cellStyle name="Saída 3 2 5 3 2" xfId="14506"/>
    <cellStyle name="Saída 3 2 5 3 3" xfId="13512"/>
    <cellStyle name="Saída 3 2 5 4" xfId="3608"/>
    <cellStyle name="Saída 3 2 5 4 2" xfId="14781"/>
    <cellStyle name="Saída 3 2 5 4 3" xfId="13120"/>
    <cellStyle name="Saída 3 2 5 5" xfId="3990"/>
    <cellStyle name="Saída 3 2 5 5 2" xfId="15055"/>
    <cellStyle name="Saída 3 2 5 5 3" xfId="12738"/>
    <cellStyle name="Saída 3 2 5 6" xfId="5049"/>
    <cellStyle name="Saída 3 2 5 6 2" xfId="15873"/>
    <cellStyle name="Saída 3 2 5 6 3" xfId="18602"/>
    <cellStyle name="Saída 3 2 5 7" xfId="8621"/>
    <cellStyle name="Saída 3 2 5 8" xfId="13950"/>
    <cellStyle name="Saída 3 2 5 9" xfId="17454"/>
    <cellStyle name="Saída 3 2 6" xfId="2376"/>
    <cellStyle name="Saída 3 2 6 2" xfId="2763"/>
    <cellStyle name="Saída 3 2 6 2 2" xfId="7183"/>
    <cellStyle name="Saída 3 2 6 2 2 2" xfId="17478"/>
    <cellStyle name="Saída 3 2 6 2 2 3" xfId="20736"/>
    <cellStyle name="Saída 3 2 6 2 3" xfId="8913"/>
    <cellStyle name="Saída 3 2 6 2 4" xfId="14166"/>
    <cellStyle name="Saída 3 2 6 2 5" xfId="13838"/>
    <cellStyle name="Saída 3 2 6 3" xfId="3146"/>
    <cellStyle name="Saída 3 2 6 3 2" xfId="14442"/>
    <cellStyle name="Saída 3 2 6 3 3" xfId="16846"/>
    <cellStyle name="Saída 3 2 6 4" xfId="3529"/>
    <cellStyle name="Saída 3 2 6 4 2" xfId="14717"/>
    <cellStyle name="Saída 3 2 6 4 3" xfId="13199"/>
    <cellStyle name="Saída 3 2 6 5" xfId="3911"/>
    <cellStyle name="Saída 3 2 6 5 2" xfId="14991"/>
    <cellStyle name="Saída 3 2 6 5 3" xfId="12817"/>
    <cellStyle name="Saída 3 2 6 6" xfId="5475"/>
    <cellStyle name="Saída 3 2 6 6 2" xfId="16186"/>
    <cellStyle name="Saída 3 2 6 6 3" xfId="19028"/>
    <cellStyle name="Saída 3 2 6 7" xfId="8551"/>
    <cellStyle name="Saída 3 2 6 8" xfId="13886"/>
    <cellStyle name="Saída 3 2 6 9" xfId="16673"/>
    <cellStyle name="Saída 3 2 7" xfId="4645"/>
    <cellStyle name="Saída 3 2 7 2" xfId="4457"/>
    <cellStyle name="Saída 3 2 7 2 2" xfId="9735"/>
    <cellStyle name="Saída 3 2 7 2 3" xfId="15426"/>
    <cellStyle name="Saída 3 2 7 2 4" xfId="12312"/>
    <cellStyle name="Saída 3 2 7 3" xfId="9793"/>
    <cellStyle name="Saída 3 2 7 4" xfId="15554"/>
    <cellStyle name="Saída 3 2 7 5" xfId="18198"/>
    <cellStyle name="Saída 3 2 8" xfId="5494"/>
    <cellStyle name="Saída 3 2 8 2" xfId="7202"/>
    <cellStyle name="Saída 3 2 8 2 2" xfId="11235"/>
    <cellStyle name="Saída 3 2 8 2 3" xfId="17496"/>
    <cellStyle name="Saída 3 2 8 2 4" xfId="20755"/>
    <cellStyle name="Saída 3 2 8 3" xfId="10203"/>
    <cellStyle name="Saída 3 2 8 4" xfId="16204"/>
    <cellStyle name="Saída 3 2 8 5" xfId="19047"/>
    <cellStyle name="Saída 3 2 9" xfId="4649"/>
    <cellStyle name="Saída 3 2 9 2" xfId="4453"/>
    <cellStyle name="Saída 3 2 9 2 2" xfId="9731"/>
    <cellStyle name="Saída 3 2 9 2 3" xfId="15422"/>
    <cellStyle name="Saída 3 2 9 2 4" xfId="12180"/>
    <cellStyle name="Saída 3 2 9 3" xfId="9795"/>
    <cellStyle name="Saída 3 2 9 4" xfId="15558"/>
    <cellStyle name="Saída 3 2 9 5" xfId="18202"/>
    <cellStyle name="Saída 3 3" xfId="2036"/>
    <cellStyle name="Saída 3 3 10" xfId="5082"/>
    <cellStyle name="Saída 3 3 10 2" xfId="9899"/>
    <cellStyle name="Saída 3 3 10 3" xfId="15898"/>
    <cellStyle name="Saída 3 3 10 4" xfId="18635"/>
    <cellStyle name="Saída 3 3 11" xfId="6791"/>
    <cellStyle name="Saída 3 3 11 2" xfId="10886"/>
    <cellStyle name="Saída 3 3 11 3" xfId="17189"/>
    <cellStyle name="Saída 3 3 11 4" xfId="20344"/>
    <cellStyle name="Saída 3 3 12" xfId="4214"/>
    <cellStyle name="Saída 3 3 12 2" xfId="15224"/>
    <cellStyle name="Saída 3 3 12 3" xfId="12515"/>
    <cellStyle name="Saída 3 3 13" xfId="8226"/>
    <cellStyle name="Saída 3 3 14" xfId="13642"/>
    <cellStyle name="Saída 3 3 15" xfId="17963"/>
    <cellStyle name="Saída 3 3 2" xfId="2093"/>
    <cellStyle name="Saída 3 3 2 10" xfId="4279"/>
    <cellStyle name="Saída 3 3 2 10 2" xfId="15284"/>
    <cellStyle name="Saída 3 3 2 10 3" xfId="12463"/>
    <cellStyle name="Saída 3 3 2 11" xfId="8283"/>
    <cellStyle name="Saída 3 3 2 12" xfId="13685"/>
    <cellStyle name="Saída 3 3 2 2" xfId="2583"/>
    <cellStyle name="Saída 3 3 2 2 10" xfId="8748"/>
    <cellStyle name="Saída 3 3 2 2 11" xfId="14050"/>
    <cellStyle name="Saída 3 3 2 2 12" xfId="15123"/>
    <cellStyle name="Saída 3 3 2 2 2" xfId="2970"/>
    <cellStyle name="Saída 3 3 2 2 2 2" xfId="7331"/>
    <cellStyle name="Saída 3 3 2 2 2 2 2" xfId="11342"/>
    <cellStyle name="Saída 3 3 2 2 2 2 3" xfId="17589"/>
    <cellStyle name="Saída 3 3 2 2 2 2 4" xfId="20884"/>
    <cellStyle name="Saída 3 3 2 2 2 3" xfId="5623"/>
    <cellStyle name="Saída 3 3 2 2 2 3 2" xfId="16298"/>
    <cellStyle name="Saída 3 3 2 2 2 3 3" xfId="19176"/>
    <cellStyle name="Saída 3 3 2 2 2 4" xfId="9097"/>
    <cellStyle name="Saída 3 3 2 2 2 5" xfId="14330"/>
    <cellStyle name="Saída 3 3 2 2 2 6" xfId="17370"/>
    <cellStyle name="Saída 3 3 2 2 3" xfId="3353"/>
    <cellStyle name="Saída 3 3 2 2 3 2" xfId="7153"/>
    <cellStyle name="Saída 3 3 2 2 3 2 2" xfId="11200"/>
    <cellStyle name="Saída 3 3 2 2 3 2 3" xfId="17453"/>
    <cellStyle name="Saída 3 3 2 2 3 2 4" xfId="20706"/>
    <cellStyle name="Saída 3 3 2 2 3 3" xfId="5445"/>
    <cellStyle name="Saída 3 3 2 2 3 3 2" xfId="16161"/>
    <cellStyle name="Saída 3 3 2 2 3 3 3" xfId="18998"/>
    <cellStyle name="Saída 3 3 2 2 3 4" xfId="9307"/>
    <cellStyle name="Saída 3 3 2 2 3 5" xfId="14605"/>
    <cellStyle name="Saída 3 3 2 2 3 6" xfId="13361"/>
    <cellStyle name="Saída 3 3 2 2 4" xfId="3736"/>
    <cellStyle name="Saída 3 3 2 2 4 2" xfId="7638"/>
    <cellStyle name="Saída 3 3 2 2 4 2 2" xfId="11641"/>
    <cellStyle name="Saída 3 3 2 2 4 2 3" xfId="17823"/>
    <cellStyle name="Saída 3 3 2 2 4 2 4" xfId="21191"/>
    <cellStyle name="Saída 3 3 2 2 4 3" xfId="5930"/>
    <cellStyle name="Saída 3 3 2 2 4 3 2" xfId="16532"/>
    <cellStyle name="Saída 3 3 2 2 4 3 3" xfId="19483"/>
    <cellStyle name="Saída 3 3 2 2 4 4" xfId="9485"/>
    <cellStyle name="Saída 3 3 2 2 4 5" xfId="14881"/>
    <cellStyle name="Saída 3 3 2 2 4 6" xfId="12992"/>
    <cellStyle name="Saída 3 3 2 2 5" xfId="4118"/>
    <cellStyle name="Saída 3 3 2 2 5 2" xfId="7870"/>
    <cellStyle name="Saída 3 3 2 2 5 2 2" xfId="11873"/>
    <cellStyle name="Saída 3 3 2 2 5 2 3" xfId="17994"/>
    <cellStyle name="Saída 3 3 2 2 5 2 4" xfId="21423"/>
    <cellStyle name="Saída 3 3 2 2 5 3" xfId="6162"/>
    <cellStyle name="Saída 3 3 2 2 5 3 2" xfId="16702"/>
    <cellStyle name="Saída 3 3 2 2 5 3 3" xfId="19715"/>
    <cellStyle name="Saída 3 3 2 2 5 4" xfId="9662"/>
    <cellStyle name="Saída 3 3 2 2 5 5" xfId="15153"/>
    <cellStyle name="Saída 3 3 2 2 5 6" xfId="12610"/>
    <cellStyle name="Saída 3 3 2 2 6" xfId="6394"/>
    <cellStyle name="Saída 3 3 2 2 6 2" xfId="8102"/>
    <cellStyle name="Saída 3 3 2 2 6 2 2" xfId="12105"/>
    <cellStyle name="Saída 3 3 2 2 6 2 3" xfId="18166"/>
    <cellStyle name="Saída 3 3 2 2 6 2 4" xfId="21655"/>
    <cellStyle name="Saída 3 3 2 2 6 3" xfId="10563"/>
    <cellStyle name="Saída 3 3 2 2 6 4" xfId="16873"/>
    <cellStyle name="Saída 3 3 2 2 6 5" xfId="19947"/>
    <cellStyle name="Saída 3 3 2 2 7" xfId="5382"/>
    <cellStyle name="Saída 3 3 2 2 7 2" xfId="10158"/>
    <cellStyle name="Saída 3 3 2 2 7 3" xfId="16112"/>
    <cellStyle name="Saída 3 3 2 2 7 4" xfId="18935"/>
    <cellStyle name="Saída 3 3 2 2 8" xfId="7090"/>
    <cellStyle name="Saída 3 3 2 2 8 2" xfId="11146"/>
    <cellStyle name="Saída 3 3 2 2 8 3" xfId="17404"/>
    <cellStyle name="Saída 3 3 2 2 8 4" xfId="20643"/>
    <cellStyle name="Saída 3 3 2 2 9" xfId="4576"/>
    <cellStyle name="Saída 3 3 2 2 9 2" xfId="15500"/>
    <cellStyle name="Saída 3 3 2 2 9 3" xfId="12241"/>
    <cellStyle name="Saída 3 3 2 3" xfId="2640"/>
    <cellStyle name="Saída 3 3 2 3 2" xfId="3027"/>
    <cellStyle name="Saída 3 3 2 3 2 2" xfId="6652"/>
    <cellStyle name="Saída 3 3 2 3 2 2 2" xfId="17080"/>
    <cellStyle name="Saída 3 3 2 3 2 2 3" xfId="20205"/>
    <cellStyle name="Saída 3 3 2 3 2 3" xfId="9139"/>
    <cellStyle name="Saída 3 3 2 3 2 4" xfId="14372"/>
    <cellStyle name="Saída 3 3 2 3 2 5" xfId="17504"/>
    <cellStyle name="Saída 3 3 2 3 3" xfId="3410"/>
    <cellStyle name="Saída 3 3 2 3 3 2" xfId="14647"/>
    <cellStyle name="Saída 3 3 2 3 3 3" xfId="13304"/>
    <cellStyle name="Saída 3 3 2 3 4" xfId="3793"/>
    <cellStyle name="Saída 3 3 2 3 4 2" xfId="14922"/>
    <cellStyle name="Saída 3 3 2 3 4 3" xfId="12935"/>
    <cellStyle name="Saída 3 3 2 3 5" xfId="4175"/>
    <cellStyle name="Saída 3 3 2 3 5 2" xfId="15194"/>
    <cellStyle name="Saída 3 3 2 3 5 3" xfId="12554"/>
    <cellStyle name="Saída 3 3 2 3 6" xfId="4943"/>
    <cellStyle name="Saída 3 3 2 3 6 2" xfId="15789"/>
    <cellStyle name="Saída 3 3 2 3 6 3" xfId="18496"/>
    <cellStyle name="Saída 3 3 2 3 7" xfId="8805"/>
    <cellStyle name="Saída 3 3 2 3 8" xfId="14092"/>
    <cellStyle name="Saída 3 3 2 3 9" xfId="14935"/>
    <cellStyle name="Saída 3 3 2 4" xfId="2258"/>
    <cellStyle name="Saída 3 3 2 4 2" xfId="6643"/>
    <cellStyle name="Saída 3 3 2 4 2 2" xfId="10783"/>
    <cellStyle name="Saída 3 3 2 4 2 3" xfId="17072"/>
    <cellStyle name="Saída 3 3 2 4 2 4" xfId="20196"/>
    <cellStyle name="Saída 3 3 2 4 3" xfId="4934"/>
    <cellStyle name="Saída 3 3 2 4 3 2" xfId="15781"/>
    <cellStyle name="Saída 3 3 2 4 3 3" xfId="18487"/>
    <cellStyle name="Saída 3 3 2 4 4" xfId="8445"/>
    <cellStyle name="Saída 3 3 2 4 5" xfId="13817"/>
    <cellStyle name="Saída 3 3 2 4 6" xfId="15000"/>
    <cellStyle name="Saída 3 3 2 5" xfId="5737"/>
    <cellStyle name="Saída 3 3 2 5 2" xfId="7445"/>
    <cellStyle name="Saída 3 3 2 5 2 2" xfId="11448"/>
    <cellStyle name="Saída 3 3 2 5 2 3" xfId="17686"/>
    <cellStyle name="Saída 3 3 2 5 2 4" xfId="20998"/>
    <cellStyle name="Saída 3 3 2 5 3" xfId="10290"/>
    <cellStyle name="Saída 3 3 2 5 4" xfId="16395"/>
    <cellStyle name="Saída 3 3 2 5 5" xfId="19290"/>
    <cellStyle name="Saída 3 3 2 6" xfId="5969"/>
    <cellStyle name="Saída 3 3 2 6 2" xfId="7677"/>
    <cellStyle name="Saída 3 3 2 6 2 2" xfId="11680"/>
    <cellStyle name="Saída 3 3 2 6 2 3" xfId="17857"/>
    <cellStyle name="Saída 3 3 2 6 2 4" xfId="21230"/>
    <cellStyle name="Saída 3 3 2 6 3" xfId="10330"/>
    <cellStyle name="Saída 3 3 2 6 4" xfId="16566"/>
    <cellStyle name="Saída 3 3 2 6 5" xfId="19522"/>
    <cellStyle name="Saída 3 3 2 7" xfId="6201"/>
    <cellStyle name="Saída 3 3 2 7 2" xfId="7909"/>
    <cellStyle name="Saída 3 3 2 7 2 2" xfId="11912"/>
    <cellStyle name="Saída 3 3 2 7 2 3" xfId="18028"/>
    <cellStyle name="Saída 3 3 2 7 2 4" xfId="21462"/>
    <cellStyle name="Saída 3 3 2 7 3" xfId="10370"/>
    <cellStyle name="Saída 3 3 2 7 4" xfId="16736"/>
    <cellStyle name="Saída 3 3 2 7 5" xfId="19754"/>
    <cellStyle name="Saída 3 3 2 8" xfId="5172"/>
    <cellStyle name="Saída 3 3 2 8 2" xfId="9965"/>
    <cellStyle name="Saída 3 3 2 8 3" xfId="15967"/>
    <cellStyle name="Saída 3 3 2 8 4" xfId="18725"/>
    <cellStyle name="Saída 3 3 2 9" xfId="6880"/>
    <cellStyle name="Saída 3 3 2 9 2" xfId="10951"/>
    <cellStyle name="Saída 3 3 2 9 3" xfId="17259"/>
    <cellStyle name="Saída 3 3 2 9 4" xfId="20433"/>
    <cellStyle name="Saída 3 3 3" xfId="2001"/>
    <cellStyle name="Saída 3 3 3 10" xfId="4220"/>
    <cellStyle name="Saída 3 3 3 10 2" xfId="15230"/>
    <cellStyle name="Saída 3 3 3 10 3" xfId="12509"/>
    <cellStyle name="Saída 3 3 3 11" xfId="8195"/>
    <cellStyle name="Saída 3 3 3 12" xfId="13615"/>
    <cellStyle name="Saída 3 3 3 2" xfId="2495"/>
    <cellStyle name="Saída 3 3 3 2 10" xfId="8660"/>
    <cellStyle name="Saída 3 3 3 2 11" xfId="13983"/>
    <cellStyle name="Saída 3 3 3 2 12" xfId="16524"/>
    <cellStyle name="Saída 3 3 3 2 2" xfId="2882"/>
    <cellStyle name="Saída 3 3 3 2 2 2" xfId="6627"/>
    <cellStyle name="Saída 3 3 3 2 2 2 2" xfId="10767"/>
    <cellStyle name="Saída 3 3 3 2 2 2 3" xfId="17060"/>
    <cellStyle name="Saída 3 3 3 2 2 2 4" xfId="20180"/>
    <cellStyle name="Saída 3 3 3 2 2 3" xfId="4918"/>
    <cellStyle name="Saída 3 3 3 2 2 3 2" xfId="15769"/>
    <cellStyle name="Saída 3 3 3 2 2 3 3" xfId="18471"/>
    <cellStyle name="Saída 3 3 3 2 2 4" xfId="9009"/>
    <cellStyle name="Saída 3 3 3 2 2 5" xfId="14263"/>
    <cellStyle name="Saída 3 3 3 2 2 6" xfId="17356"/>
    <cellStyle name="Saída 3 3 3 2 3" xfId="3265"/>
    <cellStyle name="Saída 3 3 3 2 3 2" xfId="4433"/>
    <cellStyle name="Saída 3 3 3 2 3 2 2" xfId="9717"/>
    <cellStyle name="Saída 3 3 3 2 3 2 3" xfId="15405"/>
    <cellStyle name="Saída 3 3 3 2 3 2 4" xfId="12325"/>
    <cellStyle name="Saída 3 3 3 2 3 3" xfId="4672"/>
    <cellStyle name="Saída 3 3 3 2 3 3 2" xfId="15577"/>
    <cellStyle name="Saída 3 3 3 2 3 3 3" xfId="18225"/>
    <cellStyle name="Saída 3 3 3 2 3 4" xfId="9223"/>
    <cellStyle name="Saída 3 3 3 2 3 5" xfId="14539"/>
    <cellStyle name="Saída 3 3 3 2 3 6" xfId="13449"/>
    <cellStyle name="Saída 3 3 3 2 4" xfId="3648"/>
    <cellStyle name="Saída 3 3 3 2 4 2" xfId="7533"/>
    <cellStyle name="Saída 3 3 3 2 4 2 2" xfId="11536"/>
    <cellStyle name="Saída 3 3 3 2 4 2 3" xfId="17761"/>
    <cellStyle name="Saída 3 3 3 2 4 2 4" xfId="21086"/>
    <cellStyle name="Saída 3 3 3 2 4 3" xfId="5825"/>
    <cellStyle name="Saída 3 3 3 2 4 3 2" xfId="16470"/>
    <cellStyle name="Saída 3 3 3 2 4 3 3" xfId="19378"/>
    <cellStyle name="Saída 3 3 3 2 4 4" xfId="9401"/>
    <cellStyle name="Saída 3 3 3 2 4 5" xfId="14814"/>
    <cellStyle name="Saída 3 3 3 2 4 6" xfId="13080"/>
    <cellStyle name="Saída 3 3 3 2 5" xfId="4030"/>
    <cellStyle name="Saída 3 3 3 2 5 2" xfId="7765"/>
    <cellStyle name="Saída 3 3 3 2 5 2 2" xfId="11768"/>
    <cellStyle name="Saída 3 3 3 2 5 2 3" xfId="17932"/>
    <cellStyle name="Saída 3 3 3 2 5 2 4" xfId="21318"/>
    <cellStyle name="Saída 3 3 3 2 5 3" xfId="6057"/>
    <cellStyle name="Saída 3 3 3 2 5 3 2" xfId="16641"/>
    <cellStyle name="Saída 3 3 3 2 5 3 3" xfId="19610"/>
    <cellStyle name="Saída 3 3 3 2 5 4" xfId="9578"/>
    <cellStyle name="Saída 3 3 3 2 5 5" xfId="15088"/>
    <cellStyle name="Saída 3 3 3 2 5 6" xfId="12698"/>
    <cellStyle name="Saída 3 3 3 2 6" xfId="6289"/>
    <cellStyle name="Saída 3 3 3 2 6 2" xfId="7997"/>
    <cellStyle name="Saída 3 3 3 2 6 2 2" xfId="12000"/>
    <cellStyle name="Saída 3 3 3 2 6 2 3" xfId="18103"/>
    <cellStyle name="Saída 3 3 3 2 6 2 4" xfId="21550"/>
    <cellStyle name="Saída 3 3 3 2 6 3" xfId="10458"/>
    <cellStyle name="Saída 3 3 3 2 6 4" xfId="16811"/>
    <cellStyle name="Saída 3 3 3 2 6 5" xfId="19842"/>
    <cellStyle name="Saída 3 3 3 2 7" xfId="5277"/>
    <cellStyle name="Saída 3 3 3 2 7 2" xfId="10053"/>
    <cellStyle name="Saída 3 3 3 2 7 3" xfId="16049"/>
    <cellStyle name="Saída 3 3 3 2 7 4" xfId="18830"/>
    <cellStyle name="Saída 3 3 3 2 8" xfId="6985"/>
    <cellStyle name="Saída 3 3 3 2 8 2" xfId="11041"/>
    <cellStyle name="Saída 3 3 3 2 8 3" xfId="17341"/>
    <cellStyle name="Saída 3 3 3 2 8 4" xfId="20538"/>
    <cellStyle name="Saída 3 3 3 2 9" xfId="4373"/>
    <cellStyle name="Saída 3 3 3 2 9 2" xfId="15364"/>
    <cellStyle name="Saída 3 3 3 2 9 3" xfId="12369"/>
    <cellStyle name="Saída 3 3 3 3" xfId="2413"/>
    <cellStyle name="Saída 3 3 3 3 2" xfId="2800"/>
    <cellStyle name="Saída 3 3 3 3 2 2" xfId="6582"/>
    <cellStyle name="Saída 3 3 3 3 2 2 2" xfId="17020"/>
    <cellStyle name="Saída 3 3 3 3 2 2 3" xfId="20135"/>
    <cellStyle name="Saída 3 3 3 3 2 3" xfId="8940"/>
    <cellStyle name="Saída 3 3 3 3 2 4" xfId="14196"/>
    <cellStyle name="Saída 3 3 3 3 2 5" xfId="14664"/>
    <cellStyle name="Saída 3 3 3 3 3" xfId="3183"/>
    <cellStyle name="Saída 3 3 3 3 3 2" xfId="14472"/>
    <cellStyle name="Saída 3 3 3 3 3 3" xfId="13565"/>
    <cellStyle name="Saída 3 3 3 3 4" xfId="3566"/>
    <cellStyle name="Saída 3 3 3 3 4 2" xfId="14747"/>
    <cellStyle name="Saída 3 3 3 3 4 3" xfId="13162"/>
    <cellStyle name="Saída 3 3 3 3 5" xfId="3948"/>
    <cellStyle name="Saída 3 3 3 3 5 2" xfId="15021"/>
    <cellStyle name="Saída 3 3 3 3 5 3" xfId="12780"/>
    <cellStyle name="Saída 3 3 3 3 6" xfId="4873"/>
    <cellStyle name="Saída 3 3 3 3 6 2" xfId="15729"/>
    <cellStyle name="Saída 3 3 3 3 6 3" xfId="18426"/>
    <cellStyle name="Saída 3 3 3 3 7" xfId="8588"/>
    <cellStyle name="Saída 3 3 3 3 8" xfId="13916"/>
    <cellStyle name="Saída 3 3 3 3 9" xfId="14385"/>
    <cellStyle name="Saída 3 3 3 4" xfId="2203"/>
    <cellStyle name="Saída 3 3 3 4 2" xfId="7134"/>
    <cellStyle name="Saída 3 3 3 4 2 2" xfId="11185"/>
    <cellStyle name="Saída 3 3 3 4 2 3" xfId="17437"/>
    <cellStyle name="Saída 3 3 3 4 2 4" xfId="20687"/>
    <cellStyle name="Saída 3 3 3 4 3" xfId="5426"/>
    <cellStyle name="Saída 3 3 3 4 3 2" xfId="16145"/>
    <cellStyle name="Saída 3 3 3 4 3 3" xfId="18979"/>
    <cellStyle name="Saída 3 3 3 4 4" xfId="8391"/>
    <cellStyle name="Saída 3 3 3 4 5" xfId="13776"/>
    <cellStyle name="Saída 3 3 3 4 6" xfId="15472"/>
    <cellStyle name="Saída 3 3 3 5" xfId="4972"/>
    <cellStyle name="Saída 3 3 3 5 2" xfId="6681"/>
    <cellStyle name="Saída 3 3 3 5 2 2" xfId="10803"/>
    <cellStyle name="Saída 3 3 3 5 2 3" xfId="17105"/>
    <cellStyle name="Saída 3 3 3 5 2 4" xfId="20234"/>
    <cellStyle name="Saída 3 3 3 5 3" xfId="9881"/>
    <cellStyle name="Saída 3 3 3 5 4" xfId="15814"/>
    <cellStyle name="Saída 3 3 3 5 5" xfId="18525"/>
    <cellStyle name="Saída 3 3 3 6" xfId="5551"/>
    <cellStyle name="Saída 3 3 3 6 2" xfId="7259"/>
    <cellStyle name="Saída 3 3 3 6 2 2" xfId="11272"/>
    <cellStyle name="Saída 3 3 3 6 2 3" xfId="17546"/>
    <cellStyle name="Saída 3 3 3 6 2 4" xfId="20812"/>
    <cellStyle name="Saída 3 3 3 6 3" xfId="10226"/>
    <cellStyle name="Saída 3 3 3 6 4" xfId="16254"/>
    <cellStyle name="Saída 3 3 3 6 5" xfId="19104"/>
    <cellStyle name="Saída 3 3 3 7" xfId="5664"/>
    <cellStyle name="Saída 3 3 3 7 2" xfId="7372"/>
    <cellStyle name="Saída 3 3 3 7 2 2" xfId="11382"/>
    <cellStyle name="Saída 3 3 3 7 2 3" xfId="17623"/>
    <cellStyle name="Saída 3 3 3 7 2 4" xfId="20925"/>
    <cellStyle name="Saída 3 3 3 7 3" xfId="10241"/>
    <cellStyle name="Saída 3 3 3 7 4" xfId="16332"/>
    <cellStyle name="Saída 3 3 3 7 5" xfId="19217"/>
    <cellStyle name="Saída 3 3 3 8" xfId="5088"/>
    <cellStyle name="Saída 3 3 3 8 2" xfId="9905"/>
    <cellStyle name="Saída 3 3 3 8 3" xfId="15904"/>
    <cellStyle name="Saída 3 3 3 8 4" xfId="18641"/>
    <cellStyle name="Saída 3 3 3 9" xfId="6797"/>
    <cellStyle name="Saída 3 3 3 9 2" xfId="10892"/>
    <cellStyle name="Saída 3 3 3 9 3" xfId="17195"/>
    <cellStyle name="Saída 3 3 3 9 4" xfId="20350"/>
    <cellStyle name="Saída 3 3 4" xfId="2526"/>
    <cellStyle name="Saída 3 3 4 10" xfId="8691"/>
    <cellStyle name="Saída 3 3 4 11" xfId="14007"/>
    <cellStyle name="Saída 3 3 4 12" xfId="13798"/>
    <cellStyle name="Saída 3 3 4 2" xfId="2913"/>
    <cellStyle name="Saída 3 3 4 2 2" xfId="6660"/>
    <cellStyle name="Saída 3 3 4 2 2 2" xfId="10785"/>
    <cellStyle name="Saída 3 3 4 2 2 3" xfId="17088"/>
    <cellStyle name="Saída 3 3 4 2 2 4" xfId="20213"/>
    <cellStyle name="Saída 3 3 4 2 3" xfId="4951"/>
    <cellStyle name="Saída 3 3 4 2 3 2" xfId="15797"/>
    <cellStyle name="Saída 3 3 4 2 3 3" xfId="18504"/>
    <cellStyle name="Saída 3 3 4 2 4" xfId="9040"/>
    <cellStyle name="Saída 3 3 4 2 5" xfId="14287"/>
    <cellStyle name="Saída 3 3 4 2 6" xfId="17918"/>
    <cellStyle name="Saída 3 3 4 3" xfId="3296"/>
    <cellStyle name="Saída 3 3 4 3 2" xfId="7352"/>
    <cellStyle name="Saída 3 3 4 3 2 2" xfId="11363"/>
    <cellStyle name="Saída 3 3 4 3 2 3" xfId="17604"/>
    <cellStyle name="Saída 3 3 4 3 2 4" xfId="20905"/>
    <cellStyle name="Saída 3 3 4 3 3" xfId="5644"/>
    <cellStyle name="Saída 3 3 4 3 3 2" xfId="16313"/>
    <cellStyle name="Saída 3 3 4 3 3 3" xfId="19197"/>
    <cellStyle name="Saída 3 3 4 3 4" xfId="9254"/>
    <cellStyle name="Saída 3 3 4 3 5" xfId="14563"/>
    <cellStyle name="Saída 3 3 4 3 6" xfId="13418"/>
    <cellStyle name="Saída 3 3 4 4" xfId="3679"/>
    <cellStyle name="Saída 3 3 4 4 2" xfId="7502"/>
    <cellStyle name="Saída 3 3 4 4 2 2" xfId="11505"/>
    <cellStyle name="Saída 3 3 4 4 2 3" xfId="17737"/>
    <cellStyle name="Saída 3 3 4 4 2 4" xfId="21055"/>
    <cellStyle name="Saída 3 3 4 4 3" xfId="5794"/>
    <cellStyle name="Saída 3 3 4 4 3 2" xfId="16446"/>
    <cellStyle name="Saída 3 3 4 4 3 3" xfId="19347"/>
    <cellStyle name="Saída 3 3 4 4 4" xfId="9432"/>
    <cellStyle name="Saída 3 3 4 4 5" xfId="14838"/>
    <cellStyle name="Saída 3 3 4 4 6" xfId="13049"/>
    <cellStyle name="Saída 3 3 4 5" xfId="4061"/>
    <cellStyle name="Saída 3 3 4 5 2" xfId="7734"/>
    <cellStyle name="Saída 3 3 4 5 2 2" xfId="11737"/>
    <cellStyle name="Saída 3 3 4 5 2 3" xfId="17908"/>
    <cellStyle name="Saída 3 3 4 5 2 4" xfId="21287"/>
    <cellStyle name="Saída 3 3 4 5 3" xfId="6026"/>
    <cellStyle name="Saída 3 3 4 5 3 2" xfId="16617"/>
    <cellStyle name="Saída 3 3 4 5 3 3" xfId="19579"/>
    <cellStyle name="Saída 3 3 4 5 4" xfId="9609"/>
    <cellStyle name="Saída 3 3 4 5 5" xfId="15112"/>
    <cellStyle name="Saída 3 3 4 5 6" xfId="12667"/>
    <cellStyle name="Saída 3 3 4 6" xfId="6258"/>
    <cellStyle name="Saída 3 3 4 6 2" xfId="7966"/>
    <cellStyle name="Saída 3 3 4 6 2 2" xfId="11969"/>
    <cellStyle name="Saída 3 3 4 6 2 3" xfId="18079"/>
    <cellStyle name="Saída 3 3 4 6 2 4" xfId="21519"/>
    <cellStyle name="Saída 3 3 4 6 3" xfId="10427"/>
    <cellStyle name="Saída 3 3 4 6 4" xfId="16787"/>
    <cellStyle name="Saída 3 3 4 6 5" xfId="19811"/>
    <cellStyle name="Saída 3 3 4 7" xfId="5246"/>
    <cellStyle name="Saída 3 3 4 7 2" xfId="10022"/>
    <cellStyle name="Saída 3 3 4 7 3" xfId="16025"/>
    <cellStyle name="Saída 3 3 4 7 4" xfId="18799"/>
    <cellStyle name="Saída 3 3 4 8" xfId="6954"/>
    <cellStyle name="Saída 3 3 4 8 2" xfId="11010"/>
    <cellStyle name="Saída 3 3 4 8 3" xfId="17317"/>
    <cellStyle name="Saída 3 3 4 8 4" xfId="20507"/>
    <cellStyle name="Saída 3 3 4 9" xfId="4341"/>
    <cellStyle name="Saída 3 3 4 9 2" xfId="15340"/>
    <cellStyle name="Saída 3 3 4 9 3" xfId="12401"/>
    <cellStyle name="Saída 3 3 5" xfId="2388"/>
    <cellStyle name="Saída 3 3 5 2" xfId="2775"/>
    <cellStyle name="Saída 3 3 5 2 2" xfId="6576"/>
    <cellStyle name="Saída 3 3 5 2 2 2" xfId="17014"/>
    <cellStyle name="Saída 3 3 5 2 2 3" xfId="20129"/>
    <cellStyle name="Saída 3 3 5 2 3" xfId="8922"/>
    <cellStyle name="Saída 3 3 5 2 4" xfId="14177"/>
    <cellStyle name="Saída 3 3 5 2 5" xfId="18057"/>
    <cellStyle name="Saída 3 3 5 3" xfId="3158"/>
    <cellStyle name="Saída 3 3 5 3 2" xfId="14453"/>
    <cellStyle name="Saída 3 3 5 3 3" xfId="14130"/>
    <cellStyle name="Saída 3 3 5 4" xfId="3541"/>
    <cellStyle name="Saída 3 3 5 4 2" xfId="14728"/>
    <cellStyle name="Saída 3 3 5 4 3" xfId="13187"/>
    <cellStyle name="Saída 3 3 5 5" xfId="3923"/>
    <cellStyle name="Saída 3 3 5 5 2" xfId="15002"/>
    <cellStyle name="Saída 3 3 5 5 3" xfId="12805"/>
    <cellStyle name="Saída 3 3 5 6" xfId="4867"/>
    <cellStyle name="Saída 3 3 5 6 2" xfId="15723"/>
    <cellStyle name="Saída 3 3 5 6 3" xfId="18420"/>
    <cellStyle name="Saída 3 3 5 7" xfId="8563"/>
    <cellStyle name="Saída 3 3 5 8" xfId="13897"/>
    <cellStyle name="Saída 3 3 5 9" xfId="13847"/>
    <cellStyle name="Saída 3 3 6" xfId="5511"/>
    <cellStyle name="Saída 3 3 6 2" xfId="7219"/>
    <cellStyle name="Saída 3 3 6 2 2" xfId="11245"/>
    <cellStyle name="Saída 3 3 6 2 3" xfId="17511"/>
    <cellStyle name="Saída 3 3 6 2 4" xfId="20772"/>
    <cellStyle name="Saída 3 3 6 3" xfId="10209"/>
    <cellStyle name="Saída 3 3 6 4" xfId="16219"/>
    <cellStyle name="Saída 3 3 6 5" xfId="19064"/>
    <cellStyle name="Saída 3 3 7" xfId="4857"/>
    <cellStyle name="Saída 3 3 7 2" xfId="6566"/>
    <cellStyle name="Saída 3 3 7 2 2" xfId="10726"/>
    <cellStyle name="Saída 3 3 7 2 3" xfId="17004"/>
    <cellStyle name="Saída 3 3 7 2 4" xfId="20119"/>
    <cellStyle name="Saída 3 3 7 3" xfId="9866"/>
    <cellStyle name="Saída 3 3 7 4" xfId="15713"/>
    <cellStyle name="Saída 3 3 7 5" xfId="18410"/>
    <cellStyle name="Saída 3 3 8" xfId="5518"/>
    <cellStyle name="Saída 3 3 8 2" xfId="7226"/>
    <cellStyle name="Saída 3 3 8 2 2" xfId="11252"/>
    <cellStyle name="Saída 3 3 8 2 3" xfId="17517"/>
    <cellStyle name="Saída 3 3 8 2 4" xfId="20779"/>
    <cellStyle name="Saída 3 3 8 3" xfId="10212"/>
    <cellStyle name="Saída 3 3 8 4" xfId="16225"/>
    <cellStyle name="Saída 3 3 8 5" xfId="19071"/>
    <cellStyle name="Saída 3 3 9" xfId="4860"/>
    <cellStyle name="Saída 3 3 9 2" xfId="6569"/>
    <cellStyle name="Saída 3 3 9 2 2" xfId="10729"/>
    <cellStyle name="Saída 3 3 9 2 3" xfId="17007"/>
    <cellStyle name="Saída 3 3 9 2 4" xfId="20122"/>
    <cellStyle name="Saída 3 3 9 3" xfId="9869"/>
    <cellStyle name="Saída 3 3 9 4" xfId="15716"/>
    <cellStyle name="Saída 3 3 9 5" xfId="18413"/>
    <cellStyle name="Saída 3 4" xfId="2355"/>
    <cellStyle name="Saída 3 4 2" xfId="2742"/>
    <cellStyle name="Saída 3 4 2 2" xfId="6563"/>
    <cellStyle name="Saída 3 4 2 2 2" xfId="17001"/>
    <cellStyle name="Saída 3 4 2 2 3" xfId="20116"/>
    <cellStyle name="Saída 3 4 2 3" xfId="8897"/>
    <cellStyle name="Saída 3 4 2 4" xfId="14151"/>
    <cellStyle name="Saída 3 4 2 5" xfId="15758"/>
    <cellStyle name="Saída 3 4 3" xfId="3125"/>
    <cellStyle name="Saída 3 4 3 2" xfId="14427"/>
    <cellStyle name="Saída 3 4 3 3" xfId="17413"/>
    <cellStyle name="Saída 3 4 4" xfId="3508"/>
    <cellStyle name="Saída 3 4 4 2" xfId="14702"/>
    <cellStyle name="Saída 3 4 4 3" xfId="13220"/>
    <cellStyle name="Saída 3 4 5" xfId="3890"/>
    <cellStyle name="Saída 3 4 5 2" xfId="14976"/>
    <cellStyle name="Saída 3 4 5 3" xfId="12838"/>
    <cellStyle name="Saída 3 4 6" xfId="4854"/>
    <cellStyle name="Saída 3 4 6 2" xfId="15710"/>
    <cellStyle name="Saída 3 4 6 3" xfId="18407"/>
    <cellStyle name="Saída 3 4 7" xfId="8533"/>
    <cellStyle name="Saída 3 4 8" xfId="13871"/>
    <cellStyle name="Saída 3 4 9" xfId="16116"/>
    <cellStyle name="Saída 3 5" xfId="2428"/>
    <cellStyle name="Saída 3 5 2" xfId="2815"/>
    <cellStyle name="Saída 3 5 2 2" xfId="7421"/>
    <cellStyle name="Saída 3 5 2 2 2" xfId="17662"/>
    <cellStyle name="Saída 3 5 2 2 3" xfId="20974"/>
    <cellStyle name="Saída 3 5 2 3" xfId="8950"/>
    <cellStyle name="Saída 3 5 2 4" xfId="14207"/>
    <cellStyle name="Saída 3 5 2 5" xfId="14377"/>
    <cellStyle name="Saída 3 5 3" xfId="3198"/>
    <cellStyle name="Saída 3 5 3 2" xfId="14483"/>
    <cellStyle name="Saída 3 5 3 3" xfId="13590"/>
    <cellStyle name="Saída 3 5 4" xfId="3581"/>
    <cellStyle name="Saída 3 5 4 2" xfId="14758"/>
    <cellStyle name="Saída 3 5 4 3" xfId="13147"/>
    <cellStyle name="Saída 3 5 5" xfId="3963"/>
    <cellStyle name="Saída 3 5 5 2" xfId="15032"/>
    <cellStyle name="Saída 3 5 5 3" xfId="12765"/>
    <cellStyle name="Saída 3 5 6" xfId="5713"/>
    <cellStyle name="Saída 3 5 6 2" xfId="16371"/>
    <cellStyle name="Saída 3 5 6 3" xfId="19266"/>
    <cellStyle name="Saída 3 5 7" xfId="8601"/>
    <cellStyle name="Saída 3 5 8" xfId="13927"/>
    <cellStyle name="Saída 3 5 9" xfId="15616"/>
    <cellStyle name="Saída 3 6" xfId="4676"/>
    <cellStyle name="Saída 3 6 2" xfId="4429"/>
    <cellStyle name="Saída 3 6 2 2" xfId="9715"/>
    <cellStyle name="Saída 3 6 2 3" xfId="15402"/>
    <cellStyle name="Saída 3 6 2 4" xfId="12329"/>
    <cellStyle name="Saída 3 6 3" xfId="9804"/>
    <cellStyle name="Saída 3 6 4" xfId="15580"/>
    <cellStyle name="Saída 3 6 5" xfId="18229"/>
    <cellStyle name="Saída 3 7" xfId="21864"/>
    <cellStyle name="Separador de milhares" xfId="1674" builtinId="3"/>
    <cellStyle name="Separador de milhares 10" xfId="1525"/>
    <cellStyle name="Separador de milhares 10 2" xfId="1526"/>
    <cellStyle name="Separador de milhares 10 2 2" xfId="1764"/>
    <cellStyle name="Separador de milhares 10 3" xfId="1763"/>
    <cellStyle name="Separador de milhares 10 4" xfId="8132"/>
    <cellStyle name="Separador de milhares 10 4 2" xfId="8152"/>
    <cellStyle name="Separador de milhares 10 4 3" xfId="21740"/>
    <cellStyle name="Separador de milhares 10 4 3 2" xfId="21777"/>
    <cellStyle name="Separador de milhares 10 4 3 3" xfId="21799"/>
    <cellStyle name="Separador de milhares 10 4 3 3 2" xfId="21852"/>
    <cellStyle name="Separador de milhares 10 4 3 4" xfId="21761"/>
    <cellStyle name="Separador de milhares 11" xfId="1527"/>
    <cellStyle name="Separador de milhares 11 2" xfId="1693"/>
    <cellStyle name="Separador de milhares 11 3" xfId="1692"/>
    <cellStyle name="Separador de milhares 12" xfId="1528"/>
    <cellStyle name="Separador de milhares 12 2" xfId="1695"/>
    <cellStyle name="Separador de milhares 12 3" xfId="1694"/>
    <cellStyle name="Separador de milhares 12 3 2" xfId="8119"/>
    <cellStyle name="Separador de milhares 13" xfId="1670"/>
    <cellStyle name="Separador de milhares 13 2" xfId="1696"/>
    <cellStyle name="Separador de milhares 13 2 2" xfId="1859"/>
    <cellStyle name="Separador de milhares 13 2 2 2" xfId="1975"/>
    <cellStyle name="Separador de milhares 13 2 2 3" xfId="1948"/>
    <cellStyle name="Separador de milhares 13 2 3" xfId="21677"/>
    <cellStyle name="Separador de milhares 13 3" xfId="1946"/>
    <cellStyle name="Separador de milhares 13 4" xfId="2024"/>
    <cellStyle name="Separador de milhares 14" xfId="1732"/>
    <cellStyle name="Separador de milhares 14 10" xfId="1969"/>
    <cellStyle name="Separador de milhares 14 11" xfId="21779"/>
    <cellStyle name="Separador de milhares 14 11 2" xfId="21846"/>
    <cellStyle name="Separador de milhares 14 2" xfId="1863"/>
    <cellStyle name="Separador de milhares 14 2 2" xfId="21739"/>
    <cellStyle name="Separador de milhares 14 2 2 2" xfId="21776"/>
    <cellStyle name="Separador de milhares 14 2 2 3" xfId="21798"/>
    <cellStyle name="Separador de milhares 14 2 2 3 2" xfId="21845"/>
    <cellStyle name="Separador de milhares 14 2 2 4" xfId="21760"/>
    <cellStyle name="Separador de milhares 14 3" xfId="1931"/>
    <cellStyle name="Separador de milhares 14 4" xfId="1932"/>
    <cellStyle name="Separador de milhares 14 5" xfId="1902"/>
    <cellStyle name="Separador de milhares 14 6" xfId="1917"/>
    <cellStyle name="Separador de milhares 14 7" xfId="1918"/>
    <cellStyle name="Separador de milhares 14 8" xfId="1919"/>
    <cellStyle name="Separador de milhares 14 9" xfId="1920"/>
    <cellStyle name="Separador de milhares 15" xfId="1865"/>
    <cellStyle name="Separador de milhares 15 2" xfId="8138"/>
    <cellStyle name="Separador de milhares 2" xfId="90"/>
    <cellStyle name="Separador de milhares 2 10" xfId="1529"/>
    <cellStyle name="Separador de milhares 2 10 2" xfId="1530"/>
    <cellStyle name="Separador de milhares 2 10 2 2" xfId="1766"/>
    <cellStyle name="Separador de milhares 2 10 3" xfId="1765"/>
    <cellStyle name="Separador de milhares 2 11" xfId="1531"/>
    <cellStyle name="Separador de milhares 2 11 2" xfId="1532"/>
    <cellStyle name="Separador de milhares 2 11 2 2" xfId="1768"/>
    <cellStyle name="Separador de milhares 2 11 3" xfId="1767"/>
    <cellStyle name="Separador de milhares 2 12" xfId="1533"/>
    <cellStyle name="Separador de milhares 2 12 2" xfId="1534"/>
    <cellStyle name="Separador de milhares 2 12 2 2" xfId="1770"/>
    <cellStyle name="Separador de milhares 2 12 3" xfId="1769"/>
    <cellStyle name="Separador de milhares 2 13" xfId="1535"/>
    <cellStyle name="Separador de milhares 2 13 2" xfId="1536"/>
    <cellStyle name="Separador de milhares 2 13 2 2" xfId="1772"/>
    <cellStyle name="Separador de milhares 2 13 3" xfId="1771"/>
    <cellStyle name="Separador de milhares 2 14" xfId="1537"/>
    <cellStyle name="Separador de milhares 2 14 2" xfId="1538"/>
    <cellStyle name="Separador de milhares 2 14 2 2" xfId="1774"/>
    <cellStyle name="Separador de milhares 2 14 3" xfId="1773"/>
    <cellStyle name="Separador de milhares 2 15" xfId="1539"/>
    <cellStyle name="Separador de milhares 2 15 2" xfId="1540"/>
    <cellStyle name="Separador de milhares 2 15 2 2" xfId="1776"/>
    <cellStyle name="Separador de milhares 2 15 3" xfId="1775"/>
    <cellStyle name="Separador de milhares 2 16" xfId="1541"/>
    <cellStyle name="Separador de milhares 2 16 2" xfId="1542"/>
    <cellStyle name="Separador de milhares 2 16 2 2" xfId="1778"/>
    <cellStyle name="Separador de milhares 2 16 3" xfId="1777"/>
    <cellStyle name="Separador de milhares 2 17" xfId="1543"/>
    <cellStyle name="Separador de milhares 2 17 2" xfId="1544"/>
    <cellStyle name="Separador de milhares 2 17 2 2" xfId="1780"/>
    <cellStyle name="Separador de milhares 2 17 3" xfId="1779"/>
    <cellStyle name="Separador de milhares 2 18" xfId="1545"/>
    <cellStyle name="Separador de milhares 2 18 2" xfId="1546"/>
    <cellStyle name="Separador de milhares 2 18 2 2" xfId="1782"/>
    <cellStyle name="Separador de milhares 2 18 3" xfId="1781"/>
    <cellStyle name="Separador de milhares 2 19" xfId="1547"/>
    <cellStyle name="Separador de milhares 2 19 2" xfId="1548"/>
    <cellStyle name="Separador de milhares 2 19 2 2" xfId="1784"/>
    <cellStyle name="Separador de milhares 2 19 3" xfId="1783"/>
    <cellStyle name="Separador de milhares 2 2" xfId="1549"/>
    <cellStyle name="Separador de milhares 2 2 10" xfId="1550"/>
    <cellStyle name="Separador de milhares 2 2 10 2" xfId="1551"/>
    <cellStyle name="Separador de milhares 2 2 10 2 2" xfId="1787"/>
    <cellStyle name="Separador de milhares 2 2 10 3" xfId="1786"/>
    <cellStyle name="Separador de milhares 2 2 11" xfId="1552"/>
    <cellStyle name="Separador de milhares 2 2 11 2" xfId="1553"/>
    <cellStyle name="Separador de milhares 2 2 11 2 2" xfId="1789"/>
    <cellStyle name="Separador de milhares 2 2 11 3" xfId="1788"/>
    <cellStyle name="Separador de milhares 2 2 12" xfId="1554"/>
    <cellStyle name="Separador de milhares 2 2 13" xfId="1555"/>
    <cellStyle name="Separador de milhares 2 2 13 2" xfId="1790"/>
    <cellStyle name="Separador de milhares 2 2 14" xfId="1785"/>
    <cellStyle name="Separador de milhares 2 2 2" xfId="1556"/>
    <cellStyle name="Separador de milhares 2 2 2 2" xfId="1557"/>
    <cellStyle name="Separador de milhares 2 2 2 2 2" xfId="1792"/>
    <cellStyle name="Separador de milhares 2 2 2 3" xfId="1791"/>
    <cellStyle name="Separador de milhares 2 2 3" xfId="1558"/>
    <cellStyle name="Separador de milhares 2 2 3 2" xfId="1559"/>
    <cellStyle name="Separador de milhares 2 2 3 2 2" xfId="1794"/>
    <cellStyle name="Separador de milhares 2 2 3 3" xfId="1793"/>
    <cellStyle name="Separador de milhares 2 2 4" xfId="1560"/>
    <cellStyle name="Separador de milhares 2 2 4 2" xfId="1561"/>
    <cellStyle name="Separador de milhares 2 2 4 2 2" xfId="1796"/>
    <cellStyle name="Separador de milhares 2 2 4 3" xfId="1795"/>
    <cellStyle name="Separador de milhares 2 2 5" xfId="1562"/>
    <cellStyle name="Separador de milhares 2 2 5 2" xfId="1563"/>
    <cellStyle name="Separador de milhares 2 2 5 2 2" xfId="1798"/>
    <cellStyle name="Separador de milhares 2 2 5 3" xfId="1797"/>
    <cellStyle name="Separador de milhares 2 2 6" xfId="1564"/>
    <cellStyle name="Separador de milhares 2 2 6 2" xfId="1565"/>
    <cellStyle name="Separador de milhares 2 2 6 2 2" xfId="1800"/>
    <cellStyle name="Separador de milhares 2 2 6 3" xfId="1799"/>
    <cellStyle name="Separador de milhares 2 2 7" xfId="1566"/>
    <cellStyle name="Separador de milhares 2 2 7 2" xfId="1567"/>
    <cellStyle name="Separador de milhares 2 2 7 2 2" xfId="1802"/>
    <cellStyle name="Separador de milhares 2 2 7 3" xfId="1801"/>
    <cellStyle name="Separador de milhares 2 2 8" xfId="1568"/>
    <cellStyle name="Separador de milhares 2 2 8 2" xfId="1569"/>
    <cellStyle name="Separador de milhares 2 2 8 2 2" xfId="1804"/>
    <cellStyle name="Separador de milhares 2 2 8 3" xfId="1803"/>
    <cellStyle name="Separador de milhares 2 2 9" xfId="1570"/>
    <cellStyle name="Separador de milhares 2 2 9 2" xfId="1571"/>
    <cellStyle name="Separador de milhares 2 2 9 2 2" xfId="1806"/>
    <cellStyle name="Separador de milhares 2 2 9 3" xfId="1805"/>
    <cellStyle name="Separador de milhares 2 20" xfId="1572"/>
    <cellStyle name="Separador de milhares 2 20 2" xfId="1573"/>
    <cellStyle name="Separador de milhares 2 20 2 2" xfId="1808"/>
    <cellStyle name="Separador de milhares 2 20 3" xfId="1807"/>
    <cellStyle name="Separador de milhares 2 21" xfId="1574"/>
    <cellStyle name="Separador de milhares 2 21 2" xfId="1575"/>
    <cellStyle name="Separador de milhares 2 21 2 2" xfId="1810"/>
    <cellStyle name="Separador de milhares 2 21 3" xfId="1809"/>
    <cellStyle name="Separador de milhares 2 22" xfId="1576"/>
    <cellStyle name="Separador de milhares 2 23" xfId="1577"/>
    <cellStyle name="Separador de milhares 2 23 2" xfId="1811"/>
    <cellStyle name="Separador de milhares 2 24" xfId="1754"/>
    <cellStyle name="Separador de milhares 2 25" xfId="8136"/>
    <cellStyle name="Separador de milhares 2 3" xfId="1578"/>
    <cellStyle name="Separador de milhares 2 3 10" xfId="1579"/>
    <cellStyle name="Separador de milhares 2 3 10 2" xfId="1580"/>
    <cellStyle name="Separador de milhares 2 3 10 2 2" xfId="1813"/>
    <cellStyle name="Separador de milhares 2 3 10 3" xfId="1812"/>
    <cellStyle name="Separador de milhares 2 3 11" xfId="1581"/>
    <cellStyle name="Separador de milhares 2 3 2" xfId="1582"/>
    <cellStyle name="Separador de milhares 2 3 2 2" xfId="1583"/>
    <cellStyle name="Separador de milhares 2 3 2 2 2" xfId="1815"/>
    <cellStyle name="Separador de milhares 2 3 2 3" xfId="1814"/>
    <cellStyle name="Separador de milhares 2 3 3" xfId="1584"/>
    <cellStyle name="Separador de milhares 2 3 3 2" xfId="1585"/>
    <cellStyle name="Separador de milhares 2 3 3 2 2" xfId="1817"/>
    <cellStyle name="Separador de milhares 2 3 3 3" xfId="1816"/>
    <cellStyle name="Separador de milhares 2 3 4" xfId="1586"/>
    <cellStyle name="Separador de milhares 2 3 4 2" xfId="1587"/>
    <cellStyle name="Separador de milhares 2 3 4 2 2" xfId="1819"/>
    <cellStyle name="Separador de milhares 2 3 4 3" xfId="1818"/>
    <cellStyle name="Separador de milhares 2 3 5" xfId="1588"/>
    <cellStyle name="Separador de milhares 2 3 5 2" xfId="1589"/>
    <cellStyle name="Separador de milhares 2 3 5 2 2" xfId="1821"/>
    <cellStyle name="Separador de milhares 2 3 5 3" xfId="1820"/>
    <cellStyle name="Separador de milhares 2 3 6" xfId="1590"/>
    <cellStyle name="Separador de milhares 2 3 6 2" xfId="1591"/>
    <cellStyle name="Separador de milhares 2 3 6 2 2" xfId="1823"/>
    <cellStyle name="Separador de milhares 2 3 6 3" xfId="1822"/>
    <cellStyle name="Separador de milhares 2 3 7" xfId="1592"/>
    <cellStyle name="Separador de milhares 2 3 7 2" xfId="1593"/>
    <cellStyle name="Separador de milhares 2 3 7 2 2" xfId="1825"/>
    <cellStyle name="Separador de milhares 2 3 7 3" xfId="1824"/>
    <cellStyle name="Separador de milhares 2 3 8" xfId="1594"/>
    <cellStyle name="Separador de milhares 2 3 8 2" xfId="1595"/>
    <cellStyle name="Separador de milhares 2 3 8 2 2" xfId="1827"/>
    <cellStyle name="Separador de milhares 2 3 8 3" xfId="1826"/>
    <cellStyle name="Separador de milhares 2 3 9" xfId="1596"/>
    <cellStyle name="Separador de milhares 2 3 9 2" xfId="1597"/>
    <cellStyle name="Separador de milhares 2 3 9 2 2" xfId="1829"/>
    <cellStyle name="Separador de milhares 2 3 9 3" xfId="1828"/>
    <cellStyle name="Separador de milhares 2 4" xfId="1598"/>
    <cellStyle name="Separador de milhares 2 4 2" xfId="1599"/>
    <cellStyle name="Separador de milhares 2 4 2 2" xfId="1831"/>
    <cellStyle name="Separador de milhares 2 4 3" xfId="1830"/>
    <cellStyle name="Separador de milhares 2 5" xfId="1600"/>
    <cellStyle name="Separador de milhares 2 5 2" xfId="1601"/>
    <cellStyle name="Separador de milhares 2 5 2 2" xfId="1833"/>
    <cellStyle name="Separador de milhares 2 5 3" xfId="1832"/>
    <cellStyle name="Separador de milhares 2 6" xfId="1602"/>
    <cellStyle name="Separador de milhares 2 6 2" xfId="1603"/>
    <cellStyle name="Separador de milhares 2 6 2 2" xfId="1835"/>
    <cellStyle name="Separador de milhares 2 6 3" xfId="1834"/>
    <cellStyle name="Separador de milhares 2 7" xfId="1604"/>
    <cellStyle name="Separador de milhares 2 7 2" xfId="1605"/>
    <cellStyle name="Separador de milhares 2 7 2 2" xfId="1837"/>
    <cellStyle name="Separador de milhares 2 7 3" xfId="1836"/>
    <cellStyle name="Separador de milhares 2 8" xfId="1606"/>
    <cellStyle name="Separador de milhares 2 8 2" xfId="1607"/>
    <cellStyle name="Separador de milhares 2 8 2 2" xfId="1839"/>
    <cellStyle name="Separador de milhares 2 8 3" xfId="1838"/>
    <cellStyle name="Separador de milhares 2 9" xfId="1608"/>
    <cellStyle name="Separador de milhares 2 9 2" xfId="1609"/>
    <cellStyle name="Separador de milhares 2 9 2 2" xfId="1841"/>
    <cellStyle name="Separador de milhares 2 9 3" xfId="1840"/>
    <cellStyle name="Separador de milhares 3" xfId="1610"/>
    <cellStyle name="Separador de milhares 3 10" xfId="1611"/>
    <cellStyle name="Separador de milhares 3 10 2" xfId="1612"/>
    <cellStyle name="Separador de milhares 3 11" xfId="1613"/>
    <cellStyle name="Separador de milhares 3 12" xfId="1614"/>
    <cellStyle name="Separador de milhares 3 12 2" xfId="1615"/>
    <cellStyle name="Separador de milhares 3 12 2 2" xfId="1843"/>
    <cellStyle name="Separador de milhares 3 12 3" xfId="1842"/>
    <cellStyle name="Separador de milhares 3 13" xfId="1616"/>
    <cellStyle name="Separador de milhares 3 2" xfId="1617"/>
    <cellStyle name="Separador de milhares 3 2 2" xfId="1618"/>
    <cellStyle name="Separador de milhares 3 3" xfId="1619"/>
    <cellStyle name="Separador de milhares 3 3 2" xfId="1620"/>
    <cellStyle name="Separador de milhares 3 4" xfId="1621"/>
    <cellStyle name="Separador de milhares 3 4 2" xfId="1622"/>
    <cellStyle name="Separador de milhares 3 5" xfId="1623"/>
    <cellStyle name="Separador de milhares 3 5 2" xfId="1624"/>
    <cellStyle name="Separador de milhares 3 6" xfId="1625"/>
    <cellStyle name="Separador de milhares 3 6 2" xfId="1626"/>
    <cellStyle name="Separador de milhares 3 7" xfId="1627"/>
    <cellStyle name="Separador de milhares 3 7 2" xfId="1628"/>
    <cellStyle name="Separador de milhares 3 8" xfId="1629"/>
    <cellStyle name="Separador de milhares 3 8 2" xfId="1630"/>
    <cellStyle name="Separador de milhares 3 9" xfId="1631"/>
    <cellStyle name="Separador de milhares 3 9 2" xfId="1632"/>
    <cellStyle name="Separador de milhares 4" xfId="1633"/>
    <cellStyle name="Separador de milhares 4 2" xfId="1634"/>
    <cellStyle name="Separador de milhares 4 2 2" xfId="1845"/>
    <cellStyle name="Separador de milhares 4 3" xfId="1844"/>
    <cellStyle name="Separador de milhares 5" xfId="1635"/>
    <cellStyle name="Separador de milhares 5 2" xfId="1636"/>
    <cellStyle name="Separador de milhares 5 2 2" xfId="1637"/>
    <cellStyle name="Separador de milhares 5 2 2 2" xfId="1848"/>
    <cellStyle name="Separador de milhares 5 2 3" xfId="1847"/>
    <cellStyle name="Separador de milhares 5 3" xfId="1638"/>
    <cellStyle name="Separador de milhares 5 3 2" xfId="1849"/>
    <cellStyle name="Separador de milhares 5 4" xfId="1639"/>
    <cellStyle name="Separador de milhares 5 4 2" xfId="1850"/>
    <cellStyle name="Separador de milhares 5 5" xfId="1846"/>
    <cellStyle name="Separador de milhares 5 6" xfId="8137"/>
    <cellStyle name="Separador de milhares 6" xfId="1640"/>
    <cellStyle name="Separador de milhares 6 2" xfId="1641"/>
    <cellStyle name="Separador de milhares 6 2 2" xfId="1852"/>
    <cellStyle name="Separador de milhares 6 3" xfId="1716"/>
    <cellStyle name="Separador de milhares 6 3 2" xfId="1851"/>
    <cellStyle name="Separador de milhares 6 3 2 2" xfId="1972"/>
    <cellStyle name="Separador de milhares 6 3 2 2 2" xfId="8139"/>
    <cellStyle name="Separador de milhares 6 3 2 3" xfId="1952"/>
    <cellStyle name="Separador de milhares 6 3 3" xfId="21681"/>
    <cellStyle name="Separador de milhares 7" xfId="1642"/>
    <cellStyle name="Separador de milhares 7 2" xfId="1643"/>
    <cellStyle name="Separador de milhares 7 2 2" xfId="1854"/>
    <cellStyle name="Separador de milhares 7 3" xfId="1853"/>
    <cellStyle name="Separador de milhares 7 3 2" xfId="1898"/>
    <cellStyle name="Separador de milhares 7 4" xfId="1752"/>
    <cellStyle name="Separador de milhares 7 4 2" xfId="1896"/>
    <cellStyle name="Separador de milhares 7 4 3" xfId="1939"/>
    <cellStyle name="Separador de milhares 7 4 4" xfId="1940"/>
    <cellStyle name="Separador de milhares 7 4 5" xfId="1941"/>
    <cellStyle name="Separador de milhares 7 4 6" xfId="1942"/>
    <cellStyle name="Separador de milhares 7 4 7" xfId="1943"/>
    <cellStyle name="Separador de milhares 7 4 8" xfId="1944"/>
    <cellStyle name="Separador de milhares 7 4 9" xfId="21780"/>
    <cellStyle name="Separador de milhares 7 4 9 2" xfId="21844"/>
    <cellStyle name="Separador de milhares 7 5" xfId="8140"/>
    <cellStyle name="Separador de milhares 8" xfId="1644"/>
    <cellStyle name="Separador de milhares 8 2" xfId="1645"/>
    <cellStyle name="Separador de milhares 8 2 2" xfId="1718"/>
    <cellStyle name="Separador de milhares 8 2 2 2" xfId="1856"/>
    <cellStyle name="Separador de milhares 8 2 2 2 2" xfId="1974"/>
    <cellStyle name="Separador de milhares 8 2 2 2 3" xfId="1953"/>
    <cellStyle name="Separador de milhares 8 2 2 3" xfId="21682"/>
    <cellStyle name="Separador de milhares 8 2 3" xfId="8141"/>
    <cellStyle name="Separador de milhares 8 3" xfId="1698"/>
    <cellStyle name="Separador de milhares 8 3 2" xfId="1855"/>
    <cellStyle name="Separador de milhares 8 3 2 2" xfId="1973"/>
    <cellStyle name="Separador de milhares 8 3 2 3" xfId="1949"/>
    <cellStyle name="Separador de milhares 8 3 3" xfId="21678"/>
    <cellStyle name="Separador de milhares 8 4" xfId="1697"/>
    <cellStyle name="Separador de milhares 8 4 2" xfId="8120"/>
    <cellStyle name="Separador de milhares 8 5" xfId="1717"/>
    <cellStyle name="Separador de milhares 8 6" xfId="1897"/>
    <cellStyle name="Separador de milhares 9" xfId="1646"/>
    <cellStyle name="Separador de milhares 9 2" xfId="1647"/>
    <cellStyle name="Separador de milhares 9 2 2" xfId="1858"/>
    <cellStyle name="Separador de milhares 9 3" xfId="1857"/>
    <cellStyle name="TableStyleLight1" xfId="1648"/>
    <cellStyle name="Texto de Aviso" xfId="21814" builtinId="11" customBuiltin="1"/>
    <cellStyle name="Texto de Aviso 2" xfId="92"/>
    <cellStyle name="Texto de Aviso 2 2" xfId="1649"/>
    <cellStyle name="Texto de Aviso 2 3" xfId="1699"/>
    <cellStyle name="Texto de Aviso 2 4" xfId="1737"/>
    <cellStyle name="Texto de Aviso 3" xfId="91"/>
    <cellStyle name="Texto Explicativo" xfId="21816" builtinId="53" customBuiltin="1"/>
    <cellStyle name="Texto Explicativo 2" xfId="94"/>
    <cellStyle name="Texto Explicativo 2 2" xfId="1650"/>
    <cellStyle name="Texto Explicativo 2 3" xfId="1700"/>
    <cellStyle name="Texto Explicativo 2 4" xfId="1736"/>
    <cellStyle name="Texto Explicativo 3" xfId="93"/>
    <cellStyle name="Título" xfId="21801" builtinId="15" customBuiltin="1"/>
    <cellStyle name="Título 1" xfId="21802" builtinId="16" customBuiltin="1"/>
    <cellStyle name="Título 1 1" xfId="96"/>
    <cellStyle name="Título 1 1 1" xfId="1652"/>
    <cellStyle name="Título 1 1 10" xfId="1653"/>
    <cellStyle name="Título 1 1 11" xfId="1654"/>
    <cellStyle name="Título 1 1 12" xfId="1655"/>
    <cellStyle name="Título 1 1 13" xfId="1651"/>
    <cellStyle name="Título 1 1 14" xfId="1701"/>
    <cellStyle name="Título 1 1 15" xfId="1735"/>
    <cellStyle name="Título 1 1 2" xfId="1656"/>
    <cellStyle name="Título 1 1 3" xfId="1657"/>
    <cellStyle name="Título 1 1 4" xfId="1658"/>
    <cellStyle name="Título 1 1 5" xfId="1659"/>
    <cellStyle name="Título 1 1 6" xfId="1660"/>
    <cellStyle name="Título 1 1 7" xfId="1661"/>
    <cellStyle name="Título 1 1 8" xfId="1662"/>
    <cellStyle name="Título 1 1 9" xfId="1663"/>
    <cellStyle name="Título 1 2" xfId="1664"/>
    <cellStyle name="Título 2" xfId="21803" builtinId="17" customBuiltin="1"/>
    <cellStyle name="Título 2 2" xfId="1665"/>
    <cellStyle name="Título 3" xfId="21804" builtinId="18" customBuiltin="1"/>
    <cellStyle name="Título 3 2" xfId="1666"/>
    <cellStyle name="Título 4" xfId="21805" builtinId="19" customBuiltin="1"/>
    <cellStyle name="Título 4 2" xfId="1667"/>
    <cellStyle name="Título 5" xfId="97"/>
    <cellStyle name="Título 5 2" xfId="1668"/>
    <cellStyle name="Título 5 3" xfId="1702"/>
    <cellStyle name="Título 5 4" xfId="1734"/>
    <cellStyle name="Título 6" xfId="95"/>
    <cellStyle name="Total" xfId="21817" builtinId="25" customBuiltin="1"/>
    <cellStyle name="Total 2" xfId="99"/>
    <cellStyle name="Total 2 2" xfId="1669"/>
    <cellStyle name="Total 2 2 2" xfId="1954"/>
    <cellStyle name="Total 2 2 2 10" xfId="4592"/>
    <cellStyle name="Total 2 2 2 10 2" xfId="9767"/>
    <cellStyle name="Total 2 2 2 10 3" xfId="15511"/>
    <cellStyle name="Total 2 2 2 10 4" xfId="12225"/>
    <cellStyle name="Total 2 2 2 11" xfId="4485"/>
    <cellStyle name="Total 2 2 2 11 2" xfId="9759"/>
    <cellStyle name="Total 2 2 2 11 3" xfId="15448"/>
    <cellStyle name="Total 2 2 2 11 4" xfId="12159"/>
    <cellStyle name="Total 2 2 2 12" xfId="4203"/>
    <cellStyle name="Total 2 2 2 12 2" xfId="15215"/>
    <cellStyle name="Total 2 2 2 12 3" xfId="12526"/>
    <cellStyle name="Total 2 2 2 13" xfId="8154"/>
    <cellStyle name="Total 2 2 2 14" xfId="13520"/>
    <cellStyle name="Total 2 2 2 2" xfId="2045"/>
    <cellStyle name="Total 2 2 2 2 10" xfId="6821"/>
    <cellStyle name="Total 2 2 2 2 10 2" xfId="10910"/>
    <cellStyle name="Total 2 2 2 2 10 3" xfId="17215"/>
    <cellStyle name="Total 2 2 2 2 10 4" xfId="20374"/>
    <cellStyle name="Total 2 2 2 2 11" xfId="4238"/>
    <cellStyle name="Total 2 2 2 2 11 2" xfId="15247"/>
    <cellStyle name="Total 2 2 2 2 11 3" xfId="12196"/>
    <cellStyle name="Total 2 2 2 2 12" xfId="8235"/>
    <cellStyle name="Total 2 2 2 2 13" xfId="13650"/>
    <cellStyle name="Total 2 2 2 2 14" xfId="17559"/>
    <cellStyle name="Total 2 2 2 2 2" xfId="1985"/>
    <cellStyle name="Total 2 2 2 2 2 10" xfId="4261"/>
    <cellStyle name="Total 2 2 2 2 2 10 2" xfId="15266"/>
    <cellStyle name="Total 2 2 2 2 2 10 3" xfId="12481"/>
    <cellStyle name="Total 2 2 2 2 2 11" xfId="8179"/>
    <cellStyle name="Total 2 2 2 2 2 12" xfId="13601"/>
    <cellStyle name="Total 2 2 2 2 2 2" xfId="2479"/>
    <cellStyle name="Total 2 2 2 2 2 2 10" xfId="8644"/>
    <cellStyle name="Total 2 2 2 2 2 2 11" xfId="13969"/>
    <cellStyle name="Total 2 2 2 2 2 2 12" xfId="17281"/>
    <cellStyle name="Total 2 2 2 2 2 2 2" xfId="2866"/>
    <cellStyle name="Total 2 2 2 2 2 2 2 2" xfId="6629"/>
    <cellStyle name="Total 2 2 2 2 2 2 2 2 2" xfId="10769"/>
    <cellStyle name="Total 2 2 2 2 2 2 2 2 3" xfId="17062"/>
    <cellStyle name="Total 2 2 2 2 2 2 2 2 4" xfId="20182"/>
    <cellStyle name="Total 2 2 2 2 2 2 2 3" xfId="4920"/>
    <cellStyle name="Total 2 2 2 2 2 2 2 3 2" xfId="15771"/>
    <cellStyle name="Total 2 2 2 2 2 2 2 3 3" xfId="18473"/>
    <cellStyle name="Total 2 2 2 2 2 2 2 4" xfId="8993"/>
    <cellStyle name="Total 2 2 2 2 2 2 2 5" xfId="14249"/>
    <cellStyle name="Total 2 2 2 2 2 2 2 6" xfId="13922"/>
    <cellStyle name="Total 2 2 2 2 2 2 3" xfId="3249"/>
    <cellStyle name="Total 2 2 2 2 2 2 3 2" xfId="6456"/>
    <cellStyle name="Total 2 2 2 2 2 2 3 2 2" xfId="10625"/>
    <cellStyle name="Total 2 2 2 2 2 2 3 2 3" xfId="16911"/>
    <cellStyle name="Total 2 2 2 2 2 2 3 2 4" xfId="20009"/>
    <cellStyle name="Total 2 2 2 2 2 2 3 3" xfId="4747"/>
    <cellStyle name="Total 2 2 2 2 2 2 3 3 2" xfId="15621"/>
    <cellStyle name="Total 2 2 2 2 2 2 3 3 3" xfId="18300"/>
    <cellStyle name="Total 2 2 2 2 2 2 3 4" xfId="9207"/>
    <cellStyle name="Total 2 2 2 2 2 2 3 5" xfId="14525"/>
    <cellStyle name="Total 2 2 2 2 2 2 3 6" xfId="13462"/>
    <cellStyle name="Total 2 2 2 2 2 2 4" xfId="3632"/>
    <cellStyle name="Total 2 2 2 2 2 2 4 2" xfId="7537"/>
    <cellStyle name="Total 2 2 2 2 2 2 4 2 2" xfId="11540"/>
    <cellStyle name="Total 2 2 2 2 2 2 4 2 3" xfId="17764"/>
    <cellStyle name="Total 2 2 2 2 2 2 4 2 4" xfId="21090"/>
    <cellStyle name="Total 2 2 2 2 2 2 4 3" xfId="5829"/>
    <cellStyle name="Total 2 2 2 2 2 2 4 3 2" xfId="16473"/>
    <cellStyle name="Total 2 2 2 2 2 2 4 3 3" xfId="19382"/>
    <cellStyle name="Total 2 2 2 2 2 2 4 4" xfId="9385"/>
    <cellStyle name="Total 2 2 2 2 2 2 4 5" xfId="14800"/>
    <cellStyle name="Total 2 2 2 2 2 2 4 6" xfId="13096"/>
    <cellStyle name="Total 2 2 2 2 2 2 5" xfId="4014"/>
    <cellStyle name="Total 2 2 2 2 2 2 5 2" xfId="7769"/>
    <cellStyle name="Total 2 2 2 2 2 2 5 2 2" xfId="11772"/>
    <cellStyle name="Total 2 2 2 2 2 2 5 2 3" xfId="17935"/>
    <cellStyle name="Total 2 2 2 2 2 2 5 2 4" xfId="21322"/>
    <cellStyle name="Total 2 2 2 2 2 2 5 3" xfId="6061"/>
    <cellStyle name="Total 2 2 2 2 2 2 5 3 2" xfId="16644"/>
    <cellStyle name="Total 2 2 2 2 2 2 5 3 3" xfId="19614"/>
    <cellStyle name="Total 2 2 2 2 2 2 5 4" xfId="9562"/>
    <cellStyle name="Total 2 2 2 2 2 2 5 5" xfId="15074"/>
    <cellStyle name="Total 2 2 2 2 2 2 5 6" xfId="12714"/>
    <cellStyle name="Total 2 2 2 2 2 2 6" xfId="6293"/>
    <cellStyle name="Total 2 2 2 2 2 2 6 2" xfId="8001"/>
    <cellStyle name="Total 2 2 2 2 2 2 6 2 2" xfId="12004"/>
    <cellStyle name="Total 2 2 2 2 2 2 6 2 3" xfId="18106"/>
    <cellStyle name="Total 2 2 2 2 2 2 6 2 4" xfId="21554"/>
    <cellStyle name="Total 2 2 2 2 2 2 6 3" xfId="10462"/>
    <cellStyle name="Total 2 2 2 2 2 2 6 4" xfId="16814"/>
    <cellStyle name="Total 2 2 2 2 2 2 6 5" xfId="19846"/>
    <cellStyle name="Total 2 2 2 2 2 2 7" xfId="5281"/>
    <cellStyle name="Total 2 2 2 2 2 2 7 2" xfId="10057"/>
    <cellStyle name="Total 2 2 2 2 2 2 7 3" xfId="16052"/>
    <cellStyle name="Total 2 2 2 2 2 2 7 4" xfId="18834"/>
    <cellStyle name="Total 2 2 2 2 2 2 8" xfId="6989"/>
    <cellStyle name="Total 2 2 2 2 2 2 8 2" xfId="11045"/>
    <cellStyle name="Total 2 2 2 2 2 2 8 3" xfId="17344"/>
    <cellStyle name="Total 2 2 2 2 2 2 8 4" xfId="20542"/>
    <cellStyle name="Total 2 2 2 2 2 2 9" xfId="4377"/>
    <cellStyle name="Total 2 2 2 2 2 2 9 2" xfId="15367"/>
    <cellStyle name="Total 2 2 2 2 2 2 9 3" xfId="12365"/>
    <cellStyle name="Total 2 2 2 2 2 3" xfId="2415"/>
    <cellStyle name="Total 2 2 2 2 2 3 2" xfId="2802"/>
    <cellStyle name="Total 2 2 2 2 2 3 2 2" xfId="7209"/>
    <cellStyle name="Total 2 2 2 2 2 3 2 2 2" xfId="17502"/>
    <cellStyle name="Total 2 2 2 2 2 3 2 2 3" xfId="20762"/>
    <cellStyle name="Total 2 2 2 2 2 3 2 3" xfId="8942"/>
    <cellStyle name="Total 2 2 2 2 2 3 2 4" xfId="14198"/>
    <cellStyle name="Total 2 2 2 2 2 3 2 5" xfId="16903"/>
    <cellStyle name="Total 2 2 2 2 2 3 3" xfId="3185"/>
    <cellStyle name="Total 2 2 2 2 2 3 3 2" xfId="14474"/>
    <cellStyle name="Total 2 2 2 2 2 3 3 3" xfId="13563"/>
    <cellStyle name="Total 2 2 2 2 2 3 4" xfId="3568"/>
    <cellStyle name="Total 2 2 2 2 2 3 4 2" xfId="14749"/>
    <cellStyle name="Total 2 2 2 2 2 3 4 3" xfId="13160"/>
    <cellStyle name="Total 2 2 2 2 2 3 5" xfId="3950"/>
    <cellStyle name="Total 2 2 2 2 2 3 5 2" xfId="15023"/>
    <cellStyle name="Total 2 2 2 2 2 3 5 3" xfId="12778"/>
    <cellStyle name="Total 2 2 2 2 2 3 6" xfId="5501"/>
    <cellStyle name="Total 2 2 2 2 2 3 6 2" xfId="16210"/>
    <cellStyle name="Total 2 2 2 2 2 3 6 3" xfId="19054"/>
    <cellStyle name="Total 2 2 2 2 2 3 7" xfId="8590"/>
    <cellStyle name="Total 2 2 2 2 2 3 8" xfId="13918"/>
    <cellStyle name="Total 2 2 2 2 2 3 9" xfId="14109"/>
    <cellStyle name="Total 2 2 2 2 2 4" xfId="2187"/>
    <cellStyle name="Total 2 2 2 2 2 4 2" xfId="7149"/>
    <cellStyle name="Total 2 2 2 2 2 4 2 2" xfId="11198"/>
    <cellStyle name="Total 2 2 2 2 2 4 2 3" xfId="17449"/>
    <cellStyle name="Total 2 2 2 2 2 4 2 4" xfId="20702"/>
    <cellStyle name="Total 2 2 2 2 2 4 3" xfId="5441"/>
    <cellStyle name="Total 2 2 2 2 2 4 3 2" xfId="16157"/>
    <cellStyle name="Total 2 2 2 2 2 4 3 3" xfId="18994"/>
    <cellStyle name="Total 2 2 2 2 2 4 4" xfId="8375"/>
    <cellStyle name="Total 2 2 2 2 2 4 5" xfId="13762"/>
    <cellStyle name="Total 2 2 2 2 2 4 6" xfId="16120"/>
    <cellStyle name="Total 2 2 2 2 2 5" xfId="5719"/>
    <cellStyle name="Total 2 2 2 2 2 5 2" xfId="7427"/>
    <cellStyle name="Total 2 2 2 2 2 5 2 2" xfId="11430"/>
    <cellStyle name="Total 2 2 2 2 2 5 2 3" xfId="17668"/>
    <cellStyle name="Total 2 2 2 2 2 5 2 4" xfId="20980"/>
    <cellStyle name="Total 2 2 2 2 2 5 3" xfId="10272"/>
    <cellStyle name="Total 2 2 2 2 2 5 4" xfId="16377"/>
    <cellStyle name="Total 2 2 2 2 2 5 5" xfId="19272"/>
    <cellStyle name="Total 2 2 2 2 2 6" xfId="5951"/>
    <cellStyle name="Total 2 2 2 2 2 6 2" xfId="7659"/>
    <cellStyle name="Total 2 2 2 2 2 6 2 2" xfId="11662"/>
    <cellStyle name="Total 2 2 2 2 2 6 2 3" xfId="17839"/>
    <cellStyle name="Total 2 2 2 2 2 6 2 4" xfId="21212"/>
    <cellStyle name="Total 2 2 2 2 2 6 3" xfId="10312"/>
    <cellStyle name="Total 2 2 2 2 2 6 4" xfId="16548"/>
    <cellStyle name="Total 2 2 2 2 2 6 5" xfId="19504"/>
    <cellStyle name="Total 2 2 2 2 2 7" xfId="6183"/>
    <cellStyle name="Total 2 2 2 2 2 7 2" xfId="7891"/>
    <cellStyle name="Total 2 2 2 2 2 7 2 2" xfId="11894"/>
    <cellStyle name="Total 2 2 2 2 2 7 2 3" xfId="18010"/>
    <cellStyle name="Total 2 2 2 2 2 7 2 4" xfId="21444"/>
    <cellStyle name="Total 2 2 2 2 2 7 3" xfId="10352"/>
    <cellStyle name="Total 2 2 2 2 2 7 4" xfId="16718"/>
    <cellStyle name="Total 2 2 2 2 2 7 5" xfId="19736"/>
    <cellStyle name="Total 2 2 2 2 2 8" xfId="5147"/>
    <cellStyle name="Total 2 2 2 2 2 8 2" xfId="9947"/>
    <cellStyle name="Total 2 2 2 2 2 8 3" xfId="15947"/>
    <cellStyle name="Total 2 2 2 2 2 8 4" xfId="18700"/>
    <cellStyle name="Total 2 2 2 2 2 9" xfId="6855"/>
    <cellStyle name="Total 2 2 2 2 2 9 2" xfId="10933"/>
    <cellStyle name="Total 2 2 2 2 2 9 3" xfId="17239"/>
    <cellStyle name="Total 2 2 2 2 2 9 4" xfId="20408"/>
    <cellStyle name="Total 2 2 2 2 3" xfId="2535"/>
    <cellStyle name="Total 2 2 2 2 3 10" xfId="8700"/>
    <cellStyle name="Total 2 2 2 2 3 11" xfId="14015"/>
    <cellStyle name="Total 2 2 2 2 3 12" xfId="16092"/>
    <cellStyle name="Total 2 2 2 2 3 2" xfId="2922"/>
    <cellStyle name="Total 2 2 2 2 3 2 2" xfId="6613"/>
    <cellStyle name="Total 2 2 2 2 3 2 2 2" xfId="10753"/>
    <cellStyle name="Total 2 2 2 2 3 2 2 3" xfId="17047"/>
    <cellStyle name="Total 2 2 2 2 3 2 2 4" xfId="20166"/>
    <cellStyle name="Total 2 2 2 2 3 2 3" xfId="4904"/>
    <cellStyle name="Total 2 2 2 2 3 2 3 2" xfId="15756"/>
    <cellStyle name="Total 2 2 2 2 3 2 3 3" xfId="18457"/>
    <cellStyle name="Total 2 2 2 2 3 2 4" xfId="9049"/>
    <cellStyle name="Total 2 2 2 2 3 2 5" xfId="14295"/>
    <cellStyle name="Total 2 2 2 2 3 2 6" xfId="17126"/>
    <cellStyle name="Total 2 2 2 2 3 3" xfId="3305"/>
    <cellStyle name="Total 2 2 2 2 3 3 2" xfId="6540"/>
    <cellStyle name="Total 2 2 2 2 3 3 2 2" xfId="10701"/>
    <cellStyle name="Total 2 2 2 2 3 3 2 3" xfId="16981"/>
    <cellStyle name="Total 2 2 2 2 3 3 2 4" xfId="20093"/>
    <cellStyle name="Total 2 2 2 2 3 3 3" xfId="4831"/>
    <cellStyle name="Total 2 2 2 2 3 3 3 2" xfId="15690"/>
    <cellStyle name="Total 2 2 2 2 3 3 3 3" xfId="18384"/>
    <cellStyle name="Total 2 2 2 2 3 3 4" xfId="9263"/>
    <cellStyle name="Total 2 2 2 2 3 3 5" xfId="14571"/>
    <cellStyle name="Total 2 2 2 2 3 3 6" xfId="13409"/>
    <cellStyle name="Total 2 2 2 2 3 4" xfId="3688"/>
    <cellStyle name="Total 2 2 2 2 3 4 2" xfId="7493"/>
    <cellStyle name="Total 2 2 2 2 3 4 2 2" xfId="11496"/>
    <cellStyle name="Total 2 2 2 2 3 4 2 3" xfId="17729"/>
    <cellStyle name="Total 2 2 2 2 3 4 2 4" xfId="21046"/>
    <cellStyle name="Total 2 2 2 2 3 4 3" xfId="5785"/>
    <cellStyle name="Total 2 2 2 2 3 4 3 2" xfId="16438"/>
    <cellStyle name="Total 2 2 2 2 3 4 3 3" xfId="19338"/>
    <cellStyle name="Total 2 2 2 2 3 4 4" xfId="9441"/>
    <cellStyle name="Total 2 2 2 2 3 4 5" xfId="14846"/>
    <cellStyle name="Total 2 2 2 2 3 4 6" xfId="13040"/>
    <cellStyle name="Total 2 2 2 2 3 5" xfId="4070"/>
    <cellStyle name="Total 2 2 2 2 3 5 2" xfId="7725"/>
    <cellStyle name="Total 2 2 2 2 3 5 2 2" xfId="11728"/>
    <cellStyle name="Total 2 2 2 2 3 5 2 3" xfId="17900"/>
    <cellStyle name="Total 2 2 2 2 3 5 2 4" xfId="21278"/>
    <cellStyle name="Total 2 2 2 2 3 5 3" xfId="6017"/>
    <cellStyle name="Total 2 2 2 2 3 5 3 2" xfId="16609"/>
    <cellStyle name="Total 2 2 2 2 3 5 3 3" xfId="19570"/>
    <cellStyle name="Total 2 2 2 2 3 5 4" xfId="9618"/>
    <cellStyle name="Total 2 2 2 2 3 5 5" xfId="15120"/>
    <cellStyle name="Total 2 2 2 2 3 5 6" xfId="12658"/>
    <cellStyle name="Total 2 2 2 2 3 6" xfId="6249"/>
    <cellStyle name="Total 2 2 2 2 3 6 2" xfId="7957"/>
    <cellStyle name="Total 2 2 2 2 3 6 2 2" xfId="11960"/>
    <cellStyle name="Total 2 2 2 2 3 6 2 3" xfId="18071"/>
    <cellStyle name="Total 2 2 2 2 3 6 2 4" xfId="21510"/>
    <cellStyle name="Total 2 2 2 2 3 6 3" xfId="10418"/>
    <cellStyle name="Total 2 2 2 2 3 6 4" xfId="16779"/>
    <cellStyle name="Total 2 2 2 2 3 6 5" xfId="19802"/>
    <cellStyle name="Total 2 2 2 2 3 7" xfId="5237"/>
    <cellStyle name="Total 2 2 2 2 3 7 2" xfId="10013"/>
    <cellStyle name="Total 2 2 2 2 3 7 3" xfId="16017"/>
    <cellStyle name="Total 2 2 2 2 3 7 4" xfId="18790"/>
    <cellStyle name="Total 2 2 2 2 3 8" xfId="6945"/>
    <cellStyle name="Total 2 2 2 2 3 8 2" xfId="11001"/>
    <cellStyle name="Total 2 2 2 2 3 8 3" xfId="17309"/>
    <cellStyle name="Total 2 2 2 2 3 8 4" xfId="20498"/>
    <cellStyle name="Total 2 2 2 2 3 9" xfId="4332"/>
    <cellStyle name="Total 2 2 2 2 3 9 2" xfId="15332"/>
    <cellStyle name="Total 2 2 2 2 3 9 3" xfId="12410"/>
    <cellStyle name="Total 2 2 2 2 4" xfId="2385"/>
    <cellStyle name="Total 2 2 2 2 4 2" xfId="2772"/>
    <cellStyle name="Total 2 2 2 2 4 2 2" xfId="7123"/>
    <cellStyle name="Total 2 2 2 2 4 2 2 2" xfId="17428"/>
    <cellStyle name="Total 2 2 2 2 4 2 2 3" xfId="20676"/>
    <cellStyle name="Total 2 2 2 2 4 2 3" xfId="8919"/>
    <cellStyle name="Total 2 2 2 2 4 2 4" xfId="14174"/>
    <cellStyle name="Total 2 2 2 2 4 2 5" xfId="15313"/>
    <cellStyle name="Total 2 2 2 2 4 3" xfId="3155"/>
    <cellStyle name="Total 2 2 2 2 4 3 2" xfId="14450"/>
    <cellStyle name="Total 2 2 2 2 4 3 3" xfId="14406"/>
    <cellStyle name="Total 2 2 2 2 4 4" xfId="3538"/>
    <cellStyle name="Total 2 2 2 2 4 4 2" xfId="14725"/>
    <cellStyle name="Total 2 2 2 2 4 4 3" xfId="13190"/>
    <cellStyle name="Total 2 2 2 2 4 5" xfId="3920"/>
    <cellStyle name="Total 2 2 2 2 4 5 2" xfId="14999"/>
    <cellStyle name="Total 2 2 2 2 4 5 3" xfId="12808"/>
    <cellStyle name="Total 2 2 2 2 4 6" xfId="5415"/>
    <cellStyle name="Total 2 2 2 2 4 6 2" xfId="16136"/>
    <cellStyle name="Total 2 2 2 2 4 6 3" xfId="18968"/>
    <cellStyle name="Total 2 2 2 2 4 7" xfId="8560"/>
    <cellStyle name="Total 2 2 2 2 4 8" xfId="13894"/>
    <cellStyle name="Total 2 2 2 2 4 9" xfId="16269"/>
    <cellStyle name="Total 2 2 2 2 5" xfId="4630"/>
    <cellStyle name="Total 2 2 2 2 5 2" xfId="4425"/>
    <cellStyle name="Total 2 2 2 2 5 2 2" xfId="9711"/>
    <cellStyle name="Total 2 2 2 2 5 2 3" xfId="15398"/>
    <cellStyle name="Total 2 2 2 2 5 2 4" xfId="12333"/>
    <cellStyle name="Total 2 2 2 2 5 3" xfId="9790"/>
    <cellStyle name="Total 2 2 2 2 5 4" xfId="15543"/>
    <cellStyle name="Total 2 2 2 2 5 5" xfId="18183"/>
    <cellStyle name="Total 2 2 2 2 6" xfId="4797"/>
    <cellStyle name="Total 2 2 2 2 6 2" xfId="6506"/>
    <cellStyle name="Total 2 2 2 2 6 2 2" xfId="10671"/>
    <cellStyle name="Total 2 2 2 2 6 2 3" xfId="16954"/>
    <cellStyle name="Total 2 2 2 2 6 2 4" xfId="20059"/>
    <cellStyle name="Total 2 2 2 2 6 3" xfId="9845"/>
    <cellStyle name="Total 2 2 2 2 6 4" xfId="15664"/>
    <cellStyle name="Total 2 2 2 2 6 5" xfId="18350"/>
    <cellStyle name="Total 2 2 2 2 7" xfId="4762"/>
    <cellStyle name="Total 2 2 2 2 7 2" xfId="6471"/>
    <cellStyle name="Total 2 2 2 2 7 2 2" xfId="10640"/>
    <cellStyle name="Total 2 2 2 2 7 2 3" xfId="16926"/>
    <cellStyle name="Total 2 2 2 2 7 2 4" xfId="20024"/>
    <cellStyle name="Total 2 2 2 2 7 3" xfId="9814"/>
    <cellStyle name="Total 2 2 2 2 7 4" xfId="15636"/>
    <cellStyle name="Total 2 2 2 2 7 5" xfId="18315"/>
    <cellStyle name="Total 2 2 2 2 8" xfId="4802"/>
    <cellStyle name="Total 2 2 2 2 8 2" xfId="6511"/>
    <cellStyle name="Total 2 2 2 2 8 2 2" xfId="10676"/>
    <cellStyle name="Total 2 2 2 2 8 2 3" xfId="16958"/>
    <cellStyle name="Total 2 2 2 2 8 2 4" xfId="20064"/>
    <cellStyle name="Total 2 2 2 2 8 3" xfId="9847"/>
    <cellStyle name="Total 2 2 2 2 8 4" xfId="15668"/>
    <cellStyle name="Total 2 2 2 2 8 5" xfId="18355"/>
    <cellStyle name="Total 2 2 2 2 9" xfId="5112"/>
    <cellStyle name="Total 2 2 2 2 9 2" xfId="9923"/>
    <cellStyle name="Total 2 2 2 2 9 3" xfId="15924"/>
    <cellStyle name="Total 2 2 2 2 9 4" xfId="18665"/>
    <cellStyle name="Total 2 2 2 3" xfId="2022"/>
    <cellStyle name="Total 2 2 2 3 10" xfId="6869"/>
    <cellStyle name="Total 2 2 2 3 10 2" xfId="10944"/>
    <cellStyle name="Total 2 2 2 3 10 3" xfId="17251"/>
    <cellStyle name="Total 2 2 2 3 10 4" xfId="20422"/>
    <cellStyle name="Total 2 2 2 3 11" xfId="4272"/>
    <cellStyle name="Total 2 2 2 3 11 2" xfId="15277"/>
    <cellStyle name="Total 2 2 2 3 11 3" xfId="12470"/>
    <cellStyle name="Total 2 2 2 3 12" xfId="8215"/>
    <cellStyle name="Total 2 2 2 3 13" xfId="13632"/>
    <cellStyle name="Total 2 2 2 3 14" xfId="14874"/>
    <cellStyle name="Total 2 2 2 3 2" xfId="2082"/>
    <cellStyle name="Total 2 2 2 3 2 10" xfId="4294"/>
    <cellStyle name="Total 2 2 2 3 2 10 2" xfId="15299"/>
    <cellStyle name="Total 2 2 2 3 2 10 3" xfId="12448"/>
    <cellStyle name="Total 2 2 2 3 2 11" xfId="8272"/>
    <cellStyle name="Total 2 2 2 3 2 12" xfId="13676"/>
    <cellStyle name="Total 2 2 2 3 2 2" xfId="2572"/>
    <cellStyle name="Total 2 2 2 3 2 2 10" xfId="8737"/>
    <cellStyle name="Total 2 2 2 3 2 2 11" xfId="14041"/>
    <cellStyle name="Total 2 2 2 3 2 2 12" xfId="15633"/>
    <cellStyle name="Total 2 2 2 3 2 2 2" xfId="2959"/>
    <cellStyle name="Total 2 2 2 3 2 2 2 2" xfId="7320"/>
    <cellStyle name="Total 2 2 2 3 2 2 2 2 2" xfId="11331"/>
    <cellStyle name="Total 2 2 2 3 2 2 2 2 3" xfId="17581"/>
    <cellStyle name="Total 2 2 2 3 2 2 2 2 4" xfId="20873"/>
    <cellStyle name="Total 2 2 2 3 2 2 2 3" xfId="5612"/>
    <cellStyle name="Total 2 2 2 3 2 2 2 3 2" xfId="16289"/>
    <cellStyle name="Total 2 2 2 3 2 2 2 3 3" xfId="19165"/>
    <cellStyle name="Total 2 2 2 3 2 2 2 4" xfId="9086"/>
    <cellStyle name="Total 2 2 2 3 2 2 2 5" xfId="14321"/>
    <cellStyle name="Total 2 2 2 3 2 2 2 6" xfId="16521"/>
    <cellStyle name="Total 2 2 2 3 2 2 3" xfId="3342"/>
    <cellStyle name="Total 2 2 2 3 2 2 3 2" xfId="6434"/>
    <cellStyle name="Total 2 2 2 3 2 2 3 2 2" xfId="10603"/>
    <cellStyle name="Total 2 2 2 3 2 2 3 2 3" xfId="16898"/>
    <cellStyle name="Total 2 2 2 3 2 2 3 2 4" xfId="19987"/>
    <cellStyle name="Total 2 2 2 3 2 2 3 3" xfId="4725"/>
    <cellStyle name="Total 2 2 2 3 2 2 3 3 2" xfId="15608"/>
    <cellStyle name="Total 2 2 2 3 2 2 3 3 3" xfId="18278"/>
    <cellStyle name="Total 2 2 2 3 2 2 3 4" xfId="9296"/>
    <cellStyle name="Total 2 2 2 3 2 2 3 5" xfId="14597"/>
    <cellStyle name="Total 2 2 2 3 2 2 3 6" xfId="13372"/>
    <cellStyle name="Total 2 2 2 3 2 2 4" xfId="3725"/>
    <cellStyle name="Total 2 2 2 3 2 2 4 2" xfId="7627"/>
    <cellStyle name="Total 2 2 2 3 2 2 4 2 2" xfId="11630"/>
    <cellStyle name="Total 2 2 2 3 2 2 4 2 3" xfId="17814"/>
    <cellStyle name="Total 2 2 2 3 2 2 4 2 4" xfId="21180"/>
    <cellStyle name="Total 2 2 2 3 2 2 4 3" xfId="5919"/>
    <cellStyle name="Total 2 2 2 3 2 2 4 3 2" xfId="16523"/>
    <cellStyle name="Total 2 2 2 3 2 2 4 3 3" xfId="19472"/>
    <cellStyle name="Total 2 2 2 3 2 2 4 4" xfId="9474"/>
    <cellStyle name="Total 2 2 2 3 2 2 4 5" xfId="14872"/>
    <cellStyle name="Total 2 2 2 3 2 2 4 6" xfId="13003"/>
    <cellStyle name="Total 2 2 2 3 2 2 5" xfId="4107"/>
    <cellStyle name="Total 2 2 2 3 2 2 5 2" xfId="7859"/>
    <cellStyle name="Total 2 2 2 3 2 2 5 2 2" xfId="11862"/>
    <cellStyle name="Total 2 2 2 3 2 2 5 2 3" xfId="17985"/>
    <cellStyle name="Total 2 2 2 3 2 2 5 2 4" xfId="21412"/>
    <cellStyle name="Total 2 2 2 3 2 2 5 3" xfId="6151"/>
    <cellStyle name="Total 2 2 2 3 2 2 5 3 2" xfId="16693"/>
    <cellStyle name="Total 2 2 2 3 2 2 5 3 3" xfId="19704"/>
    <cellStyle name="Total 2 2 2 3 2 2 5 4" xfId="9651"/>
    <cellStyle name="Total 2 2 2 3 2 2 5 5" xfId="15145"/>
    <cellStyle name="Total 2 2 2 3 2 2 5 6" xfId="12621"/>
    <cellStyle name="Total 2 2 2 3 2 2 6" xfId="6383"/>
    <cellStyle name="Total 2 2 2 3 2 2 6 2" xfId="8091"/>
    <cellStyle name="Total 2 2 2 3 2 2 6 2 2" xfId="12094"/>
    <cellStyle name="Total 2 2 2 3 2 2 6 2 3" xfId="18157"/>
    <cellStyle name="Total 2 2 2 3 2 2 6 2 4" xfId="21644"/>
    <cellStyle name="Total 2 2 2 3 2 2 6 3" xfId="10552"/>
    <cellStyle name="Total 2 2 2 3 2 2 6 4" xfId="16864"/>
    <cellStyle name="Total 2 2 2 3 2 2 6 5" xfId="19936"/>
    <cellStyle name="Total 2 2 2 3 2 2 7" xfId="5371"/>
    <cellStyle name="Total 2 2 2 3 2 2 7 2" xfId="10147"/>
    <cellStyle name="Total 2 2 2 3 2 2 7 3" xfId="16103"/>
    <cellStyle name="Total 2 2 2 3 2 2 7 4" xfId="18924"/>
    <cellStyle name="Total 2 2 2 3 2 2 8" xfId="7079"/>
    <cellStyle name="Total 2 2 2 3 2 2 8 2" xfId="11135"/>
    <cellStyle name="Total 2 2 2 3 2 2 8 3" xfId="17395"/>
    <cellStyle name="Total 2 2 2 3 2 2 8 4" xfId="20632"/>
    <cellStyle name="Total 2 2 2 3 2 2 9" xfId="4565"/>
    <cellStyle name="Total 2 2 2 3 2 2 9 2" xfId="15491"/>
    <cellStyle name="Total 2 2 2 3 2 2 9 3" xfId="12252"/>
    <cellStyle name="Total 2 2 2 3 2 3" xfId="2629"/>
    <cellStyle name="Total 2 2 2 3 2 3 2" xfId="3016"/>
    <cellStyle name="Total 2 2 2 3 2 3 2 2" xfId="6594"/>
    <cellStyle name="Total 2 2 2 3 2 3 2 2 2" xfId="17030"/>
    <cellStyle name="Total 2 2 2 3 2 3 2 2 3" xfId="20147"/>
    <cellStyle name="Total 2 2 2 3 2 3 2 3" xfId="9132"/>
    <cellStyle name="Total 2 2 2 3 2 3 2 4" xfId="14363"/>
    <cellStyle name="Total 2 2 2 3 2 3 2 5" xfId="17368"/>
    <cellStyle name="Total 2 2 2 3 2 3 3" xfId="3399"/>
    <cellStyle name="Total 2 2 2 3 2 3 3 2" xfId="14638"/>
    <cellStyle name="Total 2 2 2 3 2 3 3 3" xfId="13315"/>
    <cellStyle name="Total 2 2 2 3 2 3 4" xfId="3782"/>
    <cellStyle name="Total 2 2 2 3 2 3 4 2" xfId="14914"/>
    <cellStyle name="Total 2 2 2 3 2 3 4 3" xfId="12946"/>
    <cellStyle name="Total 2 2 2 3 2 3 5" xfId="4164"/>
    <cellStyle name="Total 2 2 2 3 2 3 5 2" xfId="15186"/>
    <cellStyle name="Total 2 2 2 3 2 3 5 3" xfId="12565"/>
    <cellStyle name="Total 2 2 2 3 2 3 6" xfId="4885"/>
    <cellStyle name="Total 2 2 2 3 2 3 6 2" xfId="15739"/>
    <cellStyle name="Total 2 2 2 3 2 3 6 3" xfId="18438"/>
    <cellStyle name="Total 2 2 2 3 2 3 7" xfId="8794"/>
    <cellStyle name="Total 2 2 2 3 2 3 8" xfId="14083"/>
    <cellStyle name="Total 2 2 2 3 2 3 9" xfId="15843"/>
    <cellStyle name="Total 2 2 2 3 2 4" xfId="2247"/>
    <cellStyle name="Total 2 2 2 3 2 4 2" xfId="6541"/>
    <cellStyle name="Total 2 2 2 3 2 4 2 2" xfId="10702"/>
    <cellStyle name="Total 2 2 2 3 2 4 2 3" xfId="16982"/>
    <cellStyle name="Total 2 2 2 3 2 4 2 4" xfId="20094"/>
    <cellStyle name="Total 2 2 2 3 2 4 3" xfId="4832"/>
    <cellStyle name="Total 2 2 2 3 2 4 3 2" xfId="15691"/>
    <cellStyle name="Total 2 2 2 3 2 4 3 3" xfId="18385"/>
    <cellStyle name="Total 2 2 2 3 2 4 4" xfId="8434"/>
    <cellStyle name="Total 2 2 2 3 2 4 5" xfId="13809"/>
    <cellStyle name="Total 2 2 2 3 2 4 6" xfId="14756"/>
    <cellStyle name="Total 2 2 2 3 2 5" xfId="5752"/>
    <cellStyle name="Total 2 2 2 3 2 5 2" xfId="7460"/>
    <cellStyle name="Total 2 2 2 3 2 5 2 2" xfId="11463"/>
    <cellStyle name="Total 2 2 2 3 2 5 2 3" xfId="17701"/>
    <cellStyle name="Total 2 2 2 3 2 5 2 4" xfId="21013"/>
    <cellStyle name="Total 2 2 2 3 2 5 3" xfId="10305"/>
    <cellStyle name="Total 2 2 2 3 2 5 4" xfId="16410"/>
    <cellStyle name="Total 2 2 2 3 2 5 5" xfId="19305"/>
    <cellStyle name="Total 2 2 2 3 2 6" xfId="5984"/>
    <cellStyle name="Total 2 2 2 3 2 6 2" xfId="7692"/>
    <cellStyle name="Total 2 2 2 3 2 6 2 2" xfId="11695"/>
    <cellStyle name="Total 2 2 2 3 2 6 2 3" xfId="17872"/>
    <cellStyle name="Total 2 2 2 3 2 6 2 4" xfId="21245"/>
    <cellStyle name="Total 2 2 2 3 2 6 3" xfId="10345"/>
    <cellStyle name="Total 2 2 2 3 2 6 4" xfId="16581"/>
    <cellStyle name="Total 2 2 2 3 2 6 5" xfId="19537"/>
    <cellStyle name="Total 2 2 2 3 2 7" xfId="6216"/>
    <cellStyle name="Total 2 2 2 3 2 7 2" xfId="7924"/>
    <cellStyle name="Total 2 2 2 3 2 7 2 2" xfId="11927"/>
    <cellStyle name="Total 2 2 2 3 2 7 2 3" xfId="18043"/>
    <cellStyle name="Total 2 2 2 3 2 7 2 4" xfId="21477"/>
    <cellStyle name="Total 2 2 2 3 2 7 3" xfId="10385"/>
    <cellStyle name="Total 2 2 2 3 2 7 4" xfId="16751"/>
    <cellStyle name="Total 2 2 2 3 2 7 5" xfId="19769"/>
    <cellStyle name="Total 2 2 2 3 2 8" xfId="5200"/>
    <cellStyle name="Total 2 2 2 3 2 8 2" xfId="9980"/>
    <cellStyle name="Total 2 2 2 3 2 8 3" xfId="15988"/>
    <cellStyle name="Total 2 2 2 3 2 8 4" xfId="18753"/>
    <cellStyle name="Total 2 2 2 3 2 9" xfId="6908"/>
    <cellStyle name="Total 2 2 2 3 2 9 2" xfId="10968"/>
    <cellStyle name="Total 2 2 2 3 2 9 3" xfId="17280"/>
    <cellStyle name="Total 2 2 2 3 2 9 4" xfId="20461"/>
    <cellStyle name="Total 2 2 2 3 3" xfId="2515"/>
    <cellStyle name="Total 2 2 2 3 3 10" xfId="8680"/>
    <cellStyle name="Total 2 2 2 3 3 11" xfId="13999"/>
    <cellStyle name="Total 2 2 2 3 3 12" xfId="14676"/>
    <cellStyle name="Total 2 2 2 3 3 2" xfId="2902"/>
    <cellStyle name="Total 2 2 2 3 3 2 2" xfId="6617"/>
    <cellStyle name="Total 2 2 2 3 3 2 2 2" xfId="10757"/>
    <cellStyle name="Total 2 2 2 3 3 2 2 3" xfId="17051"/>
    <cellStyle name="Total 2 2 2 3 3 2 2 4" xfId="20170"/>
    <cellStyle name="Total 2 2 2 3 3 2 3" xfId="4908"/>
    <cellStyle name="Total 2 2 2 3 3 2 3 2" xfId="15760"/>
    <cellStyle name="Total 2 2 2 3 3 2 3 3" xfId="18461"/>
    <cellStyle name="Total 2 2 2 3 3 2 4" xfId="9029"/>
    <cellStyle name="Total 2 2 2 3 3 2 5" xfId="14279"/>
    <cellStyle name="Total 2 2 2 3 3 2 6" xfId="15009"/>
    <cellStyle name="Total 2 2 2 3 3 3" xfId="3285"/>
    <cellStyle name="Total 2 2 2 3 3 3 2" xfId="4510"/>
    <cellStyle name="Total 2 2 2 3 3 3 2 2" xfId="9766"/>
    <cellStyle name="Total 2 2 2 3 3 3 2 3" xfId="15461"/>
    <cellStyle name="Total 2 2 2 3 3 3 2 4" xfId="12295"/>
    <cellStyle name="Total 2 2 2 3 3 3 3" xfId="4681"/>
    <cellStyle name="Total 2 2 2 3 3 3 3 2" xfId="15584"/>
    <cellStyle name="Total 2 2 2 3 3 3 3 3" xfId="18234"/>
    <cellStyle name="Total 2 2 2 3 3 3 4" xfId="9243"/>
    <cellStyle name="Total 2 2 2 3 3 3 5" xfId="14555"/>
    <cellStyle name="Total 2 2 2 3 3 3 6" xfId="13429"/>
    <cellStyle name="Total 2 2 2 3 3 4" xfId="3668"/>
    <cellStyle name="Total 2 2 2 3 3 4 2" xfId="7513"/>
    <cellStyle name="Total 2 2 2 3 3 4 2 2" xfId="11516"/>
    <cellStyle name="Total 2 2 2 3 3 4 2 3" xfId="17745"/>
    <cellStyle name="Total 2 2 2 3 3 4 2 4" xfId="21066"/>
    <cellStyle name="Total 2 2 2 3 3 4 3" xfId="5805"/>
    <cellStyle name="Total 2 2 2 3 3 4 3 2" xfId="16454"/>
    <cellStyle name="Total 2 2 2 3 3 4 3 3" xfId="19358"/>
    <cellStyle name="Total 2 2 2 3 3 4 4" xfId="9421"/>
    <cellStyle name="Total 2 2 2 3 3 4 5" xfId="14830"/>
    <cellStyle name="Total 2 2 2 3 3 4 6" xfId="13060"/>
    <cellStyle name="Total 2 2 2 3 3 5" xfId="4050"/>
    <cellStyle name="Total 2 2 2 3 3 5 2" xfId="7745"/>
    <cellStyle name="Total 2 2 2 3 3 5 2 2" xfId="11748"/>
    <cellStyle name="Total 2 2 2 3 3 5 2 3" xfId="17916"/>
    <cellStyle name="Total 2 2 2 3 3 5 2 4" xfId="21298"/>
    <cellStyle name="Total 2 2 2 3 3 5 3" xfId="6037"/>
    <cellStyle name="Total 2 2 2 3 3 5 3 2" xfId="16625"/>
    <cellStyle name="Total 2 2 2 3 3 5 3 3" xfId="19590"/>
    <cellStyle name="Total 2 2 2 3 3 5 4" xfId="9598"/>
    <cellStyle name="Total 2 2 2 3 3 5 5" xfId="15104"/>
    <cellStyle name="Total 2 2 2 3 3 5 6" xfId="12678"/>
    <cellStyle name="Total 2 2 2 3 3 6" xfId="6269"/>
    <cellStyle name="Total 2 2 2 3 3 6 2" xfId="7977"/>
    <cellStyle name="Total 2 2 2 3 3 6 2 2" xfId="11980"/>
    <cellStyle name="Total 2 2 2 3 3 6 2 3" xfId="18087"/>
    <cellStyle name="Total 2 2 2 3 3 6 2 4" xfId="21530"/>
    <cellStyle name="Total 2 2 2 3 3 6 3" xfId="10438"/>
    <cellStyle name="Total 2 2 2 3 3 6 4" xfId="16795"/>
    <cellStyle name="Total 2 2 2 3 3 6 5" xfId="19822"/>
    <cellStyle name="Total 2 2 2 3 3 7" xfId="5257"/>
    <cellStyle name="Total 2 2 2 3 3 7 2" xfId="10033"/>
    <cellStyle name="Total 2 2 2 3 3 7 3" xfId="16033"/>
    <cellStyle name="Total 2 2 2 3 3 7 4" xfId="18810"/>
    <cellStyle name="Total 2 2 2 3 3 8" xfId="6965"/>
    <cellStyle name="Total 2 2 2 3 3 8 2" xfId="11021"/>
    <cellStyle name="Total 2 2 2 3 3 8 3" xfId="17325"/>
    <cellStyle name="Total 2 2 2 3 3 8 4" xfId="20518"/>
    <cellStyle name="Total 2 2 2 3 3 9" xfId="4353"/>
    <cellStyle name="Total 2 2 2 3 3 9 2" xfId="15348"/>
    <cellStyle name="Total 2 2 2 3 3 9 3" xfId="12389"/>
    <cellStyle name="Total 2 2 2 3 4" xfId="2395"/>
    <cellStyle name="Total 2 2 2 3 4 2" xfId="2782"/>
    <cellStyle name="Total 2 2 2 3 4 2 2" xfId="7145"/>
    <cellStyle name="Total 2 2 2 3 4 2 2 2" xfId="17446"/>
    <cellStyle name="Total 2 2 2 3 4 2 2 3" xfId="20698"/>
    <cellStyle name="Total 2 2 2 3 4 2 3" xfId="8927"/>
    <cellStyle name="Total 2 2 2 3 4 2 4" xfId="14182"/>
    <cellStyle name="Total 2 2 2 3 4 2 5" xfId="14809"/>
    <cellStyle name="Total 2 2 2 3 4 3" xfId="3165"/>
    <cellStyle name="Total 2 2 2 3 4 3 2" xfId="14458"/>
    <cellStyle name="Total 2 2 2 3 4 3 3" xfId="15447"/>
    <cellStyle name="Total 2 2 2 3 4 4" xfId="3548"/>
    <cellStyle name="Total 2 2 2 3 4 4 2" xfId="14733"/>
    <cellStyle name="Total 2 2 2 3 4 4 3" xfId="13180"/>
    <cellStyle name="Total 2 2 2 3 4 5" xfId="3930"/>
    <cellStyle name="Total 2 2 2 3 4 5 2" xfId="15007"/>
    <cellStyle name="Total 2 2 2 3 4 5 3" xfId="12798"/>
    <cellStyle name="Total 2 2 2 3 4 6" xfId="5437"/>
    <cellStyle name="Total 2 2 2 3 4 6 2" xfId="16154"/>
    <cellStyle name="Total 2 2 2 3 4 6 3" xfId="18990"/>
    <cellStyle name="Total 2 2 2 3 4 7" xfId="8570"/>
    <cellStyle name="Total 2 2 2 3 4 8" xfId="13902"/>
    <cellStyle name="Total 2 2 2 3 4 9" xfId="16236"/>
    <cellStyle name="Total 2 2 2 3 5" xfId="2224"/>
    <cellStyle name="Total 2 2 2 3 5 2" xfId="6528"/>
    <cellStyle name="Total 2 2 2 3 5 2 2" xfId="10692"/>
    <cellStyle name="Total 2 2 2 3 5 2 3" xfId="16973"/>
    <cellStyle name="Total 2 2 2 3 5 2 4" xfId="20081"/>
    <cellStyle name="Total 2 2 2 3 5 3" xfId="4819"/>
    <cellStyle name="Total 2 2 2 3 5 3 2" xfId="15683"/>
    <cellStyle name="Total 2 2 2 3 5 3 3" xfId="18372"/>
    <cellStyle name="Total 2 2 2 3 5 4" xfId="8411"/>
    <cellStyle name="Total 2 2 2 3 5 5" xfId="13793"/>
    <cellStyle name="Total 2 2 2 3 5 6" xfId="13651"/>
    <cellStyle name="Total 2 2 2 3 6" xfId="5730"/>
    <cellStyle name="Total 2 2 2 3 6 2" xfId="7438"/>
    <cellStyle name="Total 2 2 2 3 6 2 2" xfId="11441"/>
    <cellStyle name="Total 2 2 2 3 6 2 3" xfId="17679"/>
    <cellStyle name="Total 2 2 2 3 6 2 4" xfId="20991"/>
    <cellStyle name="Total 2 2 2 3 6 3" xfId="10283"/>
    <cellStyle name="Total 2 2 2 3 6 4" xfId="16388"/>
    <cellStyle name="Total 2 2 2 3 6 5" xfId="19283"/>
    <cellStyle name="Total 2 2 2 3 7" xfId="5962"/>
    <cellStyle name="Total 2 2 2 3 7 2" xfId="7670"/>
    <cellStyle name="Total 2 2 2 3 7 2 2" xfId="11673"/>
    <cellStyle name="Total 2 2 2 3 7 2 3" xfId="17850"/>
    <cellStyle name="Total 2 2 2 3 7 2 4" xfId="21223"/>
    <cellStyle name="Total 2 2 2 3 7 3" xfId="10323"/>
    <cellStyle name="Total 2 2 2 3 7 4" xfId="16559"/>
    <cellStyle name="Total 2 2 2 3 7 5" xfId="19515"/>
    <cellStyle name="Total 2 2 2 3 8" xfId="6194"/>
    <cellStyle name="Total 2 2 2 3 8 2" xfId="7902"/>
    <cellStyle name="Total 2 2 2 3 8 2 2" xfId="11905"/>
    <cellStyle name="Total 2 2 2 3 8 2 3" xfId="18021"/>
    <cellStyle name="Total 2 2 2 3 8 2 4" xfId="21455"/>
    <cellStyle name="Total 2 2 2 3 8 3" xfId="10363"/>
    <cellStyle name="Total 2 2 2 3 8 4" xfId="16729"/>
    <cellStyle name="Total 2 2 2 3 8 5" xfId="19747"/>
    <cellStyle name="Total 2 2 2 3 9" xfId="5161"/>
    <cellStyle name="Total 2 2 2 3 9 2" xfId="9958"/>
    <cellStyle name="Total 2 2 2 3 9 3" xfId="15959"/>
    <cellStyle name="Total 2 2 2 3 9 4" xfId="18714"/>
    <cellStyle name="Total 2 2 2 4" xfId="2164"/>
    <cellStyle name="Total 2 2 2 4 10" xfId="8352"/>
    <cellStyle name="Total 2 2 2 4 11" xfId="13742"/>
    <cellStyle name="Total 2 2 2 4 12" xfId="17951"/>
    <cellStyle name="Total 2 2 2 4 2" xfId="2115"/>
    <cellStyle name="Total 2 2 2 4 2 2" xfId="6700"/>
    <cellStyle name="Total 2 2 2 4 2 2 2" xfId="10821"/>
    <cellStyle name="Total 2 2 2 4 2 2 3" xfId="17122"/>
    <cellStyle name="Total 2 2 2 4 2 2 4" xfId="20253"/>
    <cellStyle name="Total 2 2 2 4 2 3" xfId="4991"/>
    <cellStyle name="Total 2 2 2 4 2 3 2" xfId="15831"/>
    <cellStyle name="Total 2 2 2 4 2 3 3" xfId="18544"/>
    <cellStyle name="Total 2 2 2 4 2 4" xfId="8305"/>
    <cellStyle name="Total 2 2 2 4 2 5" xfId="13700"/>
    <cellStyle name="Total 2 2 2 4 2 6" xfId="17292"/>
    <cellStyle name="Total 2 2 2 4 3" xfId="2150"/>
    <cellStyle name="Total 2 2 2 4 3 2" xfId="6735"/>
    <cellStyle name="Total 2 2 2 4 3 2 2" xfId="10854"/>
    <cellStyle name="Total 2 2 2 4 3 2 3" xfId="17149"/>
    <cellStyle name="Total 2 2 2 4 3 2 4" xfId="20288"/>
    <cellStyle name="Total 2 2 2 4 3 3" xfId="5026"/>
    <cellStyle name="Total 2 2 2 4 3 3 2" xfId="15858"/>
    <cellStyle name="Total 2 2 2 4 3 3 3" xfId="18579"/>
    <cellStyle name="Total 2 2 2 4 3 4" xfId="8340"/>
    <cellStyle name="Total 2 2 2 4 3 5" xfId="13729"/>
    <cellStyle name="Total 2 2 2 4 3 6" xfId="14799"/>
    <cellStyle name="Total 2 2 2 4 4" xfId="2126"/>
    <cellStyle name="Total 2 2 2 4 4 2" xfId="7491"/>
    <cellStyle name="Total 2 2 2 4 4 2 2" xfId="11494"/>
    <cellStyle name="Total 2 2 2 4 4 2 3" xfId="17728"/>
    <cellStyle name="Total 2 2 2 4 4 2 4" xfId="21044"/>
    <cellStyle name="Total 2 2 2 4 4 3" xfId="5783"/>
    <cellStyle name="Total 2 2 2 4 4 3 2" xfId="16437"/>
    <cellStyle name="Total 2 2 2 4 4 3 3" xfId="19336"/>
    <cellStyle name="Total 2 2 2 4 4 4" xfId="8316"/>
    <cellStyle name="Total 2 2 2 4 4 5" xfId="13709"/>
    <cellStyle name="Total 2 2 2 4 4 6" xfId="16994"/>
    <cellStyle name="Total 2 2 2 4 5" xfId="2133"/>
    <cellStyle name="Total 2 2 2 4 5 2" xfId="7723"/>
    <cellStyle name="Total 2 2 2 4 5 2 2" xfId="11726"/>
    <cellStyle name="Total 2 2 2 4 5 2 3" xfId="17899"/>
    <cellStyle name="Total 2 2 2 4 5 2 4" xfId="21276"/>
    <cellStyle name="Total 2 2 2 4 5 3" xfId="6015"/>
    <cellStyle name="Total 2 2 2 4 5 3 2" xfId="16608"/>
    <cellStyle name="Total 2 2 2 4 5 3 3" xfId="19568"/>
    <cellStyle name="Total 2 2 2 4 5 4" xfId="8323"/>
    <cellStyle name="Total 2 2 2 4 5 5" xfId="13715"/>
    <cellStyle name="Total 2 2 2 4 5 6" xfId="13761"/>
    <cellStyle name="Total 2 2 2 4 6" xfId="6247"/>
    <cellStyle name="Total 2 2 2 4 6 2" xfId="7955"/>
    <cellStyle name="Total 2 2 2 4 6 2 2" xfId="11958"/>
    <cellStyle name="Total 2 2 2 4 6 2 3" xfId="18070"/>
    <cellStyle name="Total 2 2 2 4 6 2 4" xfId="21508"/>
    <cellStyle name="Total 2 2 2 4 6 3" xfId="10416"/>
    <cellStyle name="Total 2 2 2 4 6 4" xfId="16778"/>
    <cellStyle name="Total 2 2 2 4 6 5" xfId="19800"/>
    <cellStyle name="Total 2 2 2 4 7" xfId="5235"/>
    <cellStyle name="Total 2 2 2 4 7 2" xfId="10011"/>
    <cellStyle name="Total 2 2 2 4 7 3" xfId="16016"/>
    <cellStyle name="Total 2 2 2 4 7 4" xfId="18788"/>
    <cellStyle name="Total 2 2 2 4 8" xfId="6943"/>
    <cellStyle name="Total 2 2 2 4 8 2" xfId="10999"/>
    <cellStyle name="Total 2 2 2 4 8 3" xfId="17308"/>
    <cellStyle name="Total 2 2 2 4 8 4" xfId="20496"/>
    <cellStyle name="Total 2 2 2 4 9" xfId="4328"/>
    <cellStyle name="Total 2 2 2 4 9 2" xfId="15329"/>
    <cellStyle name="Total 2 2 2 4 9 3" xfId="12414"/>
    <cellStyle name="Total 2 2 2 5" xfId="2448"/>
    <cellStyle name="Total 2 2 2 5 2" xfId="2835"/>
    <cellStyle name="Total 2 2 2 5 2 2" xfId="6763"/>
    <cellStyle name="Total 2 2 2 5 2 2 2" xfId="17169"/>
    <cellStyle name="Total 2 2 2 5 2 2 3" xfId="20316"/>
    <cellStyle name="Total 2 2 2 5 2 3" xfId="8963"/>
    <cellStyle name="Total 2 2 2 5 2 4" xfId="14225"/>
    <cellStyle name="Total 2 2 2 5 2 5" xfId="15471"/>
    <cellStyle name="Total 2 2 2 5 3" xfId="3218"/>
    <cellStyle name="Total 2 2 2 5 3 2" xfId="14501"/>
    <cellStyle name="Total 2 2 2 5 3 3" xfId="13543"/>
    <cellStyle name="Total 2 2 2 5 4" xfId="3601"/>
    <cellStyle name="Total 2 2 2 5 4 2" xfId="14776"/>
    <cellStyle name="Total 2 2 2 5 4 3" xfId="13127"/>
    <cellStyle name="Total 2 2 2 5 5" xfId="3983"/>
    <cellStyle name="Total 2 2 2 5 5 2" xfId="15050"/>
    <cellStyle name="Total 2 2 2 5 5 3" xfId="12745"/>
    <cellStyle name="Total 2 2 2 5 6" xfId="5054"/>
    <cellStyle name="Total 2 2 2 5 6 2" xfId="15878"/>
    <cellStyle name="Total 2 2 2 5 6 3" xfId="18607"/>
    <cellStyle name="Total 2 2 2 5 7" xfId="8614"/>
    <cellStyle name="Total 2 2 2 5 8" xfId="13945"/>
    <cellStyle name="Total 2 2 2 5 9" xfId="16624"/>
    <cellStyle name="Total 2 2 2 6" xfId="2424"/>
    <cellStyle name="Total 2 2 2 6 2" xfId="2811"/>
    <cellStyle name="Total 2 2 2 6 2 2" xfId="7236"/>
    <cellStyle name="Total 2 2 2 6 2 2 2" xfId="17526"/>
    <cellStyle name="Total 2 2 2 6 2 2 3" xfId="20789"/>
    <cellStyle name="Total 2 2 2 6 2 3" xfId="8948"/>
    <cellStyle name="Total 2 2 2 6 2 4" xfId="14203"/>
    <cellStyle name="Total 2 2 2 6 2 5" xfId="15972"/>
    <cellStyle name="Total 2 2 2 6 3" xfId="3194"/>
    <cellStyle name="Total 2 2 2 6 3 2" xfId="14479"/>
    <cellStyle name="Total 2 2 2 6 3 3" xfId="13583"/>
    <cellStyle name="Total 2 2 2 6 4" xfId="3577"/>
    <cellStyle name="Total 2 2 2 6 4 2" xfId="14754"/>
    <cellStyle name="Total 2 2 2 6 4 3" xfId="13151"/>
    <cellStyle name="Total 2 2 2 6 5" xfId="3959"/>
    <cellStyle name="Total 2 2 2 6 5 2" xfId="15028"/>
    <cellStyle name="Total 2 2 2 6 5 3" xfId="12769"/>
    <cellStyle name="Total 2 2 2 6 6" xfId="5528"/>
    <cellStyle name="Total 2 2 2 6 6 2" xfId="16234"/>
    <cellStyle name="Total 2 2 2 6 6 3" xfId="19081"/>
    <cellStyle name="Total 2 2 2 6 7" xfId="8599"/>
    <cellStyle name="Total 2 2 2 6 8" xfId="13923"/>
    <cellStyle name="Total 2 2 2 6 9" xfId="13716"/>
    <cellStyle name="Total 2 2 2 7" xfId="5674"/>
    <cellStyle name="Total 2 2 2 7 2" xfId="7382"/>
    <cellStyle name="Total 2 2 2 7 2 2" xfId="11389"/>
    <cellStyle name="Total 2 2 2 7 2 3" xfId="17630"/>
    <cellStyle name="Total 2 2 2 7 2 4" xfId="20935"/>
    <cellStyle name="Total 2 2 2 7 3" xfId="10246"/>
    <cellStyle name="Total 2 2 2 7 4" xfId="16339"/>
    <cellStyle name="Total 2 2 2 7 5" xfId="19227"/>
    <cellStyle name="Total 2 2 2 8" xfId="5688"/>
    <cellStyle name="Total 2 2 2 8 2" xfId="7396"/>
    <cellStyle name="Total 2 2 2 8 2 2" xfId="11402"/>
    <cellStyle name="Total 2 2 2 8 2 3" xfId="17642"/>
    <cellStyle name="Total 2 2 2 8 2 4" xfId="20949"/>
    <cellStyle name="Total 2 2 2 8 3" xfId="10258"/>
    <cellStyle name="Total 2 2 2 8 4" xfId="16351"/>
    <cellStyle name="Total 2 2 2 8 5" xfId="19241"/>
    <cellStyle name="Total 2 2 2 9" xfId="5532"/>
    <cellStyle name="Total 2 2 2 9 2" xfId="7240"/>
    <cellStyle name="Total 2 2 2 9 2 2" xfId="11262"/>
    <cellStyle name="Total 2 2 2 9 2 3" xfId="17530"/>
    <cellStyle name="Total 2 2 2 9 2 4" xfId="20793"/>
    <cellStyle name="Total 2 2 2 9 3" xfId="10219"/>
    <cellStyle name="Total 2 2 2 9 4" xfId="16238"/>
    <cellStyle name="Total 2 2 2 9 5" xfId="19085"/>
    <cellStyle name="Total 2 2 3" xfId="2043"/>
    <cellStyle name="Total 2 2 3 10" xfId="5108"/>
    <cellStyle name="Total 2 2 3 10 2" xfId="9920"/>
    <cellStyle name="Total 2 2 3 10 3" xfId="15921"/>
    <cellStyle name="Total 2 2 3 10 4" xfId="18661"/>
    <cellStyle name="Total 2 2 3 11" xfId="6817"/>
    <cellStyle name="Total 2 2 3 11 2" xfId="10907"/>
    <cellStyle name="Total 2 2 3 11 3" xfId="17212"/>
    <cellStyle name="Total 2 2 3 11 4" xfId="20370"/>
    <cellStyle name="Total 2 2 3 12" xfId="4235"/>
    <cellStyle name="Total 2 2 3 12 2" xfId="15245"/>
    <cellStyle name="Total 2 2 3 12 3" xfId="13536"/>
    <cellStyle name="Total 2 2 3 13" xfId="8233"/>
    <cellStyle name="Total 2 2 3 14" xfId="13649"/>
    <cellStyle name="Total 2 2 3 15" xfId="14402"/>
    <cellStyle name="Total 2 2 3 2" xfId="2100"/>
    <cellStyle name="Total 2 2 3 2 10" xfId="4284"/>
    <cellStyle name="Total 2 2 3 2 10 2" xfId="15289"/>
    <cellStyle name="Total 2 2 3 2 10 3" xfId="12458"/>
    <cellStyle name="Total 2 2 3 2 11" xfId="8290"/>
    <cellStyle name="Total 2 2 3 2 12" xfId="13692"/>
    <cellStyle name="Total 2 2 3 2 2" xfId="2590"/>
    <cellStyle name="Total 2 2 3 2 2 10" xfId="8755"/>
    <cellStyle name="Total 2 2 3 2 2 11" xfId="14057"/>
    <cellStyle name="Total 2 2 3 2 2 12" xfId="17289"/>
    <cellStyle name="Total 2 2 3 2 2 2" xfId="2977"/>
    <cellStyle name="Total 2 2 3 2 2 2 2" xfId="7338"/>
    <cellStyle name="Total 2 2 3 2 2 2 2 2" xfId="11349"/>
    <cellStyle name="Total 2 2 3 2 2 2 2 3" xfId="17596"/>
    <cellStyle name="Total 2 2 3 2 2 2 2 4" xfId="20891"/>
    <cellStyle name="Total 2 2 3 2 2 2 3" xfId="5630"/>
    <cellStyle name="Total 2 2 3 2 2 2 3 2" xfId="16305"/>
    <cellStyle name="Total 2 2 3 2 2 2 3 3" xfId="19183"/>
    <cellStyle name="Total 2 2 3 2 2 2 4" xfId="9104"/>
    <cellStyle name="Total 2 2 3 2 2 2 5" xfId="14337"/>
    <cellStyle name="Total 2 2 3 2 2 2 6" xfId="16499"/>
    <cellStyle name="Total 2 2 3 2 2 3" xfId="3360"/>
    <cellStyle name="Total 2 2 3 2 2 3 2" xfId="6415"/>
    <cellStyle name="Total 2 2 3 2 2 3 2 2" xfId="10584"/>
    <cellStyle name="Total 2 2 3 2 2 3 2 3" xfId="16887"/>
    <cellStyle name="Total 2 2 3 2 2 3 2 4" xfId="19968"/>
    <cellStyle name="Total 2 2 3 2 2 3 3" xfId="4706"/>
    <cellStyle name="Total 2 2 3 2 2 3 3 2" xfId="15597"/>
    <cellStyle name="Total 2 2 3 2 2 3 3 3" xfId="18259"/>
    <cellStyle name="Total 2 2 3 2 2 3 4" xfId="9314"/>
    <cellStyle name="Total 2 2 3 2 2 3 5" xfId="14612"/>
    <cellStyle name="Total 2 2 3 2 2 3 6" xfId="13354"/>
    <cellStyle name="Total 2 2 3 2 2 4" xfId="3743"/>
    <cellStyle name="Total 2 2 3 2 2 4 2" xfId="7645"/>
    <cellStyle name="Total 2 2 3 2 2 4 2 2" xfId="11648"/>
    <cellStyle name="Total 2 2 3 2 2 4 2 3" xfId="17830"/>
    <cellStyle name="Total 2 2 3 2 2 4 2 4" xfId="21198"/>
    <cellStyle name="Total 2 2 3 2 2 4 3" xfId="5937"/>
    <cellStyle name="Total 2 2 3 2 2 4 3 2" xfId="16539"/>
    <cellStyle name="Total 2 2 3 2 2 4 3 3" xfId="19490"/>
    <cellStyle name="Total 2 2 3 2 2 4 4" xfId="9492"/>
    <cellStyle name="Total 2 2 3 2 2 4 5" xfId="14888"/>
    <cellStyle name="Total 2 2 3 2 2 4 6" xfId="12985"/>
    <cellStyle name="Total 2 2 3 2 2 5" xfId="4125"/>
    <cellStyle name="Total 2 2 3 2 2 5 2" xfId="7877"/>
    <cellStyle name="Total 2 2 3 2 2 5 2 2" xfId="11880"/>
    <cellStyle name="Total 2 2 3 2 2 5 2 3" xfId="18001"/>
    <cellStyle name="Total 2 2 3 2 2 5 2 4" xfId="21430"/>
    <cellStyle name="Total 2 2 3 2 2 5 3" xfId="6169"/>
    <cellStyle name="Total 2 2 3 2 2 5 3 2" xfId="16709"/>
    <cellStyle name="Total 2 2 3 2 2 5 3 3" xfId="19722"/>
    <cellStyle name="Total 2 2 3 2 2 5 4" xfId="9669"/>
    <cellStyle name="Total 2 2 3 2 2 5 5" xfId="15160"/>
    <cellStyle name="Total 2 2 3 2 2 5 6" xfId="12603"/>
    <cellStyle name="Total 2 2 3 2 2 6" xfId="6401"/>
    <cellStyle name="Total 2 2 3 2 2 6 2" xfId="8109"/>
    <cellStyle name="Total 2 2 3 2 2 6 2 2" xfId="12112"/>
    <cellStyle name="Total 2 2 3 2 2 6 2 3" xfId="18173"/>
    <cellStyle name="Total 2 2 3 2 2 6 2 4" xfId="21662"/>
    <cellStyle name="Total 2 2 3 2 2 6 3" xfId="10570"/>
    <cellStyle name="Total 2 2 3 2 2 6 4" xfId="16880"/>
    <cellStyle name="Total 2 2 3 2 2 6 5" xfId="19954"/>
    <cellStyle name="Total 2 2 3 2 2 7" xfId="5389"/>
    <cellStyle name="Total 2 2 3 2 2 7 2" xfId="10165"/>
    <cellStyle name="Total 2 2 3 2 2 7 3" xfId="16119"/>
    <cellStyle name="Total 2 2 3 2 2 7 4" xfId="18942"/>
    <cellStyle name="Total 2 2 3 2 2 8" xfId="7097"/>
    <cellStyle name="Total 2 2 3 2 2 8 2" xfId="11153"/>
    <cellStyle name="Total 2 2 3 2 2 8 3" xfId="17411"/>
    <cellStyle name="Total 2 2 3 2 2 8 4" xfId="20650"/>
    <cellStyle name="Total 2 2 3 2 2 9" xfId="4583"/>
    <cellStyle name="Total 2 2 3 2 2 9 2" xfId="15507"/>
    <cellStyle name="Total 2 2 3 2 2 9 3" xfId="12234"/>
    <cellStyle name="Total 2 2 3 2 3" xfId="2647"/>
    <cellStyle name="Total 2 2 3 2 3 2" xfId="3034"/>
    <cellStyle name="Total 2 2 3 2 3 2 2" xfId="6592"/>
    <cellStyle name="Total 2 2 3 2 3 2 2 2" xfId="17028"/>
    <cellStyle name="Total 2 2 3 2 3 2 2 3" xfId="20145"/>
    <cellStyle name="Total 2 2 3 2 3 2 3" xfId="9144"/>
    <cellStyle name="Total 2 2 3 2 3 2 4" xfId="14379"/>
    <cellStyle name="Total 2 2 3 2 3 2 5" xfId="15926"/>
    <cellStyle name="Total 2 2 3 2 3 3" xfId="3417"/>
    <cellStyle name="Total 2 2 3 2 3 3 2" xfId="14654"/>
    <cellStyle name="Total 2 2 3 2 3 3 3" xfId="13297"/>
    <cellStyle name="Total 2 2 3 2 3 4" xfId="3800"/>
    <cellStyle name="Total 2 2 3 2 3 4 2" xfId="14929"/>
    <cellStyle name="Total 2 2 3 2 3 4 3" xfId="12928"/>
    <cellStyle name="Total 2 2 3 2 3 5" xfId="4182"/>
    <cellStyle name="Total 2 2 3 2 3 5 2" xfId="15201"/>
    <cellStyle name="Total 2 2 3 2 3 5 3" xfId="12547"/>
    <cellStyle name="Total 2 2 3 2 3 6" xfId="4883"/>
    <cellStyle name="Total 2 2 3 2 3 6 2" xfId="15737"/>
    <cellStyle name="Total 2 2 3 2 3 6 3" xfId="18436"/>
    <cellStyle name="Total 2 2 3 2 3 7" xfId="8812"/>
    <cellStyle name="Total 2 2 3 2 3 8" xfId="14099"/>
    <cellStyle name="Total 2 2 3 2 3 9" xfId="15850"/>
    <cellStyle name="Total 2 2 3 2 4" xfId="2265"/>
    <cellStyle name="Total 2 2 3 2 4 2" xfId="6429"/>
    <cellStyle name="Total 2 2 3 2 4 2 2" xfId="10598"/>
    <cellStyle name="Total 2 2 3 2 4 2 3" xfId="16895"/>
    <cellStyle name="Total 2 2 3 2 4 2 4" xfId="19982"/>
    <cellStyle name="Total 2 2 3 2 4 3" xfId="4720"/>
    <cellStyle name="Total 2 2 3 2 4 3 2" xfId="15605"/>
    <cellStyle name="Total 2 2 3 2 4 3 3" xfId="18273"/>
    <cellStyle name="Total 2 2 3 2 4 4" xfId="8452"/>
    <cellStyle name="Total 2 2 3 2 4 5" xfId="13824"/>
    <cellStyle name="Total 2 2 3 2 4 6" xfId="17313"/>
    <cellStyle name="Total 2 2 3 2 5" xfId="5742"/>
    <cellStyle name="Total 2 2 3 2 5 2" xfId="7450"/>
    <cellStyle name="Total 2 2 3 2 5 2 2" xfId="11453"/>
    <cellStyle name="Total 2 2 3 2 5 2 3" xfId="17691"/>
    <cellStyle name="Total 2 2 3 2 5 2 4" xfId="21003"/>
    <cellStyle name="Total 2 2 3 2 5 3" xfId="10295"/>
    <cellStyle name="Total 2 2 3 2 5 4" xfId="16400"/>
    <cellStyle name="Total 2 2 3 2 5 5" xfId="19295"/>
    <cellStyle name="Total 2 2 3 2 6" xfId="5974"/>
    <cellStyle name="Total 2 2 3 2 6 2" xfId="7682"/>
    <cellStyle name="Total 2 2 3 2 6 2 2" xfId="11685"/>
    <cellStyle name="Total 2 2 3 2 6 2 3" xfId="17862"/>
    <cellStyle name="Total 2 2 3 2 6 2 4" xfId="21235"/>
    <cellStyle name="Total 2 2 3 2 6 3" xfId="10335"/>
    <cellStyle name="Total 2 2 3 2 6 4" xfId="16571"/>
    <cellStyle name="Total 2 2 3 2 6 5" xfId="19527"/>
    <cellStyle name="Total 2 2 3 2 7" xfId="6206"/>
    <cellStyle name="Total 2 2 3 2 7 2" xfId="7914"/>
    <cellStyle name="Total 2 2 3 2 7 2 2" xfId="11917"/>
    <cellStyle name="Total 2 2 3 2 7 2 3" xfId="18033"/>
    <cellStyle name="Total 2 2 3 2 7 2 4" xfId="21467"/>
    <cellStyle name="Total 2 2 3 2 7 3" xfId="10375"/>
    <cellStyle name="Total 2 2 3 2 7 4" xfId="16741"/>
    <cellStyle name="Total 2 2 3 2 7 5" xfId="19759"/>
    <cellStyle name="Total 2 2 3 2 8" xfId="5179"/>
    <cellStyle name="Total 2 2 3 2 8 2" xfId="9970"/>
    <cellStyle name="Total 2 2 3 2 8 3" xfId="15974"/>
    <cellStyle name="Total 2 2 3 2 8 4" xfId="18732"/>
    <cellStyle name="Total 2 2 3 2 9" xfId="6887"/>
    <cellStyle name="Total 2 2 3 2 9 2" xfId="10956"/>
    <cellStyle name="Total 2 2 3 2 9 3" xfId="17266"/>
    <cellStyle name="Total 2 2 3 2 9 4" xfId="20440"/>
    <cellStyle name="Total 2 2 3 3" xfId="1994"/>
    <cellStyle name="Total 2 2 3 3 10" xfId="4260"/>
    <cellStyle name="Total 2 2 3 3 10 2" xfId="15265"/>
    <cellStyle name="Total 2 2 3 3 10 3" xfId="12482"/>
    <cellStyle name="Total 2 2 3 3 11" xfId="8188"/>
    <cellStyle name="Total 2 2 3 3 12" xfId="13608"/>
    <cellStyle name="Total 2 2 3 3 2" xfId="2488"/>
    <cellStyle name="Total 2 2 3 3 2 10" xfId="8653"/>
    <cellStyle name="Total 2 2 3 3 2 11" xfId="13976"/>
    <cellStyle name="Total 2 2 3 3 2 12" xfId="17396"/>
    <cellStyle name="Total 2 2 3 3 2 2" xfId="2875"/>
    <cellStyle name="Total 2 2 3 3 2 2 2" xfId="6695"/>
    <cellStyle name="Total 2 2 3 3 2 2 2 2" xfId="10816"/>
    <cellStyle name="Total 2 2 3 3 2 2 2 3" xfId="17118"/>
    <cellStyle name="Total 2 2 3 3 2 2 2 4" xfId="20248"/>
    <cellStyle name="Total 2 2 3 3 2 2 3" xfId="4986"/>
    <cellStyle name="Total 2 2 3 3 2 2 3 2" xfId="15827"/>
    <cellStyle name="Total 2 2 3 3 2 2 3 3" xfId="18539"/>
    <cellStyle name="Total 2 2 3 3 2 2 4" xfId="9002"/>
    <cellStyle name="Total 2 2 3 3 2 2 5" xfId="14256"/>
    <cellStyle name="Total 2 2 3 3 2 2 6" xfId="14933"/>
    <cellStyle name="Total 2 2 3 3 2 3" xfId="3258"/>
    <cellStyle name="Total 2 2 3 3 2 3 2" xfId="6529"/>
    <cellStyle name="Total 2 2 3 3 2 3 2 2" xfId="10693"/>
    <cellStyle name="Total 2 2 3 3 2 3 2 3" xfId="16974"/>
    <cellStyle name="Total 2 2 3 3 2 3 2 4" xfId="20082"/>
    <cellStyle name="Total 2 2 3 3 2 3 3" xfId="4820"/>
    <cellStyle name="Total 2 2 3 3 2 3 3 2" xfId="15684"/>
    <cellStyle name="Total 2 2 3 3 2 3 3 3" xfId="18373"/>
    <cellStyle name="Total 2 2 3 3 2 3 4" xfId="9216"/>
    <cellStyle name="Total 2 2 3 3 2 3 5" xfId="14532"/>
    <cellStyle name="Total 2 2 3 3 2 3 6" xfId="13456"/>
    <cellStyle name="Total 2 2 3 3 2 4" xfId="3641"/>
    <cellStyle name="Total 2 2 3 3 2 4 2" xfId="7478"/>
    <cellStyle name="Total 2 2 3 3 2 4 2 2" xfId="11481"/>
    <cellStyle name="Total 2 2 3 3 2 4 2 3" xfId="17717"/>
    <cellStyle name="Total 2 2 3 3 2 4 2 4" xfId="21031"/>
    <cellStyle name="Total 2 2 3 3 2 4 3" xfId="5770"/>
    <cellStyle name="Total 2 2 3 3 2 4 3 2" xfId="16426"/>
    <cellStyle name="Total 2 2 3 3 2 4 3 3" xfId="19323"/>
    <cellStyle name="Total 2 2 3 3 2 4 4" xfId="9394"/>
    <cellStyle name="Total 2 2 3 3 2 4 5" xfId="14807"/>
    <cellStyle name="Total 2 2 3 3 2 4 6" xfId="13087"/>
    <cellStyle name="Total 2 2 3 3 2 5" xfId="4023"/>
    <cellStyle name="Total 2 2 3 3 2 5 2" xfId="7710"/>
    <cellStyle name="Total 2 2 3 3 2 5 2 2" xfId="11713"/>
    <cellStyle name="Total 2 2 3 3 2 5 2 3" xfId="17888"/>
    <cellStyle name="Total 2 2 3 3 2 5 2 4" xfId="21263"/>
    <cellStyle name="Total 2 2 3 3 2 5 3" xfId="6002"/>
    <cellStyle name="Total 2 2 3 3 2 5 3 2" xfId="16597"/>
    <cellStyle name="Total 2 2 3 3 2 5 3 3" xfId="19555"/>
    <cellStyle name="Total 2 2 3 3 2 5 4" xfId="9571"/>
    <cellStyle name="Total 2 2 3 3 2 5 5" xfId="15081"/>
    <cellStyle name="Total 2 2 3 3 2 5 6" xfId="12705"/>
    <cellStyle name="Total 2 2 3 3 2 6" xfId="6234"/>
    <cellStyle name="Total 2 2 3 3 2 6 2" xfId="7942"/>
    <cellStyle name="Total 2 2 3 3 2 6 2 2" xfId="11945"/>
    <cellStyle name="Total 2 2 3 3 2 6 2 3" xfId="18059"/>
    <cellStyle name="Total 2 2 3 3 2 6 2 4" xfId="21495"/>
    <cellStyle name="Total 2 2 3 3 2 6 3" xfId="10403"/>
    <cellStyle name="Total 2 2 3 3 2 6 4" xfId="16767"/>
    <cellStyle name="Total 2 2 3 3 2 6 5" xfId="19787"/>
    <cellStyle name="Total 2 2 3 3 2 7" xfId="5222"/>
    <cellStyle name="Total 2 2 3 3 2 7 2" xfId="9998"/>
    <cellStyle name="Total 2 2 3 3 2 7 3" xfId="16005"/>
    <cellStyle name="Total 2 2 3 3 2 7 4" xfId="18775"/>
    <cellStyle name="Total 2 2 3 3 2 8" xfId="6930"/>
    <cellStyle name="Total 2 2 3 3 2 8 2" xfId="10986"/>
    <cellStyle name="Total 2 2 3 3 2 8 3" xfId="17297"/>
    <cellStyle name="Total 2 2 3 3 2 8 4" xfId="20483"/>
    <cellStyle name="Total 2 2 3 3 2 9" xfId="4312"/>
    <cellStyle name="Total 2 2 3 3 2 9 2" xfId="15315"/>
    <cellStyle name="Total 2 2 3 3 2 9 3" xfId="12430"/>
    <cellStyle name="Total 2 2 3 3 3" xfId="2600"/>
    <cellStyle name="Total 2 2 3 3 3 2" xfId="2987"/>
    <cellStyle name="Total 2 2 3 3 3 2 2" xfId="4478"/>
    <cellStyle name="Total 2 2 3 3 3 2 2 2" xfId="15442"/>
    <cellStyle name="Total 2 2 3 3 3 2 2 3" xfId="12166"/>
    <cellStyle name="Total 2 2 3 3 3 2 3" xfId="9113"/>
    <cellStyle name="Total 2 2 3 3 3 2 4" xfId="14341"/>
    <cellStyle name="Total 2 2 3 3 3 2 5" xfId="13674"/>
    <cellStyle name="Total 2 2 3 3 3 3" xfId="3370"/>
    <cellStyle name="Total 2 2 3 3 3 3 2" xfId="14616"/>
    <cellStyle name="Total 2 2 3 3 3 3 3" xfId="13344"/>
    <cellStyle name="Total 2 2 3 3 3 4" xfId="3753"/>
    <cellStyle name="Total 2 2 3 3 3 4 2" xfId="14892"/>
    <cellStyle name="Total 2 2 3 3 3 4 3" xfId="12975"/>
    <cellStyle name="Total 2 2 3 3 3 5" xfId="4135"/>
    <cellStyle name="Total 2 2 3 3 3 5 2" xfId="15164"/>
    <cellStyle name="Total 2 2 3 3 3 5 3" xfId="12593"/>
    <cellStyle name="Total 2 2 3 3 3 6" xfId="4612"/>
    <cellStyle name="Total 2 2 3 3 3 6 2" xfId="15528"/>
    <cellStyle name="Total 2 2 3 3 3 6 3" xfId="12134"/>
    <cellStyle name="Total 2 2 3 3 3 7" xfId="8765"/>
    <cellStyle name="Total 2 2 3 3 3 8" xfId="14061"/>
    <cellStyle name="Total 2 2 3 3 3 9" xfId="16316"/>
    <cellStyle name="Total 2 2 3 3 4" xfId="2196"/>
    <cellStyle name="Total 2 2 3 3 4 2" xfId="7377"/>
    <cellStyle name="Total 2 2 3 3 4 2 2" xfId="11385"/>
    <cellStyle name="Total 2 2 3 3 4 2 3" xfId="17625"/>
    <cellStyle name="Total 2 2 3 3 4 2 4" xfId="20930"/>
    <cellStyle name="Total 2 2 3 3 4 3" xfId="5669"/>
    <cellStyle name="Total 2 2 3 3 4 3 2" xfId="16334"/>
    <cellStyle name="Total 2 2 3 3 4 3 3" xfId="19222"/>
    <cellStyle name="Total 2 2 3 3 4 4" xfId="8384"/>
    <cellStyle name="Total 2 2 3 3 4 5" xfId="13769"/>
    <cellStyle name="Total 2 2 3 3 4 6" xfId="15596"/>
    <cellStyle name="Total 2 2 3 3 5" xfId="5718"/>
    <cellStyle name="Total 2 2 3 3 5 2" xfId="7426"/>
    <cellStyle name="Total 2 2 3 3 5 2 2" xfId="11429"/>
    <cellStyle name="Total 2 2 3 3 5 2 3" xfId="17667"/>
    <cellStyle name="Total 2 2 3 3 5 2 4" xfId="20979"/>
    <cellStyle name="Total 2 2 3 3 5 3" xfId="10271"/>
    <cellStyle name="Total 2 2 3 3 5 4" xfId="16376"/>
    <cellStyle name="Total 2 2 3 3 5 5" xfId="19271"/>
    <cellStyle name="Total 2 2 3 3 6" xfId="5950"/>
    <cellStyle name="Total 2 2 3 3 6 2" xfId="7658"/>
    <cellStyle name="Total 2 2 3 3 6 2 2" xfId="11661"/>
    <cellStyle name="Total 2 2 3 3 6 2 3" xfId="17838"/>
    <cellStyle name="Total 2 2 3 3 6 2 4" xfId="21211"/>
    <cellStyle name="Total 2 2 3 3 6 3" xfId="10311"/>
    <cellStyle name="Total 2 2 3 3 6 4" xfId="16547"/>
    <cellStyle name="Total 2 2 3 3 6 5" xfId="19503"/>
    <cellStyle name="Total 2 2 3 3 7" xfId="6182"/>
    <cellStyle name="Total 2 2 3 3 7 2" xfId="7890"/>
    <cellStyle name="Total 2 2 3 3 7 2 2" xfId="11893"/>
    <cellStyle name="Total 2 2 3 3 7 2 3" xfId="18009"/>
    <cellStyle name="Total 2 2 3 3 7 2 4" xfId="21443"/>
    <cellStyle name="Total 2 2 3 3 7 3" xfId="10351"/>
    <cellStyle name="Total 2 2 3 3 7 4" xfId="16717"/>
    <cellStyle name="Total 2 2 3 3 7 5" xfId="19735"/>
    <cellStyle name="Total 2 2 3 3 8" xfId="5144"/>
    <cellStyle name="Total 2 2 3 3 8 2" xfId="9946"/>
    <cellStyle name="Total 2 2 3 3 8 3" xfId="15945"/>
    <cellStyle name="Total 2 2 3 3 8 4" xfId="18697"/>
    <cellStyle name="Total 2 2 3 3 9" xfId="6852"/>
    <cellStyle name="Total 2 2 3 3 9 2" xfId="10932"/>
    <cellStyle name="Total 2 2 3 3 9 3" xfId="17237"/>
    <cellStyle name="Total 2 2 3 3 9 4" xfId="20405"/>
    <cellStyle name="Total 2 2 3 4" xfId="2533"/>
    <cellStyle name="Total 2 2 3 4 10" xfId="8698"/>
    <cellStyle name="Total 2 2 3 4 11" xfId="14014"/>
    <cellStyle name="Total 2 2 3 4 12" xfId="15480"/>
    <cellStyle name="Total 2 2 3 4 2" xfId="2920"/>
    <cellStyle name="Total 2 2 3 4 2 2" xfId="6702"/>
    <cellStyle name="Total 2 2 3 4 2 2 2" xfId="10823"/>
    <cellStyle name="Total 2 2 3 4 2 2 3" xfId="17123"/>
    <cellStyle name="Total 2 2 3 4 2 2 4" xfId="20255"/>
    <cellStyle name="Total 2 2 3 4 2 3" xfId="4993"/>
    <cellStyle name="Total 2 2 3 4 2 3 2" xfId="15832"/>
    <cellStyle name="Total 2 2 3 4 2 3 3" xfId="18546"/>
    <cellStyle name="Total 2 2 3 4 2 4" xfId="9047"/>
    <cellStyle name="Total 2 2 3 4 2 5" xfId="14294"/>
    <cellStyle name="Total 2 2 3 4 2 6" xfId="14553"/>
    <cellStyle name="Total 2 2 3 4 3" xfId="3303"/>
    <cellStyle name="Total 2 2 3 4 3 2" xfId="7410"/>
    <cellStyle name="Total 2 2 3 4 3 2 2" xfId="11415"/>
    <cellStyle name="Total 2 2 3 4 3 2 3" xfId="17652"/>
    <cellStyle name="Total 2 2 3 4 3 2 4" xfId="20963"/>
    <cellStyle name="Total 2 2 3 4 3 3" xfId="5702"/>
    <cellStyle name="Total 2 2 3 4 3 3 2" xfId="16361"/>
    <cellStyle name="Total 2 2 3 4 3 3 3" xfId="19255"/>
    <cellStyle name="Total 2 2 3 4 3 4" xfId="9261"/>
    <cellStyle name="Total 2 2 3 4 3 5" xfId="14570"/>
    <cellStyle name="Total 2 2 3 4 3 6" xfId="13411"/>
    <cellStyle name="Total 2 2 3 4 4" xfId="3686"/>
    <cellStyle name="Total 2 2 3 4 4 2" xfId="7495"/>
    <cellStyle name="Total 2 2 3 4 4 2 2" xfId="11498"/>
    <cellStyle name="Total 2 2 3 4 4 2 3" xfId="17730"/>
    <cellStyle name="Total 2 2 3 4 4 2 4" xfId="21048"/>
    <cellStyle name="Total 2 2 3 4 4 3" xfId="5787"/>
    <cellStyle name="Total 2 2 3 4 4 3 2" xfId="16439"/>
    <cellStyle name="Total 2 2 3 4 4 3 3" xfId="19340"/>
    <cellStyle name="Total 2 2 3 4 4 4" xfId="9439"/>
    <cellStyle name="Total 2 2 3 4 4 5" xfId="14845"/>
    <cellStyle name="Total 2 2 3 4 4 6" xfId="13042"/>
    <cellStyle name="Total 2 2 3 4 5" xfId="4068"/>
    <cellStyle name="Total 2 2 3 4 5 2" xfId="7727"/>
    <cellStyle name="Total 2 2 3 4 5 2 2" xfId="11730"/>
    <cellStyle name="Total 2 2 3 4 5 2 3" xfId="17901"/>
    <cellStyle name="Total 2 2 3 4 5 2 4" xfId="21280"/>
    <cellStyle name="Total 2 2 3 4 5 3" xfId="6019"/>
    <cellStyle name="Total 2 2 3 4 5 3 2" xfId="16610"/>
    <cellStyle name="Total 2 2 3 4 5 3 3" xfId="19572"/>
    <cellStyle name="Total 2 2 3 4 5 4" xfId="9616"/>
    <cellStyle name="Total 2 2 3 4 5 5" xfId="15119"/>
    <cellStyle name="Total 2 2 3 4 5 6" xfId="12660"/>
    <cellStyle name="Total 2 2 3 4 6" xfId="6251"/>
    <cellStyle name="Total 2 2 3 4 6 2" xfId="7959"/>
    <cellStyle name="Total 2 2 3 4 6 2 2" xfId="11962"/>
    <cellStyle name="Total 2 2 3 4 6 2 3" xfId="18072"/>
    <cellStyle name="Total 2 2 3 4 6 2 4" xfId="21512"/>
    <cellStyle name="Total 2 2 3 4 6 3" xfId="10420"/>
    <cellStyle name="Total 2 2 3 4 6 4" xfId="16780"/>
    <cellStyle name="Total 2 2 3 4 6 5" xfId="19804"/>
    <cellStyle name="Total 2 2 3 4 7" xfId="5239"/>
    <cellStyle name="Total 2 2 3 4 7 2" xfId="10015"/>
    <cellStyle name="Total 2 2 3 4 7 3" xfId="16018"/>
    <cellStyle name="Total 2 2 3 4 7 4" xfId="18792"/>
    <cellStyle name="Total 2 2 3 4 8" xfId="6947"/>
    <cellStyle name="Total 2 2 3 4 8 2" xfId="11003"/>
    <cellStyle name="Total 2 2 3 4 8 3" xfId="17310"/>
    <cellStyle name="Total 2 2 3 4 8 4" xfId="20500"/>
    <cellStyle name="Total 2 2 3 4 9" xfId="4334"/>
    <cellStyle name="Total 2 2 3 4 9 2" xfId="15333"/>
    <cellStyle name="Total 2 2 3 4 9 3" xfId="12408"/>
    <cellStyle name="Total 2 2 3 5" xfId="2363"/>
    <cellStyle name="Total 2 2 3 5 2" xfId="2750"/>
    <cellStyle name="Total 2 2 3 5 2 2" xfId="7218"/>
    <cellStyle name="Total 2 2 3 5 2 2 2" xfId="17510"/>
    <cellStyle name="Total 2 2 3 5 2 2 3" xfId="20771"/>
    <cellStyle name="Total 2 2 3 5 2 3" xfId="8904"/>
    <cellStyle name="Total 2 2 3 5 2 4" xfId="14156"/>
    <cellStyle name="Total 2 2 3 5 2 5" xfId="16836"/>
    <cellStyle name="Total 2 2 3 5 3" xfId="3133"/>
    <cellStyle name="Total 2 2 3 5 3 2" xfId="14432"/>
    <cellStyle name="Total 2 2 3 5 3 3" xfId="17832"/>
    <cellStyle name="Total 2 2 3 5 4" xfId="3516"/>
    <cellStyle name="Total 2 2 3 5 4 2" xfId="14707"/>
    <cellStyle name="Total 2 2 3 5 4 3" xfId="13212"/>
    <cellStyle name="Total 2 2 3 5 5" xfId="3898"/>
    <cellStyle name="Total 2 2 3 5 5 2" xfId="14981"/>
    <cellStyle name="Total 2 2 3 5 5 3" xfId="12830"/>
    <cellStyle name="Total 2 2 3 5 6" xfId="5510"/>
    <cellStyle name="Total 2 2 3 5 6 2" xfId="16218"/>
    <cellStyle name="Total 2 2 3 5 6 3" xfId="19063"/>
    <cellStyle name="Total 2 2 3 5 7" xfId="8541"/>
    <cellStyle name="Total 2 2 3 5 8" xfId="13876"/>
    <cellStyle name="Total 2 2 3 5 9" xfId="14885"/>
    <cellStyle name="Total 2 2 3 6" xfId="5699"/>
    <cellStyle name="Total 2 2 3 6 2" xfId="7407"/>
    <cellStyle name="Total 2 2 3 6 2 2" xfId="11412"/>
    <cellStyle name="Total 2 2 3 6 2 3" xfId="17649"/>
    <cellStyle name="Total 2 2 3 6 2 4" xfId="20960"/>
    <cellStyle name="Total 2 2 3 6 3" xfId="10265"/>
    <cellStyle name="Total 2 2 3 6 4" xfId="16358"/>
    <cellStyle name="Total 2 2 3 6 5" xfId="19252"/>
    <cellStyle name="Total 2 2 3 7" xfId="5454"/>
    <cellStyle name="Total 2 2 3 7 2" xfId="7162"/>
    <cellStyle name="Total 2 2 3 7 2 2" xfId="11207"/>
    <cellStyle name="Total 2 2 3 7 2 3" xfId="17462"/>
    <cellStyle name="Total 2 2 3 7 2 4" xfId="20715"/>
    <cellStyle name="Total 2 2 3 7 3" xfId="10188"/>
    <cellStyle name="Total 2 2 3 7 4" xfId="16170"/>
    <cellStyle name="Total 2 2 3 7 5" xfId="19007"/>
    <cellStyle name="Total 2 2 3 8" xfId="4760"/>
    <cellStyle name="Total 2 2 3 8 2" xfId="6469"/>
    <cellStyle name="Total 2 2 3 8 2 2" xfId="10638"/>
    <cellStyle name="Total 2 2 3 8 2 3" xfId="16924"/>
    <cellStyle name="Total 2 2 3 8 2 4" xfId="20022"/>
    <cellStyle name="Total 2 2 3 8 3" xfId="9812"/>
    <cellStyle name="Total 2 2 3 8 4" xfId="15634"/>
    <cellStyle name="Total 2 2 3 8 5" xfId="18313"/>
    <cellStyle name="Total 2 2 3 9" xfId="5686"/>
    <cellStyle name="Total 2 2 3 9 2" xfId="7394"/>
    <cellStyle name="Total 2 2 3 9 2 2" xfId="11400"/>
    <cellStyle name="Total 2 2 3 9 2 3" xfId="17640"/>
    <cellStyle name="Total 2 2 3 9 2 4" xfId="20947"/>
    <cellStyle name="Total 2 2 3 9 3" xfId="10256"/>
    <cellStyle name="Total 2 2 3 9 4" xfId="16349"/>
    <cellStyle name="Total 2 2 3 9 5" xfId="19239"/>
    <cellStyle name="Total 2 2 4" xfId="2437"/>
    <cellStyle name="Total 2 2 4 2" xfId="2824"/>
    <cellStyle name="Total 2 2 4 2 2" xfId="7384"/>
    <cellStyle name="Total 2 2 4 2 2 2" xfId="17632"/>
    <cellStyle name="Total 2 2 4 2 2 3" xfId="20937"/>
    <cellStyle name="Total 2 2 4 2 3" xfId="8954"/>
    <cellStyle name="Total 2 2 4 2 4" xfId="14215"/>
    <cellStyle name="Total 2 2 4 2 5" xfId="15158"/>
    <cellStyle name="Total 2 2 4 3" xfId="3207"/>
    <cellStyle name="Total 2 2 4 3 2" xfId="14491"/>
    <cellStyle name="Total 2 2 4 3 3" xfId="13578"/>
    <cellStyle name="Total 2 2 4 4" xfId="3590"/>
    <cellStyle name="Total 2 2 4 4 2" xfId="14766"/>
    <cellStyle name="Total 2 2 4 4 3" xfId="13138"/>
    <cellStyle name="Total 2 2 4 5" xfId="3972"/>
    <cellStyle name="Total 2 2 4 5 2" xfId="15040"/>
    <cellStyle name="Total 2 2 4 5 3" xfId="12756"/>
    <cellStyle name="Total 2 2 4 6" xfId="5676"/>
    <cellStyle name="Total 2 2 4 6 2" xfId="16341"/>
    <cellStyle name="Total 2 2 4 6 3" xfId="19229"/>
    <cellStyle name="Total 2 2 4 7" xfId="8605"/>
    <cellStyle name="Total 2 2 4 8" xfId="13935"/>
    <cellStyle name="Total 2 2 4 9" xfId="15960"/>
    <cellStyle name="Total 2 2 5" xfId="2436"/>
    <cellStyle name="Total 2 2 5 2" xfId="2823"/>
    <cellStyle name="Total 2 2 5 2 2" xfId="4436"/>
    <cellStyle name="Total 2 2 5 2 2 2" xfId="15407"/>
    <cellStyle name="Total 2 2 5 2 2 3" xfId="12184"/>
    <cellStyle name="Total 2 2 5 2 3" xfId="8953"/>
    <cellStyle name="Total 2 2 5 2 4" xfId="14214"/>
    <cellStyle name="Total 2 2 5 2 5" xfId="17999"/>
    <cellStyle name="Total 2 2 5 3" xfId="3206"/>
    <cellStyle name="Total 2 2 5 3 2" xfId="14490"/>
    <cellStyle name="Total 2 2 5 3 3" xfId="13579"/>
    <cellStyle name="Total 2 2 5 4" xfId="3589"/>
    <cellStyle name="Total 2 2 5 4 2" xfId="14765"/>
    <cellStyle name="Total 2 2 5 4 3" xfId="13139"/>
    <cellStyle name="Total 2 2 5 5" xfId="3971"/>
    <cellStyle name="Total 2 2 5 5 2" xfId="15039"/>
    <cellStyle name="Total 2 2 5 5 3" xfId="12757"/>
    <cellStyle name="Total 2 2 5 6" xfId="4669"/>
    <cellStyle name="Total 2 2 5 6 2" xfId="15575"/>
    <cellStyle name="Total 2 2 5 6 3" xfId="18222"/>
    <cellStyle name="Total 2 2 5 7" xfId="8604"/>
    <cellStyle name="Total 2 2 5 8" xfId="13934"/>
    <cellStyle name="Total 2 2 5 9" xfId="13794"/>
    <cellStyle name="Total 2 2 6" xfId="4763"/>
    <cellStyle name="Total 2 2 6 2" xfId="6472"/>
    <cellStyle name="Total 2 2 6 2 2" xfId="10641"/>
    <cellStyle name="Total 2 2 6 2 3" xfId="16927"/>
    <cellStyle name="Total 2 2 6 2 4" xfId="20025"/>
    <cellStyle name="Total 2 2 6 3" xfId="9815"/>
    <cellStyle name="Total 2 2 6 4" xfId="15637"/>
    <cellStyle name="Total 2 2 6 5" xfId="18316"/>
    <cellStyle name="Total 2 2 7" xfId="21877"/>
    <cellStyle name="Total 2 3" xfId="1703"/>
    <cellStyle name="Total 2 4" xfId="1733"/>
    <cellStyle name="Total 3" xfId="98"/>
    <cellStyle name="Total 3 2" xfId="1960"/>
    <cellStyle name="Total 3 2 10" xfId="4603"/>
    <cellStyle name="Total 3 2 10 2" xfId="9778"/>
    <cellStyle name="Total 3 2 10 3" xfId="15520"/>
    <cellStyle name="Total 3 2 10 4" xfId="12214"/>
    <cellStyle name="Total 3 2 11" xfId="4387"/>
    <cellStyle name="Total 3 2 11 2" xfId="9684"/>
    <cellStyle name="Total 3 2 11 3" xfId="15376"/>
    <cellStyle name="Total 3 2 11 4" xfId="13484"/>
    <cellStyle name="Total 3 2 12" xfId="4199"/>
    <cellStyle name="Total 3 2 12 2" xfId="15211"/>
    <cellStyle name="Total 3 2 12 3" xfId="12530"/>
    <cellStyle name="Total 3 2 13" xfId="8160"/>
    <cellStyle name="Total 3 2 14" xfId="13525"/>
    <cellStyle name="Total 3 2 2" xfId="2051"/>
    <cellStyle name="Total 3 2 2 10" xfId="6827"/>
    <cellStyle name="Total 3 2 2 10 2" xfId="10916"/>
    <cellStyle name="Total 3 2 2 10 3" xfId="17220"/>
    <cellStyle name="Total 3 2 2 10 4" xfId="20380"/>
    <cellStyle name="Total 3 2 2 11" xfId="4244"/>
    <cellStyle name="Total 3 2 2 11 2" xfId="15252"/>
    <cellStyle name="Total 3 2 2 11 3" xfId="13488"/>
    <cellStyle name="Total 3 2 2 12" xfId="8241"/>
    <cellStyle name="Total 3 2 2 13" xfId="13655"/>
    <cellStyle name="Total 3 2 2 14" xfId="13796"/>
    <cellStyle name="Total 3 2 2 2" xfId="1980"/>
    <cellStyle name="Total 3 2 2 2 10" xfId="4221"/>
    <cellStyle name="Total 3 2 2 2 10 2" xfId="15231"/>
    <cellStyle name="Total 3 2 2 2 10 3" xfId="12508"/>
    <cellStyle name="Total 3 2 2 2 11" xfId="8174"/>
    <cellStyle name="Total 3 2 2 2 12" xfId="13596"/>
    <cellStyle name="Total 3 2 2 2 2" xfId="2474"/>
    <cellStyle name="Total 3 2 2 2 2 10" xfId="8639"/>
    <cellStyle name="Total 3 2 2 2 2 11" xfId="13964"/>
    <cellStyle name="Total 3 2 2 2 2 12" xfId="14392"/>
    <cellStyle name="Total 3 2 2 2 2 2" xfId="2861"/>
    <cellStyle name="Total 3 2 2 2 2 2 2" xfId="6632"/>
    <cellStyle name="Total 3 2 2 2 2 2 2 2" xfId="10772"/>
    <cellStyle name="Total 3 2 2 2 2 2 2 3" xfId="17065"/>
    <cellStyle name="Total 3 2 2 2 2 2 2 4" xfId="20185"/>
    <cellStyle name="Total 3 2 2 2 2 2 3" xfId="4923"/>
    <cellStyle name="Total 3 2 2 2 2 2 3 2" xfId="15774"/>
    <cellStyle name="Total 3 2 2 2 2 2 3 3" xfId="18476"/>
    <cellStyle name="Total 3 2 2 2 2 2 4" xfId="8988"/>
    <cellStyle name="Total 3 2 2 2 2 2 5" xfId="14244"/>
    <cellStyle name="Total 3 2 2 2 2 2 6" xfId="15027"/>
    <cellStyle name="Total 3 2 2 2 2 3" xfId="3244"/>
    <cellStyle name="Total 3 2 2 2 2 3 2" xfId="6453"/>
    <cellStyle name="Total 3 2 2 2 2 3 2 2" xfId="10622"/>
    <cellStyle name="Total 3 2 2 2 2 3 2 3" xfId="16908"/>
    <cellStyle name="Total 3 2 2 2 2 3 2 4" xfId="20006"/>
    <cellStyle name="Total 3 2 2 2 2 3 3" xfId="4744"/>
    <cellStyle name="Total 3 2 2 2 2 3 3 2" xfId="15618"/>
    <cellStyle name="Total 3 2 2 2 2 3 3 3" xfId="18297"/>
    <cellStyle name="Total 3 2 2 2 2 3 4" xfId="9202"/>
    <cellStyle name="Total 3 2 2 2 2 3 5" xfId="14520"/>
    <cellStyle name="Total 3 2 2 2 2 3 6" xfId="13467"/>
    <cellStyle name="Total 3 2 2 2 2 4" xfId="3627"/>
    <cellStyle name="Total 3 2 2 2 2 4 2" xfId="7542"/>
    <cellStyle name="Total 3 2 2 2 2 4 2 2" xfId="11545"/>
    <cellStyle name="Total 3 2 2 2 2 4 2 3" xfId="17769"/>
    <cellStyle name="Total 3 2 2 2 2 4 2 4" xfId="21095"/>
    <cellStyle name="Total 3 2 2 2 2 4 3" xfId="5834"/>
    <cellStyle name="Total 3 2 2 2 2 4 3 2" xfId="16478"/>
    <cellStyle name="Total 3 2 2 2 2 4 3 3" xfId="19387"/>
    <cellStyle name="Total 3 2 2 2 2 4 4" xfId="9380"/>
    <cellStyle name="Total 3 2 2 2 2 4 5" xfId="14795"/>
    <cellStyle name="Total 3 2 2 2 2 4 6" xfId="13101"/>
    <cellStyle name="Total 3 2 2 2 2 5" xfId="4009"/>
    <cellStyle name="Total 3 2 2 2 2 5 2" xfId="7774"/>
    <cellStyle name="Total 3 2 2 2 2 5 2 2" xfId="11777"/>
    <cellStyle name="Total 3 2 2 2 2 5 2 3" xfId="17940"/>
    <cellStyle name="Total 3 2 2 2 2 5 2 4" xfId="21327"/>
    <cellStyle name="Total 3 2 2 2 2 5 3" xfId="6066"/>
    <cellStyle name="Total 3 2 2 2 2 5 3 2" xfId="16649"/>
    <cellStyle name="Total 3 2 2 2 2 5 3 3" xfId="19619"/>
    <cellStyle name="Total 3 2 2 2 2 5 4" xfId="9557"/>
    <cellStyle name="Total 3 2 2 2 2 5 5" xfId="15069"/>
    <cellStyle name="Total 3 2 2 2 2 5 6" xfId="12719"/>
    <cellStyle name="Total 3 2 2 2 2 6" xfId="6298"/>
    <cellStyle name="Total 3 2 2 2 2 6 2" xfId="8006"/>
    <cellStyle name="Total 3 2 2 2 2 6 2 2" xfId="12009"/>
    <cellStyle name="Total 3 2 2 2 2 6 2 3" xfId="18111"/>
    <cellStyle name="Total 3 2 2 2 2 6 2 4" xfId="21559"/>
    <cellStyle name="Total 3 2 2 2 2 6 3" xfId="10467"/>
    <cellStyle name="Total 3 2 2 2 2 6 4" xfId="16819"/>
    <cellStyle name="Total 3 2 2 2 2 6 5" xfId="19851"/>
    <cellStyle name="Total 3 2 2 2 2 7" xfId="5286"/>
    <cellStyle name="Total 3 2 2 2 2 7 2" xfId="10062"/>
    <cellStyle name="Total 3 2 2 2 2 7 3" xfId="16057"/>
    <cellStyle name="Total 3 2 2 2 2 7 4" xfId="18839"/>
    <cellStyle name="Total 3 2 2 2 2 8" xfId="6994"/>
    <cellStyle name="Total 3 2 2 2 2 8 2" xfId="11050"/>
    <cellStyle name="Total 3 2 2 2 2 8 3" xfId="17349"/>
    <cellStyle name="Total 3 2 2 2 2 8 4" xfId="20547"/>
    <cellStyle name="Total 3 2 2 2 2 9" xfId="4382"/>
    <cellStyle name="Total 3 2 2 2 2 9 2" xfId="15372"/>
    <cellStyle name="Total 3 2 2 2 2 9 3" xfId="12360"/>
    <cellStyle name="Total 3 2 2 2 3" xfId="2418"/>
    <cellStyle name="Total 3 2 2 2 3 2" xfId="2805"/>
    <cellStyle name="Total 3 2 2 2 3 2 2" xfId="6583"/>
    <cellStyle name="Total 3 2 2 2 3 2 2 2" xfId="17021"/>
    <cellStyle name="Total 3 2 2 2 3 2 2 3" xfId="20136"/>
    <cellStyle name="Total 3 2 2 2 3 2 3" xfId="8943"/>
    <cellStyle name="Total 3 2 2 2 3 2 4" xfId="14201"/>
    <cellStyle name="Total 3 2 2 2 3 2 5" xfId="17179"/>
    <cellStyle name="Total 3 2 2 2 3 3" xfId="3188"/>
    <cellStyle name="Total 3 2 2 2 3 3 2" xfId="14477"/>
    <cellStyle name="Total 3 2 2 2 3 3 3" xfId="13560"/>
    <cellStyle name="Total 3 2 2 2 3 4" xfId="3571"/>
    <cellStyle name="Total 3 2 2 2 3 4 2" xfId="14752"/>
    <cellStyle name="Total 3 2 2 2 3 4 3" xfId="13157"/>
    <cellStyle name="Total 3 2 2 2 3 5" xfId="3953"/>
    <cellStyle name="Total 3 2 2 2 3 5 2" xfId="15026"/>
    <cellStyle name="Total 3 2 2 2 3 5 3" xfId="12775"/>
    <cellStyle name="Total 3 2 2 2 3 6" xfId="4874"/>
    <cellStyle name="Total 3 2 2 2 3 6 2" xfId="15730"/>
    <cellStyle name="Total 3 2 2 2 3 6 3" xfId="18427"/>
    <cellStyle name="Total 3 2 2 2 3 7" xfId="8593"/>
    <cellStyle name="Total 3 2 2 2 3 8" xfId="13921"/>
    <cellStyle name="Total 3 2 2 2 3 9" xfId="17355"/>
    <cellStyle name="Total 3 2 2 2 4" xfId="2182"/>
    <cellStyle name="Total 3 2 2 2 4 2" xfId="7224"/>
    <cellStyle name="Total 3 2 2 2 4 2 2" xfId="11250"/>
    <cellStyle name="Total 3 2 2 2 4 2 3" xfId="17515"/>
    <cellStyle name="Total 3 2 2 2 4 2 4" xfId="20777"/>
    <cellStyle name="Total 3 2 2 2 4 3" xfId="5516"/>
    <cellStyle name="Total 3 2 2 2 4 3 2" xfId="16223"/>
    <cellStyle name="Total 3 2 2 2 4 3 3" xfId="19069"/>
    <cellStyle name="Total 3 2 2 2 4 4" xfId="8370"/>
    <cellStyle name="Total 3 2 2 2 4 5" xfId="13757"/>
    <cellStyle name="Total 3 2 2 2 4 6" xfId="14655"/>
    <cellStyle name="Total 3 2 2 2 5" xfId="5550"/>
    <cellStyle name="Total 3 2 2 2 5 2" xfId="7258"/>
    <cellStyle name="Total 3 2 2 2 5 2 2" xfId="11271"/>
    <cellStyle name="Total 3 2 2 2 5 2 3" xfId="17545"/>
    <cellStyle name="Total 3 2 2 2 5 2 4" xfId="20811"/>
    <cellStyle name="Total 3 2 2 2 5 3" xfId="10225"/>
    <cellStyle name="Total 3 2 2 2 5 4" xfId="16253"/>
    <cellStyle name="Total 3 2 2 2 5 5" xfId="19103"/>
    <cellStyle name="Total 3 2 2 2 6" xfId="5533"/>
    <cellStyle name="Total 3 2 2 2 6 2" xfId="7241"/>
    <cellStyle name="Total 3 2 2 2 6 2 2" xfId="11263"/>
    <cellStyle name="Total 3 2 2 2 6 2 3" xfId="17531"/>
    <cellStyle name="Total 3 2 2 2 6 2 4" xfId="20794"/>
    <cellStyle name="Total 3 2 2 2 6 3" xfId="10220"/>
    <cellStyle name="Total 3 2 2 2 6 4" xfId="16239"/>
    <cellStyle name="Total 3 2 2 2 6 5" xfId="19086"/>
    <cellStyle name="Total 3 2 2 2 7" xfId="4858"/>
    <cellStyle name="Total 3 2 2 2 7 2" xfId="6567"/>
    <cellStyle name="Total 3 2 2 2 7 2 2" xfId="10727"/>
    <cellStyle name="Total 3 2 2 2 7 2 3" xfId="17005"/>
    <cellStyle name="Total 3 2 2 2 7 2 4" xfId="20120"/>
    <cellStyle name="Total 3 2 2 2 7 3" xfId="9867"/>
    <cellStyle name="Total 3 2 2 2 7 4" xfId="15714"/>
    <cellStyle name="Total 3 2 2 2 7 5" xfId="18411"/>
    <cellStyle name="Total 3 2 2 2 8" xfId="5089"/>
    <cellStyle name="Total 3 2 2 2 8 2" xfId="9906"/>
    <cellStyle name="Total 3 2 2 2 8 3" xfId="15905"/>
    <cellStyle name="Total 3 2 2 2 8 4" xfId="18642"/>
    <cellStyle name="Total 3 2 2 2 9" xfId="6798"/>
    <cellStyle name="Total 3 2 2 2 9 2" xfId="10893"/>
    <cellStyle name="Total 3 2 2 2 9 3" xfId="17196"/>
    <cellStyle name="Total 3 2 2 2 9 4" xfId="20351"/>
    <cellStyle name="Total 3 2 2 3" xfId="2541"/>
    <cellStyle name="Total 3 2 2 3 10" xfId="8706"/>
    <cellStyle name="Total 3 2 2 3 11" xfId="14020"/>
    <cellStyle name="Total 3 2 2 3 12" xfId="16512"/>
    <cellStyle name="Total 3 2 2 3 2" xfId="2928"/>
    <cellStyle name="Total 3 2 2 3 2 2" xfId="6601"/>
    <cellStyle name="Total 3 2 2 3 2 2 2" xfId="10741"/>
    <cellStyle name="Total 3 2 2 3 2 2 3" xfId="17036"/>
    <cellStyle name="Total 3 2 2 3 2 2 4" xfId="20154"/>
    <cellStyle name="Total 3 2 2 3 2 3" xfId="4892"/>
    <cellStyle name="Total 3 2 2 3 2 3 2" xfId="15745"/>
    <cellStyle name="Total 3 2 2 3 2 3 3" xfId="18445"/>
    <cellStyle name="Total 3 2 2 3 2 4" xfId="9055"/>
    <cellStyle name="Total 3 2 2 3 2 5" xfId="14300"/>
    <cellStyle name="Total 3 2 2 3 2 6" xfId="18125"/>
    <cellStyle name="Total 3 2 2 3 3" xfId="3311"/>
    <cellStyle name="Total 3 2 2 3 3 2" xfId="7419"/>
    <cellStyle name="Total 3 2 2 3 3 2 2" xfId="11424"/>
    <cellStyle name="Total 3 2 2 3 3 2 3" xfId="17660"/>
    <cellStyle name="Total 3 2 2 3 3 2 4" xfId="20972"/>
    <cellStyle name="Total 3 2 2 3 3 3" xfId="5711"/>
    <cellStyle name="Total 3 2 2 3 3 3 2" xfId="16369"/>
    <cellStyle name="Total 3 2 2 3 3 3 3" xfId="19264"/>
    <cellStyle name="Total 3 2 2 3 3 4" xfId="9266"/>
    <cellStyle name="Total 3 2 2 3 3 5" xfId="14576"/>
    <cellStyle name="Total 3 2 2 3 3 6" xfId="13403"/>
    <cellStyle name="Total 3 2 2 3 4" xfId="3694"/>
    <cellStyle name="Total 3 2 2 3 4 2" xfId="7469"/>
    <cellStyle name="Total 3 2 2 3 4 2 2" xfId="11472"/>
    <cellStyle name="Total 3 2 2 3 4 2 3" xfId="17708"/>
    <cellStyle name="Total 3 2 2 3 4 2 4" xfId="21022"/>
    <cellStyle name="Total 3 2 2 3 4 3" xfId="5761"/>
    <cellStyle name="Total 3 2 2 3 4 3 2" xfId="16417"/>
    <cellStyle name="Total 3 2 2 3 4 3 3" xfId="19314"/>
    <cellStyle name="Total 3 2 2 3 4 4" xfId="9444"/>
    <cellStyle name="Total 3 2 2 3 4 5" xfId="14851"/>
    <cellStyle name="Total 3 2 2 3 4 6" xfId="13034"/>
    <cellStyle name="Total 3 2 2 3 5" xfId="4076"/>
    <cellStyle name="Total 3 2 2 3 5 2" xfId="7701"/>
    <cellStyle name="Total 3 2 2 3 5 2 2" xfId="11704"/>
    <cellStyle name="Total 3 2 2 3 5 2 3" xfId="17879"/>
    <cellStyle name="Total 3 2 2 3 5 2 4" xfId="21254"/>
    <cellStyle name="Total 3 2 2 3 5 3" xfId="5993"/>
    <cellStyle name="Total 3 2 2 3 5 3 2" xfId="16588"/>
    <cellStyle name="Total 3 2 2 3 5 3 3" xfId="19546"/>
    <cellStyle name="Total 3 2 2 3 5 4" xfId="9621"/>
    <cellStyle name="Total 3 2 2 3 5 5" xfId="15124"/>
    <cellStyle name="Total 3 2 2 3 5 6" xfId="12652"/>
    <cellStyle name="Total 3 2 2 3 6" xfId="6225"/>
    <cellStyle name="Total 3 2 2 3 6 2" xfId="7933"/>
    <cellStyle name="Total 3 2 2 3 6 2 2" xfId="11936"/>
    <cellStyle name="Total 3 2 2 3 6 2 3" xfId="18050"/>
    <cellStyle name="Total 3 2 2 3 6 2 4" xfId="21486"/>
    <cellStyle name="Total 3 2 2 3 6 3" xfId="10394"/>
    <cellStyle name="Total 3 2 2 3 6 4" xfId="16758"/>
    <cellStyle name="Total 3 2 2 3 6 5" xfId="19778"/>
    <cellStyle name="Total 3 2 2 3 7" xfId="5213"/>
    <cellStyle name="Total 3 2 2 3 7 2" xfId="9989"/>
    <cellStyle name="Total 3 2 2 3 7 3" xfId="15996"/>
    <cellStyle name="Total 3 2 2 3 7 4" xfId="18766"/>
    <cellStyle name="Total 3 2 2 3 8" xfId="6921"/>
    <cellStyle name="Total 3 2 2 3 8 2" xfId="10977"/>
    <cellStyle name="Total 3 2 2 3 8 3" xfId="17288"/>
    <cellStyle name="Total 3 2 2 3 8 4" xfId="20474"/>
    <cellStyle name="Total 3 2 2 3 9" xfId="4303"/>
    <cellStyle name="Total 3 2 2 3 9 2" xfId="15306"/>
    <cellStyle name="Total 3 2 2 3 9 3" xfId="12439"/>
    <cellStyle name="Total 3 2 2 4" xfId="2365"/>
    <cellStyle name="Total 3 2 2 4 2" xfId="2752"/>
    <cellStyle name="Total 3 2 2 4 2 2" xfId="7189"/>
    <cellStyle name="Total 3 2 2 4 2 2 2" xfId="17483"/>
    <cellStyle name="Total 3 2 2 4 2 2 3" xfId="20742"/>
    <cellStyle name="Total 3 2 2 4 2 3" xfId="8905"/>
    <cellStyle name="Total 3 2 2 4 2 4" xfId="14158"/>
    <cellStyle name="Total 3 2 2 4 2 5" xfId="17958"/>
    <cellStyle name="Total 3 2 2 4 3" xfId="3135"/>
    <cellStyle name="Total 3 2 2 4 3 2" xfId="14434"/>
    <cellStyle name="Total 3 2 2 4 3 3" xfId="15595"/>
    <cellStyle name="Total 3 2 2 4 4" xfId="3518"/>
    <cellStyle name="Total 3 2 2 4 4 2" xfId="14709"/>
    <cellStyle name="Total 3 2 2 4 4 3" xfId="13210"/>
    <cellStyle name="Total 3 2 2 4 5" xfId="3900"/>
    <cellStyle name="Total 3 2 2 4 5 2" xfId="14983"/>
    <cellStyle name="Total 3 2 2 4 5 3" xfId="12828"/>
    <cellStyle name="Total 3 2 2 4 6" xfId="5481"/>
    <cellStyle name="Total 3 2 2 4 6 2" xfId="16191"/>
    <cellStyle name="Total 3 2 2 4 6 3" xfId="19034"/>
    <cellStyle name="Total 3 2 2 4 7" xfId="8542"/>
    <cellStyle name="Total 3 2 2 4 8" xfId="13878"/>
    <cellStyle name="Total 3 2 2 4 9" xfId="15331"/>
    <cellStyle name="Total 3 2 2 5" xfId="5675"/>
    <cellStyle name="Total 3 2 2 5 2" xfId="7383"/>
    <cellStyle name="Total 3 2 2 5 2 2" xfId="11390"/>
    <cellStyle name="Total 3 2 2 5 2 3" xfId="17631"/>
    <cellStyle name="Total 3 2 2 5 2 4" xfId="20936"/>
    <cellStyle name="Total 3 2 2 5 3" xfId="10247"/>
    <cellStyle name="Total 3 2 2 5 4" xfId="16340"/>
    <cellStyle name="Total 3 2 2 5 5" xfId="19228"/>
    <cellStyle name="Total 3 2 2 6" xfId="5547"/>
    <cellStyle name="Total 3 2 2 6 2" xfId="7255"/>
    <cellStyle name="Total 3 2 2 6 2 2" xfId="11269"/>
    <cellStyle name="Total 3 2 2 6 2 3" xfId="17544"/>
    <cellStyle name="Total 3 2 2 6 2 4" xfId="20808"/>
    <cellStyle name="Total 3 2 2 6 3" xfId="10224"/>
    <cellStyle name="Total 3 2 2 6 4" xfId="16252"/>
    <cellStyle name="Total 3 2 2 6 5" xfId="19100"/>
    <cellStyle name="Total 3 2 2 7" xfId="5402"/>
    <cellStyle name="Total 3 2 2 7 2" xfId="7110"/>
    <cellStyle name="Total 3 2 2 7 2 2" xfId="11166"/>
    <cellStyle name="Total 3 2 2 7 2 3" xfId="17419"/>
    <cellStyle name="Total 3 2 2 7 2 4" xfId="20663"/>
    <cellStyle name="Total 3 2 2 7 3" xfId="10176"/>
    <cellStyle name="Total 3 2 2 7 4" xfId="16127"/>
    <cellStyle name="Total 3 2 2 7 5" xfId="18955"/>
    <cellStyle name="Total 3 2 2 8" xfId="4772"/>
    <cellStyle name="Total 3 2 2 8 2" xfId="6481"/>
    <cellStyle name="Total 3 2 2 8 2 2" xfId="10650"/>
    <cellStyle name="Total 3 2 2 8 2 3" xfId="16934"/>
    <cellStyle name="Total 3 2 2 8 2 4" xfId="20034"/>
    <cellStyle name="Total 3 2 2 8 3" xfId="9824"/>
    <cellStyle name="Total 3 2 2 8 4" xfId="15644"/>
    <cellStyle name="Total 3 2 2 8 5" xfId="18325"/>
    <cellStyle name="Total 3 2 2 9" xfId="5118"/>
    <cellStyle name="Total 3 2 2 9 2" xfId="9929"/>
    <cellStyle name="Total 3 2 2 9 3" xfId="15928"/>
    <cellStyle name="Total 3 2 2 9 4" xfId="18671"/>
    <cellStyle name="Total 3 2 3" xfId="2017"/>
    <cellStyle name="Total 3 2 3 10" xfId="6865"/>
    <cellStyle name="Total 3 2 3 10 2" xfId="10941"/>
    <cellStyle name="Total 3 2 3 10 3" xfId="17247"/>
    <cellStyle name="Total 3 2 3 10 4" xfId="20418"/>
    <cellStyle name="Total 3 2 3 11" xfId="4269"/>
    <cellStyle name="Total 3 2 3 11 2" xfId="15274"/>
    <cellStyle name="Total 3 2 3 11 3" xfId="12473"/>
    <cellStyle name="Total 3 2 3 12" xfId="8211"/>
    <cellStyle name="Total 3 2 3 13" xfId="13627"/>
    <cellStyle name="Total 3 2 3 14" xfId="16695"/>
    <cellStyle name="Total 3 2 3 2" xfId="2078"/>
    <cellStyle name="Total 3 2 3 2 10" xfId="4291"/>
    <cellStyle name="Total 3 2 3 2 10 2" xfId="15296"/>
    <cellStyle name="Total 3 2 3 2 10 3" xfId="12451"/>
    <cellStyle name="Total 3 2 3 2 11" xfId="8268"/>
    <cellStyle name="Total 3 2 3 2 12" xfId="13672"/>
    <cellStyle name="Total 3 2 3 2 2" xfId="2568"/>
    <cellStyle name="Total 3 2 3 2 2 10" xfId="8733"/>
    <cellStyle name="Total 3 2 3 2 2 11" xfId="14037"/>
    <cellStyle name="Total 3 2 3 2 2 12" xfId="13843"/>
    <cellStyle name="Total 3 2 3 2 2 2" xfId="2955"/>
    <cellStyle name="Total 3 2 3 2 2 2 2" xfId="7316"/>
    <cellStyle name="Total 3 2 3 2 2 2 2 2" xfId="11327"/>
    <cellStyle name="Total 3 2 3 2 2 2 2 3" xfId="17577"/>
    <cellStyle name="Total 3 2 3 2 2 2 2 4" xfId="20869"/>
    <cellStyle name="Total 3 2 3 2 2 2 3" xfId="5608"/>
    <cellStyle name="Total 3 2 3 2 2 2 3 2" xfId="16285"/>
    <cellStyle name="Total 3 2 3 2 2 2 3 3" xfId="19161"/>
    <cellStyle name="Total 3 2 3 2 2 2 4" xfId="9082"/>
    <cellStyle name="Total 3 2 3 2 2 2 5" xfId="14317"/>
    <cellStyle name="Total 3 2 3 2 2 2 6" xfId="16862"/>
    <cellStyle name="Total 3 2 3 2 2 3" xfId="3338"/>
    <cellStyle name="Total 3 2 3 2 2 3 2" xfId="7155"/>
    <cellStyle name="Total 3 2 3 2 2 3 2 2" xfId="11202"/>
    <cellStyle name="Total 3 2 3 2 2 3 2 3" xfId="17455"/>
    <cellStyle name="Total 3 2 3 2 2 3 2 4" xfId="20708"/>
    <cellStyle name="Total 3 2 3 2 2 3 3" xfId="5447"/>
    <cellStyle name="Total 3 2 3 2 2 3 3 2" xfId="16163"/>
    <cellStyle name="Total 3 2 3 2 2 3 3 3" xfId="19000"/>
    <cellStyle name="Total 3 2 3 2 2 3 4" xfId="9292"/>
    <cellStyle name="Total 3 2 3 2 2 3 5" xfId="14593"/>
    <cellStyle name="Total 3 2 3 2 2 3 6" xfId="13376"/>
    <cellStyle name="Total 3 2 3 2 2 4" xfId="3721"/>
    <cellStyle name="Total 3 2 3 2 2 4 2" xfId="7623"/>
    <cellStyle name="Total 3 2 3 2 2 4 2 2" xfId="11626"/>
    <cellStyle name="Total 3 2 3 2 2 4 2 3" xfId="17810"/>
    <cellStyle name="Total 3 2 3 2 2 4 2 4" xfId="21176"/>
    <cellStyle name="Total 3 2 3 2 2 4 3" xfId="5915"/>
    <cellStyle name="Total 3 2 3 2 2 4 3 2" xfId="16519"/>
    <cellStyle name="Total 3 2 3 2 2 4 3 3" xfId="19468"/>
    <cellStyle name="Total 3 2 3 2 2 4 4" xfId="9470"/>
    <cellStyle name="Total 3 2 3 2 2 4 5" xfId="14868"/>
    <cellStyle name="Total 3 2 3 2 2 4 6" xfId="13007"/>
    <cellStyle name="Total 3 2 3 2 2 5" xfId="4103"/>
    <cellStyle name="Total 3 2 3 2 2 5 2" xfId="7855"/>
    <cellStyle name="Total 3 2 3 2 2 5 2 2" xfId="11858"/>
    <cellStyle name="Total 3 2 3 2 2 5 2 3" xfId="17981"/>
    <cellStyle name="Total 3 2 3 2 2 5 2 4" xfId="21408"/>
    <cellStyle name="Total 3 2 3 2 2 5 3" xfId="6147"/>
    <cellStyle name="Total 3 2 3 2 2 5 3 2" xfId="16689"/>
    <cellStyle name="Total 3 2 3 2 2 5 3 3" xfId="19700"/>
    <cellStyle name="Total 3 2 3 2 2 5 4" xfId="9647"/>
    <cellStyle name="Total 3 2 3 2 2 5 5" xfId="15141"/>
    <cellStyle name="Total 3 2 3 2 2 5 6" xfId="12625"/>
    <cellStyle name="Total 3 2 3 2 2 6" xfId="6379"/>
    <cellStyle name="Total 3 2 3 2 2 6 2" xfId="8087"/>
    <cellStyle name="Total 3 2 3 2 2 6 2 2" xfId="12090"/>
    <cellStyle name="Total 3 2 3 2 2 6 2 3" xfId="18153"/>
    <cellStyle name="Total 3 2 3 2 2 6 2 4" xfId="21640"/>
    <cellStyle name="Total 3 2 3 2 2 6 3" xfId="10548"/>
    <cellStyle name="Total 3 2 3 2 2 6 4" xfId="16860"/>
    <cellStyle name="Total 3 2 3 2 2 6 5" xfId="19932"/>
    <cellStyle name="Total 3 2 3 2 2 7" xfId="5367"/>
    <cellStyle name="Total 3 2 3 2 2 7 2" xfId="10143"/>
    <cellStyle name="Total 3 2 3 2 2 7 3" xfId="16099"/>
    <cellStyle name="Total 3 2 3 2 2 7 4" xfId="18920"/>
    <cellStyle name="Total 3 2 3 2 2 8" xfId="7075"/>
    <cellStyle name="Total 3 2 3 2 2 8 2" xfId="11131"/>
    <cellStyle name="Total 3 2 3 2 2 8 3" xfId="17391"/>
    <cellStyle name="Total 3 2 3 2 2 8 4" xfId="20628"/>
    <cellStyle name="Total 3 2 3 2 2 9" xfId="4561"/>
    <cellStyle name="Total 3 2 3 2 2 9 2" xfId="15487"/>
    <cellStyle name="Total 3 2 3 2 2 9 3" xfId="12137"/>
    <cellStyle name="Total 3 2 3 2 3" xfId="2625"/>
    <cellStyle name="Total 3 2 3 2 3 2" xfId="3012"/>
    <cellStyle name="Total 3 2 3 2 3 2 2" xfId="6741"/>
    <cellStyle name="Total 3 2 3 2 3 2 2 2" xfId="17154"/>
    <cellStyle name="Total 3 2 3 2 3 2 2 3" xfId="20294"/>
    <cellStyle name="Total 3 2 3 2 3 2 3" xfId="9129"/>
    <cellStyle name="Total 3 2 3 2 3 2 4" xfId="14359"/>
    <cellStyle name="Total 3 2 3 2 3 2 5" xfId="17569"/>
    <cellStyle name="Total 3 2 3 2 3 3" xfId="3395"/>
    <cellStyle name="Total 3 2 3 2 3 3 2" xfId="14634"/>
    <cellStyle name="Total 3 2 3 2 3 3 3" xfId="13319"/>
    <cellStyle name="Total 3 2 3 2 3 4" xfId="3778"/>
    <cellStyle name="Total 3 2 3 2 3 4 2" xfId="14910"/>
    <cellStyle name="Total 3 2 3 2 3 4 3" xfId="12950"/>
    <cellStyle name="Total 3 2 3 2 3 5" xfId="4160"/>
    <cellStyle name="Total 3 2 3 2 3 5 2" xfId="15182"/>
    <cellStyle name="Total 3 2 3 2 3 5 3" xfId="12569"/>
    <cellStyle name="Total 3 2 3 2 3 6" xfId="5032"/>
    <cellStyle name="Total 3 2 3 2 3 6 2" xfId="15863"/>
    <cellStyle name="Total 3 2 3 2 3 6 3" xfId="18585"/>
    <cellStyle name="Total 3 2 3 2 3 7" xfId="8790"/>
    <cellStyle name="Total 3 2 3 2 3 8" xfId="14079"/>
    <cellStyle name="Total 3 2 3 2 3 9" xfId="14796"/>
    <cellStyle name="Total 3 2 3 2 4" xfId="2243"/>
    <cellStyle name="Total 3 2 3 2 4 2" xfId="6782"/>
    <cellStyle name="Total 3 2 3 2 4 2 2" xfId="10878"/>
    <cellStyle name="Total 3 2 3 2 4 2 3" xfId="17182"/>
    <cellStyle name="Total 3 2 3 2 4 2 4" xfId="20335"/>
    <cellStyle name="Total 3 2 3 2 4 3" xfId="5073"/>
    <cellStyle name="Total 3 2 3 2 4 3 2" xfId="15891"/>
    <cellStyle name="Total 3 2 3 2 4 3 3" xfId="18626"/>
    <cellStyle name="Total 3 2 3 2 4 4" xfId="8430"/>
    <cellStyle name="Total 3 2 3 2 4 5" xfId="13805"/>
    <cellStyle name="Total 3 2 3 2 4 6" xfId="14409"/>
    <cellStyle name="Total 3 2 3 2 5" xfId="5749"/>
    <cellStyle name="Total 3 2 3 2 5 2" xfId="7457"/>
    <cellStyle name="Total 3 2 3 2 5 2 2" xfId="11460"/>
    <cellStyle name="Total 3 2 3 2 5 2 3" xfId="17698"/>
    <cellStyle name="Total 3 2 3 2 5 2 4" xfId="21010"/>
    <cellStyle name="Total 3 2 3 2 5 3" xfId="10302"/>
    <cellStyle name="Total 3 2 3 2 5 4" xfId="16407"/>
    <cellStyle name="Total 3 2 3 2 5 5" xfId="19302"/>
    <cellStyle name="Total 3 2 3 2 6" xfId="5981"/>
    <cellStyle name="Total 3 2 3 2 6 2" xfId="7689"/>
    <cellStyle name="Total 3 2 3 2 6 2 2" xfId="11692"/>
    <cellStyle name="Total 3 2 3 2 6 2 3" xfId="17869"/>
    <cellStyle name="Total 3 2 3 2 6 2 4" xfId="21242"/>
    <cellStyle name="Total 3 2 3 2 6 3" xfId="10342"/>
    <cellStyle name="Total 3 2 3 2 6 4" xfId="16578"/>
    <cellStyle name="Total 3 2 3 2 6 5" xfId="19534"/>
    <cellStyle name="Total 3 2 3 2 7" xfId="6213"/>
    <cellStyle name="Total 3 2 3 2 7 2" xfId="7921"/>
    <cellStyle name="Total 3 2 3 2 7 2 2" xfId="11924"/>
    <cellStyle name="Total 3 2 3 2 7 2 3" xfId="18040"/>
    <cellStyle name="Total 3 2 3 2 7 2 4" xfId="21474"/>
    <cellStyle name="Total 3 2 3 2 7 3" xfId="10382"/>
    <cellStyle name="Total 3 2 3 2 7 4" xfId="16748"/>
    <cellStyle name="Total 3 2 3 2 7 5" xfId="19766"/>
    <cellStyle name="Total 3 2 3 2 8" xfId="5196"/>
    <cellStyle name="Total 3 2 3 2 8 2" xfId="9977"/>
    <cellStyle name="Total 3 2 3 2 8 3" xfId="15984"/>
    <cellStyle name="Total 3 2 3 2 8 4" xfId="18749"/>
    <cellStyle name="Total 3 2 3 2 9" xfId="6904"/>
    <cellStyle name="Total 3 2 3 2 9 2" xfId="10965"/>
    <cellStyle name="Total 3 2 3 2 9 3" xfId="17276"/>
    <cellStyle name="Total 3 2 3 2 9 4" xfId="20457"/>
    <cellStyle name="Total 3 2 3 3" xfId="2511"/>
    <cellStyle name="Total 3 2 3 3 10" xfId="8676"/>
    <cellStyle name="Total 3 2 3 3 11" xfId="13995"/>
    <cellStyle name="Total 3 2 3 3 12" xfId="17962"/>
    <cellStyle name="Total 3 2 3 3 2" xfId="2898"/>
    <cellStyle name="Total 3 2 3 3 2 2" xfId="6619"/>
    <cellStyle name="Total 3 2 3 3 2 2 2" xfId="10759"/>
    <cellStyle name="Total 3 2 3 3 2 2 3" xfId="17053"/>
    <cellStyle name="Total 3 2 3 3 2 2 4" xfId="20172"/>
    <cellStyle name="Total 3 2 3 3 2 3" xfId="4910"/>
    <cellStyle name="Total 3 2 3 3 2 3 2" xfId="15762"/>
    <cellStyle name="Total 3 2 3 3 2 3 3" xfId="18463"/>
    <cellStyle name="Total 3 2 3 3 2 4" xfId="9025"/>
    <cellStyle name="Total 3 2 3 3 2 5" xfId="14275"/>
    <cellStyle name="Total 3 2 3 3 2 6" xfId="13744"/>
    <cellStyle name="Total 3 2 3 3 3" xfId="3281"/>
    <cellStyle name="Total 3 2 3 3 3 2" xfId="6460"/>
    <cellStyle name="Total 3 2 3 3 3 2 2" xfId="10629"/>
    <cellStyle name="Total 3 2 3 3 3 2 3" xfId="16915"/>
    <cellStyle name="Total 3 2 3 3 3 2 4" xfId="20013"/>
    <cellStyle name="Total 3 2 3 3 3 3" xfId="4751"/>
    <cellStyle name="Total 3 2 3 3 3 3 2" xfId="15625"/>
    <cellStyle name="Total 3 2 3 3 3 3 3" xfId="18304"/>
    <cellStyle name="Total 3 2 3 3 3 4" xfId="9239"/>
    <cellStyle name="Total 3 2 3 3 3 5" xfId="14551"/>
    <cellStyle name="Total 3 2 3 3 3 6" xfId="13433"/>
    <cellStyle name="Total 3 2 3 3 4" xfId="3664"/>
    <cellStyle name="Total 3 2 3 3 4 2" xfId="7517"/>
    <cellStyle name="Total 3 2 3 3 4 2 2" xfId="11520"/>
    <cellStyle name="Total 3 2 3 3 4 2 3" xfId="17749"/>
    <cellStyle name="Total 3 2 3 3 4 2 4" xfId="21070"/>
    <cellStyle name="Total 3 2 3 3 4 3" xfId="5809"/>
    <cellStyle name="Total 3 2 3 3 4 3 2" xfId="16458"/>
    <cellStyle name="Total 3 2 3 3 4 3 3" xfId="19362"/>
    <cellStyle name="Total 3 2 3 3 4 4" xfId="9417"/>
    <cellStyle name="Total 3 2 3 3 4 5" xfId="14826"/>
    <cellStyle name="Total 3 2 3 3 4 6" xfId="13064"/>
    <cellStyle name="Total 3 2 3 3 5" xfId="4046"/>
    <cellStyle name="Total 3 2 3 3 5 2" xfId="7749"/>
    <cellStyle name="Total 3 2 3 3 5 2 2" xfId="11752"/>
    <cellStyle name="Total 3 2 3 3 5 2 3" xfId="17920"/>
    <cellStyle name="Total 3 2 3 3 5 2 4" xfId="21302"/>
    <cellStyle name="Total 3 2 3 3 5 3" xfId="6041"/>
    <cellStyle name="Total 3 2 3 3 5 3 2" xfId="16629"/>
    <cellStyle name="Total 3 2 3 3 5 3 3" xfId="19594"/>
    <cellStyle name="Total 3 2 3 3 5 4" xfId="9594"/>
    <cellStyle name="Total 3 2 3 3 5 5" xfId="15100"/>
    <cellStyle name="Total 3 2 3 3 5 6" xfId="12682"/>
    <cellStyle name="Total 3 2 3 3 6" xfId="6273"/>
    <cellStyle name="Total 3 2 3 3 6 2" xfId="7981"/>
    <cellStyle name="Total 3 2 3 3 6 2 2" xfId="11984"/>
    <cellStyle name="Total 3 2 3 3 6 2 3" xfId="18091"/>
    <cellStyle name="Total 3 2 3 3 6 2 4" xfId="21534"/>
    <cellStyle name="Total 3 2 3 3 6 3" xfId="10442"/>
    <cellStyle name="Total 3 2 3 3 6 4" xfId="16799"/>
    <cellStyle name="Total 3 2 3 3 6 5" xfId="19826"/>
    <cellStyle name="Total 3 2 3 3 7" xfId="5261"/>
    <cellStyle name="Total 3 2 3 3 7 2" xfId="10037"/>
    <cellStyle name="Total 3 2 3 3 7 3" xfId="16037"/>
    <cellStyle name="Total 3 2 3 3 7 4" xfId="18814"/>
    <cellStyle name="Total 3 2 3 3 8" xfId="6969"/>
    <cellStyle name="Total 3 2 3 3 8 2" xfId="11025"/>
    <cellStyle name="Total 3 2 3 3 8 3" xfId="17329"/>
    <cellStyle name="Total 3 2 3 3 8 4" xfId="20522"/>
    <cellStyle name="Total 3 2 3 3 9" xfId="4357"/>
    <cellStyle name="Total 3 2 3 3 9 2" xfId="15352"/>
    <cellStyle name="Total 3 2 3 3 9 3" xfId="12385"/>
    <cellStyle name="Total 3 2 3 4" xfId="2399"/>
    <cellStyle name="Total 3 2 3 4 2" xfId="2786"/>
    <cellStyle name="Total 3 2 3 4 2 2" xfId="7170"/>
    <cellStyle name="Total 3 2 3 4 2 2 2" xfId="17469"/>
    <cellStyle name="Total 3 2 3 4 2 2 3" xfId="20723"/>
    <cellStyle name="Total 3 2 3 4 2 3" xfId="8930"/>
    <cellStyle name="Total 3 2 3 4 2 4" xfId="14186"/>
    <cellStyle name="Total 3 2 3 4 2 5" xfId="15748"/>
    <cellStyle name="Total 3 2 3 4 3" xfId="3169"/>
    <cellStyle name="Total 3 2 3 4 3 2" xfId="14462"/>
    <cellStyle name="Total 3 2 3 4 3 3" xfId="12204"/>
    <cellStyle name="Total 3 2 3 4 4" xfId="3552"/>
    <cellStyle name="Total 3 2 3 4 4 2" xfId="14737"/>
    <cellStyle name="Total 3 2 3 4 4 3" xfId="13176"/>
    <cellStyle name="Total 3 2 3 4 5" xfId="3934"/>
    <cellStyle name="Total 3 2 3 4 5 2" xfId="15011"/>
    <cellStyle name="Total 3 2 3 4 5 3" xfId="12794"/>
    <cellStyle name="Total 3 2 3 4 6" xfId="5462"/>
    <cellStyle name="Total 3 2 3 4 6 2" xfId="16177"/>
    <cellStyle name="Total 3 2 3 4 6 3" xfId="19015"/>
    <cellStyle name="Total 3 2 3 4 7" xfId="8574"/>
    <cellStyle name="Total 3 2 3 4 8" xfId="13906"/>
    <cellStyle name="Total 3 2 3 4 9" xfId="14492"/>
    <cellStyle name="Total 3 2 3 5" xfId="2219"/>
    <cellStyle name="Total 3 2 3 5 2" xfId="7414"/>
    <cellStyle name="Total 3 2 3 5 2 2" xfId="11419"/>
    <cellStyle name="Total 3 2 3 5 2 3" xfId="17655"/>
    <cellStyle name="Total 3 2 3 5 2 4" xfId="20967"/>
    <cellStyle name="Total 3 2 3 5 3" xfId="5706"/>
    <cellStyle name="Total 3 2 3 5 3 2" xfId="16364"/>
    <cellStyle name="Total 3 2 3 5 3 3" xfId="19259"/>
    <cellStyle name="Total 3 2 3 5 4" xfId="8407"/>
    <cellStyle name="Total 3 2 3 5 5" xfId="13788"/>
    <cellStyle name="Total 3 2 3 5 6" xfId="14129"/>
    <cellStyle name="Total 3 2 3 6" xfId="5727"/>
    <cellStyle name="Total 3 2 3 6 2" xfId="7435"/>
    <cellStyle name="Total 3 2 3 6 2 2" xfId="11438"/>
    <cellStyle name="Total 3 2 3 6 2 3" xfId="17676"/>
    <cellStyle name="Total 3 2 3 6 2 4" xfId="20988"/>
    <cellStyle name="Total 3 2 3 6 3" xfId="10280"/>
    <cellStyle name="Total 3 2 3 6 4" xfId="16385"/>
    <cellStyle name="Total 3 2 3 6 5" xfId="19280"/>
    <cellStyle name="Total 3 2 3 7" xfId="5959"/>
    <cellStyle name="Total 3 2 3 7 2" xfId="7667"/>
    <cellStyle name="Total 3 2 3 7 2 2" xfId="11670"/>
    <cellStyle name="Total 3 2 3 7 2 3" xfId="17847"/>
    <cellStyle name="Total 3 2 3 7 2 4" xfId="21220"/>
    <cellStyle name="Total 3 2 3 7 3" xfId="10320"/>
    <cellStyle name="Total 3 2 3 7 4" xfId="16556"/>
    <cellStyle name="Total 3 2 3 7 5" xfId="19512"/>
    <cellStyle name="Total 3 2 3 8" xfId="6191"/>
    <cellStyle name="Total 3 2 3 8 2" xfId="7899"/>
    <cellStyle name="Total 3 2 3 8 2 2" xfId="11902"/>
    <cellStyle name="Total 3 2 3 8 2 3" xfId="18018"/>
    <cellStyle name="Total 3 2 3 8 2 4" xfId="21452"/>
    <cellStyle name="Total 3 2 3 8 3" xfId="10360"/>
    <cellStyle name="Total 3 2 3 8 4" xfId="16726"/>
    <cellStyle name="Total 3 2 3 8 5" xfId="19744"/>
    <cellStyle name="Total 3 2 3 9" xfId="5157"/>
    <cellStyle name="Total 3 2 3 9 2" xfId="9955"/>
    <cellStyle name="Total 3 2 3 9 3" xfId="15955"/>
    <cellStyle name="Total 3 2 3 9 4" xfId="18710"/>
    <cellStyle name="Total 3 2 4" xfId="2169"/>
    <cellStyle name="Total 3 2 4 10" xfId="8357"/>
    <cellStyle name="Total 3 2 4 11" xfId="13746"/>
    <cellStyle name="Total 3 2 4 12" xfId="15614"/>
    <cellStyle name="Total 3 2 4 2" xfId="2121"/>
    <cellStyle name="Total 3 2 4 2 2" xfId="6721"/>
    <cellStyle name="Total 3 2 4 2 2 2" xfId="10842"/>
    <cellStyle name="Total 3 2 4 2 2 3" xfId="17137"/>
    <cellStyle name="Total 3 2 4 2 2 4" xfId="20274"/>
    <cellStyle name="Total 3 2 4 2 3" xfId="5012"/>
    <cellStyle name="Total 3 2 4 2 3 2" xfId="15846"/>
    <cellStyle name="Total 3 2 4 2 3 3" xfId="18565"/>
    <cellStyle name="Total 3 2 4 2 4" xfId="8311"/>
    <cellStyle name="Total 3 2 4 2 5" xfId="13705"/>
    <cellStyle name="Total 3 2 4 2 6" xfId="14944"/>
    <cellStyle name="Total 3 2 4 3" xfId="2141"/>
    <cellStyle name="Total 3 2 4 3 2" xfId="6450"/>
    <cellStyle name="Total 3 2 4 3 2 2" xfId="10619"/>
    <cellStyle name="Total 3 2 4 3 2 3" xfId="16907"/>
    <cellStyle name="Total 3 2 4 3 2 4" xfId="20003"/>
    <cellStyle name="Total 3 2 4 3 3" xfId="4741"/>
    <cellStyle name="Total 3 2 4 3 3 2" xfId="15617"/>
    <cellStyle name="Total 3 2 4 3 3 3" xfId="18294"/>
    <cellStyle name="Total 3 2 4 3 4" xfId="8331"/>
    <cellStyle name="Total 3 2 4 3 5" xfId="13722"/>
    <cellStyle name="Total 3 2 4 3 6" xfId="17345"/>
    <cellStyle name="Total 3 2 4 4" xfId="2158"/>
    <cellStyle name="Total 3 2 4 4 2" xfId="7549"/>
    <cellStyle name="Total 3 2 4 4 2 2" xfId="11552"/>
    <cellStyle name="Total 3 2 4 4 2 3" xfId="17774"/>
    <cellStyle name="Total 3 2 4 4 2 4" xfId="21102"/>
    <cellStyle name="Total 3 2 4 4 3" xfId="5841"/>
    <cellStyle name="Total 3 2 4 4 3 2" xfId="16483"/>
    <cellStyle name="Total 3 2 4 4 3 3" xfId="19394"/>
    <cellStyle name="Total 3 2 4 4 4" xfId="8348"/>
    <cellStyle name="Total 3 2 4 4 5" xfId="13736"/>
    <cellStyle name="Total 3 2 4 4 6" xfId="15453"/>
    <cellStyle name="Total 3 2 4 5" xfId="2131"/>
    <cellStyle name="Total 3 2 4 5 2" xfId="7781"/>
    <cellStyle name="Total 3 2 4 5 2 2" xfId="11784"/>
    <cellStyle name="Total 3 2 4 5 2 3" xfId="17945"/>
    <cellStyle name="Total 3 2 4 5 2 4" xfId="21334"/>
    <cellStyle name="Total 3 2 4 5 3" xfId="6073"/>
    <cellStyle name="Total 3 2 4 5 3 2" xfId="16654"/>
    <cellStyle name="Total 3 2 4 5 3 3" xfId="19626"/>
    <cellStyle name="Total 3 2 4 5 4" xfId="8321"/>
    <cellStyle name="Total 3 2 4 5 5" xfId="13713"/>
    <cellStyle name="Total 3 2 4 5 6" xfId="13839"/>
    <cellStyle name="Total 3 2 4 6" xfId="6305"/>
    <cellStyle name="Total 3 2 4 6 2" xfId="8013"/>
    <cellStyle name="Total 3 2 4 6 2 2" xfId="12016"/>
    <cellStyle name="Total 3 2 4 6 2 3" xfId="18116"/>
    <cellStyle name="Total 3 2 4 6 2 4" xfId="21566"/>
    <cellStyle name="Total 3 2 4 6 3" xfId="10474"/>
    <cellStyle name="Total 3 2 4 6 4" xfId="16824"/>
    <cellStyle name="Total 3 2 4 6 5" xfId="19858"/>
    <cellStyle name="Total 3 2 4 7" xfId="5293"/>
    <cellStyle name="Total 3 2 4 7 2" xfId="10069"/>
    <cellStyle name="Total 3 2 4 7 3" xfId="16062"/>
    <cellStyle name="Total 3 2 4 7 4" xfId="18846"/>
    <cellStyle name="Total 3 2 4 8" xfId="7001"/>
    <cellStyle name="Total 3 2 4 8 2" xfId="11057"/>
    <cellStyle name="Total 3 2 4 8 3" xfId="17354"/>
    <cellStyle name="Total 3 2 4 8 4" xfId="20554"/>
    <cellStyle name="Total 3 2 4 9" xfId="4394"/>
    <cellStyle name="Total 3 2 4 9 2" xfId="15381"/>
    <cellStyle name="Total 3 2 4 9 3" xfId="12350"/>
    <cellStyle name="Total 3 2 5" xfId="2454"/>
    <cellStyle name="Total 3 2 5 2" xfId="2841"/>
    <cellStyle name="Total 3 2 5 2 2" xfId="6759"/>
    <cellStyle name="Total 3 2 5 2 2 2" xfId="17165"/>
    <cellStyle name="Total 3 2 5 2 2 3" xfId="20312"/>
    <cellStyle name="Total 3 2 5 2 3" xfId="8969"/>
    <cellStyle name="Total 3 2 5 2 4" xfId="14229"/>
    <cellStyle name="Total 3 2 5 2 5" xfId="17966"/>
    <cellStyle name="Total 3 2 5 3" xfId="3224"/>
    <cellStyle name="Total 3 2 5 3 2" xfId="14505"/>
    <cellStyle name="Total 3 2 5 3 3" xfId="13519"/>
    <cellStyle name="Total 3 2 5 4" xfId="3607"/>
    <cellStyle name="Total 3 2 5 4 2" xfId="14780"/>
    <cellStyle name="Total 3 2 5 4 3" xfId="13121"/>
    <cellStyle name="Total 3 2 5 5" xfId="3989"/>
    <cellStyle name="Total 3 2 5 5 2" xfId="15054"/>
    <cellStyle name="Total 3 2 5 5 3" xfId="12739"/>
    <cellStyle name="Total 3 2 5 6" xfId="5050"/>
    <cellStyle name="Total 3 2 5 6 2" xfId="15874"/>
    <cellStyle name="Total 3 2 5 6 3" xfId="18603"/>
    <cellStyle name="Total 3 2 5 7" xfId="8620"/>
    <cellStyle name="Total 3 2 5 8" xfId="13949"/>
    <cellStyle name="Total 3 2 5 9" xfId="16162"/>
    <cellStyle name="Total 3 2 6" xfId="2347"/>
    <cellStyle name="Total 3 2 6 2" xfId="2734"/>
    <cellStyle name="Total 3 2 6 2 2" xfId="7244"/>
    <cellStyle name="Total 3 2 6 2 2 2" xfId="17533"/>
    <cellStyle name="Total 3 2 6 2 2 3" xfId="20797"/>
    <cellStyle name="Total 3 2 6 2 3" xfId="8893"/>
    <cellStyle name="Total 3 2 6 2 4" xfId="14146"/>
    <cellStyle name="Total 3 2 6 2 5" xfId="17903"/>
    <cellStyle name="Total 3 2 6 3" xfId="3117"/>
    <cellStyle name="Total 3 2 6 3 2" xfId="14422"/>
    <cellStyle name="Total 3 2 6 3 3" xfId="13826"/>
    <cellStyle name="Total 3 2 6 4" xfId="3500"/>
    <cellStyle name="Total 3 2 6 4 2" xfId="14697"/>
    <cellStyle name="Total 3 2 6 4 3" xfId="13629"/>
    <cellStyle name="Total 3 2 6 5" xfId="3882"/>
    <cellStyle name="Total 3 2 6 5 2" xfId="14971"/>
    <cellStyle name="Total 3 2 6 5 3" xfId="12846"/>
    <cellStyle name="Total 3 2 6 6" xfId="5536"/>
    <cellStyle name="Total 3 2 6 6 2" xfId="16241"/>
    <cellStyle name="Total 3 2 6 6 3" xfId="19089"/>
    <cellStyle name="Total 3 2 6 7" xfId="8529"/>
    <cellStyle name="Total 3 2 6 8" xfId="13866"/>
    <cellStyle name="Total 3 2 6 9" xfId="15971"/>
    <cellStyle name="Total 3 2 7" xfId="4778"/>
    <cellStyle name="Total 3 2 7 2" xfId="6487"/>
    <cellStyle name="Total 3 2 7 2 2" xfId="10655"/>
    <cellStyle name="Total 3 2 7 2 3" xfId="16937"/>
    <cellStyle name="Total 3 2 7 2 4" xfId="20040"/>
    <cellStyle name="Total 3 2 7 3" xfId="9829"/>
    <cellStyle name="Total 3 2 7 4" xfId="15647"/>
    <cellStyle name="Total 3 2 7 5" xfId="18331"/>
    <cellStyle name="Total 3 2 8" xfId="5057"/>
    <cellStyle name="Total 3 2 8 2" xfId="6766"/>
    <cellStyle name="Total 3 2 8 2 2" xfId="10864"/>
    <cellStyle name="Total 3 2 8 2 3" xfId="17171"/>
    <cellStyle name="Total 3 2 8 2 4" xfId="20319"/>
    <cellStyle name="Total 3 2 8 3" xfId="9889"/>
    <cellStyle name="Total 3 2 8 4" xfId="15880"/>
    <cellStyle name="Total 3 2 8 5" xfId="18610"/>
    <cellStyle name="Total 3 2 9" xfId="4838"/>
    <cellStyle name="Total 3 2 9 2" xfId="6547"/>
    <cellStyle name="Total 3 2 9 2 2" xfId="10708"/>
    <cellStyle name="Total 3 2 9 2 3" xfId="16988"/>
    <cellStyle name="Total 3 2 9 2 4" xfId="20100"/>
    <cellStyle name="Total 3 2 9 3" xfId="9856"/>
    <cellStyle name="Total 3 2 9 4" xfId="15697"/>
    <cellStyle name="Total 3 2 9 5" xfId="18391"/>
    <cellStyle name="Total 3 3" xfId="2037"/>
    <cellStyle name="Total 3 3 10" xfId="5084"/>
    <cellStyle name="Total 3 3 10 2" xfId="9901"/>
    <cellStyle name="Total 3 3 10 3" xfId="15900"/>
    <cellStyle name="Total 3 3 10 4" xfId="18637"/>
    <cellStyle name="Total 3 3 11" xfId="6793"/>
    <cellStyle name="Total 3 3 11 2" xfId="10888"/>
    <cellStyle name="Total 3 3 11 3" xfId="17191"/>
    <cellStyle name="Total 3 3 11 4" xfId="20346"/>
    <cellStyle name="Total 3 3 12" xfId="4216"/>
    <cellStyle name="Total 3 3 12 2" xfId="15226"/>
    <cellStyle name="Total 3 3 12 3" xfId="12513"/>
    <cellStyle name="Total 3 3 13" xfId="8227"/>
    <cellStyle name="Total 3 3 14" xfId="13643"/>
    <cellStyle name="Total 3 3 15" xfId="14951"/>
    <cellStyle name="Total 3 3 2" xfId="2094"/>
    <cellStyle name="Total 3 3 2 10" xfId="4280"/>
    <cellStyle name="Total 3 3 2 10 2" xfId="15285"/>
    <cellStyle name="Total 3 3 2 10 3" xfId="12462"/>
    <cellStyle name="Total 3 3 2 11" xfId="8284"/>
    <cellStyle name="Total 3 3 2 12" xfId="13686"/>
    <cellStyle name="Total 3 3 2 2" xfId="2584"/>
    <cellStyle name="Total 3 3 2 2 10" xfId="8749"/>
    <cellStyle name="Total 3 3 2 2 11" xfId="14051"/>
    <cellStyle name="Total 3 3 2 2 12" xfId="14850"/>
    <cellStyle name="Total 3 3 2 2 2" xfId="2971"/>
    <cellStyle name="Total 3 3 2 2 2 2" xfId="7332"/>
    <cellStyle name="Total 3 3 2 2 2 2 2" xfId="11343"/>
    <cellStyle name="Total 3 3 2 2 2 2 3" xfId="17590"/>
    <cellStyle name="Total 3 3 2 2 2 2 4" xfId="20885"/>
    <cellStyle name="Total 3 3 2 2 2 3" xfId="5624"/>
    <cellStyle name="Total 3 3 2 2 2 3 2" xfId="16299"/>
    <cellStyle name="Total 3 3 2 2 2 3 3" xfId="19177"/>
    <cellStyle name="Total 3 3 2 2 2 4" xfId="9098"/>
    <cellStyle name="Total 3 3 2 2 2 5" xfId="14331"/>
    <cellStyle name="Total 3 3 2 2 2 6" xfId="16078"/>
    <cellStyle name="Total 3 3 2 2 3" xfId="3354"/>
    <cellStyle name="Total 3 3 2 2 3 2" xfId="6670"/>
    <cellStyle name="Total 3 3 2 2 3 2 2" xfId="10795"/>
    <cellStyle name="Total 3 3 2 2 3 2 3" xfId="17095"/>
    <cellStyle name="Total 3 3 2 2 3 2 4" xfId="20223"/>
    <cellStyle name="Total 3 3 2 2 3 3" xfId="4961"/>
    <cellStyle name="Total 3 3 2 2 3 3 2" xfId="15804"/>
    <cellStyle name="Total 3 3 2 2 3 3 3" xfId="18514"/>
    <cellStyle name="Total 3 3 2 2 3 4" xfId="9308"/>
    <cellStyle name="Total 3 3 2 2 3 5" xfId="14606"/>
    <cellStyle name="Total 3 3 2 2 3 6" xfId="13360"/>
    <cellStyle name="Total 3 3 2 2 4" xfId="3737"/>
    <cellStyle name="Total 3 3 2 2 4 2" xfId="7639"/>
    <cellStyle name="Total 3 3 2 2 4 2 2" xfId="11642"/>
    <cellStyle name="Total 3 3 2 2 4 2 3" xfId="17824"/>
    <cellStyle name="Total 3 3 2 2 4 2 4" xfId="21192"/>
    <cellStyle name="Total 3 3 2 2 4 3" xfId="5931"/>
    <cellStyle name="Total 3 3 2 2 4 3 2" xfId="16533"/>
    <cellStyle name="Total 3 3 2 2 4 3 3" xfId="19484"/>
    <cellStyle name="Total 3 3 2 2 4 4" xfId="9486"/>
    <cellStyle name="Total 3 3 2 2 4 5" xfId="14882"/>
    <cellStyle name="Total 3 3 2 2 4 6" xfId="12991"/>
    <cellStyle name="Total 3 3 2 2 5" xfId="4119"/>
    <cellStyle name="Total 3 3 2 2 5 2" xfId="7871"/>
    <cellStyle name="Total 3 3 2 2 5 2 2" xfId="11874"/>
    <cellStyle name="Total 3 3 2 2 5 2 3" xfId="17995"/>
    <cellStyle name="Total 3 3 2 2 5 2 4" xfId="21424"/>
    <cellStyle name="Total 3 3 2 2 5 3" xfId="6163"/>
    <cellStyle name="Total 3 3 2 2 5 3 2" xfId="16703"/>
    <cellStyle name="Total 3 3 2 2 5 3 3" xfId="19716"/>
    <cellStyle name="Total 3 3 2 2 5 4" xfId="9663"/>
    <cellStyle name="Total 3 3 2 2 5 5" xfId="15154"/>
    <cellStyle name="Total 3 3 2 2 5 6" xfId="12609"/>
    <cellStyle name="Total 3 3 2 2 6" xfId="6395"/>
    <cellStyle name="Total 3 3 2 2 6 2" xfId="8103"/>
    <cellStyle name="Total 3 3 2 2 6 2 2" xfId="12106"/>
    <cellStyle name="Total 3 3 2 2 6 2 3" xfId="18167"/>
    <cellStyle name="Total 3 3 2 2 6 2 4" xfId="21656"/>
    <cellStyle name="Total 3 3 2 2 6 3" xfId="10564"/>
    <cellStyle name="Total 3 3 2 2 6 4" xfId="16874"/>
    <cellStyle name="Total 3 3 2 2 6 5" xfId="19948"/>
    <cellStyle name="Total 3 3 2 2 7" xfId="5383"/>
    <cellStyle name="Total 3 3 2 2 7 2" xfId="10159"/>
    <cellStyle name="Total 3 3 2 2 7 3" xfId="16113"/>
    <cellStyle name="Total 3 3 2 2 7 4" xfId="18936"/>
    <cellStyle name="Total 3 3 2 2 8" xfId="7091"/>
    <cellStyle name="Total 3 3 2 2 8 2" xfId="11147"/>
    <cellStyle name="Total 3 3 2 2 8 3" xfId="17405"/>
    <cellStyle name="Total 3 3 2 2 8 4" xfId="20644"/>
    <cellStyle name="Total 3 3 2 2 9" xfId="4577"/>
    <cellStyle name="Total 3 3 2 2 9 2" xfId="15501"/>
    <cellStyle name="Total 3 3 2 2 9 3" xfId="12240"/>
    <cellStyle name="Total 3 3 2 3" xfId="2641"/>
    <cellStyle name="Total 3 3 2 3 2" xfId="3028"/>
    <cellStyle name="Total 3 3 2 3 2 2" xfId="6653"/>
    <cellStyle name="Total 3 3 2 3 2 2 2" xfId="17081"/>
    <cellStyle name="Total 3 3 2 3 2 2 3" xfId="20206"/>
    <cellStyle name="Total 3 3 2 3 2 3" xfId="9140"/>
    <cellStyle name="Total 3 3 2 3 2 4" xfId="14373"/>
    <cellStyle name="Total 3 3 2 3 2 5" xfId="14398"/>
    <cellStyle name="Total 3 3 2 3 3" xfId="3411"/>
    <cellStyle name="Total 3 3 2 3 3 2" xfId="14648"/>
    <cellStyle name="Total 3 3 2 3 3 3" xfId="13303"/>
    <cellStyle name="Total 3 3 2 3 4" xfId="3794"/>
    <cellStyle name="Total 3 3 2 3 4 2" xfId="14923"/>
    <cellStyle name="Total 3 3 2 3 4 3" xfId="12934"/>
    <cellStyle name="Total 3 3 2 3 5" xfId="4176"/>
    <cellStyle name="Total 3 3 2 3 5 2" xfId="15195"/>
    <cellStyle name="Total 3 3 2 3 5 3" xfId="12553"/>
    <cellStyle name="Total 3 3 2 3 6" xfId="4944"/>
    <cellStyle name="Total 3 3 2 3 6 2" xfId="15790"/>
    <cellStyle name="Total 3 3 2 3 6 3" xfId="18497"/>
    <cellStyle name="Total 3 3 2 3 7" xfId="8806"/>
    <cellStyle name="Total 3 3 2 3 8" xfId="14093"/>
    <cellStyle name="Total 3 3 2 3 9" xfId="16487"/>
    <cellStyle name="Total 3 3 2 4" xfId="2259"/>
    <cellStyle name="Total 3 3 2 4 2" xfId="4411"/>
    <cellStyle name="Total 3 3 2 4 2 2" xfId="9698"/>
    <cellStyle name="Total 3 3 2 4 2 3" xfId="15389"/>
    <cellStyle name="Total 3 3 2 4 2 4" xfId="12189"/>
    <cellStyle name="Total 3 3 2 4 3" xfId="4692"/>
    <cellStyle name="Total 3 3 2 4 3 2" xfId="15592"/>
    <cellStyle name="Total 3 3 2 4 3 3" xfId="18245"/>
    <cellStyle name="Total 3 3 2 4 4" xfId="8446"/>
    <cellStyle name="Total 3 3 2 4 5" xfId="13818"/>
    <cellStyle name="Total 3 3 2 4 6" xfId="14726"/>
    <cellStyle name="Total 3 3 2 5" xfId="5738"/>
    <cellStyle name="Total 3 3 2 5 2" xfId="7446"/>
    <cellStyle name="Total 3 3 2 5 2 2" xfId="11449"/>
    <cellStyle name="Total 3 3 2 5 2 3" xfId="17687"/>
    <cellStyle name="Total 3 3 2 5 2 4" xfId="20999"/>
    <cellStyle name="Total 3 3 2 5 3" xfId="10291"/>
    <cellStyle name="Total 3 3 2 5 4" xfId="16396"/>
    <cellStyle name="Total 3 3 2 5 5" xfId="19291"/>
    <cellStyle name="Total 3 3 2 6" xfId="5970"/>
    <cellStyle name="Total 3 3 2 6 2" xfId="7678"/>
    <cellStyle name="Total 3 3 2 6 2 2" xfId="11681"/>
    <cellStyle name="Total 3 3 2 6 2 3" xfId="17858"/>
    <cellStyle name="Total 3 3 2 6 2 4" xfId="21231"/>
    <cellStyle name="Total 3 3 2 6 3" xfId="10331"/>
    <cellStyle name="Total 3 3 2 6 4" xfId="16567"/>
    <cellStyle name="Total 3 3 2 6 5" xfId="19523"/>
    <cellStyle name="Total 3 3 2 7" xfId="6202"/>
    <cellStyle name="Total 3 3 2 7 2" xfId="7910"/>
    <cellStyle name="Total 3 3 2 7 2 2" xfId="11913"/>
    <cellStyle name="Total 3 3 2 7 2 3" xfId="18029"/>
    <cellStyle name="Total 3 3 2 7 2 4" xfId="21463"/>
    <cellStyle name="Total 3 3 2 7 3" xfId="10371"/>
    <cellStyle name="Total 3 3 2 7 4" xfId="16737"/>
    <cellStyle name="Total 3 3 2 7 5" xfId="19755"/>
    <cellStyle name="Total 3 3 2 8" xfId="5173"/>
    <cellStyle name="Total 3 3 2 8 2" xfId="9966"/>
    <cellStyle name="Total 3 3 2 8 3" xfId="15968"/>
    <cellStyle name="Total 3 3 2 8 4" xfId="18726"/>
    <cellStyle name="Total 3 3 2 9" xfId="6881"/>
    <cellStyle name="Total 3 3 2 9 2" xfId="10952"/>
    <cellStyle name="Total 3 3 2 9 3" xfId="17260"/>
    <cellStyle name="Total 3 3 2 9 4" xfId="20434"/>
    <cellStyle name="Total 3 3 3" xfId="2000"/>
    <cellStyle name="Total 3 3 3 10" xfId="4257"/>
    <cellStyle name="Total 3 3 3 10 2" xfId="15262"/>
    <cellStyle name="Total 3 3 3 10 3" xfId="12485"/>
    <cellStyle name="Total 3 3 3 11" xfId="8194"/>
    <cellStyle name="Total 3 3 3 12" xfId="13614"/>
    <cellStyle name="Total 3 3 3 2" xfId="2494"/>
    <cellStyle name="Total 3 3 3 2 10" xfId="8659"/>
    <cellStyle name="Total 3 3 3 2 11" xfId="13982"/>
    <cellStyle name="Total 3 3 3 2 12" xfId="15146"/>
    <cellStyle name="Total 3 3 3 2 2" xfId="2881"/>
    <cellStyle name="Total 3 3 3 2 2 2" xfId="6628"/>
    <cellStyle name="Total 3 3 3 2 2 2 2" xfId="10768"/>
    <cellStyle name="Total 3 3 3 2 2 2 3" xfId="17061"/>
    <cellStyle name="Total 3 3 3 2 2 2 4" xfId="20181"/>
    <cellStyle name="Total 3 3 3 2 2 3" xfId="4919"/>
    <cellStyle name="Total 3 3 3 2 2 3 2" xfId="15770"/>
    <cellStyle name="Total 3 3 3 2 2 3 3" xfId="18472"/>
    <cellStyle name="Total 3 3 3 2 2 4" xfId="9008"/>
    <cellStyle name="Total 3 3 3 2 2 5" xfId="14262"/>
    <cellStyle name="Total 3 3 3 2 2 6" xfId="15383"/>
    <cellStyle name="Total 3 3 3 2 3" xfId="3264"/>
    <cellStyle name="Total 3 3 3 2 3 2" xfId="6457"/>
    <cellStyle name="Total 3 3 3 2 3 2 2" xfId="10626"/>
    <cellStyle name="Total 3 3 3 2 3 2 3" xfId="16912"/>
    <cellStyle name="Total 3 3 3 2 3 2 4" xfId="20010"/>
    <cellStyle name="Total 3 3 3 2 3 3" xfId="4748"/>
    <cellStyle name="Total 3 3 3 2 3 3 2" xfId="15622"/>
    <cellStyle name="Total 3 3 3 2 3 3 3" xfId="18301"/>
    <cellStyle name="Total 3 3 3 2 3 4" xfId="9222"/>
    <cellStyle name="Total 3 3 3 2 3 5" xfId="14538"/>
    <cellStyle name="Total 3 3 3 2 3 6" xfId="13450"/>
    <cellStyle name="Total 3 3 3 2 4" xfId="3647"/>
    <cellStyle name="Total 3 3 3 2 4 2" xfId="7534"/>
    <cellStyle name="Total 3 3 3 2 4 2 2" xfId="11537"/>
    <cellStyle name="Total 3 3 3 2 4 2 3" xfId="17762"/>
    <cellStyle name="Total 3 3 3 2 4 2 4" xfId="21087"/>
    <cellStyle name="Total 3 3 3 2 4 3" xfId="5826"/>
    <cellStyle name="Total 3 3 3 2 4 3 2" xfId="16471"/>
    <cellStyle name="Total 3 3 3 2 4 3 3" xfId="19379"/>
    <cellStyle name="Total 3 3 3 2 4 4" xfId="9400"/>
    <cellStyle name="Total 3 3 3 2 4 5" xfId="14813"/>
    <cellStyle name="Total 3 3 3 2 4 6" xfId="13081"/>
    <cellStyle name="Total 3 3 3 2 5" xfId="4029"/>
    <cellStyle name="Total 3 3 3 2 5 2" xfId="7766"/>
    <cellStyle name="Total 3 3 3 2 5 2 2" xfId="11769"/>
    <cellStyle name="Total 3 3 3 2 5 2 3" xfId="17933"/>
    <cellStyle name="Total 3 3 3 2 5 2 4" xfId="21319"/>
    <cellStyle name="Total 3 3 3 2 5 3" xfId="6058"/>
    <cellStyle name="Total 3 3 3 2 5 3 2" xfId="16642"/>
    <cellStyle name="Total 3 3 3 2 5 3 3" xfId="19611"/>
    <cellStyle name="Total 3 3 3 2 5 4" xfId="9577"/>
    <cellStyle name="Total 3 3 3 2 5 5" xfId="15087"/>
    <cellStyle name="Total 3 3 3 2 5 6" xfId="12699"/>
    <cellStyle name="Total 3 3 3 2 6" xfId="6290"/>
    <cellStyle name="Total 3 3 3 2 6 2" xfId="7998"/>
    <cellStyle name="Total 3 3 3 2 6 2 2" xfId="12001"/>
    <cellStyle name="Total 3 3 3 2 6 2 3" xfId="18104"/>
    <cellStyle name="Total 3 3 3 2 6 2 4" xfId="21551"/>
    <cellStyle name="Total 3 3 3 2 6 3" xfId="10459"/>
    <cellStyle name="Total 3 3 3 2 6 4" xfId="16812"/>
    <cellStyle name="Total 3 3 3 2 6 5" xfId="19843"/>
    <cellStyle name="Total 3 3 3 2 7" xfId="5278"/>
    <cellStyle name="Total 3 3 3 2 7 2" xfId="10054"/>
    <cellStyle name="Total 3 3 3 2 7 3" xfId="16050"/>
    <cellStyle name="Total 3 3 3 2 7 4" xfId="18831"/>
    <cellStyle name="Total 3 3 3 2 8" xfId="6986"/>
    <cellStyle name="Total 3 3 3 2 8 2" xfId="11042"/>
    <cellStyle name="Total 3 3 3 2 8 3" xfId="17342"/>
    <cellStyle name="Total 3 3 3 2 8 4" xfId="20539"/>
    <cellStyle name="Total 3 3 3 2 9" xfId="4374"/>
    <cellStyle name="Total 3 3 3 2 9 2" xfId="15365"/>
    <cellStyle name="Total 3 3 3 2 9 3" xfId="12368"/>
    <cellStyle name="Total 3 3 3 3" xfId="2414"/>
    <cellStyle name="Total 3 3 3 3 2" xfId="2801"/>
    <cellStyle name="Total 3 3 3 3 2 2" xfId="7248"/>
    <cellStyle name="Total 3 3 3 3 2 2 2" xfId="17537"/>
    <cellStyle name="Total 3 3 3 3 2 2 3" xfId="20801"/>
    <cellStyle name="Total 3 3 3 3 2 3" xfId="8941"/>
    <cellStyle name="Total 3 3 3 3 2 4" xfId="14197"/>
    <cellStyle name="Total 3 3 3 3 2 5" xfId="15613"/>
    <cellStyle name="Total 3 3 3 3 3" xfId="3184"/>
    <cellStyle name="Total 3 3 3 3 3 2" xfId="14473"/>
    <cellStyle name="Total 3 3 3 3 3 3" xfId="13564"/>
    <cellStyle name="Total 3 3 3 3 4" xfId="3567"/>
    <cellStyle name="Total 3 3 3 3 4 2" xfId="14748"/>
    <cellStyle name="Total 3 3 3 3 4 3" xfId="13161"/>
    <cellStyle name="Total 3 3 3 3 5" xfId="3949"/>
    <cellStyle name="Total 3 3 3 3 5 2" xfId="15022"/>
    <cellStyle name="Total 3 3 3 3 5 3" xfId="12779"/>
    <cellStyle name="Total 3 3 3 3 6" xfId="5540"/>
    <cellStyle name="Total 3 3 3 3 6 2" xfId="16245"/>
    <cellStyle name="Total 3 3 3 3 6 3" xfId="19093"/>
    <cellStyle name="Total 3 3 3 3 7" xfId="8589"/>
    <cellStyle name="Total 3 3 3 3 8" xfId="13917"/>
    <cellStyle name="Total 3 3 3 3 9" xfId="17170"/>
    <cellStyle name="Total 3 3 3 4" xfId="2202"/>
    <cellStyle name="Total 3 3 3 4 2" xfId="7401"/>
    <cellStyle name="Total 3 3 3 4 2 2" xfId="11406"/>
    <cellStyle name="Total 3 3 3 4 2 3" xfId="17645"/>
    <cellStyle name="Total 3 3 3 4 2 4" xfId="20954"/>
    <cellStyle name="Total 3 3 3 4 3" xfId="5693"/>
    <cellStyle name="Total 3 3 3 4 3 2" xfId="16354"/>
    <cellStyle name="Total 3 3 3 4 3 3" xfId="19246"/>
    <cellStyle name="Total 3 3 3 4 4" xfId="8390"/>
    <cellStyle name="Total 3 3 3 4 5" xfId="13775"/>
    <cellStyle name="Total 3 3 3 4 6" xfId="14058"/>
    <cellStyle name="Total 3 3 3 5" xfId="5715"/>
    <cellStyle name="Total 3 3 3 5 2" xfId="7423"/>
    <cellStyle name="Total 3 3 3 5 2 2" xfId="11426"/>
    <cellStyle name="Total 3 3 3 5 2 3" xfId="17664"/>
    <cellStyle name="Total 3 3 3 5 2 4" xfId="20976"/>
    <cellStyle name="Total 3 3 3 5 3" xfId="10268"/>
    <cellStyle name="Total 3 3 3 5 4" xfId="16373"/>
    <cellStyle name="Total 3 3 3 5 5" xfId="19268"/>
    <cellStyle name="Total 3 3 3 6" xfId="5947"/>
    <cellStyle name="Total 3 3 3 6 2" xfId="7655"/>
    <cellStyle name="Total 3 3 3 6 2 2" xfId="11658"/>
    <cellStyle name="Total 3 3 3 6 2 3" xfId="17835"/>
    <cellStyle name="Total 3 3 3 6 2 4" xfId="21208"/>
    <cellStyle name="Total 3 3 3 6 3" xfId="10308"/>
    <cellStyle name="Total 3 3 3 6 4" xfId="16544"/>
    <cellStyle name="Total 3 3 3 6 5" xfId="19500"/>
    <cellStyle name="Total 3 3 3 7" xfId="6179"/>
    <cellStyle name="Total 3 3 3 7 2" xfId="7887"/>
    <cellStyle name="Total 3 3 3 7 2 2" xfId="11890"/>
    <cellStyle name="Total 3 3 3 7 2 3" xfId="18006"/>
    <cellStyle name="Total 3 3 3 7 2 4" xfId="21440"/>
    <cellStyle name="Total 3 3 3 7 3" xfId="10348"/>
    <cellStyle name="Total 3 3 3 7 4" xfId="16714"/>
    <cellStyle name="Total 3 3 3 7 5" xfId="19732"/>
    <cellStyle name="Total 3 3 3 8" xfId="5140"/>
    <cellStyle name="Total 3 3 3 8 2" xfId="9943"/>
    <cellStyle name="Total 3 3 3 8 3" xfId="15942"/>
    <cellStyle name="Total 3 3 3 8 4" xfId="18693"/>
    <cellStyle name="Total 3 3 3 9" xfId="6848"/>
    <cellStyle name="Total 3 3 3 9 2" xfId="10929"/>
    <cellStyle name="Total 3 3 3 9 3" xfId="17234"/>
    <cellStyle name="Total 3 3 3 9 4" xfId="20401"/>
    <cellStyle name="Total 3 3 4" xfId="2527"/>
    <cellStyle name="Total 3 3 4 10" xfId="8692"/>
    <cellStyle name="Total 3 3 4 11" xfId="14008"/>
    <cellStyle name="Total 3 3 4 12" xfId="15939"/>
    <cellStyle name="Total 3 3 4 2" xfId="2914"/>
    <cellStyle name="Total 3 3 4 2 2" xfId="6778"/>
    <cellStyle name="Total 3 3 4 2 2 2" xfId="10874"/>
    <cellStyle name="Total 3 3 4 2 2 3" xfId="17178"/>
    <cellStyle name="Total 3 3 4 2 2 4" xfId="20331"/>
    <cellStyle name="Total 3 3 4 2 3" xfId="5069"/>
    <cellStyle name="Total 3 3 4 2 3 2" xfId="15887"/>
    <cellStyle name="Total 3 3 4 2 3 3" xfId="18622"/>
    <cellStyle name="Total 3 3 4 2 4" xfId="9041"/>
    <cellStyle name="Total 3 3 4 2 5" xfId="14288"/>
    <cellStyle name="Total 3 3 4 2 6" xfId="15102"/>
    <cellStyle name="Total 3 3 4 3" xfId="3297"/>
    <cellStyle name="Total 3 3 4 3 2" xfId="7351"/>
    <cellStyle name="Total 3 3 4 3 2 2" xfId="11362"/>
    <cellStyle name="Total 3 3 4 3 2 3" xfId="17603"/>
    <cellStyle name="Total 3 3 4 3 2 4" xfId="20904"/>
    <cellStyle name="Total 3 3 4 3 3" xfId="5643"/>
    <cellStyle name="Total 3 3 4 3 3 2" xfId="16312"/>
    <cellStyle name="Total 3 3 4 3 3 3" xfId="19196"/>
    <cellStyle name="Total 3 3 4 3 4" xfId="9255"/>
    <cellStyle name="Total 3 3 4 3 5" xfId="14564"/>
    <cellStyle name="Total 3 3 4 3 6" xfId="13417"/>
    <cellStyle name="Total 3 3 4 4" xfId="3680"/>
    <cellStyle name="Total 3 3 4 4 2" xfId="7501"/>
    <cellStyle name="Total 3 3 4 4 2 2" xfId="11504"/>
    <cellStyle name="Total 3 3 4 4 2 3" xfId="17736"/>
    <cellStyle name="Total 3 3 4 4 2 4" xfId="21054"/>
    <cellStyle name="Total 3 3 4 4 3" xfId="5793"/>
    <cellStyle name="Total 3 3 4 4 3 2" xfId="16445"/>
    <cellStyle name="Total 3 3 4 4 3 3" xfId="19346"/>
    <cellStyle name="Total 3 3 4 4 4" xfId="9433"/>
    <cellStyle name="Total 3 3 4 4 5" xfId="14839"/>
    <cellStyle name="Total 3 3 4 4 6" xfId="13048"/>
    <cellStyle name="Total 3 3 4 5" xfId="4062"/>
    <cellStyle name="Total 3 3 4 5 2" xfId="7733"/>
    <cellStyle name="Total 3 3 4 5 2 2" xfId="11736"/>
    <cellStyle name="Total 3 3 4 5 2 3" xfId="17907"/>
    <cellStyle name="Total 3 3 4 5 2 4" xfId="21286"/>
    <cellStyle name="Total 3 3 4 5 3" xfId="6025"/>
    <cellStyle name="Total 3 3 4 5 3 2" xfId="16616"/>
    <cellStyle name="Total 3 3 4 5 3 3" xfId="19578"/>
    <cellStyle name="Total 3 3 4 5 4" xfId="9610"/>
    <cellStyle name="Total 3 3 4 5 5" xfId="15113"/>
    <cellStyle name="Total 3 3 4 5 6" xfId="12666"/>
    <cellStyle name="Total 3 3 4 6" xfId="6257"/>
    <cellStyle name="Total 3 3 4 6 2" xfId="7965"/>
    <cellStyle name="Total 3 3 4 6 2 2" xfId="11968"/>
    <cellStyle name="Total 3 3 4 6 2 3" xfId="18078"/>
    <cellStyle name="Total 3 3 4 6 2 4" xfId="21518"/>
    <cellStyle name="Total 3 3 4 6 3" xfId="10426"/>
    <cellStyle name="Total 3 3 4 6 4" xfId="16786"/>
    <cellStyle name="Total 3 3 4 6 5" xfId="19810"/>
    <cellStyle name="Total 3 3 4 7" xfId="5245"/>
    <cellStyle name="Total 3 3 4 7 2" xfId="10021"/>
    <cellStyle name="Total 3 3 4 7 3" xfId="16024"/>
    <cellStyle name="Total 3 3 4 7 4" xfId="18798"/>
    <cellStyle name="Total 3 3 4 8" xfId="6953"/>
    <cellStyle name="Total 3 3 4 8 2" xfId="11009"/>
    <cellStyle name="Total 3 3 4 8 3" xfId="17316"/>
    <cellStyle name="Total 3 3 4 8 4" xfId="20506"/>
    <cellStyle name="Total 3 3 4 9" xfId="4340"/>
    <cellStyle name="Total 3 3 4 9 2" xfId="15339"/>
    <cellStyle name="Total 3 3 4 9 3" xfId="12402"/>
    <cellStyle name="Total 3 3 5" xfId="2342"/>
    <cellStyle name="Total 3 3 5 2" xfId="2729"/>
    <cellStyle name="Total 3 3 5 2 2" xfId="6578"/>
    <cellStyle name="Total 3 3 5 2 2 2" xfId="17016"/>
    <cellStyle name="Total 3 3 5 2 2 3" xfId="20131"/>
    <cellStyle name="Total 3 3 5 2 3" xfId="8890"/>
    <cellStyle name="Total 3 3 5 2 4" xfId="14141"/>
    <cellStyle name="Total 3 3 5 2 5" xfId="17312"/>
    <cellStyle name="Total 3 3 5 3" xfId="3112"/>
    <cellStyle name="Total 3 3 5 3 2" xfId="14417"/>
    <cellStyle name="Total 3 3 5 3 3" xfId="17140"/>
    <cellStyle name="Total 3 3 5 4" xfId="3495"/>
    <cellStyle name="Total 3 3 5 4 2" xfId="14692"/>
    <cellStyle name="Total 3 3 5 4 3" xfId="13228"/>
    <cellStyle name="Total 3 3 5 5" xfId="3877"/>
    <cellStyle name="Total 3 3 5 5 2" xfId="14966"/>
    <cellStyle name="Total 3 3 5 5 3" xfId="12851"/>
    <cellStyle name="Total 3 3 5 6" xfId="4869"/>
    <cellStyle name="Total 3 3 5 6 2" xfId="15725"/>
    <cellStyle name="Total 3 3 5 6 3" xfId="18422"/>
    <cellStyle name="Total 3 3 5 7" xfId="8525"/>
    <cellStyle name="Total 3 3 5 8" xfId="13861"/>
    <cellStyle name="Total 3 3 5 9" xfId="14114"/>
    <cellStyle name="Total 3 3 6" xfId="5498"/>
    <cellStyle name="Total 3 3 6 2" xfId="7206"/>
    <cellStyle name="Total 3 3 6 2 2" xfId="11239"/>
    <cellStyle name="Total 3 3 6 2 3" xfId="17499"/>
    <cellStyle name="Total 3 3 6 2 4" xfId="20759"/>
    <cellStyle name="Total 3 3 6 3" xfId="10205"/>
    <cellStyle name="Total 3 3 6 4" xfId="16207"/>
    <cellStyle name="Total 3 3 6 5" xfId="19051"/>
    <cellStyle name="Total 3 3 7" xfId="4789"/>
    <cellStyle name="Total 3 3 7 2" xfId="6498"/>
    <cellStyle name="Total 3 3 7 2 2" xfId="10664"/>
    <cellStyle name="Total 3 3 7 2 3" xfId="16947"/>
    <cellStyle name="Total 3 3 7 2 4" xfId="20051"/>
    <cellStyle name="Total 3 3 7 3" xfId="9838"/>
    <cellStyle name="Total 3 3 7 4" xfId="15657"/>
    <cellStyle name="Total 3 3 7 5" xfId="18342"/>
    <cellStyle name="Total 3 3 8" xfId="5453"/>
    <cellStyle name="Total 3 3 8 2" xfId="7161"/>
    <cellStyle name="Total 3 3 8 2 2" xfId="11206"/>
    <cellStyle name="Total 3 3 8 2 3" xfId="17461"/>
    <cellStyle name="Total 3 3 8 2 4" xfId="20714"/>
    <cellStyle name="Total 3 3 8 3" xfId="10187"/>
    <cellStyle name="Total 3 3 8 4" xfId="16169"/>
    <cellStyle name="Total 3 3 8 5" xfId="19006"/>
    <cellStyle name="Total 3 3 9" xfId="4851"/>
    <cellStyle name="Total 3 3 9 2" xfId="6560"/>
    <cellStyle name="Total 3 3 9 2 2" xfId="10721"/>
    <cellStyle name="Total 3 3 9 2 3" xfId="16998"/>
    <cellStyle name="Total 3 3 9 2 4" xfId="20113"/>
    <cellStyle name="Total 3 3 9 3" xfId="9861"/>
    <cellStyle name="Total 3 3 9 4" xfId="15707"/>
    <cellStyle name="Total 3 3 9 5" xfId="18404"/>
    <cellStyle name="Total 3 4" xfId="2356"/>
    <cellStyle name="Total 3 4 2" xfId="2743"/>
    <cellStyle name="Total 3 4 2 2" xfId="6505"/>
    <cellStyle name="Total 3 4 2 2 2" xfId="16953"/>
    <cellStyle name="Total 3 4 2 2 3" xfId="20058"/>
    <cellStyle name="Total 3 4 2 3" xfId="8898"/>
    <cellStyle name="Total 3 4 2 4" xfId="14152"/>
    <cellStyle name="Total 3 4 2 5" xfId="17049"/>
    <cellStyle name="Total 3 4 3" xfId="3126"/>
    <cellStyle name="Total 3 4 3 2" xfId="14428"/>
    <cellStyle name="Total 3 4 3 3" xfId="16121"/>
    <cellStyle name="Total 3 4 4" xfId="3509"/>
    <cellStyle name="Total 3 4 4 2" xfId="14703"/>
    <cellStyle name="Total 3 4 4 3" xfId="13219"/>
    <cellStyle name="Total 3 4 5" xfId="3891"/>
    <cellStyle name="Total 3 4 5 2" xfId="14977"/>
    <cellStyle name="Total 3 4 5 3" xfId="12837"/>
    <cellStyle name="Total 3 4 6" xfId="4796"/>
    <cellStyle name="Total 3 4 6 2" xfId="15663"/>
    <cellStyle name="Total 3 4 6 3" xfId="18349"/>
    <cellStyle name="Total 3 4 7" xfId="8534"/>
    <cellStyle name="Total 3 4 8" xfId="13872"/>
    <cellStyle name="Total 3 4 9" xfId="18170"/>
    <cellStyle name="Total 3 5" xfId="2470"/>
    <cellStyle name="Total 3 5 2" xfId="2857"/>
    <cellStyle name="Total 3 5 2 2" xfId="6491"/>
    <cellStyle name="Total 3 5 2 2 2" xfId="16941"/>
    <cellStyle name="Total 3 5 2 2 3" xfId="20044"/>
    <cellStyle name="Total 3 5 2 3" xfId="8984"/>
    <cellStyle name="Total 3 5 2 4" xfId="14241"/>
    <cellStyle name="Total 3 5 2 5" xfId="13647"/>
    <cellStyle name="Total 3 5 3" xfId="3240"/>
    <cellStyle name="Total 3 5 3 2" xfId="14517"/>
    <cellStyle name="Total 3 5 3 3" xfId="13548"/>
    <cellStyle name="Total 3 5 4" xfId="3623"/>
    <cellStyle name="Total 3 5 4 2" xfId="14792"/>
    <cellStyle name="Total 3 5 4 3" xfId="13105"/>
    <cellStyle name="Total 3 5 5" xfId="4005"/>
    <cellStyle name="Total 3 5 5 2" xfId="15066"/>
    <cellStyle name="Total 3 5 5 3" xfId="12723"/>
    <cellStyle name="Total 3 5 6" xfId="4782"/>
    <cellStyle name="Total 3 5 6 2" xfId="15651"/>
    <cellStyle name="Total 3 5 6 3" xfId="18335"/>
    <cellStyle name="Total 3 5 7" xfId="8635"/>
    <cellStyle name="Total 3 5 8" xfId="13961"/>
    <cellStyle name="Total 3 5 9" xfId="17784"/>
    <cellStyle name="Total 3 6" xfId="5698"/>
    <cellStyle name="Total 3 6 2" xfId="7406"/>
    <cellStyle name="Total 3 6 2 2" xfId="11411"/>
    <cellStyle name="Total 3 6 2 3" xfId="17648"/>
    <cellStyle name="Total 3 6 2 4" xfId="20959"/>
    <cellStyle name="Total 3 6 3" xfId="10264"/>
    <cellStyle name="Total 3 6 4" xfId="16357"/>
    <cellStyle name="Total 3 6 5" xfId="19251"/>
    <cellStyle name="Total 3 7" xfId="21868"/>
    <cellStyle name="Verificar Célula" xfId="100"/>
    <cellStyle name="Vírgula 2" xfId="1671"/>
    <cellStyle name="Vírgula 2 2" xfId="1672"/>
    <cellStyle name="Vírgula 2 2 2" xfId="1861"/>
    <cellStyle name="Vírgula 2 3" xfId="1860"/>
    <cellStyle name="Vírgula 2 3 2" xfId="1899"/>
    <cellStyle name="Vírgula 2 4" xfId="1864"/>
    <cellStyle name="Vírgula 2 4 2" xfId="8153"/>
    <cellStyle name="Vírgula 2 4 3" xfId="21741"/>
    <cellStyle name="Vírgula 2 4 3 2" xfId="21778"/>
    <cellStyle name="Vírgula 2 4 3 3" xfId="21800"/>
    <cellStyle name="Vírgula 2 4 3 3 2" xfId="21863"/>
    <cellStyle name="Vírgula 2 4 3 4" xfId="21762"/>
    <cellStyle name="Vírgula 3" xfId="1673"/>
    <cellStyle name="Vírgula 3 2" xfId="1705"/>
    <cellStyle name="Vírgula 3 2 2" xfId="1862"/>
    <cellStyle name="Vírgula 3 2 2 2" xfId="1976"/>
    <cellStyle name="Vírgula 3 2 2 3" xfId="1950"/>
    <cellStyle name="Vírgula 3 2 3" xfId="21679"/>
    <cellStyle name="Vírgula 3 3" xfId="1724"/>
    <cellStyle name="Vírgula 3 3 2" xfId="1871"/>
    <cellStyle name="Vírgula 3 4" xfId="1947"/>
    <cellStyle name="Vírgula 3 5" xfId="2025"/>
    <cellStyle name="Vírgula 4" xfId="1706"/>
    <cellStyle name="Vírgula 5" xfId="1704"/>
    <cellStyle name="Vírgula 5 2" xfId="8121"/>
    <cellStyle name="Vírgula 5 2 2" xfId="21723"/>
    <cellStyle name="Vírgula 5 3" xfId="21724"/>
    <cellStyle name="Vírgula 6" xfId="1709"/>
    <cellStyle name="Vírgula 6 2" xfId="1727"/>
    <cellStyle name="Vírgula 6 3" xfId="8122"/>
    <cellStyle name="Vírgula 6 3 2" xfId="21722"/>
    <cellStyle name="Vírgula 6 4" xfId="21725"/>
    <cellStyle name="Vírgula 7" xfId="1722"/>
    <cellStyle name="Vírgula 7 2" xfId="1869"/>
    <cellStyle name="Vírgula 7 3" xfId="1900"/>
    <cellStyle name="Warning Text" xfId="101"/>
  </cellStyles>
  <dxfs count="0"/>
  <tableStyles count="0" defaultTableStyle="TableStyleMedium9" defaultPivotStyle="PivotStyleLight16"/>
  <colors>
    <mruColors>
      <color rgb="FFFFCCFF"/>
      <color rgb="FFFF99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5</xdr:col>
      <xdr:colOff>1019735</xdr:colOff>
      <xdr:row>0</xdr:row>
      <xdr:rowOff>171451</xdr:rowOff>
    </xdr:from>
    <xdr:to>
      <xdr:col>6</xdr:col>
      <xdr:colOff>914399</xdr:colOff>
      <xdr:row>0</xdr:row>
      <xdr:rowOff>799447</xdr:rowOff>
    </xdr:to>
    <xdr:pic>
      <xdr:nvPicPr>
        <xdr:cNvPr id="7" name="Imagem 3" descr="cinza_Mar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157882" y="171451"/>
          <a:ext cx="1149723" cy="62799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76201</xdr:colOff>
      <xdr:row>0</xdr:row>
      <xdr:rowOff>85725</xdr:rowOff>
    </xdr:from>
    <xdr:to>
      <xdr:col>1</xdr:col>
      <xdr:colOff>398514</xdr:colOff>
      <xdr:row>0</xdr:row>
      <xdr:rowOff>762000</xdr:rowOff>
    </xdr:to>
    <xdr:pic>
      <xdr:nvPicPr>
        <xdr:cNvPr id="8"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6201" y="85725"/>
          <a:ext cx="1353254"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85725</xdr:colOff>
      <xdr:row>0</xdr:row>
      <xdr:rowOff>85725</xdr:rowOff>
    </xdr:from>
    <xdr:to>
      <xdr:col>2</xdr:col>
      <xdr:colOff>495299</xdr:colOff>
      <xdr:row>1</xdr:row>
      <xdr:rowOff>186442</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5725" y="85725"/>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105834</xdr:colOff>
      <xdr:row>0</xdr:row>
      <xdr:rowOff>116418</xdr:rowOff>
    </xdr:from>
    <xdr:to>
      <xdr:col>2</xdr:col>
      <xdr:colOff>513291</xdr:colOff>
      <xdr:row>2</xdr:row>
      <xdr:rowOff>24518</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5834" y="116418"/>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76200</xdr:colOff>
      <xdr:row>0</xdr:row>
      <xdr:rowOff>85725</xdr:rowOff>
    </xdr:from>
    <xdr:to>
      <xdr:col>2</xdr:col>
      <xdr:colOff>485774</xdr:colOff>
      <xdr:row>1</xdr:row>
      <xdr:rowOff>186442</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6200" y="85725"/>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85725</xdr:colOff>
      <xdr:row>0</xdr:row>
      <xdr:rowOff>84666</xdr:rowOff>
    </xdr:from>
    <xdr:to>
      <xdr:col>2</xdr:col>
      <xdr:colOff>493182</xdr:colOff>
      <xdr:row>1</xdr:row>
      <xdr:rowOff>183266</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5725" y="84666"/>
          <a:ext cx="1093257" cy="59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65617</xdr:colOff>
      <xdr:row>0</xdr:row>
      <xdr:rowOff>75143</xdr:rowOff>
    </xdr:from>
    <xdr:to>
      <xdr:col>2</xdr:col>
      <xdr:colOff>473074</xdr:colOff>
      <xdr:row>1</xdr:row>
      <xdr:rowOff>173743</xdr:rowOff>
    </xdr:to>
    <xdr:pic>
      <xdr:nvPicPr>
        <xdr:cNvPr id="5"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5617" y="75143"/>
          <a:ext cx="1093257" cy="59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85725</xdr:colOff>
      <xdr:row>0</xdr:row>
      <xdr:rowOff>84666</xdr:rowOff>
    </xdr:from>
    <xdr:to>
      <xdr:col>2</xdr:col>
      <xdr:colOff>493182</xdr:colOff>
      <xdr:row>1</xdr:row>
      <xdr:rowOff>183266</xdr:rowOff>
    </xdr:to>
    <xdr:pic>
      <xdr:nvPicPr>
        <xdr:cNvPr id="3"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5725" y="84666"/>
          <a:ext cx="1093257" cy="59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67733</xdr:colOff>
      <xdr:row>0</xdr:row>
      <xdr:rowOff>63500</xdr:rowOff>
    </xdr:from>
    <xdr:to>
      <xdr:col>2</xdr:col>
      <xdr:colOff>475190</xdr:colOff>
      <xdr:row>1</xdr:row>
      <xdr:rowOff>162100</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7733" y="63500"/>
          <a:ext cx="1093257" cy="59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65617</xdr:colOff>
      <xdr:row>0</xdr:row>
      <xdr:rowOff>75143</xdr:rowOff>
    </xdr:from>
    <xdr:to>
      <xdr:col>2</xdr:col>
      <xdr:colOff>473074</xdr:colOff>
      <xdr:row>1</xdr:row>
      <xdr:rowOff>173743</xdr:rowOff>
    </xdr:to>
    <xdr:pic>
      <xdr:nvPicPr>
        <xdr:cNvPr id="5"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5617" y="75143"/>
          <a:ext cx="1093257" cy="59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75141</xdr:colOff>
      <xdr:row>0</xdr:row>
      <xdr:rowOff>79375</xdr:rowOff>
    </xdr:from>
    <xdr:to>
      <xdr:col>2</xdr:col>
      <xdr:colOff>482598</xdr:colOff>
      <xdr:row>1</xdr:row>
      <xdr:rowOff>177975</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5141" y="79375"/>
          <a:ext cx="1093257" cy="59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65617</xdr:colOff>
      <xdr:row>0</xdr:row>
      <xdr:rowOff>75143</xdr:rowOff>
    </xdr:from>
    <xdr:to>
      <xdr:col>2</xdr:col>
      <xdr:colOff>473074</xdr:colOff>
      <xdr:row>1</xdr:row>
      <xdr:rowOff>173743</xdr:rowOff>
    </xdr:to>
    <xdr:pic>
      <xdr:nvPicPr>
        <xdr:cNvPr id="5"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5617" y="75143"/>
          <a:ext cx="1093257" cy="59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85725</xdr:colOff>
      <xdr:row>0</xdr:row>
      <xdr:rowOff>85725</xdr:rowOff>
    </xdr:from>
    <xdr:to>
      <xdr:col>2</xdr:col>
      <xdr:colOff>428624</xdr:colOff>
      <xdr:row>1</xdr:row>
      <xdr:rowOff>186442</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5725" y="85725"/>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76200</xdr:colOff>
      <xdr:row>0</xdr:row>
      <xdr:rowOff>85725</xdr:rowOff>
    </xdr:from>
    <xdr:to>
      <xdr:col>2</xdr:col>
      <xdr:colOff>485774</xdr:colOff>
      <xdr:row>1</xdr:row>
      <xdr:rowOff>186442</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6200" y="85725"/>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66675</xdr:colOff>
      <xdr:row>0</xdr:row>
      <xdr:rowOff>85725</xdr:rowOff>
    </xdr:from>
    <xdr:to>
      <xdr:col>2</xdr:col>
      <xdr:colOff>476249</xdr:colOff>
      <xdr:row>1</xdr:row>
      <xdr:rowOff>186442</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6675" y="85725"/>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74082</xdr:colOff>
      <xdr:row>0</xdr:row>
      <xdr:rowOff>52920</xdr:rowOff>
    </xdr:from>
    <xdr:to>
      <xdr:col>9</xdr:col>
      <xdr:colOff>1038405</xdr:colOff>
      <xdr:row>1</xdr:row>
      <xdr:rowOff>95856</xdr:rowOff>
    </xdr:to>
    <xdr:pic>
      <xdr:nvPicPr>
        <xdr:cNvPr id="2" name="Imagem 1" descr="cinza_Marca"/>
        <xdr:cNvPicPr>
          <a:picLocks noChangeArrowheads="1"/>
        </xdr:cNvPicPr>
      </xdr:nvPicPr>
      <xdr:blipFill>
        <a:blip xmlns:r="http://schemas.openxmlformats.org/officeDocument/2006/relationships" r:embed="rId1" cstate="print"/>
        <a:srcRect/>
        <a:stretch>
          <a:fillRect/>
        </a:stretch>
      </xdr:blipFill>
      <xdr:spPr bwMode="auto">
        <a:xfrm>
          <a:off x="9675282" y="52920"/>
          <a:ext cx="964323" cy="538236"/>
        </a:xfrm>
        <a:prstGeom prst="rect">
          <a:avLst/>
        </a:prstGeom>
        <a:noFill/>
        <a:ln w="9525">
          <a:noFill/>
          <a:miter lim="800000"/>
          <a:headEnd/>
          <a:tailEnd/>
        </a:ln>
      </xdr:spPr>
    </xdr:pic>
    <xdr:clientData/>
  </xdr:twoCellAnchor>
  <xdr:twoCellAnchor>
    <xdr:from>
      <xdr:col>0</xdr:col>
      <xdr:colOff>84665</xdr:colOff>
      <xdr:row>0</xdr:row>
      <xdr:rowOff>84669</xdr:rowOff>
    </xdr:from>
    <xdr:to>
      <xdr:col>2</xdr:col>
      <xdr:colOff>492122</xdr:colOff>
      <xdr:row>1</xdr:row>
      <xdr:rowOff>183269</xdr:rowOff>
    </xdr:to>
    <xdr:pic>
      <xdr:nvPicPr>
        <xdr:cNvPr id="4" name="Imagem 1" descr="logo_nov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4665" y="84669"/>
          <a:ext cx="1095374" cy="5960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fabiano\Downloads\10039\ca_arqs\eletrica\e0104500.do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arcia\Receita%20Federal%20-%20RJ\Preg&#227;o%203-2013%20-%20Ag.%20Modelo%20B%20Pirai%20e%20Resende\EDITAL%201-2013-%20ADAPTACAO%20PROJETO%20BASICO%20-%20AGENCIA%20MODELO\ANEXO%20V%20-%20PLANILHA%20DE%20OR&#199;AMENTO%20E%20CRONOGRA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JUSTI&#199;A%20FEDERAL\Predio%20Sede%20%20Vitoria%20ES%20-%202009\Justi&#231;a%20Federal%201&#170;%20Instancia\PLANILHA%20OR&#199;AMENTARIA\Or&#231;amento\JFES_Planilha_Orc_Rev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vmlDrawing" Target="../drawings/vmlDrawing16.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sheetPr codeName="Plan3"/>
  <dimension ref="A1:L390"/>
  <sheetViews>
    <sheetView showGridLines="0" tabSelected="1" showWhiteSpace="0" view="pageBreakPreview" zoomScale="90" zoomScaleNormal="85" zoomScaleSheetLayoutView="90" workbookViewId="0">
      <selection activeCell="F374" sqref="F374"/>
    </sheetView>
  </sheetViews>
  <sheetFormatPr defaultRowHeight="12.75"/>
  <cols>
    <col min="1" max="1" width="15.42578125" style="766" customWidth="1"/>
    <col min="2" max="2" width="58.140625" style="766" customWidth="1"/>
    <col min="3" max="3" width="8.28515625" style="766" customWidth="1"/>
    <col min="4" max="4" width="10.42578125" style="767" customWidth="1"/>
    <col min="5" max="5" width="14.7109375" style="767" bestFit="1" customWidth="1"/>
    <col min="6" max="6" width="18.85546875" style="767" bestFit="1" customWidth="1"/>
    <col min="7" max="7" width="16.85546875" style="768" customWidth="1"/>
    <col min="8" max="8" width="15.5703125" style="88" customWidth="1"/>
    <col min="9" max="208" width="9.140625" style="35"/>
    <col min="209" max="209" width="15.42578125" style="35" customWidth="1"/>
    <col min="210" max="210" width="58.140625" style="35" customWidth="1"/>
    <col min="211" max="211" width="8.28515625" style="35" customWidth="1"/>
    <col min="212" max="212" width="10.42578125" style="35" customWidth="1"/>
    <col min="213" max="213" width="14.7109375" style="35" bestFit="1" customWidth="1"/>
    <col min="214" max="214" width="18.85546875" style="35" bestFit="1" customWidth="1"/>
    <col min="215" max="215" width="16" style="35" bestFit="1" customWidth="1"/>
    <col min="216" max="216" width="14.42578125" style="35" customWidth="1"/>
    <col min="217" max="217" width="17" style="35" customWidth="1"/>
    <col min="218" max="235" width="15.7109375" style="35" customWidth="1"/>
    <col min="236" max="464" width="9.140625" style="35"/>
    <col min="465" max="465" width="15.42578125" style="35" customWidth="1"/>
    <col min="466" max="466" width="58.140625" style="35" customWidth="1"/>
    <col min="467" max="467" width="8.28515625" style="35" customWidth="1"/>
    <col min="468" max="468" width="10.42578125" style="35" customWidth="1"/>
    <col min="469" max="469" width="14.7109375" style="35" bestFit="1" customWidth="1"/>
    <col min="470" max="470" width="18.85546875" style="35" bestFit="1" customWidth="1"/>
    <col min="471" max="471" width="16" style="35" bestFit="1" customWidth="1"/>
    <col min="472" max="472" width="14.42578125" style="35" customWidth="1"/>
    <col min="473" max="473" width="17" style="35" customWidth="1"/>
    <col min="474" max="491" width="15.7109375" style="35" customWidth="1"/>
    <col min="492" max="720" width="9.140625" style="35"/>
    <col min="721" max="721" width="15.42578125" style="35" customWidth="1"/>
    <col min="722" max="722" width="58.140625" style="35" customWidth="1"/>
    <col min="723" max="723" width="8.28515625" style="35" customWidth="1"/>
    <col min="724" max="724" width="10.42578125" style="35" customWidth="1"/>
    <col min="725" max="725" width="14.7109375" style="35" bestFit="1" customWidth="1"/>
    <col min="726" max="726" width="18.85546875" style="35" bestFit="1" customWidth="1"/>
    <col min="727" max="727" width="16" style="35" bestFit="1" customWidth="1"/>
    <col min="728" max="728" width="14.42578125" style="35" customWidth="1"/>
    <col min="729" max="729" width="17" style="35" customWidth="1"/>
    <col min="730" max="747" width="15.7109375" style="35" customWidth="1"/>
    <col min="748" max="976" width="9.140625" style="35"/>
    <col min="977" max="977" width="15.42578125" style="35" customWidth="1"/>
    <col min="978" max="978" width="58.140625" style="35" customWidth="1"/>
    <col min="979" max="979" width="8.28515625" style="35" customWidth="1"/>
    <col min="980" max="980" width="10.42578125" style="35" customWidth="1"/>
    <col min="981" max="981" width="14.7109375" style="35" bestFit="1" customWidth="1"/>
    <col min="982" max="982" width="18.85546875" style="35" bestFit="1" customWidth="1"/>
    <col min="983" max="983" width="16" style="35" bestFit="1" customWidth="1"/>
    <col min="984" max="984" width="14.42578125" style="35" customWidth="1"/>
    <col min="985" max="985" width="17" style="35" customWidth="1"/>
    <col min="986" max="1003" width="15.7109375" style="35" customWidth="1"/>
    <col min="1004" max="1232" width="9.140625" style="35"/>
    <col min="1233" max="1233" width="15.42578125" style="35" customWidth="1"/>
    <col min="1234" max="1234" width="58.140625" style="35" customWidth="1"/>
    <col min="1235" max="1235" width="8.28515625" style="35" customWidth="1"/>
    <col min="1236" max="1236" width="10.42578125" style="35" customWidth="1"/>
    <col min="1237" max="1237" width="14.7109375" style="35" bestFit="1" customWidth="1"/>
    <col min="1238" max="1238" width="18.85546875" style="35" bestFit="1" customWidth="1"/>
    <col min="1239" max="1239" width="16" style="35" bestFit="1" customWidth="1"/>
    <col min="1240" max="1240" width="14.42578125" style="35" customWidth="1"/>
    <col min="1241" max="1241" width="17" style="35" customWidth="1"/>
    <col min="1242" max="1259" width="15.7109375" style="35" customWidth="1"/>
    <col min="1260" max="1488" width="9.140625" style="35"/>
    <col min="1489" max="1489" width="15.42578125" style="35" customWidth="1"/>
    <col min="1490" max="1490" width="58.140625" style="35" customWidth="1"/>
    <col min="1491" max="1491" width="8.28515625" style="35" customWidth="1"/>
    <col min="1492" max="1492" width="10.42578125" style="35" customWidth="1"/>
    <col min="1493" max="1493" width="14.7109375" style="35" bestFit="1" customWidth="1"/>
    <col min="1494" max="1494" width="18.85546875" style="35" bestFit="1" customWidth="1"/>
    <col min="1495" max="1495" width="16" style="35" bestFit="1" customWidth="1"/>
    <col min="1496" max="1496" width="14.42578125" style="35" customWidth="1"/>
    <col min="1497" max="1497" width="17" style="35" customWidth="1"/>
    <col min="1498" max="1515" width="15.7109375" style="35" customWidth="1"/>
    <col min="1516" max="1744" width="9.140625" style="35"/>
    <col min="1745" max="1745" width="15.42578125" style="35" customWidth="1"/>
    <col min="1746" max="1746" width="58.140625" style="35" customWidth="1"/>
    <col min="1747" max="1747" width="8.28515625" style="35" customWidth="1"/>
    <col min="1748" max="1748" width="10.42578125" style="35" customWidth="1"/>
    <col min="1749" max="1749" width="14.7109375" style="35" bestFit="1" customWidth="1"/>
    <col min="1750" max="1750" width="18.85546875" style="35" bestFit="1" customWidth="1"/>
    <col min="1751" max="1751" width="16" style="35" bestFit="1" customWidth="1"/>
    <col min="1752" max="1752" width="14.42578125" style="35" customWidth="1"/>
    <col min="1753" max="1753" width="17" style="35" customWidth="1"/>
    <col min="1754" max="1771" width="15.7109375" style="35" customWidth="1"/>
    <col min="1772" max="2000" width="9.140625" style="35"/>
    <col min="2001" max="2001" width="15.42578125" style="35" customWidth="1"/>
    <col min="2002" max="2002" width="58.140625" style="35" customWidth="1"/>
    <col min="2003" max="2003" width="8.28515625" style="35" customWidth="1"/>
    <col min="2004" max="2004" width="10.42578125" style="35" customWidth="1"/>
    <col min="2005" max="2005" width="14.7109375" style="35" bestFit="1" customWidth="1"/>
    <col min="2006" max="2006" width="18.85546875" style="35" bestFit="1" customWidth="1"/>
    <col min="2007" max="2007" width="16" style="35" bestFit="1" customWidth="1"/>
    <col min="2008" max="2008" width="14.42578125" style="35" customWidth="1"/>
    <col min="2009" max="2009" width="17" style="35" customWidth="1"/>
    <col min="2010" max="2027" width="15.7109375" style="35" customWidth="1"/>
    <col min="2028" max="2256" width="9.140625" style="35"/>
    <col min="2257" max="2257" width="15.42578125" style="35" customWidth="1"/>
    <col min="2258" max="2258" width="58.140625" style="35" customWidth="1"/>
    <col min="2259" max="2259" width="8.28515625" style="35" customWidth="1"/>
    <col min="2260" max="2260" width="10.42578125" style="35" customWidth="1"/>
    <col min="2261" max="2261" width="14.7109375" style="35" bestFit="1" customWidth="1"/>
    <col min="2262" max="2262" width="18.85546875" style="35" bestFit="1" customWidth="1"/>
    <col min="2263" max="2263" width="16" style="35" bestFit="1" customWidth="1"/>
    <col min="2264" max="2264" width="14.42578125" style="35" customWidth="1"/>
    <col min="2265" max="2265" width="17" style="35" customWidth="1"/>
    <col min="2266" max="2283" width="15.7109375" style="35" customWidth="1"/>
    <col min="2284" max="2512" width="9.140625" style="35"/>
    <col min="2513" max="2513" width="15.42578125" style="35" customWidth="1"/>
    <col min="2514" max="2514" width="58.140625" style="35" customWidth="1"/>
    <col min="2515" max="2515" width="8.28515625" style="35" customWidth="1"/>
    <col min="2516" max="2516" width="10.42578125" style="35" customWidth="1"/>
    <col min="2517" max="2517" width="14.7109375" style="35" bestFit="1" customWidth="1"/>
    <col min="2518" max="2518" width="18.85546875" style="35" bestFit="1" customWidth="1"/>
    <col min="2519" max="2519" width="16" style="35" bestFit="1" customWidth="1"/>
    <col min="2520" max="2520" width="14.42578125" style="35" customWidth="1"/>
    <col min="2521" max="2521" width="17" style="35" customWidth="1"/>
    <col min="2522" max="2539" width="15.7109375" style="35" customWidth="1"/>
    <col min="2540" max="2768" width="9.140625" style="35"/>
    <col min="2769" max="2769" width="15.42578125" style="35" customWidth="1"/>
    <col min="2770" max="2770" width="58.140625" style="35" customWidth="1"/>
    <col min="2771" max="2771" width="8.28515625" style="35" customWidth="1"/>
    <col min="2772" max="2772" width="10.42578125" style="35" customWidth="1"/>
    <col min="2773" max="2773" width="14.7109375" style="35" bestFit="1" customWidth="1"/>
    <col min="2774" max="2774" width="18.85546875" style="35" bestFit="1" customWidth="1"/>
    <col min="2775" max="2775" width="16" style="35" bestFit="1" customWidth="1"/>
    <col min="2776" max="2776" width="14.42578125" style="35" customWidth="1"/>
    <col min="2777" max="2777" width="17" style="35" customWidth="1"/>
    <col min="2778" max="2795" width="15.7109375" style="35" customWidth="1"/>
    <col min="2796" max="3024" width="9.140625" style="35"/>
    <col min="3025" max="3025" width="15.42578125" style="35" customWidth="1"/>
    <col min="3026" max="3026" width="58.140625" style="35" customWidth="1"/>
    <col min="3027" max="3027" width="8.28515625" style="35" customWidth="1"/>
    <col min="3028" max="3028" width="10.42578125" style="35" customWidth="1"/>
    <col min="3029" max="3029" width="14.7109375" style="35" bestFit="1" customWidth="1"/>
    <col min="3030" max="3030" width="18.85546875" style="35" bestFit="1" customWidth="1"/>
    <col min="3031" max="3031" width="16" style="35" bestFit="1" customWidth="1"/>
    <col min="3032" max="3032" width="14.42578125" style="35" customWidth="1"/>
    <col min="3033" max="3033" width="17" style="35" customWidth="1"/>
    <col min="3034" max="3051" width="15.7109375" style="35" customWidth="1"/>
    <col min="3052" max="3280" width="9.140625" style="35"/>
    <col min="3281" max="3281" width="15.42578125" style="35" customWidth="1"/>
    <col min="3282" max="3282" width="58.140625" style="35" customWidth="1"/>
    <col min="3283" max="3283" width="8.28515625" style="35" customWidth="1"/>
    <col min="3284" max="3284" width="10.42578125" style="35" customWidth="1"/>
    <col min="3285" max="3285" width="14.7109375" style="35" bestFit="1" customWidth="1"/>
    <col min="3286" max="3286" width="18.85546875" style="35" bestFit="1" customWidth="1"/>
    <col min="3287" max="3287" width="16" style="35" bestFit="1" customWidth="1"/>
    <col min="3288" max="3288" width="14.42578125" style="35" customWidth="1"/>
    <col min="3289" max="3289" width="17" style="35" customWidth="1"/>
    <col min="3290" max="3307" width="15.7109375" style="35" customWidth="1"/>
    <col min="3308" max="3536" width="9.140625" style="35"/>
    <col min="3537" max="3537" width="15.42578125" style="35" customWidth="1"/>
    <col min="3538" max="3538" width="58.140625" style="35" customWidth="1"/>
    <col min="3539" max="3539" width="8.28515625" style="35" customWidth="1"/>
    <col min="3540" max="3540" width="10.42578125" style="35" customWidth="1"/>
    <col min="3541" max="3541" width="14.7109375" style="35" bestFit="1" customWidth="1"/>
    <col min="3542" max="3542" width="18.85546875" style="35" bestFit="1" customWidth="1"/>
    <col min="3543" max="3543" width="16" style="35" bestFit="1" customWidth="1"/>
    <col min="3544" max="3544" width="14.42578125" style="35" customWidth="1"/>
    <col min="3545" max="3545" width="17" style="35" customWidth="1"/>
    <col min="3546" max="3563" width="15.7109375" style="35" customWidth="1"/>
    <col min="3564" max="3792" width="9.140625" style="35"/>
    <col min="3793" max="3793" width="15.42578125" style="35" customWidth="1"/>
    <col min="3794" max="3794" width="58.140625" style="35" customWidth="1"/>
    <col min="3795" max="3795" width="8.28515625" style="35" customWidth="1"/>
    <col min="3796" max="3796" width="10.42578125" style="35" customWidth="1"/>
    <col min="3797" max="3797" width="14.7109375" style="35" bestFit="1" customWidth="1"/>
    <col min="3798" max="3798" width="18.85546875" style="35" bestFit="1" customWidth="1"/>
    <col min="3799" max="3799" width="16" style="35" bestFit="1" customWidth="1"/>
    <col min="3800" max="3800" width="14.42578125" style="35" customWidth="1"/>
    <col min="3801" max="3801" width="17" style="35" customWidth="1"/>
    <col min="3802" max="3819" width="15.7109375" style="35" customWidth="1"/>
    <col min="3820" max="4048" width="9.140625" style="35"/>
    <col min="4049" max="4049" width="15.42578125" style="35" customWidth="1"/>
    <col min="4050" max="4050" width="58.140625" style="35" customWidth="1"/>
    <col min="4051" max="4051" width="8.28515625" style="35" customWidth="1"/>
    <col min="4052" max="4052" width="10.42578125" style="35" customWidth="1"/>
    <col min="4053" max="4053" width="14.7109375" style="35" bestFit="1" customWidth="1"/>
    <col min="4054" max="4054" width="18.85546875" style="35" bestFit="1" customWidth="1"/>
    <col min="4055" max="4055" width="16" style="35" bestFit="1" customWidth="1"/>
    <col min="4056" max="4056" width="14.42578125" style="35" customWidth="1"/>
    <col min="4057" max="4057" width="17" style="35" customWidth="1"/>
    <col min="4058" max="4075" width="15.7109375" style="35" customWidth="1"/>
    <col min="4076" max="4304" width="9.140625" style="35"/>
    <col min="4305" max="4305" width="15.42578125" style="35" customWidth="1"/>
    <col min="4306" max="4306" width="58.140625" style="35" customWidth="1"/>
    <col min="4307" max="4307" width="8.28515625" style="35" customWidth="1"/>
    <col min="4308" max="4308" width="10.42578125" style="35" customWidth="1"/>
    <col min="4309" max="4309" width="14.7109375" style="35" bestFit="1" customWidth="1"/>
    <col min="4310" max="4310" width="18.85546875" style="35" bestFit="1" customWidth="1"/>
    <col min="4311" max="4311" width="16" style="35" bestFit="1" customWidth="1"/>
    <col min="4312" max="4312" width="14.42578125" style="35" customWidth="1"/>
    <col min="4313" max="4313" width="17" style="35" customWidth="1"/>
    <col min="4314" max="4331" width="15.7109375" style="35" customWidth="1"/>
    <col min="4332" max="4560" width="9.140625" style="35"/>
    <col min="4561" max="4561" width="15.42578125" style="35" customWidth="1"/>
    <col min="4562" max="4562" width="58.140625" style="35" customWidth="1"/>
    <col min="4563" max="4563" width="8.28515625" style="35" customWidth="1"/>
    <col min="4564" max="4564" width="10.42578125" style="35" customWidth="1"/>
    <col min="4565" max="4565" width="14.7109375" style="35" bestFit="1" customWidth="1"/>
    <col min="4566" max="4566" width="18.85546875" style="35" bestFit="1" customWidth="1"/>
    <col min="4567" max="4567" width="16" style="35" bestFit="1" customWidth="1"/>
    <col min="4568" max="4568" width="14.42578125" style="35" customWidth="1"/>
    <col min="4569" max="4569" width="17" style="35" customWidth="1"/>
    <col min="4570" max="4587" width="15.7109375" style="35" customWidth="1"/>
    <col min="4588" max="4816" width="9.140625" style="35"/>
    <col min="4817" max="4817" width="15.42578125" style="35" customWidth="1"/>
    <col min="4818" max="4818" width="58.140625" style="35" customWidth="1"/>
    <col min="4819" max="4819" width="8.28515625" style="35" customWidth="1"/>
    <col min="4820" max="4820" width="10.42578125" style="35" customWidth="1"/>
    <col min="4821" max="4821" width="14.7109375" style="35" bestFit="1" customWidth="1"/>
    <col min="4822" max="4822" width="18.85546875" style="35" bestFit="1" customWidth="1"/>
    <col min="4823" max="4823" width="16" style="35" bestFit="1" customWidth="1"/>
    <col min="4824" max="4824" width="14.42578125" style="35" customWidth="1"/>
    <col min="4825" max="4825" width="17" style="35" customWidth="1"/>
    <col min="4826" max="4843" width="15.7109375" style="35" customWidth="1"/>
    <col min="4844" max="5072" width="9.140625" style="35"/>
    <col min="5073" max="5073" width="15.42578125" style="35" customWidth="1"/>
    <col min="5074" max="5074" width="58.140625" style="35" customWidth="1"/>
    <col min="5075" max="5075" width="8.28515625" style="35" customWidth="1"/>
    <col min="5076" max="5076" width="10.42578125" style="35" customWidth="1"/>
    <col min="5077" max="5077" width="14.7109375" style="35" bestFit="1" customWidth="1"/>
    <col min="5078" max="5078" width="18.85546875" style="35" bestFit="1" customWidth="1"/>
    <col min="5079" max="5079" width="16" style="35" bestFit="1" customWidth="1"/>
    <col min="5080" max="5080" width="14.42578125" style="35" customWidth="1"/>
    <col min="5081" max="5081" width="17" style="35" customWidth="1"/>
    <col min="5082" max="5099" width="15.7109375" style="35" customWidth="1"/>
    <col min="5100" max="5328" width="9.140625" style="35"/>
    <col min="5329" max="5329" width="15.42578125" style="35" customWidth="1"/>
    <col min="5330" max="5330" width="58.140625" style="35" customWidth="1"/>
    <col min="5331" max="5331" width="8.28515625" style="35" customWidth="1"/>
    <col min="5332" max="5332" width="10.42578125" style="35" customWidth="1"/>
    <col min="5333" max="5333" width="14.7109375" style="35" bestFit="1" customWidth="1"/>
    <col min="5334" max="5334" width="18.85546875" style="35" bestFit="1" customWidth="1"/>
    <col min="5335" max="5335" width="16" style="35" bestFit="1" customWidth="1"/>
    <col min="5336" max="5336" width="14.42578125" style="35" customWidth="1"/>
    <col min="5337" max="5337" width="17" style="35" customWidth="1"/>
    <col min="5338" max="5355" width="15.7109375" style="35" customWidth="1"/>
    <col min="5356" max="5584" width="9.140625" style="35"/>
    <col min="5585" max="5585" width="15.42578125" style="35" customWidth="1"/>
    <col min="5586" max="5586" width="58.140625" style="35" customWidth="1"/>
    <col min="5587" max="5587" width="8.28515625" style="35" customWidth="1"/>
    <col min="5588" max="5588" width="10.42578125" style="35" customWidth="1"/>
    <col min="5589" max="5589" width="14.7109375" style="35" bestFit="1" customWidth="1"/>
    <col min="5590" max="5590" width="18.85546875" style="35" bestFit="1" customWidth="1"/>
    <col min="5591" max="5591" width="16" style="35" bestFit="1" customWidth="1"/>
    <col min="5592" max="5592" width="14.42578125" style="35" customWidth="1"/>
    <col min="5593" max="5593" width="17" style="35" customWidth="1"/>
    <col min="5594" max="5611" width="15.7109375" style="35" customWidth="1"/>
    <col min="5612" max="5840" width="9.140625" style="35"/>
    <col min="5841" max="5841" width="15.42578125" style="35" customWidth="1"/>
    <col min="5842" max="5842" width="58.140625" style="35" customWidth="1"/>
    <col min="5843" max="5843" width="8.28515625" style="35" customWidth="1"/>
    <col min="5844" max="5844" width="10.42578125" style="35" customWidth="1"/>
    <col min="5845" max="5845" width="14.7109375" style="35" bestFit="1" customWidth="1"/>
    <col min="5846" max="5846" width="18.85546875" style="35" bestFit="1" customWidth="1"/>
    <col min="5847" max="5847" width="16" style="35" bestFit="1" customWidth="1"/>
    <col min="5848" max="5848" width="14.42578125" style="35" customWidth="1"/>
    <col min="5849" max="5849" width="17" style="35" customWidth="1"/>
    <col min="5850" max="5867" width="15.7109375" style="35" customWidth="1"/>
    <col min="5868" max="6096" width="9.140625" style="35"/>
    <col min="6097" max="6097" width="15.42578125" style="35" customWidth="1"/>
    <col min="6098" max="6098" width="58.140625" style="35" customWidth="1"/>
    <col min="6099" max="6099" width="8.28515625" style="35" customWidth="1"/>
    <col min="6100" max="6100" width="10.42578125" style="35" customWidth="1"/>
    <col min="6101" max="6101" width="14.7109375" style="35" bestFit="1" customWidth="1"/>
    <col min="6102" max="6102" width="18.85546875" style="35" bestFit="1" customWidth="1"/>
    <col min="6103" max="6103" width="16" style="35" bestFit="1" customWidth="1"/>
    <col min="6104" max="6104" width="14.42578125" style="35" customWidth="1"/>
    <col min="6105" max="6105" width="17" style="35" customWidth="1"/>
    <col min="6106" max="6123" width="15.7109375" style="35" customWidth="1"/>
    <col min="6124" max="6352" width="9.140625" style="35"/>
    <col min="6353" max="6353" width="15.42578125" style="35" customWidth="1"/>
    <col min="6354" max="6354" width="58.140625" style="35" customWidth="1"/>
    <col min="6355" max="6355" width="8.28515625" style="35" customWidth="1"/>
    <col min="6356" max="6356" width="10.42578125" style="35" customWidth="1"/>
    <col min="6357" max="6357" width="14.7109375" style="35" bestFit="1" customWidth="1"/>
    <col min="6358" max="6358" width="18.85546875" style="35" bestFit="1" customWidth="1"/>
    <col min="6359" max="6359" width="16" style="35" bestFit="1" customWidth="1"/>
    <col min="6360" max="6360" width="14.42578125" style="35" customWidth="1"/>
    <col min="6361" max="6361" width="17" style="35" customWidth="1"/>
    <col min="6362" max="6379" width="15.7109375" style="35" customWidth="1"/>
    <col min="6380" max="6608" width="9.140625" style="35"/>
    <col min="6609" max="6609" width="15.42578125" style="35" customWidth="1"/>
    <col min="6610" max="6610" width="58.140625" style="35" customWidth="1"/>
    <col min="6611" max="6611" width="8.28515625" style="35" customWidth="1"/>
    <col min="6612" max="6612" width="10.42578125" style="35" customWidth="1"/>
    <col min="6613" max="6613" width="14.7109375" style="35" bestFit="1" customWidth="1"/>
    <col min="6614" max="6614" width="18.85546875" style="35" bestFit="1" customWidth="1"/>
    <col min="6615" max="6615" width="16" style="35" bestFit="1" customWidth="1"/>
    <col min="6616" max="6616" width="14.42578125" style="35" customWidth="1"/>
    <col min="6617" max="6617" width="17" style="35" customWidth="1"/>
    <col min="6618" max="6635" width="15.7109375" style="35" customWidth="1"/>
    <col min="6636" max="6864" width="9.140625" style="35"/>
    <col min="6865" max="6865" width="15.42578125" style="35" customWidth="1"/>
    <col min="6866" max="6866" width="58.140625" style="35" customWidth="1"/>
    <col min="6867" max="6867" width="8.28515625" style="35" customWidth="1"/>
    <col min="6868" max="6868" width="10.42578125" style="35" customWidth="1"/>
    <col min="6869" max="6869" width="14.7109375" style="35" bestFit="1" customWidth="1"/>
    <col min="6870" max="6870" width="18.85546875" style="35" bestFit="1" customWidth="1"/>
    <col min="6871" max="6871" width="16" style="35" bestFit="1" customWidth="1"/>
    <col min="6872" max="6872" width="14.42578125" style="35" customWidth="1"/>
    <col min="6873" max="6873" width="17" style="35" customWidth="1"/>
    <col min="6874" max="6891" width="15.7109375" style="35" customWidth="1"/>
    <col min="6892" max="7120" width="9.140625" style="35"/>
    <col min="7121" max="7121" width="15.42578125" style="35" customWidth="1"/>
    <col min="7122" max="7122" width="58.140625" style="35" customWidth="1"/>
    <col min="7123" max="7123" width="8.28515625" style="35" customWidth="1"/>
    <col min="7124" max="7124" width="10.42578125" style="35" customWidth="1"/>
    <col min="7125" max="7125" width="14.7109375" style="35" bestFit="1" customWidth="1"/>
    <col min="7126" max="7126" width="18.85546875" style="35" bestFit="1" customWidth="1"/>
    <col min="7127" max="7127" width="16" style="35" bestFit="1" customWidth="1"/>
    <col min="7128" max="7128" width="14.42578125" style="35" customWidth="1"/>
    <col min="7129" max="7129" width="17" style="35" customWidth="1"/>
    <col min="7130" max="7147" width="15.7109375" style="35" customWidth="1"/>
    <col min="7148" max="7376" width="9.140625" style="35"/>
    <col min="7377" max="7377" width="15.42578125" style="35" customWidth="1"/>
    <col min="7378" max="7378" width="58.140625" style="35" customWidth="1"/>
    <col min="7379" max="7379" width="8.28515625" style="35" customWidth="1"/>
    <col min="7380" max="7380" width="10.42578125" style="35" customWidth="1"/>
    <col min="7381" max="7381" width="14.7109375" style="35" bestFit="1" customWidth="1"/>
    <col min="7382" max="7382" width="18.85546875" style="35" bestFit="1" customWidth="1"/>
    <col min="7383" max="7383" width="16" style="35" bestFit="1" customWidth="1"/>
    <col min="7384" max="7384" width="14.42578125" style="35" customWidth="1"/>
    <col min="7385" max="7385" width="17" style="35" customWidth="1"/>
    <col min="7386" max="7403" width="15.7109375" style="35" customWidth="1"/>
    <col min="7404" max="7632" width="9.140625" style="35"/>
    <col min="7633" max="7633" width="15.42578125" style="35" customWidth="1"/>
    <col min="7634" max="7634" width="58.140625" style="35" customWidth="1"/>
    <col min="7635" max="7635" width="8.28515625" style="35" customWidth="1"/>
    <col min="7636" max="7636" width="10.42578125" style="35" customWidth="1"/>
    <col min="7637" max="7637" width="14.7109375" style="35" bestFit="1" customWidth="1"/>
    <col min="7638" max="7638" width="18.85546875" style="35" bestFit="1" customWidth="1"/>
    <col min="7639" max="7639" width="16" style="35" bestFit="1" customWidth="1"/>
    <col min="7640" max="7640" width="14.42578125" style="35" customWidth="1"/>
    <col min="7641" max="7641" width="17" style="35" customWidth="1"/>
    <col min="7642" max="7659" width="15.7109375" style="35" customWidth="1"/>
    <col min="7660" max="7888" width="9.140625" style="35"/>
    <col min="7889" max="7889" width="15.42578125" style="35" customWidth="1"/>
    <col min="7890" max="7890" width="58.140625" style="35" customWidth="1"/>
    <col min="7891" max="7891" width="8.28515625" style="35" customWidth="1"/>
    <col min="7892" max="7892" width="10.42578125" style="35" customWidth="1"/>
    <col min="7893" max="7893" width="14.7109375" style="35" bestFit="1" customWidth="1"/>
    <col min="7894" max="7894" width="18.85546875" style="35" bestFit="1" customWidth="1"/>
    <col min="7895" max="7895" width="16" style="35" bestFit="1" customWidth="1"/>
    <col min="7896" max="7896" width="14.42578125" style="35" customWidth="1"/>
    <col min="7897" max="7897" width="17" style="35" customWidth="1"/>
    <col min="7898" max="7915" width="15.7109375" style="35" customWidth="1"/>
    <col min="7916" max="8144" width="9.140625" style="35"/>
    <col min="8145" max="8145" width="15.42578125" style="35" customWidth="1"/>
    <col min="8146" max="8146" width="58.140625" style="35" customWidth="1"/>
    <col min="8147" max="8147" width="8.28515625" style="35" customWidth="1"/>
    <col min="8148" max="8148" width="10.42578125" style="35" customWidth="1"/>
    <col min="8149" max="8149" width="14.7109375" style="35" bestFit="1" customWidth="1"/>
    <col min="8150" max="8150" width="18.85546875" style="35" bestFit="1" customWidth="1"/>
    <col min="8151" max="8151" width="16" style="35" bestFit="1" customWidth="1"/>
    <col min="8152" max="8152" width="14.42578125" style="35" customWidth="1"/>
    <col min="8153" max="8153" width="17" style="35" customWidth="1"/>
    <col min="8154" max="8171" width="15.7109375" style="35" customWidth="1"/>
    <col min="8172" max="8400" width="9.140625" style="35"/>
    <col min="8401" max="8401" width="15.42578125" style="35" customWidth="1"/>
    <col min="8402" max="8402" width="58.140625" style="35" customWidth="1"/>
    <col min="8403" max="8403" width="8.28515625" style="35" customWidth="1"/>
    <col min="8404" max="8404" width="10.42578125" style="35" customWidth="1"/>
    <col min="8405" max="8405" width="14.7109375" style="35" bestFit="1" customWidth="1"/>
    <col min="8406" max="8406" width="18.85546875" style="35" bestFit="1" customWidth="1"/>
    <col min="8407" max="8407" width="16" style="35" bestFit="1" customWidth="1"/>
    <col min="8408" max="8408" width="14.42578125" style="35" customWidth="1"/>
    <col min="8409" max="8409" width="17" style="35" customWidth="1"/>
    <col min="8410" max="8427" width="15.7109375" style="35" customWidth="1"/>
    <col min="8428" max="8656" width="9.140625" style="35"/>
    <col min="8657" max="8657" width="15.42578125" style="35" customWidth="1"/>
    <col min="8658" max="8658" width="58.140625" style="35" customWidth="1"/>
    <col min="8659" max="8659" width="8.28515625" style="35" customWidth="1"/>
    <col min="8660" max="8660" width="10.42578125" style="35" customWidth="1"/>
    <col min="8661" max="8661" width="14.7109375" style="35" bestFit="1" customWidth="1"/>
    <col min="8662" max="8662" width="18.85546875" style="35" bestFit="1" customWidth="1"/>
    <col min="8663" max="8663" width="16" style="35" bestFit="1" customWidth="1"/>
    <col min="8664" max="8664" width="14.42578125" style="35" customWidth="1"/>
    <col min="8665" max="8665" width="17" style="35" customWidth="1"/>
    <col min="8666" max="8683" width="15.7109375" style="35" customWidth="1"/>
    <col min="8684" max="8912" width="9.140625" style="35"/>
    <col min="8913" max="8913" width="15.42578125" style="35" customWidth="1"/>
    <col min="8914" max="8914" width="58.140625" style="35" customWidth="1"/>
    <col min="8915" max="8915" width="8.28515625" style="35" customWidth="1"/>
    <col min="8916" max="8916" width="10.42578125" style="35" customWidth="1"/>
    <col min="8917" max="8917" width="14.7109375" style="35" bestFit="1" customWidth="1"/>
    <col min="8918" max="8918" width="18.85546875" style="35" bestFit="1" customWidth="1"/>
    <col min="8919" max="8919" width="16" style="35" bestFit="1" customWidth="1"/>
    <col min="8920" max="8920" width="14.42578125" style="35" customWidth="1"/>
    <col min="8921" max="8921" width="17" style="35" customWidth="1"/>
    <col min="8922" max="8939" width="15.7109375" style="35" customWidth="1"/>
    <col min="8940" max="9168" width="9.140625" style="35"/>
    <col min="9169" max="9169" width="15.42578125" style="35" customWidth="1"/>
    <col min="9170" max="9170" width="58.140625" style="35" customWidth="1"/>
    <col min="9171" max="9171" width="8.28515625" style="35" customWidth="1"/>
    <col min="9172" max="9172" width="10.42578125" style="35" customWidth="1"/>
    <col min="9173" max="9173" width="14.7109375" style="35" bestFit="1" customWidth="1"/>
    <col min="9174" max="9174" width="18.85546875" style="35" bestFit="1" customWidth="1"/>
    <col min="9175" max="9175" width="16" style="35" bestFit="1" customWidth="1"/>
    <col min="9176" max="9176" width="14.42578125" style="35" customWidth="1"/>
    <col min="9177" max="9177" width="17" style="35" customWidth="1"/>
    <col min="9178" max="9195" width="15.7109375" style="35" customWidth="1"/>
    <col min="9196" max="9424" width="9.140625" style="35"/>
    <col min="9425" max="9425" width="15.42578125" style="35" customWidth="1"/>
    <col min="9426" max="9426" width="58.140625" style="35" customWidth="1"/>
    <col min="9427" max="9427" width="8.28515625" style="35" customWidth="1"/>
    <col min="9428" max="9428" width="10.42578125" style="35" customWidth="1"/>
    <col min="9429" max="9429" width="14.7109375" style="35" bestFit="1" customWidth="1"/>
    <col min="9430" max="9430" width="18.85546875" style="35" bestFit="1" customWidth="1"/>
    <col min="9431" max="9431" width="16" style="35" bestFit="1" customWidth="1"/>
    <col min="9432" max="9432" width="14.42578125" style="35" customWidth="1"/>
    <col min="9433" max="9433" width="17" style="35" customWidth="1"/>
    <col min="9434" max="9451" width="15.7109375" style="35" customWidth="1"/>
    <col min="9452" max="9680" width="9.140625" style="35"/>
    <col min="9681" max="9681" width="15.42578125" style="35" customWidth="1"/>
    <col min="9682" max="9682" width="58.140625" style="35" customWidth="1"/>
    <col min="9683" max="9683" width="8.28515625" style="35" customWidth="1"/>
    <col min="9684" max="9684" width="10.42578125" style="35" customWidth="1"/>
    <col min="9685" max="9685" width="14.7109375" style="35" bestFit="1" customWidth="1"/>
    <col min="9686" max="9686" width="18.85546875" style="35" bestFit="1" customWidth="1"/>
    <col min="9687" max="9687" width="16" style="35" bestFit="1" customWidth="1"/>
    <col min="9688" max="9688" width="14.42578125" style="35" customWidth="1"/>
    <col min="9689" max="9689" width="17" style="35" customWidth="1"/>
    <col min="9690" max="9707" width="15.7109375" style="35" customWidth="1"/>
    <col min="9708" max="9936" width="9.140625" style="35"/>
    <col min="9937" max="9937" width="15.42578125" style="35" customWidth="1"/>
    <col min="9938" max="9938" width="58.140625" style="35" customWidth="1"/>
    <col min="9939" max="9939" width="8.28515625" style="35" customWidth="1"/>
    <col min="9940" max="9940" width="10.42578125" style="35" customWidth="1"/>
    <col min="9941" max="9941" width="14.7109375" style="35" bestFit="1" customWidth="1"/>
    <col min="9942" max="9942" width="18.85546875" style="35" bestFit="1" customWidth="1"/>
    <col min="9943" max="9943" width="16" style="35" bestFit="1" customWidth="1"/>
    <col min="9944" max="9944" width="14.42578125" style="35" customWidth="1"/>
    <col min="9945" max="9945" width="17" style="35" customWidth="1"/>
    <col min="9946" max="9963" width="15.7109375" style="35" customWidth="1"/>
    <col min="9964" max="10192" width="9.140625" style="35"/>
    <col min="10193" max="10193" width="15.42578125" style="35" customWidth="1"/>
    <col min="10194" max="10194" width="58.140625" style="35" customWidth="1"/>
    <col min="10195" max="10195" width="8.28515625" style="35" customWidth="1"/>
    <col min="10196" max="10196" width="10.42578125" style="35" customWidth="1"/>
    <col min="10197" max="10197" width="14.7109375" style="35" bestFit="1" customWidth="1"/>
    <col min="10198" max="10198" width="18.85546875" style="35" bestFit="1" customWidth="1"/>
    <col min="10199" max="10199" width="16" style="35" bestFit="1" customWidth="1"/>
    <col min="10200" max="10200" width="14.42578125" style="35" customWidth="1"/>
    <col min="10201" max="10201" width="17" style="35" customWidth="1"/>
    <col min="10202" max="10219" width="15.7109375" style="35" customWidth="1"/>
    <col min="10220" max="10448" width="9.140625" style="35"/>
    <col min="10449" max="10449" width="15.42578125" style="35" customWidth="1"/>
    <col min="10450" max="10450" width="58.140625" style="35" customWidth="1"/>
    <col min="10451" max="10451" width="8.28515625" style="35" customWidth="1"/>
    <col min="10452" max="10452" width="10.42578125" style="35" customWidth="1"/>
    <col min="10453" max="10453" width="14.7109375" style="35" bestFit="1" customWidth="1"/>
    <col min="10454" max="10454" width="18.85546875" style="35" bestFit="1" customWidth="1"/>
    <col min="10455" max="10455" width="16" style="35" bestFit="1" customWidth="1"/>
    <col min="10456" max="10456" width="14.42578125" style="35" customWidth="1"/>
    <col min="10457" max="10457" width="17" style="35" customWidth="1"/>
    <col min="10458" max="10475" width="15.7109375" style="35" customWidth="1"/>
    <col min="10476" max="10704" width="9.140625" style="35"/>
    <col min="10705" max="10705" width="15.42578125" style="35" customWidth="1"/>
    <col min="10706" max="10706" width="58.140625" style="35" customWidth="1"/>
    <col min="10707" max="10707" width="8.28515625" style="35" customWidth="1"/>
    <col min="10708" max="10708" width="10.42578125" style="35" customWidth="1"/>
    <col min="10709" max="10709" width="14.7109375" style="35" bestFit="1" customWidth="1"/>
    <col min="10710" max="10710" width="18.85546875" style="35" bestFit="1" customWidth="1"/>
    <col min="10711" max="10711" width="16" style="35" bestFit="1" customWidth="1"/>
    <col min="10712" max="10712" width="14.42578125" style="35" customWidth="1"/>
    <col min="10713" max="10713" width="17" style="35" customWidth="1"/>
    <col min="10714" max="10731" width="15.7109375" style="35" customWidth="1"/>
    <col min="10732" max="10960" width="9.140625" style="35"/>
    <col min="10961" max="10961" width="15.42578125" style="35" customWidth="1"/>
    <col min="10962" max="10962" width="58.140625" style="35" customWidth="1"/>
    <col min="10963" max="10963" width="8.28515625" style="35" customWidth="1"/>
    <col min="10964" max="10964" width="10.42578125" style="35" customWidth="1"/>
    <col min="10965" max="10965" width="14.7109375" style="35" bestFit="1" customWidth="1"/>
    <col min="10966" max="10966" width="18.85546875" style="35" bestFit="1" customWidth="1"/>
    <col min="10967" max="10967" width="16" style="35" bestFit="1" customWidth="1"/>
    <col min="10968" max="10968" width="14.42578125" style="35" customWidth="1"/>
    <col min="10969" max="10969" width="17" style="35" customWidth="1"/>
    <col min="10970" max="10987" width="15.7109375" style="35" customWidth="1"/>
    <col min="10988" max="11216" width="9.140625" style="35"/>
    <col min="11217" max="11217" width="15.42578125" style="35" customWidth="1"/>
    <col min="11218" max="11218" width="58.140625" style="35" customWidth="1"/>
    <col min="11219" max="11219" width="8.28515625" style="35" customWidth="1"/>
    <col min="11220" max="11220" width="10.42578125" style="35" customWidth="1"/>
    <col min="11221" max="11221" width="14.7109375" style="35" bestFit="1" customWidth="1"/>
    <col min="11222" max="11222" width="18.85546875" style="35" bestFit="1" customWidth="1"/>
    <col min="11223" max="11223" width="16" style="35" bestFit="1" customWidth="1"/>
    <col min="11224" max="11224" width="14.42578125" style="35" customWidth="1"/>
    <col min="11225" max="11225" width="17" style="35" customWidth="1"/>
    <col min="11226" max="11243" width="15.7109375" style="35" customWidth="1"/>
    <col min="11244" max="11472" width="9.140625" style="35"/>
    <col min="11473" max="11473" width="15.42578125" style="35" customWidth="1"/>
    <col min="11474" max="11474" width="58.140625" style="35" customWidth="1"/>
    <col min="11475" max="11475" width="8.28515625" style="35" customWidth="1"/>
    <col min="11476" max="11476" width="10.42578125" style="35" customWidth="1"/>
    <col min="11477" max="11477" width="14.7109375" style="35" bestFit="1" customWidth="1"/>
    <col min="11478" max="11478" width="18.85546875" style="35" bestFit="1" customWidth="1"/>
    <col min="11479" max="11479" width="16" style="35" bestFit="1" customWidth="1"/>
    <col min="11480" max="11480" width="14.42578125" style="35" customWidth="1"/>
    <col min="11481" max="11481" width="17" style="35" customWidth="1"/>
    <col min="11482" max="11499" width="15.7109375" style="35" customWidth="1"/>
    <col min="11500" max="11728" width="9.140625" style="35"/>
    <col min="11729" max="11729" width="15.42578125" style="35" customWidth="1"/>
    <col min="11730" max="11730" width="58.140625" style="35" customWidth="1"/>
    <col min="11731" max="11731" width="8.28515625" style="35" customWidth="1"/>
    <col min="11732" max="11732" width="10.42578125" style="35" customWidth="1"/>
    <col min="11733" max="11733" width="14.7109375" style="35" bestFit="1" customWidth="1"/>
    <col min="11734" max="11734" width="18.85546875" style="35" bestFit="1" customWidth="1"/>
    <col min="11735" max="11735" width="16" style="35" bestFit="1" customWidth="1"/>
    <col min="11736" max="11736" width="14.42578125" style="35" customWidth="1"/>
    <col min="11737" max="11737" width="17" style="35" customWidth="1"/>
    <col min="11738" max="11755" width="15.7109375" style="35" customWidth="1"/>
    <col min="11756" max="11984" width="9.140625" style="35"/>
    <col min="11985" max="11985" width="15.42578125" style="35" customWidth="1"/>
    <col min="11986" max="11986" width="58.140625" style="35" customWidth="1"/>
    <col min="11987" max="11987" width="8.28515625" style="35" customWidth="1"/>
    <col min="11988" max="11988" width="10.42578125" style="35" customWidth="1"/>
    <col min="11989" max="11989" width="14.7109375" style="35" bestFit="1" customWidth="1"/>
    <col min="11990" max="11990" width="18.85546875" style="35" bestFit="1" customWidth="1"/>
    <col min="11991" max="11991" width="16" style="35" bestFit="1" customWidth="1"/>
    <col min="11992" max="11992" width="14.42578125" style="35" customWidth="1"/>
    <col min="11993" max="11993" width="17" style="35" customWidth="1"/>
    <col min="11994" max="12011" width="15.7109375" style="35" customWidth="1"/>
    <col min="12012" max="12240" width="9.140625" style="35"/>
    <col min="12241" max="12241" width="15.42578125" style="35" customWidth="1"/>
    <col min="12242" max="12242" width="58.140625" style="35" customWidth="1"/>
    <col min="12243" max="12243" width="8.28515625" style="35" customWidth="1"/>
    <col min="12244" max="12244" width="10.42578125" style="35" customWidth="1"/>
    <col min="12245" max="12245" width="14.7109375" style="35" bestFit="1" customWidth="1"/>
    <col min="12246" max="12246" width="18.85546875" style="35" bestFit="1" customWidth="1"/>
    <col min="12247" max="12247" width="16" style="35" bestFit="1" customWidth="1"/>
    <col min="12248" max="12248" width="14.42578125" style="35" customWidth="1"/>
    <col min="12249" max="12249" width="17" style="35" customWidth="1"/>
    <col min="12250" max="12267" width="15.7109375" style="35" customWidth="1"/>
    <col min="12268" max="12496" width="9.140625" style="35"/>
    <col min="12497" max="12497" width="15.42578125" style="35" customWidth="1"/>
    <col min="12498" max="12498" width="58.140625" style="35" customWidth="1"/>
    <col min="12499" max="12499" width="8.28515625" style="35" customWidth="1"/>
    <col min="12500" max="12500" width="10.42578125" style="35" customWidth="1"/>
    <col min="12501" max="12501" width="14.7109375" style="35" bestFit="1" customWidth="1"/>
    <col min="12502" max="12502" width="18.85546875" style="35" bestFit="1" customWidth="1"/>
    <col min="12503" max="12503" width="16" style="35" bestFit="1" customWidth="1"/>
    <col min="12504" max="12504" width="14.42578125" style="35" customWidth="1"/>
    <col min="12505" max="12505" width="17" style="35" customWidth="1"/>
    <col min="12506" max="12523" width="15.7109375" style="35" customWidth="1"/>
    <col min="12524" max="12752" width="9.140625" style="35"/>
    <col min="12753" max="12753" width="15.42578125" style="35" customWidth="1"/>
    <col min="12754" max="12754" width="58.140625" style="35" customWidth="1"/>
    <col min="12755" max="12755" width="8.28515625" style="35" customWidth="1"/>
    <col min="12756" max="12756" width="10.42578125" style="35" customWidth="1"/>
    <col min="12757" max="12757" width="14.7109375" style="35" bestFit="1" customWidth="1"/>
    <col min="12758" max="12758" width="18.85546875" style="35" bestFit="1" customWidth="1"/>
    <col min="12759" max="12759" width="16" style="35" bestFit="1" customWidth="1"/>
    <col min="12760" max="12760" width="14.42578125" style="35" customWidth="1"/>
    <col min="12761" max="12761" width="17" style="35" customWidth="1"/>
    <col min="12762" max="12779" width="15.7109375" style="35" customWidth="1"/>
    <col min="12780" max="13008" width="9.140625" style="35"/>
    <col min="13009" max="13009" width="15.42578125" style="35" customWidth="1"/>
    <col min="13010" max="13010" width="58.140625" style="35" customWidth="1"/>
    <col min="13011" max="13011" width="8.28515625" style="35" customWidth="1"/>
    <col min="13012" max="13012" width="10.42578125" style="35" customWidth="1"/>
    <col min="13013" max="13013" width="14.7109375" style="35" bestFit="1" customWidth="1"/>
    <col min="13014" max="13014" width="18.85546875" style="35" bestFit="1" customWidth="1"/>
    <col min="13015" max="13015" width="16" style="35" bestFit="1" customWidth="1"/>
    <col min="13016" max="13016" width="14.42578125" style="35" customWidth="1"/>
    <col min="13017" max="13017" width="17" style="35" customWidth="1"/>
    <col min="13018" max="13035" width="15.7109375" style="35" customWidth="1"/>
    <col min="13036" max="13264" width="9.140625" style="35"/>
    <col min="13265" max="13265" width="15.42578125" style="35" customWidth="1"/>
    <col min="13266" max="13266" width="58.140625" style="35" customWidth="1"/>
    <col min="13267" max="13267" width="8.28515625" style="35" customWidth="1"/>
    <col min="13268" max="13268" width="10.42578125" style="35" customWidth="1"/>
    <col min="13269" max="13269" width="14.7109375" style="35" bestFit="1" customWidth="1"/>
    <col min="13270" max="13270" width="18.85546875" style="35" bestFit="1" customWidth="1"/>
    <col min="13271" max="13271" width="16" style="35" bestFit="1" customWidth="1"/>
    <col min="13272" max="13272" width="14.42578125" style="35" customWidth="1"/>
    <col min="13273" max="13273" width="17" style="35" customWidth="1"/>
    <col min="13274" max="13291" width="15.7109375" style="35" customWidth="1"/>
    <col min="13292" max="13520" width="9.140625" style="35"/>
    <col min="13521" max="13521" width="15.42578125" style="35" customWidth="1"/>
    <col min="13522" max="13522" width="58.140625" style="35" customWidth="1"/>
    <col min="13523" max="13523" width="8.28515625" style="35" customWidth="1"/>
    <col min="13524" max="13524" width="10.42578125" style="35" customWidth="1"/>
    <col min="13525" max="13525" width="14.7109375" style="35" bestFit="1" customWidth="1"/>
    <col min="13526" max="13526" width="18.85546875" style="35" bestFit="1" customWidth="1"/>
    <col min="13527" max="13527" width="16" style="35" bestFit="1" customWidth="1"/>
    <col min="13528" max="13528" width="14.42578125" style="35" customWidth="1"/>
    <col min="13529" max="13529" width="17" style="35" customWidth="1"/>
    <col min="13530" max="13547" width="15.7109375" style="35" customWidth="1"/>
    <col min="13548" max="13776" width="9.140625" style="35"/>
    <col min="13777" max="13777" width="15.42578125" style="35" customWidth="1"/>
    <col min="13778" max="13778" width="58.140625" style="35" customWidth="1"/>
    <col min="13779" max="13779" width="8.28515625" style="35" customWidth="1"/>
    <col min="13780" max="13780" width="10.42578125" style="35" customWidth="1"/>
    <col min="13781" max="13781" width="14.7109375" style="35" bestFit="1" customWidth="1"/>
    <col min="13782" max="13782" width="18.85546875" style="35" bestFit="1" customWidth="1"/>
    <col min="13783" max="13783" width="16" style="35" bestFit="1" customWidth="1"/>
    <col min="13784" max="13784" width="14.42578125" style="35" customWidth="1"/>
    <col min="13785" max="13785" width="17" style="35" customWidth="1"/>
    <col min="13786" max="13803" width="15.7109375" style="35" customWidth="1"/>
    <col min="13804" max="14032" width="9.140625" style="35"/>
    <col min="14033" max="14033" width="15.42578125" style="35" customWidth="1"/>
    <col min="14034" max="14034" width="58.140625" style="35" customWidth="1"/>
    <col min="14035" max="14035" width="8.28515625" style="35" customWidth="1"/>
    <col min="14036" max="14036" width="10.42578125" style="35" customWidth="1"/>
    <col min="14037" max="14037" width="14.7109375" style="35" bestFit="1" customWidth="1"/>
    <col min="14038" max="14038" width="18.85546875" style="35" bestFit="1" customWidth="1"/>
    <col min="14039" max="14039" width="16" style="35" bestFit="1" customWidth="1"/>
    <col min="14040" max="14040" width="14.42578125" style="35" customWidth="1"/>
    <col min="14041" max="14041" width="17" style="35" customWidth="1"/>
    <col min="14042" max="14059" width="15.7109375" style="35" customWidth="1"/>
    <col min="14060" max="14288" width="9.140625" style="35"/>
    <col min="14289" max="14289" width="15.42578125" style="35" customWidth="1"/>
    <col min="14290" max="14290" width="58.140625" style="35" customWidth="1"/>
    <col min="14291" max="14291" width="8.28515625" style="35" customWidth="1"/>
    <col min="14292" max="14292" width="10.42578125" style="35" customWidth="1"/>
    <col min="14293" max="14293" width="14.7109375" style="35" bestFit="1" customWidth="1"/>
    <col min="14294" max="14294" width="18.85546875" style="35" bestFit="1" customWidth="1"/>
    <col min="14295" max="14295" width="16" style="35" bestFit="1" customWidth="1"/>
    <col min="14296" max="14296" width="14.42578125" style="35" customWidth="1"/>
    <col min="14297" max="14297" width="17" style="35" customWidth="1"/>
    <col min="14298" max="14315" width="15.7109375" style="35" customWidth="1"/>
    <col min="14316" max="14544" width="9.140625" style="35"/>
    <col min="14545" max="14545" width="15.42578125" style="35" customWidth="1"/>
    <col min="14546" max="14546" width="58.140625" style="35" customWidth="1"/>
    <col min="14547" max="14547" width="8.28515625" style="35" customWidth="1"/>
    <col min="14548" max="14548" width="10.42578125" style="35" customWidth="1"/>
    <col min="14549" max="14549" width="14.7109375" style="35" bestFit="1" customWidth="1"/>
    <col min="14550" max="14550" width="18.85546875" style="35" bestFit="1" customWidth="1"/>
    <col min="14551" max="14551" width="16" style="35" bestFit="1" customWidth="1"/>
    <col min="14552" max="14552" width="14.42578125" style="35" customWidth="1"/>
    <col min="14553" max="14553" width="17" style="35" customWidth="1"/>
    <col min="14554" max="14571" width="15.7109375" style="35" customWidth="1"/>
    <col min="14572" max="14800" width="9.140625" style="35"/>
    <col min="14801" max="14801" width="15.42578125" style="35" customWidth="1"/>
    <col min="14802" max="14802" width="58.140625" style="35" customWidth="1"/>
    <col min="14803" max="14803" width="8.28515625" style="35" customWidth="1"/>
    <col min="14804" max="14804" width="10.42578125" style="35" customWidth="1"/>
    <col min="14805" max="14805" width="14.7109375" style="35" bestFit="1" customWidth="1"/>
    <col min="14806" max="14806" width="18.85546875" style="35" bestFit="1" customWidth="1"/>
    <col min="14807" max="14807" width="16" style="35" bestFit="1" customWidth="1"/>
    <col min="14808" max="14808" width="14.42578125" style="35" customWidth="1"/>
    <col min="14809" max="14809" width="17" style="35" customWidth="1"/>
    <col min="14810" max="14827" width="15.7109375" style="35" customWidth="1"/>
    <col min="14828" max="15056" width="9.140625" style="35"/>
    <col min="15057" max="15057" width="15.42578125" style="35" customWidth="1"/>
    <col min="15058" max="15058" width="58.140625" style="35" customWidth="1"/>
    <col min="15059" max="15059" width="8.28515625" style="35" customWidth="1"/>
    <col min="15060" max="15060" width="10.42578125" style="35" customWidth="1"/>
    <col min="15061" max="15061" width="14.7109375" style="35" bestFit="1" customWidth="1"/>
    <col min="15062" max="15062" width="18.85546875" style="35" bestFit="1" customWidth="1"/>
    <col min="15063" max="15063" width="16" style="35" bestFit="1" customWidth="1"/>
    <col min="15064" max="15064" width="14.42578125" style="35" customWidth="1"/>
    <col min="15065" max="15065" width="17" style="35" customWidth="1"/>
    <col min="15066" max="15083" width="15.7109375" style="35" customWidth="1"/>
    <col min="15084" max="15312" width="9.140625" style="35"/>
    <col min="15313" max="15313" width="15.42578125" style="35" customWidth="1"/>
    <col min="15314" max="15314" width="58.140625" style="35" customWidth="1"/>
    <col min="15315" max="15315" width="8.28515625" style="35" customWidth="1"/>
    <col min="15316" max="15316" width="10.42578125" style="35" customWidth="1"/>
    <col min="15317" max="15317" width="14.7109375" style="35" bestFit="1" customWidth="1"/>
    <col min="15318" max="15318" width="18.85546875" style="35" bestFit="1" customWidth="1"/>
    <col min="15319" max="15319" width="16" style="35" bestFit="1" customWidth="1"/>
    <col min="15320" max="15320" width="14.42578125" style="35" customWidth="1"/>
    <col min="15321" max="15321" width="17" style="35" customWidth="1"/>
    <col min="15322" max="15339" width="15.7109375" style="35" customWidth="1"/>
    <col min="15340" max="15568" width="9.140625" style="35"/>
    <col min="15569" max="15569" width="15.42578125" style="35" customWidth="1"/>
    <col min="15570" max="15570" width="58.140625" style="35" customWidth="1"/>
    <col min="15571" max="15571" width="8.28515625" style="35" customWidth="1"/>
    <col min="15572" max="15572" width="10.42578125" style="35" customWidth="1"/>
    <col min="15573" max="15573" width="14.7109375" style="35" bestFit="1" customWidth="1"/>
    <col min="15574" max="15574" width="18.85546875" style="35" bestFit="1" customWidth="1"/>
    <col min="15575" max="15575" width="16" style="35" bestFit="1" customWidth="1"/>
    <col min="15576" max="15576" width="14.42578125" style="35" customWidth="1"/>
    <col min="15577" max="15577" width="17" style="35" customWidth="1"/>
    <col min="15578" max="15595" width="15.7109375" style="35" customWidth="1"/>
    <col min="15596" max="15824" width="9.140625" style="35"/>
    <col min="15825" max="15825" width="15.42578125" style="35" customWidth="1"/>
    <col min="15826" max="15826" width="58.140625" style="35" customWidth="1"/>
    <col min="15827" max="15827" width="8.28515625" style="35" customWidth="1"/>
    <col min="15828" max="15828" width="10.42578125" style="35" customWidth="1"/>
    <col min="15829" max="15829" width="14.7109375" style="35" bestFit="1" customWidth="1"/>
    <col min="15830" max="15830" width="18.85546875" style="35" bestFit="1" customWidth="1"/>
    <col min="15831" max="15831" width="16" style="35" bestFit="1" customWidth="1"/>
    <col min="15832" max="15832" width="14.42578125" style="35" customWidth="1"/>
    <col min="15833" max="15833" width="17" style="35" customWidth="1"/>
    <col min="15834" max="15851" width="15.7109375" style="35" customWidth="1"/>
    <col min="15852" max="16080" width="9.140625" style="35"/>
    <col min="16081" max="16081" width="15.42578125" style="35" customWidth="1"/>
    <col min="16082" max="16082" width="58.140625" style="35" customWidth="1"/>
    <col min="16083" max="16083" width="8.28515625" style="35" customWidth="1"/>
    <col min="16084" max="16084" width="10.42578125" style="35" customWidth="1"/>
    <col min="16085" max="16085" width="14.7109375" style="35" bestFit="1" customWidth="1"/>
    <col min="16086" max="16086" width="18.85546875" style="35" bestFit="1" customWidth="1"/>
    <col min="16087" max="16087" width="16" style="35" bestFit="1" customWidth="1"/>
    <col min="16088" max="16088" width="14.42578125" style="35" customWidth="1"/>
    <col min="16089" max="16089" width="17" style="35" customWidth="1"/>
    <col min="16090" max="16107" width="15.7109375" style="35" customWidth="1"/>
    <col min="16108" max="16384" width="9.140625" style="35"/>
  </cols>
  <sheetData>
    <row r="1" spans="1:8" s="386" customFormat="1" ht="72" customHeight="1">
      <c r="A1" s="790" t="s">
        <v>14031</v>
      </c>
      <c r="B1" s="791"/>
      <c r="C1" s="791"/>
      <c r="D1" s="791"/>
      <c r="E1" s="791"/>
      <c r="F1" s="791"/>
      <c r="G1" s="792"/>
      <c r="H1" s="388"/>
    </row>
    <row r="2" spans="1:8" s="386" customFormat="1" ht="26.25" customHeight="1">
      <c r="A2" s="797" t="s">
        <v>14945</v>
      </c>
      <c r="B2" s="798"/>
      <c r="C2" s="798"/>
      <c r="D2" s="798"/>
      <c r="E2" s="715"/>
      <c r="F2" s="715"/>
      <c r="G2" s="714"/>
      <c r="H2" s="387"/>
    </row>
    <row r="3" spans="1:8" s="386" customFormat="1" ht="55.5" customHeight="1">
      <c r="A3" s="787" t="s">
        <v>14982</v>
      </c>
      <c r="B3" s="793"/>
      <c r="C3" s="793"/>
      <c r="D3" s="722"/>
      <c r="E3" s="788"/>
      <c r="F3" s="788"/>
      <c r="G3" s="789"/>
      <c r="H3" s="387"/>
    </row>
    <row r="4" spans="1:8" s="500" customFormat="1" ht="18">
      <c r="A4" s="794" t="s">
        <v>12817</v>
      </c>
      <c r="B4" s="795"/>
      <c r="C4" s="795"/>
      <c r="D4" s="795"/>
      <c r="E4" s="795"/>
      <c r="F4" s="795"/>
      <c r="G4" s="796"/>
      <c r="H4" s="510"/>
    </row>
    <row r="5" spans="1:8" ht="38.25">
      <c r="A5" s="723" t="s">
        <v>4062</v>
      </c>
      <c r="B5" s="724" t="s">
        <v>4051</v>
      </c>
      <c r="C5" s="724" t="s">
        <v>4063</v>
      </c>
      <c r="D5" s="725" t="s">
        <v>4053</v>
      </c>
      <c r="E5" s="726" t="s">
        <v>5458</v>
      </c>
      <c r="F5" s="726" t="s">
        <v>5454</v>
      </c>
      <c r="G5" s="727" t="s">
        <v>4072</v>
      </c>
      <c r="H5" s="89"/>
    </row>
    <row r="6" spans="1:8" s="36" customFormat="1">
      <c r="A6" s="728" t="s">
        <v>4054</v>
      </c>
      <c r="B6" s="729" t="s">
        <v>1352</v>
      </c>
      <c r="C6" s="730"/>
      <c r="D6" s="731"/>
      <c r="E6" s="731"/>
      <c r="F6" s="732"/>
      <c r="G6" s="733"/>
      <c r="H6" s="90"/>
    </row>
    <row r="7" spans="1:8" s="36" customFormat="1">
      <c r="A7" s="734" t="s">
        <v>4055</v>
      </c>
      <c r="B7" s="735" t="s">
        <v>1353</v>
      </c>
      <c r="C7" s="736"/>
      <c r="D7" s="737"/>
      <c r="E7" s="737"/>
      <c r="F7" s="738"/>
      <c r="G7" s="739"/>
      <c r="H7" s="90"/>
    </row>
    <row r="8" spans="1:8" s="37" customFormat="1">
      <c r="A8" s="740" t="s">
        <v>4064</v>
      </c>
      <c r="B8" s="741" t="s">
        <v>14525</v>
      </c>
      <c r="C8" s="742" t="s">
        <v>82</v>
      </c>
      <c r="D8" s="743">
        <v>1701.86</v>
      </c>
      <c r="E8" s="743"/>
      <c r="F8" s="744"/>
      <c r="G8" s="721" t="s">
        <v>14033</v>
      </c>
      <c r="H8" s="431"/>
    </row>
    <row r="9" spans="1:8" s="513" customFormat="1">
      <c r="A9" s="740" t="s">
        <v>5463</v>
      </c>
      <c r="B9" s="741" t="s">
        <v>14526</v>
      </c>
      <c r="C9" s="742" t="s">
        <v>82</v>
      </c>
      <c r="D9" s="743">
        <v>8.32</v>
      </c>
      <c r="E9" s="743"/>
      <c r="F9" s="744"/>
      <c r="G9" s="721" t="s">
        <v>14389</v>
      </c>
      <c r="H9" s="512"/>
    </row>
    <row r="10" spans="1:8" s="513" customFormat="1" ht="25.5">
      <c r="A10" s="740" t="s">
        <v>14417</v>
      </c>
      <c r="B10" s="741" t="s">
        <v>14416</v>
      </c>
      <c r="C10" s="742" t="s">
        <v>52</v>
      </c>
      <c r="D10" s="743">
        <v>2.94</v>
      </c>
      <c r="E10" s="743"/>
      <c r="F10" s="744"/>
      <c r="G10" s="721" t="s">
        <v>14418</v>
      </c>
      <c r="H10" s="512"/>
    </row>
    <row r="11" spans="1:8" s="36" customFormat="1">
      <c r="A11" s="734" t="s">
        <v>14400</v>
      </c>
      <c r="B11" s="735" t="s">
        <v>1432</v>
      </c>
      <c r="C11" s="736"/>
      <c r="D11" s="737"/>
      <c r="E11" s="737"/>
      <c r="F11" s="738"/>
      <c r="G11" s="739"/>
      <c r="H11" s="90"/>
    </row>
    <row r="12" spans="1:8" s="513" customFormat="1">
      <c r="A12" s="740" t="s">
        <v>14401</v>
      </c>
      <c r="B12" s="741" t="s">
        <v>14527</v>
      </c>
      <c r="C12" s="742" t="s">
        <v>82</v>
      </c>
      <c r="D12" s="743">
        <v>16</v>
      </c>
      <c r="E12" s="743"/>
      <c r="F12" s="744"/>
      <c r="G12" s="721" t="s">
        <v>14398</v>
      </c>
      <c r="H12" s="512"/>
    </row>
    <row r="13" spans="1:8" s="513" customFormat="1" ht="38.25">
      <c r="A13" s="740" t="s">
        <v>14402</v>
      </c>
      <c r="B13" s="741" t="s">
        <v>14528</v>
      </c>
      <c r="C13" s="742" t="s">
        <v>12818</v>
      </c>
      <c r="D13" s="743">
        <v>0.1</v>
      </c>
      <c r="E13" s="743"/>
      <c r="F13" s="744"/>
      <c r="G13" s="721" t="s">
        <v>14399</v>
      </c>
      <c r="H13" s="512"/>
    </row>
    <row r="14" spans="1:8" s="544" customFormat="1">
      <c r="A14" s="745"/>
      <c r="B14" s="746" t="s">
        <v>4065</v>
      </c>
      <c r="C14" s="747"/>
      <c r="D14" s="748"/>
      <c r="E14" s="748"/>
      <c r="F14" s="748"/>
      <c r="G14" s="749"/>
      <c r="H14" s="545"/>
    </row>
    <row r="15" spans="1:8" s="704" customFormat="1">
      <c r="A15" s="745" t="s">
        <v>4056</v>
      </c>
      <c r="B15" s="746" t="s">
        <v>1445</v>
      </c>
      <c r="C15" s="750"/>
      <c r="D15" s="751"/>
      <c r="E15" s="751"/>
      <c r="F15" s="752"/>
      <c r="G15" s="749"/>
      <c r="H15" s="703"/>
    </row>
    <row r="16" spans="1:8" s="704" customFormat="1">
      <c r="A16" s="745" t="s">
        <v>4057</v>
      </c>
      <c r="B16" s="746" t="s">
        <v>1446</v>
      </c>
      <c r="C16" s="750"/>
      <c r="D16" s="751"/>
      <c r="E16" s="751"/>
      <c r="F16" s="752"/>
      <c r="G16" s="749"/>
      <c r="H16" s="703"/>
    </row>
    <row r="17" spans="1:8" s="513" customFormat="1" ht="25.5">
      <c r="A17" s="740" t="s">
        <v>4214</v>
      </c>
      <c r="B17" s="741" t="s">
        <v>14529</v>
      </c>
      <c r="C17" s="742" t="s">
        <v>82</v>
      </c>
      <c r="D17" s="743">
        <v>8</v>
      </c>
      <c r="E17" s="743"/>
      <c r="F17" s="744"/>
      <c r="G17" s="721" t="s">
        <v>5455</v>
      </c>
      <c r="H17" s="512"/>
    </row>
    <row r="18" spans="1:8" s="513" customFormat="1" ht="63.75">
      <c r="A18" s="740" t="s">
        <v>13922</v>
      </c>
      <c r="B18" s="741" t="s">
        <v>14414</v>
      </c>
      <c r="C18" s="742" t="s">
        <v>82</v>
      </c>
      <c r="D18" s="743">
        <v>395.2</v>
      </c>
      <c r="E18" s="743"/>
      <c r="F18" s="744"/>
      <c r="G18" s="721" t="s">
        <v>14415</v>
      </c>
      <c r="H18" s="512"/>
    </row>
    <row r="19" spans="1:8" s="513" customFormat="1" ht="25.5">
      <c r="A19" s="740" t="s">
        <v>14413</v>
      </c>
      <c r="B19" s="741" t="s">
        <v>14530</v>
      </c>
      <c r="C19" s="742" t="s">
        <v>86</v>
      </c>
      <c r="D19" s="743">
        <v>127</v>
      </c>
      <c r="E19" s="743"/>
      <c r="F19" s="744"/>
      <c r="G19" s="721" t="s">
        <v>12838</v>
      </c>
      <c r="H19" s="512"/>
    </row>
    <row r="20" spans="1:8" s="704" customFormat="1">
      <c r="A20" s="745" t="s">
        <v>4058</v>
      </c>
      <c r="B20" s="746" t="s">
        <v>1445</v>
      </c>
      <c r="C20" s="747"/>
      <c r="D20" s="748"/>
      <c r="E20" s="748"/>
      <c r="F20" s="753"/>
      <c r="G20" s="749"/>
      <c r="H20" s="703"/>
    </row>
    <row r="21" spans="1:8" s="513" customFormat="1" ht="63.75">
      <c r="A21" s="740" t="s">
        <v>4215</v>
      </c>
      <c r="B21" s="741" t="s">
        <v>13923</v>
      </c>
      <c r="C21" s="742" t="s">
        <v>82</v>
      </c>
      <c r="D21" s="743">
        <v>6</v>
      </c>
      <c r="E21" s="743"/>
      <c r="F21" s="744"/>
      <c r="G21" s="721" t="s">
        <v>12839</v>
      </c>
      <c r="H21" s="512"/>
    </row>
    <row r="22" spans="1:8" s="513" customFormat="1" ht="63.75">
      <c r="A22" s="740" t="s">
        <v>4216</v>
      </c>
      <c r="B22" s="741" t="s">
        <v>14531</v>
      </c>
      <c r="C22" s="742" t="s">
        <v>82</v>
      </c>
      <c r="D22" s="743">
        <v>1</v>
      </c>
      <c r="E22" s="743"/>
      <c r="F22" s="744"/>
      <c r="G22" s="721" t="s">
        <v>14403</v>
      </c>
      <c r="H22" s="512"/>
    </row>
    <row r="23" spans="1:8" s="513" customFormat="1" ht="63.75">
      <c r="A23" s="740" t="s">
        <v>12835</v>
      </c>
      <c r="B23" s="741" t="s">
        <v>14532</v>
      </c>
      <c r="C23" s="742" t="s">
        <v>82</v>
      </c>
      <c r="D23" s="743">
        <v>10.9</v>
      </c>
      <c r="E23" s="743"/>
      <c r="F23" s="744"/>
      <c r="G23" s="721" t="s">
        <v>14404</v>
      </c>
      <c r="H23" s="512"/>
    </row>
    <row r="24" spans="1:8" s="513" customFormat="1" ht="63.75">
      <c r="A24" s="740" t="s">
        <v>12836</v>
      </c>
      <c r="B24" s="741" t="s">
        <v>14533</v>
      </c>
      <c r="C24" s="742" t="s">
        <v>4052</v>
      </c>
      <c r="D24" s="743">
        <v>0.5</v>
      </c>
      <c r="E24" s="743"/>
      <c r="F24" s="744"/>
      <c r="G24" s="721" t="s">
        <v>14405</v>
      </c>
      <c r="H24" s="512"/>
    </row>
    <row r="25" spans="1:8" s="513" customFormat="1" ht="63.75">
      <c r="A25" s="740" t="s">
        <v>12837</v>
      </c>
      <c r="B25" s="741" t="s">
        <v>14534</v>
      </c>
      <c r="C25" s="742" t="s">
        <v>82</v>
      </c>
      <c r="D25" s="743">
        <v>6</v>
      </c>
      <c r="E25" s="743"/>
      <c r="F25" s="744"/>
      <c r="G25" s="721" t="s">
        <v>14406</v>
      </c>
      <c r="H25" s="512"/>
    </row>
    <row r="26" spans="1:8" s="513" customFormat="1" ht="63.75">
      <c r="A26" s="740" t="s">
        <v>14408</v>
      </c>
      <c r="B26" s="741" t="s">
        <v>14535</v>
      </c>
      <c r="C26" s="742" t="s">
        <v>82</v>
      </c>
      <c r="D26" s="743">
        <v>6</v>
      </c>
      <c r="E26" s="743"/>
      <c r="F26" s="744"/>
      <c r="G26" s="721" t="s">
        <v>14407</v>
      </c>
      <c r="H26" s="512"/>
    </row>
    <row r="27" spans="1:8" s="513" customFormat="1" ht="63.75">
      <c r="A27" s="740" t="s">
        <v>14409</v>
      </c>
      <c r="B27" s="741" t="s">
        <v>14536</v>
      </c>
      <c r="C27" s="742" t="s">
        <v>86</v>
      </c>
      <c r="D27" s="743">
        <v>25</v>
      </c>
      <c r="E27" s="743"/>
      <c r="F27" s="744"/>
      <c r="G27" s="721" t="s">
        <v>12840</v>
      </c>
      <c r="H27" s="512"/>
    </row>
    <row r="28" spans="1:8" s="513" customFormat="1" ht="63.75">
      <c r="A28" s="740" t="s">
        <v>14410</v>
      </c>
      <c r="B28" s="741" t="s">
        <v>14537</v>
      </c>
      <c r="C28" s="742" t="s">
        <v>86</v>
      </c>
      <c r="D28" s="743">
        <v>20</v>
      </c>
      <c r="E28" s="743"/>
      <c r="F28" s="744"/>
      <c r="G28" s="721" t="s">
        <v>12841</v>
      </c>
      <c r="H28" s="512"/>
    </row>
    <row r="29" spans="1:8" s="513" customFormat="1" ht="51">
      <c r="A29" s="740" t="s">
        <v>14411</v>
      </c>
      <c r="B29" s="741" t="s">
        <v>14538</v>
      </c>
      <c r="C29" s="742" t="s">
        <v>86</v>
      </c>
      <c r="D29" s="743">
        <v>1</v>
      </c>
      <c r="E29" s="743"/>
      <c r="F29" s="744"/>
      <c r="G29" s="721" t="s">
        <v>12842</v>
      </c>
      <c r="H29" s="512"/>
    </row>
    <row r="30" spans="1:8" s="513" customFormat="1" ht="38.25">
      <c r="A30" s="740" t="s">
        <v>14412</v>
      </c>
      <c r="B30" s="741" t="s">
        <v>14539</v>
      </c>
      <c r="C30" s="742" t="s">
        <v>4052</v>
      </c>
      <c r="D30" s="743">
        <v>1</v>
      </c>
      <c r="E30" s="743"/>
      <c r="F30" s="744"/>
      <c r="G30" s="721" t="s">
        <v>12843</v>
      </c>
      <c r="H30" s="512"/>
    </row>
    <row r="31" spans="1:8" s="544" customFormat="1">
      <c r="A31" s="745"/>
      <c r="B31" s="746" t="s">
        <v>4217</v>
      </c>
      <c r="C31" s="747"/>
      <c r="D31" s="748"/>
      <c r="E31" s="748"/>
      <c r="F31" s="748"/>
      <c r="G31" s="749"/>
      <c r="H31" s="545"/>
    </row>
    <row r="32" spans="1:8" s="704" customFormat="1">
      <c r="A32" s="745" t="s">
        <v>4066</v>
      </c>
      <c r="B32" s="746" t="s">
        <v>1497</v>
      </c>
      <c r="C32" s="750"/>
      <c r="D32" s="751"/>
      <c r="E32" s="751"/>
      <c r="F32" s="752"/>
      <c r="G32" s="749"/>
    </row>
    <row r="33" spans="1:10" s="704" customFormat="1">
      <c r="A33" s="745" t="s">
        <v>4191</v>
      </c>
      <c r="B33" s="754" t="s">
        <v>1498</v>
      </c>
      <c r="C33" s="750"/>
      <c r="D33" s="751"/>
      <c r="E33" s="751"/>
      <c r="F33" s="752"/>
      <c r="G33" s="749"/>
      <c r="H33" s="703"/>
    </row>
    <row r="34" spans="1:10" s="704" customFormat="1" ht="25.5">
      <c r="A34" s="740" t="s">
        <v>4218</v>
      </c>
      <c r="B34" s="741" t="s">
        <v>14540</v>
      </c>
      <c r="C34" s="742" t="s">
        <v>52</v>
      </c>
      <c r="D34" s="743">
        <v>59.51</v>
      </c>
      <c r="E34" s="743"/>
      <c r="F34" s="744"/>
      <c r="G34" s="721" t="s">
        <v>13928</v>
      </c>
      <c r="H34" s="703"/>
    </row>
    <row r="35" spans="1:10" s="704" customFormat="1">
      <c r="A35" s="740" t="s">
        <v>13926</v>
      </c>
      <c r="B35" s="741" t="s">
        <v>14541</v>
      </c>
      <c r="C35" s="742" t="s">
        <v>52</v>
      </c>
      <c r="D35" s="743">
        <v>596.64</v>
      </c>
      <c r="E35" s="743"/>
      <c r="F35" s="744"/>
      <c r="G35" s="721" t="s">
        <v>14081</v>
      </c>
      <c r="H35" s="703"/>
    </row>
    <row r="36" spans="1:10" s="704" customFormat="1">
      <c r="A36" s="745" t="s">
        <v>13925</v>
      </c>
      <c r="B36" s="754" t="s">
        <v>1505</v>
      </c>
      <c r="C36" s="742"/>
      <c r="D36" s="743"/>
      <c r="E36" s="743"/>
      <c r="F36" s="744"/>
      <c r="G36" s="721"/>
      <c r="H36" s="703"/>
    </row>
    <row r="37" spans="1:10" s="704" customFormat="1" ht="25.5">
      <c r="A37" s="740" t="s">
        <v>13924</v>
      </c>
      <c r="B37" s="741" t="s">
        <v>14542</v>
      </c>
      <c r="C37" s="742" t="s">
        <v>52</v>
      </c>
      <c r="D37" s="743">
        <v>19.25</v>
      </c>
      <c r="E37" s="743"/>
      <c r="F37" s="744"/>
      <c r="G37" s="721" t="s">
        <v>13927</v>
      </c>
      <c r="H37" s="703"/>
    </row>
    <row r="38" spans="1:10" s="704" customFormat="1" ht="25.5">
      <c r="A38" s="740" t="s">
        <v>14223</v>
      </c>
      <c r="B38" s="741" t="s">
        <v>3571</v>
      </c>
      <c r="C38" s="742" t="s">
        <v>82</v>
      </c>
      <c r="D38" s="743">
        <v>863.71</v>
      </c>
      <c r="E38" s="743"/>
      <c r="F38" s="744"/>
      <c r="G38" s="721" t="s">
        <v>14034</v>
      </c>
      <c r="H38" s="703"/>
    </row>
    <row r="39" spans="1:10" s="704" customFormat="1" ht="38.25">
      <c r="A39" s="740" t="s">
        <v>14224</v>
      </c>
      <c r="B39" s="741" t="s">
        <v>14060</v>
      </c>
      <c r="C39" s="742" t="s">
        <v>52</v>
      </c>
      <c r="D39" s="743">
        <v>36.01</v>
      </c>
      <c r="E39" s="743"/>
      <c r="F39" s="744"/>
      <c r="G39" s="721" t="s">
        <v>14061</v>
      </c>
      <c r="H39" s="703"/>
    </row>
    <row r="40" spans="1:10" s="720" customFormat="1" ht="38.25">
      <c r="A40" s="740" t="s">
        <v>14452</v>
      </c>
      <c r="B40" s="741" t="s">
        <v>14543</v>
      </c>
      <c r="C40" s="742" t="s">
        <v>52</v>
      </c>
      <c r="D40" s="743">
        <v>26.57</v>
      </c>
      <c r="E40" s="743"/>
      <c r="F40" s="744"/>
      <c r="G40" s="721" t="s">
        <v>14453</v>
      </c>
      <c r="H40" s="719"/>
    </row>
    <row r="41" spans="1:10" s="704" customFormat="1">
      <c r="A41" s="745" t="s">
        <v>14393</v>
      </c>
      <c r="B41" s="746" t="s">
        <v>1515</v>
      </c>
      <c r="C41" s="750"/>
      <c r="D41" s="751"/>
      <c r="E41" s="751"/>
      <c r="F41" s="752"/>
      <c r="G41" s="749"/>
      <c r="H41" s="703"/>
    </row>
    <row r="42" spans="1:10" s="704" customFormat="1" ht="25.5">
      <c r="A42" s="740" t="s">
        <v>14394</v>
      </c>
      <c r="B42" s="741" t="s">
        <v>9354</v>
      </c>
      <c r="C42" s="742" t="s">
        <v>3558</v>
      </c>
      <c r="D42" s="743">
        <v>577.39</v>
      </c>
      <c r="E42" s="743"/>
      <c r="F42" s="744"/>
      <c r="G42" s="721" t="s">
        <v>14083</v>
      </c>
      <c r="H42" s="703"/>
    </row>
    <row r="43" spans="1:10" s="513" customFormat="1" ht="63.75">
      <c r="A43" s="740" t="s">
        <v>14395</v>
      </c>
      <c r="B43" s="741" t="s">
        <v>14544</v>
      </c>
      <c r="C43" s="742" t="s">
        <v>52</v>
      </c>
      <c r="D43" s="743">
        <v>182.26</v>
      </c>
      <c r="E43" s="743"/>
      <c r="F43" s="744"/>
      <c r="G43" s="721" t="s">
        <v>14082</v>
      </c>
      <c r="H43" s="512"/>
    </row>
    <row r="44" spans="1:10" s="704" customFormat="1">
      <c r="A44" s="745"/>
      <c r="B44" s="746" t="s">
        <v>4192</v>
      </c>
      <c r="C44" s="747"/>
      <c r="D44" s="748"/>
      <c r="E44" s="748"/>
      <c r="F44" s="748"/>
      <c r="G44" s="749"/>
      <c r="H44" s="703"/>
    </row>
    <row r="45" spans="1:10" s="704" customFormat="1">
      <c r="A45" s="745" t="s">
        <v>4067</v>
      </c>
      <c r="B45" s="746" t="s">
        <v>1519</v>
      </c>
      <c r="C45" s="750"/>
      <c r="D45" s="751"/>
      <c r="E45" s="751"/>
      <c r="F45" s="752"/>
      <c r="G45" s="749"/>
      <c r="H45" s="703"/>
    </row>
    <row r="46" spans="1:10" s="704" customFormat="1">
      <c r="A46" s="745" t="s">
        <v>14035</v>
      </c>
      <c r="B46" s="746" t="s">
        <v>1520</v>
      </c>
      <c r="C46" s="750"/>
      <c r="D46" s="751"/>
      <c r="E46" s="751"/>
      <c r="F46" s="752"/>
      <c r="G46" s="749"/>
      <c r="H46" s="703"/>
    </row>
    <row r="47" spans="1:10" s="704" customFormat="1" ht="51">
      <c r="A47" s="740" t="s">
        <v>4211</v>
      </c>
      <c r="B47" s="741" t="s">
        <v>14545</v>
      </c>
      <c r="C47" s="742" t="s">
        <v>82</v>
      </c>
      <c r="D47" s="743">
        <v>96.65</v>
      </c>
      <c r="E47" s="743"/>
      <c r="F47" s="744"/>
      <c r="G47" s="721" t="s">
        <v>13930</v>
      </c>
      <c r="H47" s="703"/>
    </row>
    <row r="48" spans="1:10" s="513" customFormat="1" ht="38.25">
      <c r="A48" s="740" t="s">
        <v>4212</v>
      </c>
      <c r="B48" s="741" t="s">
        <v>14546</v>
      </c>
      <c r="C48" s="742" t="s">
        <v>52</v>
      </c>
      <c r="D48" s="743">
        <v>1.03</v>
      </c>
      <c r="E48" s="743"/>
      <c r="F48" s="744"/>
      <c r="G48" s="721" t="s">
        <v>13929</v>
      </c>
      <c r="H48" s="707"/>
      <c r="I48" s="716"/>
      <c r="J48" s="716"/>
    </row>
    <row r="49" spans="1:10" s="513" customFormat="1" ht="38.25">
      <c r="A49" s="740" t="s">
        <v>4213</v>
      </c>
      <c r="B49" s="741" t="s">
        <v>14547</v>
      </c>
      <c r="C49" s="742" t="s">
        <v>52</v>
      </c>
      <c r="D49" s="743">
        <v>10.09</v>
      </c>
      <c r="E49" s="743"/>
      <c r="F49" s="744"/>
      <c r="G49" s="721" t="s">
        <v>14036</v>
      </c>
      <c r="H49" s="707"/>
      <c r="I49" s="716"/>
      <c r="J49" s="716"/>
    </row>
    <row r="50" spans="1:10" s="513" customFormat="1" ht="25.5">
      <c r="A50" s="740" t="s">
        <v>5459</v>
      </c>
      <c r="B50" s="741" t="s">
        <v>14548</v>
      </c>
      <c r="C50" s="742" t="s">
        <v>54</v>
      </c>
      <c r="D50" s="743">
        <v>327.37</v>
      </c>
      <c r="E50" s="743"/>
      <c r="F50" s="744"/>
      <c r="G50" s="721" t="s">
        <v>14037</v>
      </c>
      <c r="H50" s="707"/>
      <c r="I50" s="716"/>
      <c r="J50" s="716"/>
    </row>
    <row r="51" spans="1:10" s="513" customFormat="1" ht="25.5">
      <c r="A51" s="740" t="s">
        <v>14692</v>
      </c>
      <c r="B51" s="741" t="s">
        <v>14551</v>
      </c>
      <c r="C51" s="742" t="s">
        <v>54</v>
      </c>
      <c r="D51" s="743">
        <v>100.2</v>
      </c>
      <c r="E51" s="743"/>
      <c r="F51" s="744"/>
      <c r="G51" s="721" t="s">
        <v>14693</v>
      </c>
      <c r="H51" s="705"/>
      <c r="I51" s="716"/>
      <c r="J51" s="716"/>
    </row>
    <row r="52" spans="1:10" s="704" customFormat="1">
      <c r="A52" s="745" t="s">
        <v>14038</v>
      </c>
      <c r="B52" s="746" t="s">
        <v>1542</v>
      </c>
      <c r="C52" s="750"/>
      <c r="D52" s="751"/>
      <c r="E52" s="751"/>
      <c r="F52" s="752"/>
      <c r="G52" s="749"/>
      <c r="H52" s="703"/>
    </row>
    <row r="53" spans="1:10" s="513" customFormat="1" ht="63.75">
      <c r="A53" s="740" t="s">
        <v>14039</v>
      </c>
      <c r="B53" s="741" t="s">
        <v>14549</v>
      </c>
      <c r="C53" s="742" t="s">
        <v>82</v>
      </c>
      <c r="D53" s="743">
        <v>111.74</v>
      </c>
      <c r="E53" s="743"/>
      <c r="F53" s="744"/>
      <c r="G53" s="721" t="s">
        <v>14043</v>
      </c>
      <c r="H53" s="707"/>
    </row>
    <row r="54" spans="1:10" s="513" customFormat="1" ht="38.25">
      <c r="A54" s="740" t="s">
        <v>14040</v>
      </c>
      <c r="B54" s="741" t="s">
        <v>14547</v>
      </c>
      <c r="C54" s="742" t="s">
        <v>52</v>
      </c>
      <c r="D54" s="743">
        <v>12.89</v>
      </c>
      <c r="E54" s="743"/>
      <c r="F54" s="744"/>
      <c r="G54" s="721" t="s">
        <v>14046</v>
      </c>
      <c r="H54" s="707"/>
    </row>
    <row r="55" spans="1:10" s="513" customFormat="1" ht="25.5">
      <c r="A55" s="740" t="s">
        <v>14041</v>
      </c>
      <c r="B55" s="741" t="s">
        <v>14548</v>
      </c>
      <c r="C55" s="742" t="s">
        <v>54</v>
      </c>
      <c r="D55" s="743">
        <v>496.77</v>
      </c>
      <c r="E55" s="743"/>
      <c r="F55" s="744"/>
      <c r="G55" s="721" t="s">
        <v>13931</v>
      </c>
      <c r="H55" s="705"/>
    </row>
    <row r="56" spans="1:10" s="513" customFormat="1" ht="25.5">
      <c r="A56" s="740" t="s">
        <v>14042</v>
      </c>
      <c r="B56" s="741" t="s">
        <v>14550</v>
      </c>
      <c r="C56" s="742" t="s">
        <v>54</v>
      </c>
      <c r="D56" s="743">
        <v>316.91000000000003</v>
      </c>
      <c r="E56" s="743"/>
      <c r="F56" s="744"/>
      <c r="G56" s="721" t="s">
        <v>14045</v>
      </c>
      <c r="H56" s="705"/>
    </row>
    <row r="57" spans="1:10" s="513" customFormat="1" ht="25.5">
      <c r="A57" s="740" t="s">
        <v>14044</v>
      </c>
      <c r="B57" s="741" t="s">
        <v>14551</v>
      </c>
      <c r="C57" s="742" t="s">
        <v>54</v>
      </c>
      <c r="D57" s="743">
        <v>72.86</v>
      </c>
      <c r="E57" s="743"/>
      <c r="F57" s="744"/>
      <c r="G57" s="721" t="s">
        <v>13932</v>
      </c>
      <c r="H57" s="705"/>
    </row>
    <row r="58" spans="1:10" s="513" customFormat="1" ht="38.25">
      <c r="A58" s="740" t="s">
        <v>14391</v>
      </c>
      <c r="B58" s="741" t="s">
        <v>14390</v>
      </c>
      <c r="C58" s="742" t="s">
        <v>82</v>
      </c>
      <c r="D58" s="743">
        <v>16.059999999999999</v>
      </c>
      <c r="E58" s="743"/>
      <c r="F58" s="744"/>
      <c r="G58" s="721" t="s">
        <v>14392</v>
      </c>
      <c r="H58" s="705"/>
    </row>
    <row r="59" spans="1:10" s="709" customFormat="1">
      <c r="A59" s="745"/>
      <c r="B59" s="746" t="s">
        <v>4193</v>
      </c>
      <c r="C59" s="747"/>
      <c r="D59" s="748"/>
      <c r="E59" s="748"/>
      <c r="F59" s="748"/>
      <c r="G59" s="749"/>
      <c r="H59" s="708"/>
    </row>
    <row r="60" spans="1:10" s="709" customFormat="1">
      <c r="A60" s="745" t="s">
        <v>4068</v>
      </c>
      <c r="B60" s="746" t="s">
        <v>1577</v>
      </c>
      <c r="C60" s="750"/>
      <c r="D60" s="751"/>
      <c r="E60" s="751"/>
      <c r="F60" s="752"/>
      <c r="G60" s="749"/>
      <c r="H60" s="708"/>
    </row>
    <row r="61" spans="1:10" s="709" customFormat="1">
      <c r="A61" s="745" t="s">
        <v>4194</v>
      </c>
      <c r="B61" s="746" t="s">
        <v>1578</v>
      </c>
      <c r="C61" s="750"/>
      <c r="D61" s="751"/>
      <c r="E61" s="751"/>
      <c r="F61" s="752"/>
      <c r="G61" s="749"/>
      <c r="H61" s="708"/>
    </row>
    <row r="62" spans="1:10" s="711" customFormat="1" ht="51">
      <c r="A62" s="740" t="s">
        <v>4219</v>
      </c>
      <c r="B62" s="741" t="s">
        <v>14552</v>
      </c>
      <c r="C62" s="742" t="s">
        <v>82</v>
      </c>
      <c r="D62" s="743">
        <v>23.76</v>
      </c>
      <c r="E62" s="743"/>
      <c r="F62" s="744"/>
      <c r="G62" s="721" t="s">
        <v>14185</v>
      </c>
      <c r="H62" s="710"/>
    </row>
    <row r="63" spans="1:10" s="709" customFormat="1">
      <c r="A63" s="745" t="s">
        <v>14056</v>
      </c>
      <c r="B63" s="746" t="s">
        <v>1585</v>
      </c>
      <c r="C63" s="750"/>
      <c r="D63" s="751"/>
      <c r="E63" s="751"/>
      <c r="F63" s="752"/>
      <c r="G63" s="749"/>
      <c r="H63" s="708"/>
    </row>
    <row r="64" spans="1:10" s="711" customFormat="1" ht="38.25">
      <c r="A64" s="740" t="s">
        <v>14057</v>
      </c>
      <c r="B64" s="741" t="s">
        <v>14553</v>
      </c>
      <c r="C64" s="742" t="s">
        <v>82</v>
      </c>
      <c r="D64" s="743">
        <v>13.68</v>
      </c>
      <c r="E64" s="743"/>
      <c r="F64" s="744"/>
      <c r="G64" s="721" t="s">
        <v>14194</v>
      </c>
      <c r="H64" s="710"/>
    </row>
    <row r="65" spans="1:8" s="709" customFormat="1">
      <c r="A65" s="745" t="s">
        <v>14225</v>
      </c>
      <c r="B65" s="746" t="s">
        <v>14425</v>
      </c>
      <c r="C65" s="750"/>
      <c r="D65" s="751"/>
      <c r="E65" s="751"/>
      <c r="F65" s="752"/>
      <c r="G65" s="749"/>
      <c r="H65" s="708"/>
    </row>
    <row r="66" spans="1:8" s="711" customFormat="1" ht="38.25">
      <c r="A66" s="740" t="s">
        <v>14226</v>
      </c>
      <c r="B66" s="741" t="s">
        <v>14554</v>
      </c>
      <c r="C66" s="742" t="s">
        <v>86</v>
      </c>
      <c r="D66" s="743">
        <v>7.6</v>
      </c>
      <c r="E66" s="743"/>
      <c r="F66" s="744"/>
      <c r="G66" s="721" t="s">
        <v>14426</v>
      </c>
      <c r="H66" s="710"/>
    </row>
    <row r="67" spans="1:8" s="709" customFormat="1" ht="25.5">
      <c r="A67" s="745" t="s">
        <v>14427</v>
      </c>
      <c r="B67" s="746" t="s">
        <v>1602</v>
      </c>
      <c r="C67" s="750"/>
      <c r="D67" s="751"/>
      <c r="E67" s="751"/>
      <c r="F67" s="752"/>
      <c r="G67" s="749"/>
      <c r="H67" s="708"/>
    </row>
    <row r="68" spans="1:8" s="711" customFormat="1" ht="51">
      <c r="A68" s="740" t="s">
        <v>14428</v>
      </c>
      <c r="B68" s="741" t="s">
        <v>14555</v>
      </c>
      <c r="C68" s="742" t="s">
        <v>82</v>
      </c>
      <c r="D68" s="743">
        <v>126.68</v>
      </c>
      <c r="E68" s="743"/>
      <c r="F68" s="744"/>
      <c r="G68" s="721" t="s">
        <v>13933</v>
      </c>
      <c r="H68" s="710"/>
    </row>
    <row r="69" spans="1:8" s="709" customFormat="1">
      <c r="A69" s="745"/>
      <c r="B69" s="746" t="s">
        <v>4195</v>
      </c>
      <c r="C69" s="747"/>
      <c r="D69" s="748"/>
      <c r="E69" s="748"/>
      <c r="F69" s="748"/>
      <c r="G69" s="749"/>
      <c r="H69" s="708"/>
    </row>
    <row r="70" spans="1:8" s="704" customFormat="1">
      <c r="A70" s="745" t="s">
        <v>4069</v>
      </c>
      <c r="B70" s="746" t="s">
        <v>14047</v>
      </c>
      <c r="C70" s="750"/>
      <c r="D70" s="751"/>
      <c r="E70" s="751"/>
      <c r="F70" s="752"/>
      <c r="G70" s="749"/>
      <c r="H70" s="703"/>
    </row>
    <row r="71" spans="1:8" s="704" customFormat="1">
      <c r="A71" s="745" t="s">
        <v>5456</v>
      </c>
      <c r="B71" s="746" t="s">
        <v>1612</v>
      </c>
      <c r="C71" s="750"/>
      <c r="D71" s="751"/>
      <c r="E71" s="751"/>
      <c r="F71" s="752"/>
      <c r="G71" s="749"/>
      <c r="H71" s="703"/>
    </row>
    <row r="72" spans="1:8" s="513" customFormat="1" ht="38.25">
      <c r="A72" s="740" t="s">
        <v>5457</v>
      </c>
      <c r="B72" s="741" t="s">
        <v>14556</v>
      </c>
      <c r="C72" s="742" t="s">
        <v>4052</v>
      </c>
      <c r="D72" s="743">
        <v>1</v>
      </c>
      <c r="E72" s="743"/>
      <c r="F72" s="744"/>
      <c r="G72" s="721" t="s">
        <v>14048</v>
      </c>
      <c r="H72" s="512"/>
    </row>
    <row r="73" spans="1:8" s="704" customFormat="1" ht="63.75">
      <c r="A73" s="745" t="s">
        <v>14049</v>
      </c>
      <c r="B73" s="746" t="s">
        <v>14050</v>
      </c>
      <c r="C73" s="750"/>
      <c r="D73" s="751"/>
      <c r="E73" s="751"/>
      <c r="F73" s="752"/>
      <c r="G73" s="749"/>
      <c r="H73" s="703"/>
    </row>
    <row r="74" spans="1:8" s="513" customFormat="1">
      <c r="A74" s="740" t="s">
        <v>14051</v>
      </c>
      <c r="B74" s="741" t="s">
        <v>14557</v>
      </c>
      <c r="C74" s="742" t="s">
        <v>4052</v>
      </c>
      <c r="D74" s="743">
        <v>1</v>
      </c>
      <c r="E74" s="743"/>
      <c r="F74" s="744"/>
      <c r="G74" s="721" t="s">
        <v>14058</v>
      </c>
      <c r="H74" s="512"/>
    </row>
    <row r="75" spans="1:8" s="720" customFormat="1">
      <c r="A75" s="745" t="s">
        <v>14227</v>
      </c>
      <c r="B75" s="746" t="s">
        <v>14396</v>
      </c>
      <c r="C75" s="750"/>
      <c r="D75" s="751"/>
      <c r="E75" s="751"/>
      <c r="F75" s="752"/>
      <c r="G75" s="749"/>
      <c r="H75" s="719"/>
    </row>
    <row r="76" spans="1:8" s="513" customFormat="1" ht="51">
      <c r="A76" s="740" t="s">
        <v>14228</v>
      </c>
      <c r="B76" s="741" t="s">
        <v>14196</v>
      </c>
      <c r="C76" s="742" t="s">
        <v>4052</v>
      </c>
      <c r="D76" s="743">
        <v>6</v>
      </c>
      <c r="E76" s="743"/>
      <c r="F76" s="744"/>
      <c r="G76" s="721" t="s">
        <v>14200</v>
      </c>
      <c r="H76" s="512"/>
    </row>
    <row r="77" spans="1:8" s="513" customFormat="1" ht="51">
      <c r="A77" s="740" t="s">
        <v>14421</v>
      </c>
      <c r="B77" s="741" t="s">
        <v>14197</v>
      </c>
      <c r="C77" s="742" t="s">
        <v>4052</v>
      </c>
      <c r="D77" s="743">
        <v>7</v>
      </c>
      <c r="E77" s="743"/>
      <c r="F77" s="744"/>
      <c r="G77" s="721" t="s">
        <v>14201</v>
      </c>
      <c r="H77" s="512"/>
    </row>
    <row r="78" spans="1:8" s="513" customFormat="1" ht="63.75">
      <c r="A78" s="740" t="s">
        <v>14422</v>
      </c>
      <c r="B78" s="741" t="s">
        <v>14388</v>
      </c>
      <c r="C78" s="742" t="s">
        <v>4052</v>
      </c>
      <c r="D78" s="743">
        <v>6</v>
      </c>
      <c r="E78" s="743"/>
      <c r="F78" s="744"/>
      <c r="G78" s="721" t="s">
        <v>14202</v>
      </c>
      <c r="H78" s="512"/>
    </row>
    <row r="79" spans="1:8" s="513" customFormat="1" ht="51">
      <c r="A79" s="740" t="s">
        <v>14423</v>
      </c>
      <c r="B79" s="741" t="s">
        <v>14198</v>
      </c>
      <c r="C79" s="742" t="s">
        <v>4052</v>
      </c>
      <c r="D79" s="743">
        <v>3</v>
      </c>
      <c r="E79" s="743"/>
      <c r="F79" s="744"/>
      <c r="G79" s="721" t="s">
        <v>14203</v>
      </c>
      <c r="H79" s="512"/>
    </row>
    <row r="80" spans="1:8" s="513" customFormat="1" ht="51">
      <c r="A80" s="740" t="s">
        <v>14424</v>
      </c>
      <c r="B80" s="741" t="s">
        <v>14199</v>
      </c>
      <c r="C80" s="742" t="s">
        <v>4052</v>
      </c>
      <c r="D80" s="743">
        <v>2</v>
      </c>
      <c r="E80" s="743"/>
      <c r="F80" s="744"/>
      <c r="G80" s="721" t="s">
        <v>14204</v>
      </c>
      <c r="H80" s="512"/>
    </row>
    <row r="81" spans="1:8" s="513" customFormat="1">
      <c r="A81" s="745"/>
      <c r="B81" s="746" t="s">
        <v>13938</v>
      </c>
      <c r="C81" s="747"/>
      <c r="D81" s="748"/>
      <c r="E81" s="748"/>
      <c r="F81" s="748"/>
      <c r="G81" s="749"/>
      <c r="H81" s="512"/>
    </row>
    <row r="82" spans="1:8" s="704" customFormat="1">
      <c r="A82" s="745" t="s">
        <v>13939</v>
      </c>
      <c r="B82" s="746" t="s">
        <v>313</v>
      </c>
      <c r="C82" s="750"/>
      <c r="D82" s="751"/>
      <c r="E82" s="751"/>
      <c r="F82" s="752"/>
      <c r="G82" s="749"/>
      <c r="H82" s="703"/>
    </row>
    <row r="83" spans="1:8" s="704" customFormat="1">
      <c r="A83" s="745" t="s">
        <v>13940</v>
      </c>
      <c r="B83" s="746" t="s">
        <v>1680</v>
      </c>
      <c r="C83" s="750"/>
      <c r="D83" s="751"/>
      <c r="E83" s="751"/>
      <c r="F83" s="752"/>
      <c r="G83" s="749"/>
      <c r="H83" s="703"/>
    </row>
    <row r="84" spans="1:8" s="513" customFormat="1" ht="25.5">
      <c r="A84" s="740" t="s">
        <v>13942</v>
      </c>
      <c r="B84" s="741" t="s">
        <v>14558</v>
      </c>
      <c r="C84" s="742" t="s">
        <v>82</v>
      </c>
      <c r="D84" s="743">
        <v>9</v>
      </c>
      <c r="E84" s="743"/>
      <c r="F84" s="744"/>
      <c r="G84" s="721" t="s">
        <v>14068</v>
      </c>
      <c r="H84" s="512"/>
    </row>
    <row r="85" spans="1:8" s="711" customFormat="1" ht="102">
      <c r="A85" s="740" t="s">
        <v>14229</v>
      </c>
      <c r="B85" s="741" t="s">
        <v>14069</v>
      </c>
      <c r="C85" s="742" t="s">
        <v>82</v>
      </c>
      <c r="D85" s="743">
        <v>14.45</v>
      </c>
      <c r="E85" s="743"/>
      <c r="F85" s="744"/>
      <c r="G85" s="721" t="s">
        <v>14029</v>
      </c>
      <c r="H85" s="710"/>
    </row>
    <row r="86" spans="1:8" s="704" customFormat="1">
      <c r="A86" s="745" t="s">
        <v>13943</v>
      </c>
      <c r="B86" s="746" t="s">
        <v>14230</v>
      </c>
      <c r="C86" s="750"/>
      <c r="D86" s="751"/>
      <c r="E86" s="751"/>
      <c r="F86" s="752"/>
      <c r="G86" s="749"/>
      <c r="H86" s="703"/>
    </row>
    <row r="87" spans="1:8" s="711" customFormat="1" ht="25.5">
      <c r="A87" s="740" t="s">
        <v>13945</v>
      </c>
      <c r="B87" s="741" t="s">
        <v>14211</v>
      </c>
      <c r="C87" s="742" t="s">
        <v>82</v>
      </c>
      <c r="D87" s="743">
        <v>13.98</v>
      </c>
      <c r="E87" s="743"/>
      <c r="F87" s="744"/>
      <c r="G87" s="721" t="s">
        <v>14213</v>
      </c>
      <c r="H87" s="710"/>
    </row>
    <row r="88" spans="1:8" s="711" customFormat="1" ht="25.5">
      <c r="A88" s="740" t="s">
        <v>14397</v>
      </c>
      <c r="B88" s="741" t="s">
        <v>14212</v>
      </c>
      <c r="C88" s="742" t="s">
        <v>82</v>
      </c>
      <c r="D88" s="743">
        <v>10.14</v>
      </c>
      <c r="E88" s="743"/>
      <c r="F88" s="744"/>
      <c r="G88" s="721" t="s">
        <v>14214</v>
      </c>
      <c r="H88" s="710"/>
    </row>
    <row r="89" spans="1:8" s="704" customFormat="1">
      <c r="A89" s="745"/>
      <c r="B89" s="746" t="s">
        <v>13946</v>
      </c>
      <c r="C89" s="747"/>
      <c r="D89" s="748"/>
      <c r="E89" s="748"/>
      <c r="F89" s="748"/>
      <c r="G89" s="749"/>
      <c r="H89" s="703"/>
    </row>
    <row r="90" spans="1:8" s="704" customFormat="1">
      <c r="A90" s="745" t="s">
        <v>13947</v>
      </c>
      <c r="B90" s="746" t="s">
        <v>14231</v>
      </c>
      <c r="C90" s="750"/>
      <c r="D90" s="751"/>
      <c r="E90" s="751"/>
      <c r="F90" s="752"/>
      <c r="G90" s="749"/>
      <c r="H90" s="703"/>
    </row>
    <row r="91" spans="1:8" s="704" customFormat="1">
      <c r="A91" s="745" t="s">
        <v>13948</v>
      </c>
      <c r="B91" s="746" t="s">
        <v>14232</v>
      </c>
      <c r="C91" s="750"/>
      <c r="D91" s="751"/>
      <c r="E91" s="751"/>
      <c r="F91" s="752"/>
      <c r="G91" s="749"/>
      <c r="H91" s="703"/>
    </row>
    <row r="92" spans="1:8" s="513" customFormat="1" ht="25.5">
      <c r="A92" s="740" t="s">
        <v>13949</v>
      </c>
      <c r="B92" s="741" t="s">
        <v>14559</v>
      </c>
      <c r="C92" s="742" t="s">
        <v>82</v>
      </c>
      <c r="D92" s="743">
        <v>46.02</v>
      </c>
      <c r="E92" s="743"/>
      <c r="F92" s="744"/>
      <c r="G92" s="721" t="s">
        <v>14384</v>
      </c>
      <c r="H92" s="706"/>
    </row>
    <row r="93" spans="1:8" s="513" customFormat="1">
      <c r="A93" s="740" t="s">
        <v>14385</v>
      </c>
      <c r="B93" s="741" t="s">
        <v>14560</v>
      </c>
      <c r="C93" s="742" t="s">
        <v>82</v>
      </c>
      <c r="D93" s="743">
        <v>2.1</v>
      </c>
      <c r="E93" s="743"/>
      <c r="F93" s="744"/>
      <c r="G93" s="721" t="s">
        <v>14386</v>
      </c>
      <c r="H93" s="706"/>
    </row>
    <row r="94" spans="1:8" s="704" customFormat="1">
      <c r="A94" s="745" t="s">
        <v>13950</v>
      </c>
      <c r="B94" s="746" t="s">
        <v>1706</v>
      </c>
      <c r="C94" s="750"/>
      <c r="D94" s="751"/>
      <c r="E94" s="751"/>
      <c r="F94" s="752"/>
      <c r="G94" s="749"/>
      <c r="H94" s="703"/>
    </row>
    <row r="95" spans="1:8" s="513" customFormat="1" ht="38.25">
      <c r="A95" s="740" t="s">
        <v>13951</v>
      </c>
      <c r="B95" s="741" t="s">
        <v>14561</v>
      </c>
      <c r="C95" s="742" t="s">
        <v>82</v>
      </c>
      <c r="D95" s="743">
        <v>9.18</v>
      </c>
      <c r="E95" s="743"/>
      <c r="F95" s="744"/>
      <c r="G95" s="721" t="s">
        <v>14387</v>
      </c>
      <c r="H95" s="706"/>
    </row>
    <row r="96" spans="1:8" s="704" customFormat="1">
      <c r="A96" s="745"/>
      <c r="B96" s="746" t="s">
        <v>13954</v>
      </c>
      <c r="C96" s="747"/>
      <c r="D96" s="748"/>
      <c r="E96" s="748"/>
      <c r="F96" s="748"/>
      <c r="G96" s="749"/>
      <c r="H96" s="703"/>
    </row>
    <row r="97" spans="1:8" s="704" customFormat="1">
      <c r="A97" s="745" t="s">
        <v>13955</v>
      </c>
      <c r="B97" s="746" t="s">
        <v>1710</v>
      </c>
      <c r="C97" s="750"/>
      <c r="D97" s="751"/>
      <c r="E97" s="751"/>
      <c r="F97" s="752"/>
      <c r="G97" s="749"/>
      <c r="H97" s="703"/>
    </row>
    <row r="98" spans="1:8" s="704" customFormat="1">
      <c r="A98" s="745" t="s">
        <v>13956</v>
      </c>
      <c r="B98" s="746" t="s">
        <v>1711</v>
      </c>
      <c r="C98" s="750"/>
      <c r="D98" s="751"/>
      <c r="E98" s="751"/>
      <c r="F98" s="752"/>
      <c r="G98" s="749"/>
      <c r="H98" s="703"/>
    </row>
    <row r="99" spans="1:8" s="513" customFormat="1" ht="63.75">
      <c r="A99" s="740" t="s">
        <v>13957</v>
      </c>
      <c r="B99" s="741" t="s">
        <v>14562</v>
      </c>
      <c r="C99" s="742" t="s">
        <v>82</v>
      </c>
      <c r="D99" s="743">
        <v>47.97</v>
      </c>
      <c r="E99" s="743"/>
      <c r="F99" s="744"/>
      <c r="G99" s="721" t="s">
        <v>14430</v>
      </c>
      <c r="H99" s="706"/>
    </row>
    <row r="100" spans="1:8" s="513" customFormat="1" ht="63.75">
      <c r="A100" s="740" t="s">
        <v>14429</v>
      </c>
      <c r="B100" s="741" t="s">
        <v>14563</v>
      </c>
      <c r="C100" s="742" t="s">
        <v>82</v>
      </c>
      <c r="D100" s="743">
        <v>15.17</v>
      </c>
      <c r="E100" s="743"/>
      <c r="F100" s="744"/>
      <c r="G100" s="721" t="s">
        <v>14052</v>
      </c>
      <c r="H100" s="706"/>
    </row>
    <row r="101" spans="1:8" s="704" customFormat="1">
      <c r="A101" s="745" t="s">
        <v>13959</v>
      </c>
      <c r="B101" s="746" t="s">
        <v>1725</v>
      </c>
      <c r="C101" s="750"/>
      <c r="D101" s="751"/>
      <c r="E101" s="751"/>
      <c r="F101" s="752"/>
      <c r="G101" s="749"/>
      <c r="H101" s="703"/>
    </row>
    <row r="102" spans="1:8" s="513" customFormat="1" ht="38.25">
      <c r="A102" s="740" t="s">
        <v>13960</v>
      </c>
      <c r="B102" s="741" t="s">
        <v>14564</v>
      </c>
      <c r="C102" s="742" t="s">
        <v>82</v>
      </c>
      <c r="D102" s="743">
        <v>15.17</v>
      </c>
      <c r="E102" s="743"/>
      <c r="F102" s="744"/>
      <c r="G102" s="721" t="s">
        <v>14053</v>
      </c>
      <c r="H102" s="706"/>
    </row>
    <row r="103" spans="1:8" s="513" customFormat="1" ht="51">
      <c r="A103" s="740" t="s">
        <v>14431</v>
      </c>
      <c r="B103" s="741" t="s">
        <v>14565</v>
      </c>
      <c r="C103" s="742" t="s">
        <v>82</v>
      </c>
      <c r="D103" s="743">
        <v>47.97</v>
      </c>
      <c r="E103" s="743"/>
      <c r="F103" s="744"/>
      <c r="G103" s="721" t="s">
        <v>14432</v>
      </c>
      <c r="H103" s="706"/>
    </row>
    <row r="104" spans="1:8" s="704" customFormat="1">
      <c r="A104" s="745" t="s">
        <v>13961</v>
      </c>
      <c r="B104" s="746" t="s">
        <v>1738</v>
      </c>
      <c r="C104" s="750"/>
      <c r="D104" s="751"/>
      <c r="E104" s="751"/>
      <c r="F104" s="752"/>
      <c r="G104" s="749"/>
      <c r="H104" s="703"/>
    </row>
    <row r="105" spans="1:8" s="513" customFormat="1" ht="25.5">
      <c r="A105" s="740" t="s">
        <v>13962</v>
      </c>
      <c r="B105" s="741" t="s">
        <v>14566</v>
      </c>
      <c r="C105" s="742" t="s">
        <v>86</v>
      </c>
      <c r="D105" s="743">
        <v>20.5</v>
      </c>
      <c r="E105" s="743"/>
      <c r="F105" s="744"/>
      <c r="G105" s="721" t="s">
        <v>14054</v>
      </c>
      <c r="H105" s="706"/>
    </row>
    <row r="106" spans="1:8" s="513" customFormat="1">
      <c r="A106" s="745" t="s">
        <v>14497</v>
      </c>
      <c r="B106" s="746" t="s">
        <v>14498</v>
      </c>
      <c r="C106" s="750"/>
      <c r="D106" s="751"/>
      <c r="E106" s="751"/>
      <c r="F106" s="752"/>
      <c r="G106" s="749"/>
      <c r="H106" s="706"/>
    </row>
    <row r="107" spans="1:8" s="513" customFormat="1" ht="25.5">
      <c r="A107" s="755" t="s">
        <v>14499</v>
      </c>
      <c r="B107" s="741" t="s">
        <v>14983</v>
      </c>
      <c r="C107" s="756" t="s">
        <v>4052</v>
      </c>
      <c r="D107" s="757">
        <v>18</v>
      </c>
      <c r="E107" s="743"/>
      <c r="F107" s="758"/>
      <c r="G107" s="759" t="s">
        <v>14456</v>
      </c>
      <c r="H107" s="706"/>
    </row>
    <row r="108" spans="1:8" s="513" customFormat="1" ht="25.5">
      <c r="A108" s="755" t="s">
        <v>14500</v>
      </c>
      <c r="B108" s="741" t="s">
        <v>14502</v>
      </c>
      <c r="C108" s="756" t="s">
        <v>4052</v>
      </c>
      <c r="D108" s="757">
        <v>36</v>
      </c>
      <c r="E108" s="743"/>
      <c r="F108" s="758"/>
      <c r="G108" s="759" t="s">
        <v>14458</v>
      </c>
      <c r="H108" s="706"/>
    </row>
    <row r="109" spans="1:8" s="513" customFormat="1" ht="25.5">
      <c r="A109" s="755" t="s">
        <v>14501</v>
      </c>
      <c r="B109" s="741" t="s">
        <v>14503</v>
      </c>
      <c r="C109" s="756" t="s">
        <v>82</v>
      </c>
      <c r="D109" s="757">
        <v>0.5</v>
      </c>
      <c r="E109" s="743"/>
      <c r="F109" s="758"/>
      <c r="G109" s="759" t="s">
        <v>14462</v>
      </c>
      <c r="H109" s="706"/>
    </row>
    <row r="110" spans="1:8" s="704" customFormat="1">
      <c r="A110" s="745"/>
      <c r="B110" s="746" t="s">
        <v>13964</v>
      </c>
      <c r="C110" s="747"/>
      <c r="D110" s="748"/>
      <c r="E110" s="748"/>
      <c r="F110" s="748"/>
      <c r="G110" s="749"/>
      <c r="H110" s="703"/>
    </row>
    <row r="111" spans="1:8" s="704" customFormat="1">
      <c r="A111" s="745" t="s">
        <v>13965</v>
      </c>
      <c r="B111" s="746" t="s">
        <v>1756</v>
      </c>
      <c r="C111" s="750"/>
      <c r="D111" s="751"/>
      <c r="E111" s="751"/>
      <c r="F111" s="752"/>
      <c r="G111" s="749"/>
      <c r="H111" s="703"/>
    </row>
    <row r="112" spans="1:8" s="704" customFormat="1" ht="25.5">
      <c r="A112" s="745" t="s">
        <v>13966</v>
      </c>
      <c r="B112" s="746" t="s">
        <v>1760</v>
      </c>
      <c r="C112" s="750"/>
      <c r="D112" s="751"/>
      <c r="E112" s="751"/>
      <c r="F112" s="752"/>
      <c r="G112" s="749"/>
      <c r="H112" s="703"/>
    </row>
    <row r="113" spans="1:8" s="513" customFormat="1" ht="25.5">
      <c r="A113" s="740" t="s">
        <v>13967</v>
      </c>
      <c r="B113" s="741" t="s">
        <v>14567</v>
      </c>
      <c r="C113" s="742" t="s">
        <v>82</v>
      </c>
      <c r="D113" s="743">
        <v>15.37</v>
      </c>
      <c r="E113" s="743"/>
      <c r="F113" s="744"/>
      <c r="G113" s="721" t="s">
        <v>14059</v>
      </c>
      <c r="H113" s="706"/>
    </row>
    <row r="114" spans="1:8" s="513" customFormat="1">
      <c r="A114" s="745" t="s">
        <v>13968</v>
      </c>
      <c r="B114" s="754" t="s">
        <v>1765</v>
      </c>
      <c r="C114" s="742"/>
      <c r="D114" s="743"/>
      <c r="E114" s="743"/>
      <c r="F114" s="744"/>
      <c r="G114" s="721"/>
      <c r="H114" s="706"/>
    </row>
    <row r="115" spans="1:8" s="513" customFormat="1" ht="63.75">
      <c r="A115" s="740" t="s">
        <v>13969</v>
      </c>
      <c r="B115" s="741" t="s">
        <v>14568</v>
      </c>
      <c r="C115" s="742" t="s">
        <v>82</v>
      </c>
      <c r="D115" s="743">
        <v>30.16</v>
      </c>
      <c r="E115" s="743"/>
      <c r="F115" s="744"/>
      <c r="G115" s="721" t="s">
        <v>14084</v>
      </c>
      <c r="H115" s="706"/>
    </row>
    <row r="116" spans="1:8" s="704" customFormat="1">
      <c r="A116" s="745"/>
      <c r="B116" s="746" t="s">
        <v>13975</v>
      </c>
      <c r="C116" s="747"/>
      <c r="D116" s="748"/>
      <c r="E116" s="748"/>
      <c r="F116" s="748"/>
      <c r="G116" s="749"/>
      <c r="H116" s="703"/>
    </row>
    <row r="117" spans="1:8" s="704" customFormat="1">
      <c r="A117" s="745" t="s">
        <v>13976</v>
      </c>
      <c r="B117" s="746" t="s">
        <v>1781</v>
      </c>
      <c r="C117" s="750"/>
      <c r="D117" s="751"/>
      <c r="E117" s="751"/>
      <c r="F117" s="752"/>
      <c r="G117" s="749"/>
      <c r="H117" s="703"/>
    </row>
    <row r="118" spans="1:8" s="704" customFormat="1">
      <c r="A118" s="745" t="s">
        <v>13977</v>
      </c>
      <c r="B118" s="746" t="s">
        <v>1768</v>
      </c>
      <c r="C118" s="750"/>
      <c r="D118" s="751"/>
      <c r="E118" s="751"/>
      <c r="F118" s="752"/>
      <c r="G118" s="749"/>
      <c r="H118" s="703"/>
    </row>
    <row r="119" spans="1:8" s="513" customFormat="1" ht="25.5">
      <c r="A119" s="740" t="s">
        <v>13978</v>
      </c>
      <c r="B119" s="741" t="s">
        <v>14569</v>
      </c>
      <c r="C119" s="742" t="s">
        <v>82</v>
      </c>
      <c r="D119" s="743">
        <v>325.85000000000002</v>
      </c>
      <c r="E119" s="743"/>
      <c r="F119" s="744"/>
      <c r="G119" s="721" t="s">
        <v>13941</v>
      </c>
      <c r="H119" s="706"/>
    </row>
    <row r="120" spans="1:8" s="704" customFormat="1">
      <c r="A120" s="745" t="s">
        <v>13980</v>
      </c>
      <c r="B120" s="746" t="s">
        <v>1783</v>
      </c>
      <c r="C120" s="750"/>
      <c r="D120" s="751"/>
      <c r="E120" s="751"/>
      <c r="F120" s="752"/>
      <c r="G120" s="749"/>
      <c r="H120" s="703"/>
    </row>
    <row r="121" spans="1:8" s="513" customFormat="1" ht="51">
      <c r="A121" s="740" t="s">
        <v>13981</v>
      </c>
      <c r="B121" s="741" t="s">
        <v>14570</v>
      </c>
      <c r="C121" s="742" t="s">
        <v>82</v>
      </c>
      <c r="D121" s="743">
        <v>669.99</v>
      </c>
      <c r="E121" s="743"/>
      <c r="F121" s="744"/>
      <c r="G121" s="721" t="s">
        <v>14150</v>
      </c>
      <c r="H121" s="706"/>
    </row>
    <row r="122" spans="1:8" s="513" customFormat="1">
      <c r="A122" s="740" t="s">
        <v>14966</v>
      </c>
      <c r="B122" s="741" t="s">
        <v>14984</v>
      </c>
      <c r="C122" s="742" t="s">
        <v>82</v>
      </c>
      <c r="D122" s="743">
        <v>524.02</v>
      </c>
      <c r="E122" s="743"/>
      <c r="F122" s="744"/>
      <c r="G122" s="721" t="s">
        <v>14967</v>
      </c>
      <c r="H122" s="706"/>
    </row>
    <row r="123" spans="1:8" s="513" customFormat="1">
      <c r="A123" s="740" t="s">
        <v>14968</v>
      </c>
      <c r="B123" s="741" t="s">
        <v>14975</v>
      </c>
      <c r="C123" s="742" t="s">
        <v>86</v>
      </c>
      <c r="D123" s="743">
        <v>153.30000000000001</v>
      </c>
      <c r="E123" s="743"/>
      <c r="F123" s="744"/>
      <c r="G123" s="721" t="s">
        <v>14969</v>
      </c>
      <c r="H123" s="706"/>
    </row>
    <row r="124" spans="1:8" s="704" customFormat="1" ht="25.5">
      <c r="A124" s="745" t="s">
        <v>13982</v>
      </c>
      <c r="B124" s="746" t="s">
        <v>1777</v>
      </c>
      <c r="C124" s="750"/>
      <c r="D124" s="751"/>
      <c r="E124" s="751"/>
      <c r="F124" s="752"/>
      <c r="G124" s="749"/>
      <c r="H124" s="703"/>
    </row>
    <row r="125" spans="1:8" s="513" customFormat="1" ht="38.25">
      <c r="A125" s="740" t="s">
        <v>13983</v>
      </c>
      <c r="B125" s="741" t="s">
        <v>14571</v>
      </c>
      <c r="C125" s="742" t="s">
        <v>82</v>
      </c>
      <c r="D125" s="743">
        <v>329.47</v>
      </c>
      <c r="E125" s="743"/>
      <c r="F125" s="744"/>
      <c r="G125" s="721" t="s">
        <v>13944</v>
      </c>
      <c r="H125" s="706"/>
    </row>
    <row r="126" spans="1:8" s="720" customFormat="1">
      <c r="A126" s="745" t="s">
        <v>14454</v>
      </c>
      <c r="B126" s="746" t="s">
        <v>1662</v>
      </c>
      <c r="C126" s="750"/>
      <c r="D126" s="751"/>
      <c r="E126" s="751"/>
      <c r="F126" s="752"/>
      <c r="G126" s="749"/>
      <c r="H126" s="719"/>
    </row>
    <row r="127" spans="1:8" s="513" customFormat="1" ht="25.5">
      <c r="A127" s="740" t="s">
        <v>14455</v>
      </c>
      <c r="B127" s="741" t="s">
        <v>14463</v>
      </c>
      <c r="C127" s="742" t="s">
        <v>86</v>
      </c>
      <c r="D127" s="743">
        <v>20.8</v>
      </c>
      <c r="E127" s="743"/>
      <c r="F127" s="744"/>
      <c r="G127" s="721" t="s">
        <v>14466</v>
      </c>
      <c r="H127" s="706"/>
    </row>
    <row r="128" spans="1:8" s="513" customFormat="1" ht="38.25">
      <c r="A128" s="740" t="s">
        <v>14457</v>
      </c>
      <c r="B128" s="741" t="s">
        <v>14464</v>
      </c>
      <c r="C128" s="742" t="s">
        <v>86</v>
      </c>
      <c r="D128" s="743">
        <v>49.2</v>
      </c>
      <c r="E128" s="743"/>
      <c r="F128" s="744"/>
      <c r="G128" s="721" t="s">
        <v>14467</v>
      </c>
      <c r="H128" s="706"/>
    </row>
    <row r="129" spans="1:12" s="513" customFormat="1" ht="51">
      <c r="A129" s="740" t="s">
        <v>14459</v>
      </c>
      <c r="B129" s="741" t="s">
        <v>14572</v>
      </c>
      <c r="C129" s="742" t="s">
        <v>86</v>
      </c>
      <c r="D129" s="743">
        <v>13.72</v>
      </c>
      <c r="E129" s="743"/>
      <c r="F129" s="744"/>
      <c r="G129" s="721" t="s">
        <v>14460</v>
      </c>
      <c r="H129" s="706"/>
    </row>
    <row r="130" spans="1:12" s="513" customFormat="1" ht="25.5">
      <c r="A130" s="740" t="s">
        <v>14461</v>
      </c>
      <c r="B130" s="741" t="s">
        <v>14465</v>
      </c>
      <c r="C130" s="742" t="s">
        <v>86</v>
      </c>
      <c r="D130" s="743">
        <v>13.72</v>
      </c>
      <c r="E130" s="743"/>
      <c r="F130" s="744"/>
      <c r="G130" s="721" t="s">
        <v>14468</v>
      </c>
      <c r="H130" s="706"/>
    </row>
    <row r="131" spans="1:12" s="704" customFormat="1">
      <c r="A131" s="745"/>
      <c r="B131" s="746" t="s">
        <v>13984</v>
      </c>
      <c r="C131" s="747"/>
      <c r="D131" s="748"/>
      <c r="E131" s="748"/>
      <c r="F131" s="748"/>
      <c r="G131" s="749"/>
      <c r="H131" s="703"/>
    </row>
    <row r="132" spans="1:12" s="704" customFormat="1">
      <c r="A132" s="745" t="s">
        <v>13986</v>
      </c>
      <c r="B132" s="746" t="s">
        <v>1801</v>
      </c>
      <c r="C132" s="750"/>
      <c r="D132" s="751"/>
      <c r="E132" s="751"/>
      <c r="F132" s="752"/>
      <c r="G132" s="749"/>
      <c r="H132" s="703"/>
    </row>
    <row r="133" spans="1:12" s="704" customFormat="1">
      <c r="A133" s="745" t="s">
        <v>13987</v>
      </c>
      <c r="B133" s="746" t="s">
        <v>1802</v>
      </c>
      <c r="C133" s="750"/>
      <c r="D133" s="751"/>
      <c r="E133" s="751"/>
      <c r="F133" s="752"/>
      <c r="G133" s="749"/>
      <c r="H133" s="703"/>
    </row>
    <row r="134" spans="1:12" s="704" customFormat="1" ht="25.5">
      <c r="A134" s="740" t="s">
        <v>13988</v>
      </c>
      <c r="B134" s="741" t="s">
        <v>14573</v>
      </c>
      <c r="C134" s="742" t="s">
        <v>82</v>
      </c>
      <c r="D134" s="743">
        <v>140.21</v>
      </c>
      <c r="E134" s="743"/>
      <c r="F134" s="744"/>
      <c r="G134" s="721" t="s">
        <v>14067</v>
      </c>
      <c r="H134" s="703"/>
    </row>
    <row r="135" spans="1:12" s="720" customFormat="1" ht="38.25">
      <c r="A135" s="740" t="s">
        <v>14696</v>
      </c>
      <c r="B135" s="741" t="s">
        <v>14985</v>
      </c>
      <c r="C135" s="742" t="s">
        <v>82</v>
      </c>
      <c r="D135" s="743">
        <v>696.77</v>
      </c>
      <c r="E135" s="743"/>
      <c r="F135" s="744"/>
      <c r="G135" s="721" t="s">
        <v>14695</v>
      </c>
      <c r="H135" s="719"/>
    </row>
    <row r="136" spans="1:12" s="704" customFormat="1">
      <c r="A136" s="745" t="s">
        <v>13991</v>
      </c>
      <c r="B136" s="746" t="s">
        <v>1783</v>
      </c>
      <c r="C136" s="750"/>
      <c r="D136" s="751"/>
      <c r="E136" s="751"/>
      <c r="F136" s="752"/>
      <c r="G136" s="749"/>
      <c r="H136" s="703"/>
    </row>
    <row r="137" spans="1:12" s="513" customFormat="1" ht="38.25">
      <c r="A137" s="740" t="s">
        <v>13992</v>
      </c>
      <c r="B137" s="741" t="s">
        <v>14574</v>
      </c>
      <c r="C137" s="742" t="s">
        <v>82</v>
      </c>
      <c r="D137" s="743">
        <v>140.21</v>
      </c>
      <c r="E137" s="743"/>
      <c r="F137" s="744"/>
      <c r="G137" s="721" t="s">
        <v>13952</v>
      </c>
      <c r="H137" s="706"/>
    </row>
    <row r="138" spans="1:12" s="704" customFormat="1">
      <c r="A138" s="745" t="s">
        <v>13994</v>
      </c>
      <c r="B138" s="746" t="s">
        <v>13953</v>
      </c>
      <c r="C138" s="750"/>
      <c r="D138" s="751"/>
      <c r="E138" s="751"/>
      <c r="F138" s="752"/>
      <c r="G138" s="749"/>
      <c r="H138" s="703"/>
    </row>
    <row r="139" spans="1:12" s="704" customFormat="1" ht="51">
      <c r="A139" s="740" t="s">
        <v>13997</v>
      </c>
      <c r="B139" s="741" t="s">
        <v>14575</v>
      </c>
      <c r="C139" s="742" t="s">
        <v>82</v>
      </c>
      <c r="D139" s="743">
        <v>730.7</v>
      </c>
      <c r="E139" s="743"/>
      <c r="F139" s="744"/>
      <c r="G139" s="721" t="s">
        <v>14151</v>
      </c>
      <c r="H139" s="703"/>
    </row>
    <row r="140" spans="1:12" s="513" customFormat="1">
      <c r="A140" s="740" t="s">
        <v>13998</v>
      </c>
      <c r="B140" s="741" t="s">
        <v>14576</v>
      </c>
      <c r="C140" s="742" t="s">
        <v>86</v>
      </c>
      <c r="D140" s="743">
        <v>15.2</v>
      </c>
      <c r="E140" s="743"/>
      <c r="F140" s="744"/>
      <c r="G140" s="721" t="s">
        <v>14153</v>
      </c>
      <c r="H140" s="706"/>
      <c r="K140" s="704"/>
      <c r="L140" s="704"/>
    </row>
    <row r="141" spans="1:12" s="704" customFormat="1" ht="38.25">
      <c r="A141" s="740" t="s">
        <v>13999</v>
      </c>
      <c r="B141" s="741" t="s">
        <v>14577</v>
      </c>
      <c r="C141" s="742" t="s">
        <v>86</v>
      </c>
      <c r="D141" s="743">
        <v>125.05</v>
      </c>
      <c r="E141" s="743"/>
      <c r="F141" s="744"/>
      <c r="G141" s="721" t="s">
        <v>14152</v>
      </c>
      <c r="H141" s="703"/>
    </row>
    <row r="142" spans="1:12" s="720" customFormat="1" ht="76.5">
      <c r="A142" s="740" t="s">
        <v>14682</v>
      </c>
      <c r="B142" s="741" t="s">
        <v>14681</v>
      </c>
      <c r="C142" s="742" t="s">
        <v>82</v>
      </c>
      <c r="D142" s="743">
        <v>15.99</v>
      </c>
      <c r="E142" s="743"/>
      <c r="F142" s="744"/>
      <c r="G142" s="721" t="s">
        <v>13934</v>
      </c>
      <c r="H142" s="719"/>
    </row>
    <row r="143" spans="1:12" s="704" customFormat="1">
      <c r="A143" s="745"/>
      <c r="B143" s="746" t="s">
        <v>14001</v>
      </c>
      <c r="C143" s="747"/>
      <c r="D143" s="748"/>
      <c r="E143" s="748"/>
      <c r="F143" s="748"/>
      <c r="G143" s="749"/>
      <c r="H143" s="703"/>
    </row>
    <row r="144" spans="1:12" s="704" customFormat="1">
      <c r="A144" s="745" t="s">
        <v>14002</v>
      </c>
      <c r="B144" s="746" t="s">
        <v>1845</v>
      </c>
      <c r="C144" s="750"/>
      <c r="D144" s="751"/>
      <c r="E144" s="751"/>
      <c r="F144" s="752"/>
      <c r="G144" s="749"/>
      <c r="H144" s="703"/>
    </row>
    <row r="145" spans="1:12" s="704" customFormat="1">
      <c r="A145" s="745" t="s">
        <v>14003</v>
      </c>
      <c r="B145" s="746" t="s">
        <v>1846</v>
      </c>
      <c r="C145" s="750"/>
      <c r="D145" s="751"/>
      <c r="E145" s="751"/>
      <c r="F145" s="752"/>
      <c r="G145" s="749"/>
      <c r="H145" s="703"/>
      <c r="K145" s="513"/>
      <c r="L145" s="513"/>
    </row>
    <row r="146" spans="1:12" s="513" customFormat="1" ht="63.75">
      <c r="A146" s="740" t="s">
        <v>14469</v>
      </c>
      <c r="B146" s="741" t="s">
        <v>14971</v>
      </c>
      <c r="C146" s="742" t="s">
        <v>4052</v>
      </c>
      <c r="D146" s="743">
        <v>1</v>
      </c>
      <c r="E146" s="743"/>
      <c r="F146" s="744"/>
      <c r="G146" s="721" t="s">
        <v>14972</v>
      </c>
      <c r="H146" s="706"/>
    </row>
    <row r="147" spans="1:12" s="513" customFormat="1" ht="63.75">
      <c r="A147" s="740" t="s">
        <v>14005</v>
      </c>
      <c r="B147" s="741" t="s">
        <v>14974</v>
      </c>
      <c r="C147" s="742" t="s">
        <v>4052</v>
      </c>
      <c r="D147" s="743">
        <v>1</v>
      </c>
      <c r="E147" s="743"/>
      <c r="F147" s="744"/>
      <c r="G147" s="721" t="s">
        <v>14973</v>
      </c>
      <c r="H147" s="706"/>
    </row>
    <row r="148" spans="1:12" s="513" customFormat="1" ht="51">
      <c r="A148" s="740" t="s">
        <v>14006</v>
      </c>
      <c r="B148" s="741" t="s">
        <v>14032</v>
      </c>
      <c r="C148" s="742" t="s">
        <v>4052</v>
      </c>
      <c r="D148" s="743">
        <v>4</v>
      </c>
      <c r="E148" s="743"/>
      <c r="F148" s="744"/>
      <c r="G148" s="721" t="s">
        <v>14122</v>
      </c>
      <c r="H148" s="706"/>
    </row>
    <row r="149" spans="1:12" s="513" customFormat="1">
      <c r="A149" s="745" t="s">
        <v>14007</v>
      </c>
      <c r="B149" s="754" t="s">
        <v>1851</v>
      </c>
      <c r="C149" s="742"/>
      <c r="D149" s="743"/>
      <c r="E149" s="743"/>
      <c r="F149" s="744"/>
      <c r="G149" s="721"/>
      <c r="H149" s="706"/>
    </row>
    <row r="150" spans="1:12" s="513" customFormat="1" ht="51">
      <c r="A150" s="740" t="s">
        <v>14008</v>
      </c>
      <c r="B150" s="741" t="s">
        <v>14578</v>
      </c>
      <c r="C150" s="742" t="s">
        <v>4052</v>
      </c>
      <c r="D150" s="743">
        <v>1</v>
      </c>
      <c r="E150" s="743"/>
      <c r="F150" s="744"/>
      <c r="G150" s="721" t="s">
        <v>14120</v>
      </c>
      <c r="H150" s="706"/>
    </row>
    <row r="151" spans="1:12" s="513" customFormat="1" ht="63.75">
      <c r="A151" s="740" t="s">
        <v>14470</v>
      </c>
      <c r="B151" s="741" t="s">
        <v>14579</v>
      </c>
      <c r="C151" s="742" t="s">
        <v>4052</v>
      </c>
      <c r="D151" s="743">
        <v>1</v>
      </c>
      <c r="E151" s="743"/>
      <c r="F151" s="744"/>
      <c r="G151" s="721" t="s">
        <v>14484</v>
      </c>
      <c r="H151" s="706"/>
    </row>
    <row r="152" spans="1:12" s="513" customFormat="1">
      <c r="A152" s="745" t="s">
        <v>14233</v>
      </c>
      <c r="B152" s="754" t="s">
        <v>1878</v>
      </c>
      <c r="C152" s="742"/>
      <c r="D152" s="743"/>
      <c r="E152" s="743"/>
      <c r="F152" s="744"/>
      <c r="G152" s="721"/>
      <c r="H152" s="706"/>
    </row>
    <row r="153" spans="1:12" s="513" customFormat="1" ht="25.5">
      <c r="A153" s="740" t="s">
        <v>14235</v>
      </c>
      <c r="B153" s="741" t="s">
        <v>14580</v>
      </c>
      <c r="C153" s="742" t="s">
        <v>86</v>
      </c>
      <c r="D153" s="743">
        <v>35.6</v>
      </c>
      <c r="E153" s="743"/>
      <c r="F153" s="744"/>
      <c r="G153" s="721" t="s">
        <v>14108</v>
      </c>
      <c r="H153" s="706"/>
    </row>
    <row r="154" spans="1:12" s="513" customFormat="1" ht="25.5">
      <c r="A154" s="740" t="s">
        <v>14236</v>
      </c>
      <c r="B154" s="741" t="s">
        <v>14581</v>
      </c>
      <c r="C154" s="742" t="s">
        <v>86</v>
      </c>
      <c r="D154" s="743">
        <v>68.2</v>
      </c>
      <c r="E154" s="743"/>
      <c r="F154" s="744"/>
      <c r="G154" s="721" t="s">
        <v>14107</v>
      </c>
      <c r="H154" s="706"/>
    </row>
    <row r="155" spans="1:12" s="513" customFormat="1" ht="25.5">
      <c r="A155" s="740" t="s">
        <v>14471</v>
      </c>
      <c r="B155" s="741" t="s">
        <v>14485</v>
      </c>
      <c r="C155" s="742" t="s">
        <v>86</v>
      </c>
      <c r="D155" s="743">
        <v>24.2</v>
      </c>
      <c r="E155" s="743"/>
      <c r="F155" s="744"/>
      <c r="G155" s="721" t="s">
        <v>14492</v>
      </c>
      <c r="H155" s="706"/>
    </row>
    <row r="156" spans="1:12" s="513" customFormat="1" ht="25.5">
      <c r="A156" s="740" t="s">
        <v>14472</v>
      </c>
      <c r="B156" s="741" t="s">
        <v>14486</v>
      </c>
      <c r="C156" s="742" t="s">
        <v>86</v>
      </c>
      <c r="D156" s="743">
        <v>45.9</v>
      </c>
      <c r="E156" s="743"/>
      <c r="F156" s="744"/>
      <c r="G156" s="721" t="s">
        <v>14491</v>
      </c>
      <c r="H156" s="706"/>
    </row>
    <row r="157" spans="1:12" s="513" customFormat="1" ht="25.5">
      <c r="A157" s="740" t="s">
        <v>14473</v>
      </c>
      <c r="B157" s="741" t="s">
        <v>14488</v>
      </c>
      <c r="C157" s="742" t="s">
        <v>86</v>
      </c>
      <c r="D157" s="743">
        <v>30</v>
      </c>
      <c r="E157" s="743"/>
      <c r="F157" s="744"/>
      <c r="G157" s="721" t="s">
        <v>14494</v>
      </c>
      <c r="H157" s="706"/>
    </row>
    <row r="158" spans="1:12" s="704" customFormat="1" ht="25.5">
      <c r="A158" s="745" t="s">
        <v>14234</v>
      </c>
      <c r="B158" s="746" t="s">
        <v>14495</v>
      </c>
      <c r="C158" s="750"/>
      <c r="D158" s="751"/>
      <c r="E158" s="751"/>
      <c r="F158" s="752"/>
      <c r="G158" s="749"/>
      <c r="H158" s="703"/>
    </row>
    <row r="159" spans="1:12" s="704" customFormat="1" ht="25.5">
      <c r="A159" s="740" t="s">
        <v>14237</v>
      </c>
      <c r="B159" s="741" t="s">
        <v>14123</v>
      </c>
      <c r="C159" s="742" t="s">
        <v>86</v>
      </c>
      <c r="D159" s="743">
        <v>6</v>
      </c>
      <c r="E159" s="743"/>
      <c r="F159" s="744"/>
      <c r="G159" s="721" t="s">
        <v>14183</v>
      </c>
      <c r="H159" s="703"/>
    </row>
    <row r="160" spans="1:12" s="704" customFormat="1">
      <c r="A160" s="740" t="s">
        <v>14238</v>
      </c>
      <c r="B160" s="741" t="s">
        <v>14487</v>
      </c>
      <c r="C160" s="742" t="s">
        <v>4052</v>
      </c>
      <c r="D160" s="743">
        <v>3</v>
      </c>
      <c r="E160" s="743"/>
      <c r="F160" s="744"/>
      <c r="G160" s="721" t="s">
        <v>14493</v>
      </c>
      <c r="H160" s="703"/>
    </row>
    <row r="161" spans="1:8" s="720" customFormat="1" ht="63.75">
      <c r="A161" s="740" t="s">
        <v>14239</v>
      </c>
      <c r="B161" s="741" t="s">
        <v>14582</v>
      </c>
      <c r="C161" s="742" t="s">
        <v>4052</v>
      </c>
      <c r="D161" s="743">
        <v>4</v>
      </c>
      <c r="E161" s="743"/>
      <c r="F161" s="744"/>
      <c r="G161" s="721" t="s">
        <v>14184</v>
      </c>
      <c r="H161" s="719"/>
    </row>
    <row r="162" spans="1:8" s="513" customFormat="1" ht="63.75">
      <c r="A162" s="740" t="s">
        <v>14474</v>
      </c>
      <c r="B162" s="741" t="s">
        <v>14124</v>
      </c>
      <c r="C162" s="742" t="s">
        <v>4052</v>
      </c>
      <c r="D162" s="743">
        <v>1</v>
      </c>
      <c r="E162" s="743"/>
      <c r="F162" s="744"/>
      <c r="G162" s="721" t="s">
        <v>14125</v>
      </c>
      <c r="H162" s="706"/>
    </row>
    <row r="163" spans="1:8" s="513" customFormat="1">
      <c r="A163" s="740" t="s">
        <v>14475</v>
      </c>
      <c r="B163" s="741" t="s">
        <v>14583</v>
      </c>
      <c r="C163" s="742" t="s">
        <v>4052</v>
      </c>
      <c r="D163" s="743">
        <v>1</v>
      </c>
      <c r="E163" s="743"/>
      <c r="F163" s="744"/>
      <c r="G163" s="721" t="s">
        <v>13989</v>
      </c>
      <c r="H163" s="706"/>
    </row>
    <row r="164" spans="1:8" s="513" customFormat="1" ht="63.75">
      <c r="A164" s="740" t="s">
        <v>14977</v>
      </c>
      <c r="B164" s="741" t="s">
        <v>14976</v>
      </c>
      <c r="C164" s="742" t="s">
        <v>4052</v>
      </c>
      <c r="D164" s="743">
        <v>1</v>
      </c>
      <c r="E164" s="743"/>
      <c r="F164" s="744"/>
      <c r="G164" s="721" t="s">
        <v>14978</v>
      </c>
      <c r="H164" s="706"/>
    </row>
    <row r="165" spans="1:8" s="513" customFormat="1" ht="63.75">
      <c r="A165" s="740" t="s">
        <v>14980</v>
      </c>
      <c r="B165" s="741" t="s">
        <v>14979</v>
      </c>
      <c r="C165" s="742" t="s">
        <v>4052</v>
      </c>
      <c r="D165" s="743">
        <v>1</v>
      </c>
      <c r="E165" s="743"/>
      <c r="F165" s="744"/>
      <c r="G165" s="721" t="s">
        <v>14981</v>
      </c>
      <c r="H165" s="706"/>
    </row>
    <row r="166" spans="1:8" s="704" customFormat="1">
      <c r="A166" s="745" t="s">
        <v>14240</v>
      </c>
      <c r="B166" s="746" t="s">
        <v>1918</v>
      </c>
      <c r="C166" s="750"/>
      <c r="D166" s="751"/>
      <c r="E166" s="751"/>
      <c r="F166" s="752"/>
      <c r="G166" s="749"/>
      <c r="H166" s="703"/>
    </row>
    <row r="167" spans="1:8" s="513" customFormat="1" ht="38.25">
      <c r="A167" s="740" t="s">
        <v>14241</v>
      </c>
      <c r="B167" s="741" t="s">
        <v>14205</v>
      </c>
      <c r="C167" s="742" t="s">
        <v>4052</v>
      </c>
      <c r="D167" s="743">
        <v>2</v>
      </c>
      <c r="E167" s="743"/>
      <c r="F167" s="744"/>
      <c r="G167" s="721" t="s">
        <v>14208</v>
      </c>
      <c r="H167" s="706"/>
    </row>
    <row r="168" spans="1:8" s="513" customFormat="1" ht="38.25">
      <c r="A168" s="740" t="s">
        <v>14242</v>
      </c>
      <c r="B168" s="741" t="s">
        <v>14206</v>
      </c>
      <c r="C168" s="742" t="s">
        <v>4052</v>
      </c>
      <c r="D168" s="743">
        <v>12</v>
      </c>
      <c r="E168" s="743"/>
      <c r="F168" s="744"/>
      <c r="G168" s="721" t="s">
        <v>14209</v>
      </c>
      <c r="H168" s="706"/>
    </row>
    <row r="169" spans="1:8" s="513" customFormat="1" ht="38.25">
      <c r="A169" s="740" t="s">
        <v>14243</v>
      </c>
      <c r="B169" s="741" t="s">
        <v>14207</v>
      </c>
      <c r="C169" s="742" t="s">
        <v>4052</v>
      </c>
      <c r="D169" s="743">
        <v>10</v>
      </c>
      <c r="E169" s="743"/>
      <c r="F169" s="744"/>
      <c r="G169" s="721" t="s">
        <v>14210</v>
      </c>
      <c r="H169" s="706"/>
    </row>
    <row r="170" spans="1:8" s="704" customFormat="1">
      <c r="A170" s="745" t="s">
        <v>14244</v>
      </c>
      <c r="B170" s="746" t="s">
        <v>1922</v>
      </c>
      <c r="C170" s="750"/>
      <c r="D170" s="751"/>
      <c r="E170" s="751"/>
      <c r="F170" s="752"/>
      <c r="G170" s="749"/>
      <c r="H170" s="703"/>
    </row>
    <row r="171" spans="1:8" s="513" customFormat="1" ht="25.5">
      <c r="A171" s="740" t="s">
        <v>14245</v>
      </c>
      <c r="B171" s="741" t="s">
        <v>14584</v>
      </c>
      <c r="C171" s="742" t="s">
        <v>86</v>
      </c>
      <c r="D171" s="743">
        <v>42</v>
      </c>
      <c r="E171" s="743"/>
      <c r="F171" s="744"/>
      <c r="G171" s="759" t="s">
        <v>14117</v>
      </c>
      <c r="H171" s="706"/>
    </row>
    <row r="172" spans="1:8" s="513" customFormat="1" ht="25.5">
      <c r="A172" s="740" t="s">
        <v>14246</v>
      </c>
      <c r="B172" s="741" t="s">
        <v>14585</v>
      </c>
      <c r="C172" s="742" t="s">
        <v>86</v>
      </c>
      <c r="D172" s="743">
        <v>35</v>
      </c>
      <c r="E172" s="743"/>
      <c r="F172" s="744"/>
      <c r="G172" s="759" t="s">
        <v>13963</v>
      </c>
      <c r="H172" s="706"/>
    </row>
    <row r="173" spans="1:8" s="513" customFormat="1" ht="25.5">
      <c r="A173" s="740" t="s">
        <v>14247</v>
      </c>
      <c r="B173" s="741" t="s">
        <v>14586</v>
      </c>
      <c r="C173" s="742" t="s">
        <v>86</v>
      </c>
      <c r="D173" s="743">
        <v>17</v>
      </c>
      <c r="E173" s="743"/>
      <c r="F173" s="744"/>
      <c r="G173" s="759" t="s">
        <v>14114</v>
      </c>
      <c r="H173" s="706"/>
    </row>
    <row r="174" spans="1:8" s="513" customFormat="1" ht="25.5">
      <c r="A174" s="740" t="s">
        <v>14248</v>
      </c>
      <c r="B174" s="741" t="s">
        <v>14587</v>
      </c>
      <c r="C174" s="742" t="s">
        <v>86</v>
      </c>
      <c r="D174" s="743">
        <v>6</v>
      </c>
      <c r="E174" s="743"/>
      <c r="F174" s="744"/>
      <c r="G174" s="759" t="s">
        <v>14115</v>
      </c>
      <c r="H174" s="706"/>
    </row>
    <row r="175" spans="1:8" s="513" customFormat="1" ht="25.5">
      <c r="A175" s="740" t="s">
        <v>14249</v>
      </c>
      <c r="B175" s="741" t="s">
        <v>14588</v>
      </c>
      <c r="C175" s="742" t="s">
        <v>86</v>
      </c>
      <c r="D175" s="743">
        <v>17</v>
      </c>
      <c r="E175" s="743"/>
      <c r="F175" s="744"/>
      <c r="G175" s="759" t="s">
        <v>14116</v>
      </c>
      <c r="H175" s="706"/>
    </row>
    <row r="176" spans="1:8" s="513" customFormat="1" ht="25.5">
      <c r="A176" s="740" t="s">
        <v>14476</v>
      </c>
      <c r="B176" s="741" t="s">
        <v>14589</v>
      </c>
      <c r="C176" s="742" t="s">
        <v>86</v>
      </c>
      <c r="D176" s="743">
        <v>15</v>
      </c>
      <c r="E176" s="743"/>
      <c r="F176" s="744"/>
      <c r="G176" s="759" t="s">
        <v>14496</v>
      </c>
      <c r="H176" s="706"/>
    </row>
    <row r="177" spans="1:8" s="704" customFormat="1">
      <c r="A177" s="745" t="s">
        <v>14250</v>
      </c>
      <c r="B177" s="746" t="s">
        <v>14477</v>
      </c>
      <c r="C177" s="750"/>
      <c r="D177" s="751"/>
      <c r="E177" s="751"/>
      <c r="F177" s="752"/>
      <c r="G177" s="749"/>
      <c r="H177" s="703"/>
    </row>
    <row r="178" spans="1:8" s="513" customFormat="1">
      <c r="A178" s="740" t="s">
        <v>14251</v>
      </c>
      <c r="B178" s="741" t="s">
        <v>14109</v>
      </c>
      <c r="C178" s="742" t="s">
        <v>52</v>
      </c>
      <c r="D178" s="743">
        <v>46.47</v>
      </c>
      <c r="E178" s="743"/>
      <c r="F178" s="744"/>
      <c r="G178" s="721" t="s">
        <v>13958</v>
      </c>
      <c r="H178" s="706"/>
    </row>
    <row r="179" spans="1:8" s="513" customFormat="1" ht="25.5">
      <c r="A179" s="740" t="s">
        <v>14252</v>
      </c>
      <c r="B179" s="741" t="s">
        <v>14110</v>
      </c>
      <c r="C179" s="742" t="s">
        <v>82</v>
      </c>
      <c r="D179" s="743">
        <v>259.60000000000002</v>
      </c>
      <c r="E179" s="743"/>
      <c r="F179" s="744"/>
      <c r="G179" s="721" t="s">
        <v>13990</v>
      </c>
      <c r="H179" s="706"/>
    </row>
    <row r="180" spans="1:8" s="513" customFormat="1">
      <c r="A180" s="740" t="s">
        <v>14253</v>
      </c>
      <c r="B180" s="741" t="s">
        <v>14111</v>
      </c>
      <c r="C180" s="742" t="s">
        <v>86</v>
      </c>
      <c r="D180" s="743">
        <v>32</v>
      </c>
      <c r="E180" s="743"/>
      <c r="F180" s="744"/>
      <c r="G180" s="721" t="s">
        <v>14190</v>
      </c>
      <c r="H180" s="706"/>
    </row>
    <row r="181" spans="1:8" s="513" customFormat="1" ht="51">
      <c r="A181" s="740" t="s">
        <v>14254</v>
      </c>
      <c r="B181" s="741" t="s">
        <v>14112</v>
      </c>
      <c r="C181" s="742" t="s">
        <v>4052</v>
      </c>
      <c r="D181" s="743">
        <v>1</v>
      </c>
      <c r="E181" s="743"/>
      <c r="F181" s="744"/>
      <c r="G181" s="721" t="s">
        <v>14191</v>
      </c>
      <c r="H181" s="706"/>
    </row>
    <row r="182" spans="1:8" s="513" customFormat="1" ht="25.5">
      <c r="A182" s="740" t="s">
        <v>14478</v>
      </c>
      <c r="B182" s="741" t="s">
        <v>14113</v>
      </c>
      <c r="C182" s="742" t="s">
        <v>86</v>
      </c>
      <c r="D182" s="743">
        <v>28</v>
      </c>
      <c r="E182" s="743"/>
      <c r="F182" s="744"/>
      <c r="G182" s="721" t="s">
        <v>14192</v>
      </c>
      <c r="H182" s="706"/>
    </row>
    <row r="183" spans="1:8" s="513" customFormat="1" ht="51">
      <c r="A183" s="740" t="s">
        <v>14479</v>
      </c>
      <c r="B183" s="741" t="s">
        <v>14189</v>
      </c>
      <c r="C183" s="742" t="s">
        <v>4052</v>
      </c>
      <c r="D183" s="743">
        <v>9</v>
      </c>
      <c r="E183" s="743"/>
      <c r="F183" s="744"/>
      <c r="G183" s="721" t="s">
        <v>14193</v>
      </c>
      <c r="H183" s="706"/>
    </row>
    <row r="184" spans="1:8" s="513" customFormat="1" ht="38.25">
      <c r="A184" s="740" t="s">
        <v>14480</v>
      </c>
      <c r="B184" s="741" t="s">
        <v>14060</v>
      </c>
      <c r="C184" s="742" t="s">
        <v>52</v>
      </c>
      <c r="D184" s="743">
        <v>6.39</v>
      </c>
      <c r="E184" s="743"/>
      <c r="F184" s="744"/>
      <c r="G184" s="721" t="s">
        <v>14061</v>
      </c>
      <c r="H184" s="706"/>
    </row>
    <row r="185" spans="1:8" s="513" customFormat="1" ht="25.5">
      <c r="A185" s="740" t="s">
        <v>14481</v>
      </c>
      <c r="B185" s="741" t="s">
        <v>14540</v>
      </c>
      <c r="C185" s="742" t="s">
        <v>52</v>
      </c>
      <c r="D185" s="743">
        <v>6.07</v>
      </c>
      <c r="E185" s="743"/>
      <c r="F185" s="744"/>
      <c r="G185" s="721" t="s">
        <v>13928</v>
      </c>
      <c r="H185" s="706"/>
    </row>
    <row r="186" spans="1:8" s="513" customFormat="1">
      <c r="A186" s="740" t="s">
        <v>14482</v>
      </c>
      <c r="B186" s="741" t="s">
        <v>14541</v>
      </c>
      <c r="C186" s="742" t="s">
        <v>52</v>
      </c>
      <c r="D186" s="743">
        <v>32.85</v>
      </c>
      <c r="E186" s="743"/>
      <c r="F186" s="744"/>
      <c r="G186" s="721" t="s">
        <v>14081</v>
      </c>
      <c r="H186" s="706"/>
    </row>
    <row r="187" spans="1:8" s="513" customFormat="1" ht="38.25">
      <c r="A187" s="740" t="s">
        <v>14483</v>
      </c>
      <c r="B187" s="741" t="s">
        <v>14546</v>
      </c>
      <c r="C187" s="742" t="s">
        <v>52</v>
      </c>
      <c r="D187" s="743">
        <v>1.34</v>
      </c>
      <c r="E187" s="743"/>
      <c r="F187" s="744"/>
      <c r="G187" s="721" t="s">
        <v>13929</v>
      </c>
      <c r="H187" s="706"/>
    </row>
    <row r="188" spans="1:8" s="704" customFormat="1">
      <c r="A188" s="745"/>
      <c r="B188" s="746" t="s">
        <v>14010</v>
      </c>
      <c r="C188" s="747"/>
      <c r="D188" s="748"/>
      <c r="E188" s="748"/>
      <c r="F188" s="748"/>
      <c r="G188" s="749"/>
      <c r="H188" s="703"/>
    </row>
    <row r="189" spans="1:8" s="704" customFormat="1">
      <c r="A189" s="745" t="s">
        <v>14011</v>
      </c>
      <c r="B189" s="746" t="s">
        <v>1969</v>
      </c>
      <c r="C189" s="750"/>
      <c r="D189" s="751"/>
      <c r="E189" s="751"/>
      <c r="F189" s="752"/>
      <c r="G189" s="749"/>
      <c r="H189" s="703"/>
    </row>
    <row r="190" spans="1:8" s="704" customFormat="1">
      <c r="A190" s="745" t="s">
        <v>14012</v>
      </c>
      <c r="B190" s="746" t="s">
        <v>14442</v>
      </c>
      <c r="C190" s="750"/>
      <c r="D190" s="751"/>
      <c r="E190" s="751"/>
      <c r="F190" s="752"/>
      <c r="G190" s="749"/>
      <c r="H190" s="703"/>
    </row>
    <row r="191" spans="1:8" s="513" customFormat="1" ht="63.75">
      <c r="A191" s="740" t="s">
        <v>14013</v>
      </c>
      <c r="B191" s="741" t="s">
        <v>14086</v>
      </c>
      <c r="C191" s="742" t="s">
        <v>4052</v>
      </c>
      <c r="D191" s="743">
        <v>1</v>
      </c>
      <c r="E191" s="743"/>
      <c r="F191" s="744"/>
      <c r="G191" s="721" t="s">
        <v>14085</v>
      </c>
      <c r="H191" s="706"/>
    </row>
    <row r="192" spans="1:8" s="513" customFormat="1" ht="25.5">
      <c r="A192" s="740" t="s">
        <v>14433</v>
      </c>
      <c r="B192" s="741" t="s">
        <v>14590</v>
      </c>
      <c r="C192" s="742" t="s">
        <v>4052</v>
      </c>
      <c r="D192" s="743">
        <v>3</v>
      </c>
      <c r="E192" s="743"/>
      <c r="F192" s="744"/>
      <c r="G192" s="721" t="s">
        <v>14434</v>
      </c>
      <c r="H192" s="706"/>
    </row>
    <row r="193" spans="1:8" s="704" customFormat="1">
      <c r="A193" s="745" t="s">
        <v>14018</v>
      </c>
      <c r="B193" s="746" t="s">
        <v>1989</v>
      </c>
      <c r="C193" s="750"/>
      <c r="D193" s="743"/>
      <c r="E193" s="751"/>
      <c r="F193" s="752"/>
      <c r="G193" s="749"/>
      <c r="H193" s="703"/>
    </row>
    <row r="194" spans="1:8" s="513" customFormat="1" ht="51">
      <c r="A194" s="740" t="s">
        <v>14017</v>
      </c>
      <c r="B194" s="741" t="s">
        <v>14591</v>
      </c>
      <c r="C194" s="742" t="s">
        <v>4052</v>
      </c>
      <c r="D194" s="743">
        <v>8</v>
      </c>
      <c r="E194" s="743"/>
      <c r="F194" s="744"/>
      <c r="G194" s="721" t="s">
        <v>14088</v>
      </c>
      <c r="H194" s="706"/>
    </row>
    <row r="195" spans="1:8" s="513" customFormat="1" ht="51">
      <c r="A195" s="740" t="s">
        <v>14255</v>
      </c>
      <c r="B195" s="741" t="s">
        <v>14592</v>
      </c>
      <c r="C195" s="742" t="s">
        <v>4052</v>
      </c>
      <c r="D195" s="743">
        <v>5</v>
      </c>
      <c r="E195" s="743"/>
      <c r="F195" s="744"/>
      <c r="G195" s="721" t="s">
        <v>14181</v>
      </c>
      <c r="H195" s="706"/>
    </row>
    <row r="196" spans="1:8" s="513" customFormat="1" ht="25.5">
      <c r="A196" s="740" t="s">
        <v>14256</v>
      </c>
      <c r="B196" s="741" t="s">
        <v>4223</v>
      </c>
      <c r="C196" s="742" t="s">
        <v>4052</v>
      </c>
      <c r="D196" s="743">
        <v>8</v>
      </c>
      <c r="E196" s="743"/>
      <c r="F196" s="744"/>
      <c r="G196" s="721" t="s">
        <v>14155</v>
      </c>
      <c r="H196" s="706"/>
    </row>
    <row r="197" spans="1:8" s="513" customFormat="1" ht="25.5">
      <c r="A197" s="740" t="s">
        <v>14257</v>
      </c>
      <c r="B197" s="741" t="s">
        <v>14087</v>
      </c>
      <c r="C197" s="742" t="s">
        <v>4052</v>
      </c>
      <c r="D197" s="743">
        <v>106</v>
      </c>
      <c r="E197" s="743"/>
      <c r="F197" s="744"/>
      <c r="G197" s="721" t="s">
        <v>14089</v>
      </c>
      <c r="H197" s="706"/>
    </row>
    <row r="198" spans="1:8" s="513" customFormat="1" ht="25.5">
      <c r="A198" s="740" t="s">
        <v>14258</v>
      </c>
      <c r="B198" s="741" t="s">
        <v>14177</v>
      </c>
      <c r="C198" s="742" t="s">
        <v>4052</v>
      </c>
      <c r="D198" s="743">
        <v>5</v>
      </c>
      <c r="E198" s="743"/>
      <c r="F198" s="744"/>
      <c r="G198" s="721" t="s">
        <v>14178</v>
      </c>
      <c r="H198" s="706"/>
    </row>
    <row r="199" spans="1:8" s="513" customFormat="1" ht="25.5">
      <c r="A199" s="740" t="s">
        <v>14259</v>
      </c>
      <c r="B199" s="741" t="s">
        <v>14179</v>
      </c>
      <c r="C199" s="742" t="s">
        <v>4052</v>
      </c>
      <c r="D199" s="743">
        <v>30</v>
      </c>
      <c r="E199" s="743"/>
      <c r="F199" s="744"/>
      <c r="G199" s="721" t="s">
        <v>14180</v>
      </c>
      <c r="H199" s="706"/>
    </row>
    <row r="200" spans="1:8" s="513" customFormat="1">
      <c r="A200" s="740" t="s">
        <v>14937</v>
      </c>
      <c r="B200" s="741" t="s">
        <v>14939</v>
      </c>
      <c r="C200" s="742" t="s">
        <v>4052</v>
      </c>
      <c r="D200" s="743">
        <v>1</v>
      </c>
      <c r="E200" s="743"/>
      <c r="F200" s="744"/>
      <c r="G200" s="721" t="s">
        <v>14938</v>
      </c>
      <c r="H200" s="706"/>
    </row>
    <row r="201" spans="1:8" s="704" customFormat="1">
      <c r="A201" s="745" t="s">
        <v>14260</v>
      </c>
      <c r="B201" s="746" t="s">
        <v>2067</v>
      </c>
      <c r="C201" s="750"/>
      <c r="D201" s="751"/>
      <c r="E201" s="751"/>
      <c r="F201" s="752"/>
      <c r="G201" s="749"/>
      <c r="H201" s="703"/>
    </row>
    <row r="202" spans="1:8" s="704" customFormat="1" ht="25.5">
      <c r="A202" s="740" t="s">
        <v>14261</v>
      </c>
      <c r="B202" s="741" t="s">
        <v>14593</v>
      </c>
      <c r="C202" s="742" t="s">
        <v>86</v>
      </c>
      <c r="D202" s="743">
        <v>121.72</v>
      </c>
      <c r="E202" s="743"/>
      <c r="F202" s="744"/>
      <c r="G202" s="721" t="s">
        <v>14090</v>
      </c>
      <c r="H202" s="703"/>
    </row>
    <row r="203" spans="1:8" s="704" customFormat="1" ht="25.5">
      <c r="A203" s="740" t="s">
        <v>14262</v>
      </c>
      <c r="B203" s="741" t="s">
        <v>14594</v>
      </c>
      <c r="C203" s="742" t="s">
        <v>86</v>
      </c>
      <c r="D203" s="743">
        <v>35</v>
      </c>
      <c r="E203" s="743"/>
      <c r="F203" s="744"/>
      <c r="G203" s="721" t="s">
        <v>14091</v>
      </c>
      <c r="H203" s="703"/>
    </row>
    <row r="204" spans="1:8" s="704" customFormat="1" ht="25.5">
      <c r="A204" s="740" t="s">
        <v>14264</v>
      </c>
      <c r="B204" s="741" t="s">
        <v>14595</v>
      </c>
      <c r="C204" s="742" t="s">
        <v>86</v>
      </c>
      <c r="D204" s="743">
        <v>92</v>
      </c>
      <c r="E204" s="743"/>
      <c r="F204" s="744"/>
      <c r="G204" s="721" t="s">
        <v>14092</v>
      </c>
      <c r="H204" s="703"/>
    </row>
    <row r="205" spans="1:8" s="704" customFormat="1" ht="25.5">
      <c r="A205" s="740" t="s">
        <v>14265</v>
      </c>
      <c r="B205" s="741" t="s">
        <v>14596</v>
      </c>
      <c r="C205" s="742" t="s">
        <v>86</v>
      </c>
      <c r="D205" s="743">
        <v>70</v>
      </c>
      <c r="E205" s="743"/>
      <c r="F205" s="744"/>
      <c r="G205" s="721" t="s">
        <v>13970</v>
      </c>
      <c r="H205" s="703"/>
    </row>
    <row r="206" spans="1:8" s="704" customFormat="1" ht="25.5">
      <c r="A206" s="740" t="s">
        <v>14266</v>
      </c>
      <c r="B206" s="741" t="s">
        <v>14597</v>
      </c>
      <c r="C206" s="742" t="s">
        <v>86</v>
      </c>
      <c r="D206" s="743">
        <v>139.80000000000001</v>
      </c>
      <c r="E206" s="743"/>
      <c r="F206" s="744"/>
      <c r="G206" s="721" t="s">
        <v>14093</v>
      </c>
      <c r="H206" s="703"/>
    </row>
    <row r="207" spans="1:8" s="704" customFormat="1" ht="25.5">
      <c r="A207" s="740" t="s">
        <v>14267</v>
      </c>
      <c r="B207" s="741" t="s">
        <v>14598</v>
      </c>
      <c r="C207" s="742" t="s">
        <v>86</v>
      </c>
      <c r="D207" s="743">
        <v>21</v>
      </c>
      <c r="E207" s="743"/>
      <c r="F207" s="744"/>
      <c r="G207" s="721" t="s">
        <v>14094</v>
      </c>
      <c r="H207" s="703"/>
    </row>
    <row r="208" spans="1:8" s="720" customFormat="1" ht="25.5">
      <c r="A208" s="740" t="s">
        <v>14445</v>
      </c>
      <c r="B208" s="741" t="s">
        <v>14599</v>
      </c>
      <c r="C208" s="742" t="s">
        <v>86</v>
      </c>
      <c r="D208" s="743">
        <v>900</v>
      </c>
      <c r="E208" s="743"/>
      <c r="F208" s="744"/>
      <c r="G208" s="721" t="s">
        <v>14443</v>
      </c>
      <c r="H208" s="719"/>
    </row>
    <row r="209" spans="1:8" s="720" customFormat="1" ht="25.5">
      <c r="A209" s="740" t="s">
        <v>14446</v>
      </c>
      <c r="B209" s="741" t="s">
        <v>14600</v>
      </c>
      <c r="C209" s="742" t="s">
        <v>86</v>
      </c>
      <c r="D209" s="743">
        <v>30</v>
      </c>
      <c r="E209" s="743"/>
      <c r="F209" s="744"/>
      <c r="G209" s="721" t="s">
        <v>14444</v>
      </c>
      <c r="H209" s="719"/>
    </row>
    <row r="210" spans="1:8" s="704" customFormat="1">
      <c r="A210" s="745" t="s">
        <v>14263</v>
      </c>
      <c r="B210" s="746" t="s">
        <v>2085</v>
      </c>
      <c r="C210" s="750"/>
      <c r="D210" s="751"/>
      <c r="E210" s="751"/>
      <c r="F210" s="752"/>
      <c r="G210" s="749"/>
      <c r="H210" s="703"/>
    </row>
    <row r="211" spans="1:8" s="513" customFormat="1">
      <c r="A211" s="740" t="s">
        <v>14268</v>
      </c>
      <c r="B211" s="741" t="s">
        <v>14601</v>
      </c>
      <c r="C211" s="742" t="s">
        <v>4052</v>
      </c>
      <c r="D211" s="743">
        <v>6</v>
      </c>
      <c r="E211" s="743"/>
      <c r="F211" s="744"/>
      <c r="G211" s="721" t="s">
        <v>14095</v>
      </c>
      <c r="H211" s="706"/>
    </row>
    <row r="212" spans="1:8" s="513" customFormat="1">
      <c r="A212" s="740" t="s">
        <v>14269</v>
      </c>
      <c r="B212" s="741" t="s">
        <v>14602</v>
      </c>
      <c r="C212" s="742" t="s">
        <v>4052</v>
      </c>
      <c r="D212" s="743">
        <v>12</v>
      </c>
      <c r="E212" s="743"/>
      <c r="F212" s="744"/>
      <c r="G212" s="721" t="s">
        <v>13971</v>
      </c>
      <c r="H212" s="706"/>
    </row>
    <row r="213" spans="1:8" s="513" customFormat="1">
      <c r="A213" s="740" t="s">
        <v>14270</v>
      </c>
      <c r="B213" s="741" t="s">
        <v>14603</v>
      </c>
      <c r="C213" s="742" t="s">
        <v>4052</v>
      </c>
      <c r="D213" s="743">
        <v>1</v>
      </c>
      <c r="E213" s="743"/>
      <c r="F213" s="744"/>
      <c r="G213" s="721" t="s">
        <v>14096</v>
      </c>
      <c r="H213" s="706"/>
    </row>
    <row r="214" spans="1:8" s="513" customFormat="1">
      <c r="A214" s="740" t="s">
        <v>14271</v>
      </c>
      <c r="B214" s="741" t="s">
        <v>14604</v>
      </c>
      <c r="C214" s="742" t="s">
        <v>4052</v>
      </c>
      <c r="D214" s="743">
        <v>2</v>
      </c>
      <c r="E214" s="743"/>
      <c r="F214" s="744"/>
      <c r="G214" s="721" t="s">
        <v>14097</v>
      </c>
      <c r="H214" s="706"/>
    </row>
    <row r="215" spans="1:8" s="513" customFormat="1">
      <c r="A215" s="740" t="s">
        <v>14272</v>
      </c>
      <c r="B215" s="741" t="s">
        <v>14605</v>
      </c>
      <c r="C215" s="742" t="s">
        <v>4052</v>
      </c>
      <c r="D215" s="743">
        <v>2</v>
      </c>
      <c r="E215" s="743"/>
      <c r="F215" s="744"/>
      <c r="G215" s="721" t="s">
        <v>14098</v>
      </c>
      <c r="H215" s="706"/>
    </row>
    <row r="216" spans="1:8" s="513" customFormat="1">
      <c r="A216" s="740" t="s">
        <v>14273</v>
      </c>
      <c r="B216" s="741" t="s">
        <v>14606</v>
      </c>
      <c r="C216" s="742" t="s">
        <v>4052</v>
      </c>
      <c r="D216" s="743">
        <v>2</v>
      </c>
      <c r="E216" s="743"/>
      <c r="F216" s="744"/>
      <c r="G216" s="721" t="s">
        <v>14156</v>
      </c>
      <c r="H216" s="706"/>
    </row>
    <row r="217" spans="1:8" s="513" customFormat="1">
      <c r="A217" s="740" t="s">
        <v>14274</v>
      </c>
      <c r="B217" s="741" t="s">
        <v>14607</v>
      </c>
      <c r="C217" s="742" t="s">
        <v>4052</v>
      </c>
      <c r="D217" s="743">
        <v>2</v>
      </c>
      <c r="E217" s="743"/>
      <c r="F217" s="744"/>
      <c r="G217" s="721" t="s">
        <v>14157</v>
      </c>
      <c r="H217" s="706"/>
    </row>
    <row r="218" spans="1:8" s="513" customFormat="1" ht="38.25">
      <c r="A218" s="740" t="s">
        <v>14275</v>
      </c>
      <c r="B218" s="741" t="s">
        <v>14608</v>
      </c>
      <c r="C218" s="742" t="s">
        <v>4052</v>
      </c>
      <c r="D218" s="743">
        <v>6</v>
      </c>
      <c r="E218" s="743"/>
      <c r="F218" s="744"/>
      <c r="G218" s="721" t="s">
        <v>14158</v>
      </c>
      <c r="H218" s="706"/>
    </row>
    <row r="219" spans="1:8" s="513" customFormat="1">
      <c r="A219" s="740" t="s">
        <v>14276</v>
      </c>
      <c r="B219" s="741" t="s">
        <v>14609</v>
      </c>
      <c r="C219" s="742" t="s">
        <v>4052</v>
      </c>
      <c r="D219" s="743">
        <v>2</v>
      </c>
      <c r="E219" s="743"/>
      <c r="F219" s="744"/>
      <c r="G219" s="721" t="s">
        <v>14435</v>
      </c>
      <c r="H219" s="706"/>
    </row>
    <row r="220" spans="1:8" s="704" customFormat="1">
      <c r="A220" s="745" t="s">
        <v>14277</v>
      </c>
      <c r="B220" s="746" t="s">
        <v>602</v>
      </c>
      <c r="C220" s="750"/>
      <c r="D220" s="751"/>
      <c r="E220" s="751"/>
      <c r="F220" s="752"/>
      <c r="G220" s="749"/>
      <c r="H220" s="703"/>
    </row>
    <row r="221" spans="1:8" s="704" customFormat="1" ht="25.5">
      <c r="A221" s="740" t="s">
        <v>14279</v>
      </c>
      <c r="B221" s="741" t="s">
        <v>14610</v>
      </c>
      <c r="C221" s="742" t="s">
        <v>86</v>
      </c>
      <c r="D221" s="743">
        <v>3800</v>
      </c>
      <c r="E221" s="743"/>
      <c r="F221" s="744"/>
      <c r="G221" s="721" t="s">
        <v>13972</v>
      </c>
      <c r="H221" s="703"/>
    </row>
    <row r="222" spans="1:8" s="704" customFormat="1" ht="25.5">
      <c r="A222" s="740" t="s">
        <v>14280</v>
      </c>
      <c r="B222" s="741" t="s">
        <v>14611</v>
      </c>
      <c r="C222" s="742" t="s">
        <v>86</v>
      </c>
      <c r="D222" s="743">
        <v>393</v>
      </c>
      <c r="E222" s="743"/>
      <c r="F222" s="744"/>
      <c r="G222" s="721" t="s">
        <v>13973</v>
      </c>
      <c r="H222" s="703"/>
    </row>
    <row r="223" spans="1:8" s="704" customFormat="1" ht="25.5">
      <c r="A223" s="740" t="s">
        <v>14436</v>
      </c>
      <c r="B223" s="741" t="s">
        <v>14612</v>
      </c>
      <c r="C223" s="742" t="s">
        <v>86</v>
      </c>
      <c r="D223" s="743">
        <v>300</v>
      </c>
      <c r="E223" s="743"/>
      <c r="F223" s="744"/>
      <c r="G223" s="721" t="s">
        <v>14099</v>
      </c>
      <c r="H223" s="703"/>
    </row>
    <row r="224" spans="1:8" s="704" customFormat="1" ht="25.5">
      <c r="A224" s="740" t="s">
        <v>14437</v>
      </c>
      <c r="B224" s="741" t="s">
        <v>14613</v>
      </c>
      <c r="C224" s="742" t="s">
        <v>86</v>
      </c>
      <c r="D224" s="743">
        <v>150</v>
      </c>
      <c r="E224" s="743"/>
      <c r="F224" s="744"/>
      <c r="G224" s="721" t="s">
        <v>14100</v>
      </c>
      <c r="H224" s="703"/>
    </row>
    <row r="225" spans="1:8" s="704" customFormat="1" ht="25.5">
      <c r="A225" s="740" t="s">
        <v>14438</v>
      </c>
      <c r="B225" s="741" t="s">
        <v>14614</v>
      </c>
      <c r="C225" s="742" t="s">
        <v>86</v>
      </c>
      <c r="D225" s="743">
        <v>222</v>
      </c>
      <c r="E225" s="743"/>
      <c r="F225" s="744"/>
      <c r="G225" s="721" t="s">
        <v>14101</v>
      </c>
      <c r="H225" s="703"/>
    </row>
    <row r="226" spans="1:8" s="513" customFormat="1" ht="25.5">
      <c r="A226" s="740" t="s">
        <v>14439</v>
      </c>
      <c r="B226" s="741" t="s">
        <v>14615</v>
      </c>
      <c r="C226" s="742" t="s">
        <v>86</v>
      </c>
      <c r="D226" s="743">
        <v>685</v>
      </c>
      <c r="E226" s="743"/>
      <c r="F226" s="744"/>
      <c r="G226" s="721" t="s">
        <v>14102</v>
      </c>
      <c r="H226" s="706"/>
    </row>
    <row r="227" spans="1:8" s="513" customFormat="1" ht="25.5">
      <c r="A227" s="740" t="s">
        <v>14440</v>
      </c>
      <c r="B227" s="741" t="s">
        <v>14616</v>
      </c>
      <c r="C227" s="742" t="s">
        <v>86</v>
      </c>
      <c r="D227" s="743">
        <v>205</v>
      </c>
      <c r="E227" s="743"/>
      <c r="F227" s="744"/>
      <c r="G227" s="721" t="s">
        <v>14103</v>
      </c>
      <c r="H227" s="706"/>
    </row>
    <row r="228" spans="1:8" s="704" customFormat="1">
      <c r="A228" s="745" t="s">
        <v>14281</v>
      </c>
      <c r="B228" s="754" t="s">
        <v>14104</v>
      </c>
      <c r="C228" s="750"/>
      <c r="D228" s="751"/>
      <c r="E228" s="751"/>
      <c r="F228" s="752"/>
      <c r="G228" s="749"/>
      <c r="H228" s="703"/>
    </row>
    <row r="229" spans="1:8" s="704" customFormat="1" ht="25.5">
      <c r="A229" s="740" t="s">
        <v>14282</v>
      </c>
      <c r="B229" s="741" t="s">
        <v>14617</v>
      </c>
      <c r="C229" s="742" t="s">
        <v>86</v>
      </c>
      <c r="D229" s="743">
        <v>20</v>
      </c>
      <c r="E229" s="743"/>
      <c r="F229" s="744"/>
      <c r="G229" s="721" t="s">
        <v>14105</v>
      </c>
      <c r="H229" s="703"/>
    </row>
    <row r="230" spans="1:8" s="513" customFormat="1" ht="25.5">
      <c r="A230" s="740" t="s">
        <v>14441</v>
      </c>
      <c r="B230" s="741" t="s">
        <v>14618</v>
      </c>
      <c r="C230" s="742" t="s">
        <v>86</v>
      </c>
      <c r="D230" s="743">
        <v>8</v>
      </c>
      <c r="E230" s="743"/>
      <c r="F230" s="744"/>
      <c r="G230" s="721" t="s">
        <v>14106</v>
      </c>
      <c r="H230" s="706"/>
    </row>
    <row r="231" spans="1:8" s="704" customFormat="1">
      <c r="A231" s="745" t="s">
        <v>14278</v>
      </c>
      <c r="B231" s="746" t="s">
        <v>13974</v>
      </c>
      <c r="C231" s="750"/>
      <c r="D231" s="751"/>
      <c r="E231" s="751"/>
      <c r="F231" s="752"/>
      <c r="G231" s="749"/>
      <c r="H231" s="703"/>
    </row>
    <row r="232" spans="1:8" s="513" customFormat="1" ht="38.25">
      <c r="A232" s="740" t="s">
        <v>14283</v>
      </c>
      <c r="B232" s="741" t="s">
        <v>14619</v>
      </c>
      <c r="C232" s="742" t="s">
        <v>4052</v>
      </c>
      <c r="D232" s="743">
        <v>1</v>
      </c>
      <c r="E232" s="743"/>
      <c r="F232" s="744"/>
      <c r="G232" s="721" t="s">
        <v>14154</v>
      </c>
      <c r="H232" s="706"/>
    </row>
    <row r="233" spans="1:8" s="720" customFormat="1">
      <c r="A233" s="745" t="s">
        <v>14448</v>
      </c>
      <c r="B233" s="746" t="s">
        <v>2219</v>
      </c>
      <c r="C233" s="750"/>
      <c r="D233" s="751"/>
      <c r="E233" s="751"/>
      <c r="F233" s="752"/>
      <c r="G233" s="749"/>
      <c r="H233" s="719"/>
    </row>
    <row r="234" spans="1:8" s="513" customFormat="1">
      <c r="A234" s="740" t="s">
        <v>14449</v>
      </c>
      <c r="B234" s="741" t="s">
        <v>14620</v>
      </c>
      <c r="C234" s="742" t="s">
        <v>4052</v>
      </c>
      <c r="D234" s="743">
        <v>6</v>
      </c>
      <c r="E234" s="743"/>
      <c r="F234" s="744"/>
      <c r="G234" s="721" t="s">
        <v>14451</v>
      </c>
      <c r="H234" s="706"/>
    </row>
    <row r="235" spans="1:8" s="513" customFormat="1">
      <c r="A235" s="740" t="s">
        <v>14450</v>
      </c>
      <c r="B235" s="741" t="s">
        <v>14621</v>
      </c>
      <c r="C235" s="742" t="s">
        <v>4052</v>
      </c>
      <c r="D235" s="743">
        <v>22</v>
      </c>
      <c r="E235" s="743"/>
      <c r="F235" s="744"/>
      <c r="G235" s="721" t="s">
        <v>14447</v>
      </c>
      <c r="H235" s="706"/>
    </row>
    <row r="236" spans="1:8" s="720" customFormat="1">
      <c r="A236" s="745" t="s">
        <v>14954</v>
      </c>
      <c r="B236" s="746" t="s">
        <v>14955</v>
      </c>
      <c r="C236" s="750"/>
      <c r="D236" s="751"/>
      <c r="E236" s="751"/>
      <c r="F236" s="752"/>
      <c r="G236" s="749"/>
      <c r="H236" s="719"/>
    </row>
    <row r="237" spans="1:8" s="513" customFormat="1" ht="51">
      <c r="A237" s="740" t="s">
        <v>14956</v>
      </c>
      <c r="B237" s="741" t="s">
        <v>14960</v>
      </c>
      <c r="C237" s="742" t="s">
        <v>4052</v>
      </c>
      <c r="D237" s="743">
        <v>10</v>
      </c>
      <c r="E237" s="743"/>
      <c r="F237" s="744"/>
      <c r="G237" s="721" t="s">
        <v>14958</v>
      </c>
      <c r="H237" s="706"/>
    </row>
    <row r="238" spans="1:8" s="513" customFormat="1" ht="51">
      <c r="A238" s="740" t="s">
        <v>14957</v>
      </c>
      <c r="B238" s="741" t="s">
        <v>14986</v>
      </c>
      <c r="C238" s="742" t="s">
        <v>4052</v>
      </c>
      <c r="D238" s="743">
        <v>10</v>
      </c>
      <c r="E238" s="743"/>
      <c r="F238" s="744"/>
      <c r="G238" s="721" t="s">
        <v>14959</v>
      </c>
      <c r="H238" s="706"/>
    </row>
    <row r="239" spans="1:8" s="704" customFormat="1">
      <c r="A239" s="745"/>
      <c r="B239" s="746" t="s">
        <v>14020</v>
      </c>
      <c r="C239" s="747"/>
      <c r="D239" s="748"/>
      <c r="E239" s="748"/>
      <c r="F239" s="748"/>
      <c r="G239" s="749"/>
      <c r="H239" s="718"/>
    </row>
    <row r="240" spans="1:8" s="704" customFormat="1">
      <c r="A240" s="745" t="s">
        <v>14021</v>
      </c>
      <c r="B240" s="746" t="s">
        <v>2245</v>
      </c>
      <c r="C240" s="750"/>
      <c r="D240" s="751"/>
      <c r="E240" s="751"/>
      <c r="F240" s="752"/>
      <c r="G240" s="749"/>
      <c r="H240" s="703"/>
    </row>
    <row r="241" spans="1:8" s="704" customFormat="1">
      <c r="A241" s="745" t="s">
        <v>14024</v>
      </c>
      <c r="B241" s="746" t="s">
        <v>2246</v>
      </c>
      <c r="C241" s="750"/>
      <c r="D241" s="751"/>
      <c r="E241" s="751"/>
      <c r="F241" s="752"/>
      <c r="G241" s="749"/>
      <c r="H241" s="703"/>
    </row>
    <row r="242" spans="1:8" s="513" customFormat="1">
      <c r="A242" s="740" t="s">
        <v>14022</v>
      </c>
      <c r="B242" s="741" t="s">
        <v>14171</v>
      </c>
      <c r="C242" s="742" t="s">
        <v>86</v>
      </c>
      <c r="D242" s="743">
        <v>105</v>
      </c>
      <c r="E242" s="743"/>
      <c r="F242" s="744"/>
      <c r="G242" s="721" t="s">
        <v>14172</v>
      </c>
      <c r="H242" s="706"/>
    </row>
    <row r="243" spans="1:8" s="513" customFormat="1">
      <c r="A243" s="740" t="s">
        <v>14023</v>
      </c>
      <c r="B243" s="741" t="s">
        <v>14622</v>
      </c>
      <c r="C243" s="742" t="s">
        <v>4052</v>
      </c>
      <c r="D243" s="743">
        <v>7</v>
      </c>
      <c r="E243" s="743"/>
      <c r="F243" s="744"/>
      <c r="G243" s="721" t="s">
        <v>13979</v>
      </c>
      <c r="H243" s="706"/>
    </row>
    <row r="244" spans="1:8" s="513" customFormat="1" ht="51">
      <c r="A244" s="740" t="s">
        <v>14504</v>
      </c>
      <c r="B244" s="741" t="s">
        <v>14505</v>
      </c>
      <c r="C244" s="742" t="s">
        <v>4052</v>
      </c>
      <c r="D244" s="743">
        <v>1</v>
      </c>
      <c r="E244" s="743"/>
      <c r="F244" s="744"/>
      <c r="G244" s="721" t="s">
        <v>14506</v>
      </c>
      <c r="H244" s="706"/>
    </row>
    <row r="245" spans="1:8" s="704" customFormat="1">
      <c r="A245" s="745" t="s">
        <v>14025</v>
      </c>
      <c r="B245" s="746" t="s">
        <v>2255</v>
      </c>
      <c r="C245" s="750"/>
      <c r="D245" s="751"/>
      <c r="E245" s="751"/>
      <c r="F245" s="752"/>
      <c r="G245" s="749"/>
      <c r="H245" s="703"/>
    </row>
    <row r="246" spans="1:8" s="513" customFormat="1" ht="63.75">
      <c r="A246" s="740" t="s">
        <v>14026</v>
      </c>
      <c r="B246" s="741" t="s">
        <v>14623</v>
      </c>
      <c r="C246" s="742" t="s">
        <v>4052</v>
      </c>
      <c r="D246" s="743">
        <v>1</v>
      </c>
      <c r="E246" s="743"/>
      <c r="F246" s="744"/>
      <c r="G246" s="759" t="s">
        <v>14195</v>
      </c>
      <c r="H246" s="706"/>
    </row>
    <row r="247" spans="1:8" s="513" customFormat="1" ht="25.5">
      <c r="A247" s="740" t="s">
        <v>14507</v>
      </c>
      <c r="B247" s="741" t="s">
        <v>14490</v>
      </c>
      <c r="C247" s="742" t="s">
        <v>86</v>
      </c>
      <c r="D247" s="743">
        <v>10</v>
      </c>
      <c r="E247" s="743"/>
      <c r="F247" s="744"/>
      <c r="G247" s="759" t="s">
        <v>14510</v>
      </c>
      <c r="H247" s="706"/>
    </row>
    <row r="248" spans="1:8" s="513" customFormat="1" ht="51">
      <c r="A248" s="740" t="s">
        <v>14508</v>
      </c>
      <c r="B248" s="741" t="s">
        <v>14624</v>
      </c>
      <c r="C248" s="742" t="s">
        <v>86</v>
      </c>
      <c r="D248" s="743">
        <v>6</v>
      </c>
      <c r="E248" s="743"/>
      <c r="F248" s="744"/>
      <c r="G248" s="759" t="s">
        <v>14511</v>
      </c>
      <c r="H248" s="706"/>
    </row>
    <row r="249" spans="1:8" s="513" customFormat="1">
      <c r="A249" s="740" t="s">
        <v>14509</v>
      </c>
      <c r="B249" s="741" t="s">
        <v>14489</v>
      </c>
      <c r="C249" s="742" t="s">
        <v>4052</v>
      </c>
      <c r="D249" s="743">
        <v>1</v>
      </c>
      <c r="E249" s="743"/>
      <c r="F249" s="744"/>
      <c r="G249" s="759" t="s">
        <v>14512</v>
      </c>
      <c r="H249" s="706"/>
    </row>
    <row r="250" spans="1:8" s="704" customFormat="1">
      <c r="A250" s="745" t="s">
        <v>14284</v>
      </c>
      <c r="B250" s="746" t="s">
        <v>2258</v>
      </c>
      <c r="C250" s="750"/>
      <c r="D250" s="751"/>
      <c r="E250" s="751"/>
      <c r="F250" s="752"/>
      <c r="G250" s="749"/>
      <c r="H250" s="703"/>
    </row>
    <row r="251" spans="1:8" s="704" customFormat="1" ht="38.25">
      <c r="A251" s="740" t="s">
        <v>14285</v>
      </c>
      <c r="B251" s="741" t="s">
        <v>14625</v>
      </c>
      <c r="C251" s="742" t="s">
        <v>86</v>
      </c>
      <c r="D251" s="743">
        <v>460</v>
      </c>
      <c r="E251" s="743"/>
      <c r="F251" s="744"/>
      <c r="G251" s="721" t="s">
        <v>14135</v>
      </c>
      <c r="H251" s="703"/>
    </row>
    <row r="252" spans="1:8" s="704" customFormat="1" ht="51">
      <c r="A252" s="740" t="s">
        <v>14286</v>
      </c>
      <c r="B252" s="741" t="s">
        <v>14626</v>
      </c>
      <c r="C252" s="742" t="s">
        <v>4052</v>
      </c>
      <c r="D252" s="743">
        <v>38</v>
      </c>
      <c r="E252" s="743"/>
      <c r="F252" s="744"/>
      <c r="G252" s="721" t="s">
        <v>14136</v>
      </c>
      <c r="H252" s="703"/>
    </row>
    <row r="253" spans="1:8" s="704" customFormat="1" ht="38.25">
      <c r="A253" s="740" t="s">
        <v>14287</v>
      </c>
      <c r="B253" s="741" t="s">
        <v>14627</v>
      </c>
      <c r="C253" s="742" t="s">
        <v>4052</v>
      </c>
      <c r="D253" s="743">
        <v>18</v>
      </c>
      <c r="E253" s="743"/>
      <c r="F253" s="744"/>
      <c r="G253" s="721" t="s">
        <v>14137</v>
      </c>
      <c r="H253" s="703"/>
    </row>
    <row r="254" spans="1:8" s="704" customFormat="1">
      <c r="A254" s="740" t="s">
        <v>14288</v>
      </c>
      <c r="B254" s="741" t="s">
        <v>14628</v>
      </c>
      <c r="C254" s="742" t="s">
        <v>4052</v>
      </c>
      <c r="D254" s="743">
        <v>35</v>
      </c>
      <c r="E254" s="743"/>
      <c r="F254" s="744"/>
      <c r="G254" s="721" t="s">
        <v>14138</v>
      </c>
      <c r="H254" s="703"/>
    </row>
    <row r="255" spans="1:8" s="704" customFormat="1" ht="38.25">
      <c r="A255" s="740" t="s">
        <v>14289</v>
      </c>
      <c r="B255" s="741" t="s">
        <v>14629</v>
      </c>
      <c r="C255" s="742" t="s">
        <v>4052</v>
      </c>
      <c r="D255" s="743">
        <v>26</v>
      </c>
      <c r="E255" s="743"/>
      <c r="F255" s="744"/>
      <c r="G255" s="721" t="s">
        <v>14139</v>
      </c>
      <c r="H255" s="703"/>
    </row>
    <row r="256" spans="1:8" s="704" customFormat="1" ht="25.5">
      <c r="A256" s="740" t="s">
        <v>14290</v>
      </c>
      <c r="B256" s="741" t="s">
        <v>14630</v>
      </c>
      <c r="C256" s="742" t="s">
        <v>86</v>
      </c>
      <c r="D256" s="743">
        <v>7</v>
      </c>
      <c r="E256" s="743"/>
      <c r="F256" s="744"/>
      <c r="G256" s="721" t="s">
        <v>14140</v>
      </c>
      <c r="H256" s="703"/>
    </row>
    <row r="257" spans="1:8" s="704" customFormat="1" ht="38.25">
      <c r="A257" s="740" t="s">
        <v>14291</v>
      </c>
      <c r="B257" s="741" t="s">
        <v>14631</v>
      </c>
      <c r="C257" s="742" t="s">
        <v>4052</v>
      </c>
      <c r="D257" s="743">
        <v>60</v>
      </c>
      <c r="E257" s="743"/>
      <c r="F257" s="744"/>
      <c r="G257" s="721" t="s">
        <v>14141</v>
      </c>
      <c r="H257" s="703"/>
    </row>
    <row r="258" spans="1:8" s="704" customFormat="1" ht="51">
      <c r="A258" s="740" t="s">
        <v>14292</v>
      </c>
      <c r="B258" s="741" t="s">
        <v>14632</v>
      </c>
      <c r="C258" s="742" t="s">
        <v>4052</v>
      </c>
      <c r="D258" s="743">
        <v>1</v>
      </c>
      <c r="E258" s="743"/>
      <c r="F258" s="744"/>
      <c r="G258" s="721" t="s">
        <v>14142</v>
      </c>
      <c r="H258" s="703"/>
    </row>
    <row r="259" spans="1:8" s="704" customFormat="1" ht="38.25">
      <c r="A259" s="740" t="s">
        <v>14293</v>
      </c>
      <c r="B259" s="741" t="s">
        <v>4266</v>
      </c>
      <c r="C259" s="742" t="s">
        <v>4052</v>
      </c>
      <c r="D259" s="743">
        <v>6</v>
      </c>
      <c r="E259" s="743"/>
      <c r="F259" s="744"/>
      <c r="G259" s="721" t="s">
        <v>14143</v>
      </c>
      <c r="H259" s="703"/>
    </row>
    <row r="260" spans="1:8" s="704" customFormat="1" ht="51">
      <c r="A260" s="740" t="s">
        <v>14294</v>
      </c>
      <c r="B260" s="741" t="s">
        <v>4264</v>
      </c>
      <c r="C260" s="742" t="s">
        <v>86</v>
      </c>
      <c r="D260" s="743">
        <v>300</v>
      </c>
      <c r="E260" s="743"/>
      <c r="F260" s="744"/>
      <c r="G260" s="721" t="s">
        <v>14144</v>
      </c>
    </row>
    <row r="261" spans="1:8" s="704" customFormat="1" ht="38.25">
      <c r="A261" s="740" t="s">
        <v>14295</v>
      </c>
      <c r="B261" s="741" t="s">
        <v>14633</v>
      </c>
      <c r="C261" s="742" t="s">
        <v>4052</v>
      </c>
      <c r="D261" s="743">
        <v>7</v>
      </c>
      <c r="E261" s="743"/>
      <c r="F261" s="744"/>
      <c r="G261" s="721" t="s">
        <v>14145</v>
      </c>
      <c r="H261" s="703"/>
    </row>
    <row r="262" spans="1:8" s="704" customFormat="1" ht="38.25">
      <c r="A262" s="740" t="s">
        <v>14296</v>
      </c>
      <c r="B262" s="741" t="s">
        <v>14146</v>
      </c>
      <c r="C262" s="742" t="s">
        <v>4052</v>
      </c>
      <c r="D262" s="743">
        <v>7</v>
      </c>
      <c r="E262" s="743"/>
      <c r="F262" s="744"/>
      <c r="G262" s="721" t="s">
        <v>14148</v>
      </c>
      <c r="H262" s="703"/>
    </row>
    <row r="263" spans="1:8" s="704" customFormat="1" ht="25.5">
      <c r="A263" s="740" t="s">
        <v>14297</v>
      </c>
      <c r="B263" s="741" t="s">
        <v>14147</v>
      </c>
      <c r="C263" s="742" t="s">
        <v>4052</v>
      </c>
      <c r="D263" s="743">
        <v>1</v>
      </c>
      <c r="E263" s="743"/>
      <c r="F263" s="744"/>
      <c r="G263" s="721" t="s">
        <v>14149</v>
      </c>
      <c r="H263" s="703"/>
    </row>
    <row r="264" spans="1:8" s="704" customFormat="1">
      <c r="A264" s="745" t="s">
        <v>14298</v>
      </c>
      <c r="B264" s="746" t="s">
        <v>14215</v>
      </c>
      <c r="C264" s="750"/>
      <c r="D264" s="751"/>
      <c r="E264" s="751"/>
      <c r="F264" s="752"/>
      <c r="G264" s="749"/>
      <c r="H264" s="703"/>
    </row>
    <row r="265" spans="1:8" s="513" customFormat="1" ht="38.25">
      <c r="A265" s="740" t="s">
        <v>14299</v>
      </c>
      <c r="B265" s="741" t="s">
        <v>14987</v>
      </c>
      <c r="C265" s="742" t="s">
        <v>4052</v>
      </c>
      <c r="D265" s="743">
        <v>1</v>
      </c>
      <c r="E265" s="743"/>
      <c r="F265" s="744"/>
      <c r="G265" s="786" t="s">
        <v>14941</v>
      </c>
      <c r="H265" s="706"/>
    </row>
    <row r="266" spans="1:8" s="513" customFormat="1" ht="38.25">
      <c r="A266" s="740" t="s">
        <v>14943</v>
      </c>
      <c r="B266" s="741" t="s">
        <v>14988</v>
      </c>
      <c r="C266" s="742" t="s">
        <v>4052</v>
      </c>
      <c r="D266" s="743">
        <v>3</v>
      </c>
      <c r="E266" s="743"/>
      <c r="F266" s="744"/>
      <c r="G266" s="786" t="s">
        <v>14942</v>
      </c>
      <c r="H266" s="706"/>
    </row>
    <row r="267" spans="1:8" s="513" customFormat="1" ht="38.25">
      <c r="A267" s="740" t="s">
        <v>14944</v>
      </c>
      <c r="B267" s="741" t="s">
        <v>14989</v>
      </c>
      <c r="C267" s="742" t="s">
        <v>4052</v>
      </c>
      <c r="D267" s="743">
        <v>3</v>
      </c>
      <c r="E267" s="743"/>
      <c r="F267" s="744"/>
      <c r="G267" s="786" t="s">
        <v>14940</v>
      </c>
      <c r="H267" s="706"/>
    </row>
    <row r="268" spans="1:8" s="513" customFormat="1" ht="38.25">
      <c r="A268" s="740" t="s">
        <v>14946</v>
      </c>
      <c r="B268" s="741" t="s">
        <v>14990</v>
      </c>
      <c r="C268" s="742" t="s">
        <v>4052</v>
      </c>
      <c r="D268" s="743">
        <v>5</v>
      </c>
      <c r="E268" s="743"/>
      <c r="F268" s="744"/>
      <c r="G268" s="786" t="s">
        <v>14948</v>
      </c>
      <c r="H268" s="706"/>
    </row>
    <row r="269" spans="1:8" s="513" customFormat="1" ht="38.25" customHeight="1">
      <c r="A269" s="740" t="s">
        <v>14947</v>
      </c>
      <c r="B269" s="741" t="s">
        <v>14991</v>
      </c>
      <c r="C269" s="742" t="s">
        <v>4052</v>
      </c>
      <c r="D269" s="743">
        <v>9</v>
      </c>
      <c r="E269" s="743"/>
      <c r="F269" s="744"/>
      <c r="G269" s="786" t="s">
        <v>14949</v>
      </c>
      <c r="H269" s="706"/>
    </row>
    <row r="270" spans="1:8" s="704" customFormat="1">
      <c r="A270" s="745" t="s">
        <v>14300</v>
      </c>
      <c r="B270" s="746" t="s">
        <v>2315</v>
      </c>
      <c r="C270" s="750"/>
      <c r="D270" s="751"/>
      <c r="E270" s="751"/>
      <c r="F270" s="752"/>
      <c r="G270" s="749"/>
      <c r="H270" s="703"/>
    </row>
    <row r="271" spans="1:8" s="513" customFormat="1">
      <c r="A271" s="740" t="s">
        <v>14301</v>
      </c>
      <c r="B271" s="741" t="s">
        <v>14634</v>
      </c>
      <c r="C271" s="742" t="s">
        <v>4052</v>
      </c>
      <c r="D271" s="743">
        <v>22</v>
      </c>
      <c r="E271" s="743"/>
      <c r="F271" s="744"/>
      <c r="G271" s="721" t="s">
        <v>14159</v>
      </c>
      <c r="H271" s="706"/>
    </row>
    <row r="272" spans="1:8" s="513" customFormat="1">
      <c r="A272" s="740" t="s">
        <v>14302</v>
      </c>
      <c r="B272" s="741" t="s">
        <v>14635</v>
      </c>
      <c r="C272" s="742" t="s">
        <v>4052</v>
      </c>
      <c r="D272" s="743">
        <v>22</v>
      </c>
      <c r="E272" s="743"/>
      <c r="F272" s="744"/>
      <c r="G272" s="721" t="s">
        <v>14160</v>
      </c>
      <c r="H272" s="706"/>
    </row>
    <row r="273" spans="1:8" s="513" customFormat="1">
      <c r="A273" s="740" t="s">
        <v>14303</v>
      </c>
      <c r="B273" s="741" t="s">
        <v>14636</v>
      </c>
      <c r="C273" s="742" t="s">
        <v>86</v>
      </c>
      <c r="D273" s="743">
        <v>150</v>
      </c>
      <c r="E273" s="743"/>
      <c r="F273" s="744"/>
      <c r="G273" s="721" t="s">
        <v>14161</v>
      </c>
      <c r="H273" s="706"/>
    </row>
    <row r="274" spans="1:8" s="513" customFormat="1">
      <c r="A274" s="740" t="s">
        <v>14304</v>
      </c>
      <c r="B274" s="741" t="s">
        <v>14162</v>
      </c>
      <c r="C274" s="742" t="s">
        <v>4052</v>
      </c>
      <c r="D274" s="743">
        <v>22</v>
      </c>
      <c r="E274" s="743"/>
      <c r="F274" s="744"/>
      <c r="G274" s="721" t="s">
        <v>14163</v>
      </c>
      <c r="H274" s="706"/>
    </row>
    <row r="275" spans="1:8" s="704" customFormat="1">
      <c r="A275" s="745"/>
      <c r="B275" s="746" t="s">
        <v>14030</v>
      </c>
      <c r="C275" s="747"/>
      <c r="D275" s="748"/>
      <c r="E275" s="748"/>
      <c r="F275" s="748"/>
      <c r="G275" s="749"/>
      <c r="H275" s="703"/>
    </row>
    <row r="276" spans="1:8" s="704" customFormat="1">
      <c r="A276" s="745" t="s">
        <v>14305</v>
      </c>
      <c r="B276" s="746" t="s">
        <v>2320</v>
      </c>
      <c r="C276" s="750"/>
      <c r="D276" s="751"/>
      <c r="E276" s="751"/>
      <c r="F276" s="752"/>
      <c r="G276" s="749"/>
      <c r="H276" s="703"/>
    </row>
    <row r="277" spans="1:8" s="704" customFormat="1">
      <c r="A277" s="745" t="s">
        <v>14306</v>
      </c>
      <c r="B277" s="746" t="s">
        <v>2321</v>
      </c>
      <c r="C277" s="750"/>
      <c r="D277" s="751"/>
      <c r="E277" s="751"/>
      <c r="F277" s="752"/>
      <c r="G277" s="749"/>
      <c r="H277" s="703"/>
    </row>
    <row r="278" spans="1:8" s="704" customFormat="1" ht="25.5">
      <c r="A278" s="740" t="s">
        <v>14307</v>
      </c>
      <c r="B278" s="741" t="s">
        <v>14637</v>
      </c>
      <c r="C278" s="742" t="s">
        <v>4052</v>
      </c>
      <c r="D278" s="743">
        <v>5</v>
      </c>
      <c r="E278" s="743"/>
      <c r="F278" s="744"/>
      <c r="G278" s="759" t="s">
        <v>14134</v>
      </c>
      <c r="H278" s="703"/>
    </row>
    <row r="279" spans="1:8" s="704" customFormat="1" ht="25.5">
      <c r="A279" s="740" t="s">
        <v>14308</v>
      </c>
      <c r="B279" s="741" t="s">
        <v>14638</v>
      </c>
      <c r="C279" s="742" t="s">
        <v>4052</v>
      </c>
      <c r="D279" s="743">
        <v>8</v>
      </c>
      <c r="E279" s="743"/>
      <c r="F279" s="744"/>
      <c r="G279" s="759" t="s">
        <v>14132</v>
      </c>
      <c r="H279" s="703"/>
    </row>
    <row r="280" spans="1:8" s="704" customFormat="1" ht="25.5">
      <c r="A280" s="740" t="s">
        <v>14309</v>
      </c>
      <c r="B280" s="741" t="s">
        <v>14639</v>
      </c>
      <c r="C280" s="742" t="s">
        <v>4052</v>
      </c>
      <c r="D280" s="743">
        <v>3</v>
      </c>
      <c r="E280" s="743"/>
      <c r="F280" s="744"/>
      <c r="G280" s="759" t="s">
        <v>14133</v>
      </c>
      <c r="H280" s="703"/>
    </row>
    <row r="281" spans="1:8" s="704" customFormat="1" ht="38.25">
      <c r="A281" s="740" t="s">
        <v>14310</v>
      </c>
      <c r="B281" s="741" t="s">
        <v>14640</v>
      </c>
      <c r="C281" s="742" t="s">
        <v>4052</v>
      </c>
      <c r="D281" s="743">
        <v>3</v>
      </c>
      <c r="E281" s="743"/>
      <c r="F281" s="744"/>
      <c r="G281" s="759" t="s">
        <v>14126</v>
      </c>
      <c r="H281" s="703"/>
    </row>
    <row r="282" spans="1:8" s="704" customFormat="1" ht="51">
      <c r="A282" s="740" t="s">
        <v>14311</v>
      </c>
      <c r="B282" s="741" t="s">
        <v>14641</v>
      </c>
      <c r="C282" s="742" t="s">
        <v>4052</v>
      </c>
      <c r="D282" s="743">
        <v>2</v>
      </c>
      <c r="E282" s="743"/>
      <c r="F282" s="744"/>
      <c r="G282" s="759" t="s">
        <v>14128</v>
      </c>
      <c r="H282" s="703"/>
    </row>
    <row r="283" spans="1:8" s="513" customFormat="1" ht="51">
      <c r="A283" s="740" t="s">
        <v>14312</v>
      </c>
      <c r="B283" s="741" t="s">
        <v>14642</v>
      </c>
      <c r="C283" s="742" t="s">
        <v>4052</v>
      </c>
      <c r="D283" s="743">
        <v>3</v>
      </c>
      <c r="E283" s="743"/>
      <c r="F283" s="744"/>
      <c r="G283" s="759" t="s">
        <v>13985</v>
      </c>
      <c r="H283" s="706"/>
    </row>
    <row r="284" spans="1:8" s="513" customFormat="1" ht="38.25">
      <c r="A284" s="740" t="s">
        <v>14313</v>
      </c>
      <c r="B284" s="741" t="s">
        <v>14643</v>
      </c>
      <c r="C284" s="742" t="s">
        <v>4052</v>
      </c>
      <c r="D284" s="743">
        <v>6</v>
      </c>
      <c r="E284" s="743"/>
      <c r="F284" s="744"/>
      <c r="G284" s="759" t="s">
        <v>14129</v>
      </c>
      <c r="H284" s="706"/>
    </row>
    <row r="285" spans="1:8" s="513" customFormat="1" ht="63.75">
      <c r="A285" s="740" t="s">
        <v>14513</v>
      </c>
      <c r="B285" s="741" t="s">
        <v>14644</v>
      </c>
      <c r="C285" s="742" t="s">
        <v>4052</v>
      </c>
      <c r="D285" s="743">
        <v>2</v>
      </c>
      <c r="E285" s="743"/>
      <c r="F285" s="744"/>
      <c r="G285" s="759" t="s">
        <v>14514</v>
      </c>
      <c r="H285" s="706"/>
    </row>
    <row r="286" spans="1:8" s="513" customFormat="1" ht="38.25">
      <c r="A286" s="740" t="s">
        <v>14961</v>
      </c>
      <c r="B286" s="741" t="s">
        <v>14992</v>
      </c>
      <c r="C286" s="742" t="s">
        <v>4052</v>
      </c>
      <c r="D286" s="743">
        <v>2</v>
      </c>
      <c r="E286" s="743"/>
      <c r="F286" s="744"/>
      <c r="G286" s="786" t="s">
        <v>14962</v>
      </c>
      <c r="H286" s="706"/>
    </row>
    <row r="287" spans="1:8" s="704" customFormat="1">
      <c r="A287" s="745" t="s">
        <v>14314</v>
      </c>
      <c r="B287" s="746" t="s">
        <v>2349</v>
      </c>
      <c r="C287" s="750"/>
      <c r="D287" s="751"/>
      <c r="E287" s="751"/>
      <c r="F287" s="752"/>
      <c r="G287" s="749"/>
      <c r="H287" s="703"/>
    </row>
    <row r="288" spans="1:8" s="513" customFormat="1">
      <c r="A288" s="740" t="s">
        <v>14315</v>
      </c>
      <c r="B288" s="741" t="s">
        <v>14645</v>
      </c>
      <c r="C288" s="742" t="s">
        <v>82</v>
      </c>
      <c r="D288" s="743">
        <v>7.93</v>
      </c>
      <c r="E288" s="743"/>
      <c r="F288" s="744"/>
      <c r="G288" s="721" t="s">
        <v>13993</v>
      </c>
      <c r="H288" s="706"/>
    </row>
    <row r="289" spans="1:8" s="513" customFormat="1" ht="25.5">
      <c r="A289" s="740" t="s">
        <v>14316</v>
      </c>
      <c r="B289" s="741" t="s">
        <v>14216</v>
      </c>
      <c r="C289" s="742" t="s">
        <v>86</v>
      </c>
      <c r="D289" s="743">
        <v>17.88</v>
      </c>
      <c r="E289" s="743"/>
      <c r="F289" s="744"/>
      <c r="G289" s="721" t="s">
        <v>14217</v>
      </c>
      <c r="H289" s="706"/>
    </row>
    <row r="290" spans="1:8" s="704" customFormat="1">
      <c r="A290" s="745" t="s">
        <v>14317</v>
      </c>
      <c r="B290" s="746" t="s">
        <v>2354</v>
      </c>
      <c r="C290" s="750"/>
      <c r="D290" s="751"/>
      <c r="E290" s="751"/>
      <c r="F290" s="752"/>
      <c r="G290" s="749"/>
      <c r="H290" s="703"/>
    </row>
    <row r="291" spans="1:8" s="704" customFormat="1" ht="38.25">
      <c r="A291" s="740" t="s">
        <v>14318</v>
      </c>
      <c r="B291" s="741" t="s">
        <v>14646</v>
      </c>
      <c r="C291" s="742" t="s">
        <v>4052</v>
      </c>
      <c r="D291" s="743">
        <v>11</v>
      </c>
      <c r="E291" s="743"/>
      <c r="F291" s="744"/>
      <c r="G291" s="759" t="s">
        <v>13995</v>
      </c>
      <c r="H291" s="703"/>
    </row>
    <row r="292" spans="1:8" s="704" customFormat="1" ht="25.5">
      <c r="A292" s="740" t="s">
        <v>14319</v>
      </c>
      <c r="B292" s="741" t="s">
        <v>14647</v>
      </c>
      <c r="C292" s="742" t="s">
        <v>4052</v>
      </c>
      <c r="D292" s="743">
        <v>5</v>
      </c>
      <c r="E292" s="743"/>
      <c r="F292" s="744"/>
      <c r="G292" s="759" t="s">
        <v>14121</v>
      </c>
      <c r="H292" s="703"/>
    </row>
    <row r="293" spans="1:8" s="704" customFormat="1" ht="25.5">
      <c r="A293" s="740" t="s">
        <v>14320</v>
      </c>
      <c r="B293" s="741" t="s">
        <v>14648</v>
      </c>
      <c r="C293" s="742" t="s">
        <v>4052</v>
      </c>
      <c r="D293" s="743">
        <v>2</v>
      </c>
      <c r="E293" s="743"/>
      <c r="F293" s="744"/>
      <c r="G293" s="759" t="s">
        <v>13996</v>
      </c>
      <c r="H293" s="703"/>
    </row>
    <row r="294" spans="1:8" s="704" customFormat="1" ht="38.25">
      <c r="A294" s="740" t="s">
        <v>14321</v>
      </c>
      <c r="B294" s="741" t="s">
        <v>14649</v>
      </c>
      <c r="C294" s="742" t="s">
        <v>4052</v>
      </c>
      <c r="D294" s="743">
        <v>2</v>
      </c>
      <c r="E294" s="743"/>
      <c r="F294" s="744"/>
      <c r="G294" s="759" t="s">
        <v>14119</v>
      </c>
      <c r="H294" s="703"/>
    </row>
    <row r="295" spans="1:8" s="704" customFormat="1">
      <c r="A295" s="740" t="s">
        <v>14322</v>
      </c>
      <c r="B295" s="741" t="s">
        <v>14650</v>
      </c>
      <c r="C295" s="742" t="s">
        <v>4052</v>
      </c>
      <c r="D295" s="743">
        <v>2</v>
      </c>
      <c r="E295" s="743"/>
      <c r="F295" s="744"/>
      <c r="G295" s="759" t="s">
        <v>14517</v>
      </c>
      <c r="H295" s="703"/>
    </row>
    <row r="296" spans="1:8" s="704" customFormat="1" ht="38.25">
      <c r="A296" s="740" t="s">
        <v>14323</v>
      </c>
      <c r="B296" s="741" t="s">
        <v>14651</v>
      </c>
      <c r="C296" s="742" t="s">
        <v>4052</v>
      </c>
      <c r="D296" s="743">
        <v>1</v>
      </c>
      <c r="E296" s="743"/>
      <c r="F296" s="744"/>
      <c r="G296" s="759" t="s">
        <v>14118</v>
      </c>
      <c r="H296" s="703"/>
    </row>
    <row r="297" spans="1:8" s="513" customFormat="1" ht="38.25">
      <c r="A297" s="740" t="s">
        <v>14324</v>
      </c>
      <c r="B297" s="741" t="s">
        <v>14652</v>
      </c>
      <c r="C297" s="742" t="s">
        <v>4052</v>
      </c>
      <c r="D297" s="743">
        <v>1</v>
      </c>
      <c r="E297" s="743"/>
      <c r="F297" s="744"/>
      <c r="G297" s="759" t="s">
        <v>14518</v>
      </c>
      <c r="H297" s="706"/>
    </row>
    <row r="298" spans="1:8" s="513" customFormat="1" ht="38.25">
      <c r="A298" s="740" t="s">
        <v>14325</v>
      </c>
      <c r="B298" s="741" t="s">
        <v>14653</v>
      </c>
      <c r="C298" s="742" t="s">
        <v>4052</v>
      </c>
      <c r="D298" s="743">
        <v>2</v>
      </c>
      <c r="E298" s="743"/>
      <c r="F298" s="744"/>
      <c r="G298" s="759" t="s">
        <v>14519</v>
      </c>
      <c r="H298" s="706"/>
    </row>
    <row r="299" spans="1:8" s="513" customFormat="1" ht="38.25">
      <c r="A299" s="740" t="s">
        <v>14326</v>
      </c>
      <c r="B299" s="741" t="s">
        <v>14654</v>
      </c>
      <c r="C299" s="742" t="s">
        <v>4052</v>
      </c>
      <c r="D299" s="743">
        <v>1</v>
      </c>
      <c r="E299" s="743"/>
      <c r="F299" s="744"/>
      <c r="G299" s="759" t="s">
        <v>14520</v>
      </c>
      <c r="H299" s="706"/>
    </row>
    <row r="300" spans="1:8" s="513" customFormat="1">
      <c r="A300" s="740" t="s">
        <v>14327</v>
      </c>
      <c r="B300" s="741" t="s">
        <v>14655</v>
      </c>
      <c r="C300" s="742" t="s">
        <v>4052</v>
      </c>
      <c r="D300" s="743">
        <v>1</v>
      </c>
      <c r="E300" s="743"/>
      <c r="F300" s="744"/>
      <c r="G300" s="759" t="s">
        <v>14521</v>
      </c>
      <c r="H300" s="706"/>
    </row>
    <row r="301" spans="1:8" s="513" customFormat="1">
      <c r="A301" s="740" t="s">
        <v>14328</v>
      </c>
      <c r="B301" s="741" t="s">
        <v>14656</v>
      </c>
      <c r="C301" s="742" t="s">
        <v>4052</v>
      </c>
      <c r="D301" s="743">
        <v>2</v>
      </c>
      <c r="E301" s="743"/>
      <c r="F301" s="744"/>
      <c r="G301" s="759" t="s">
        <v>14522</v>
      </c>
      <c r="H301" s="706"/>
    </row>
    <row r="302" spans="1:8" s="513" customFormat="1" ht="38.25">
      <c r="A302" s="740" t="s">
        <v>14515</v>
      </c>
      <c r="B302" s="741" t="s">
        <v>14657</v>
      </c>
      <c r="C302" s="742" t="s">
        <v>4052</v>
      </c>
      <c r="D302" s="743">
        <v>5</v>
      </c>
      <c r="E302" s="743"/>
      <c r="F302" s="744"/>
      <c r="G302" s="759" t="s">
        <v>14127</v>
      </c>
      <c r="H302" s="706"/>
    </row>
    <row r="303" spans="1:8" s="513" customFormat="1">
      <c r="A303" s="740" t="s">
        <v>14516</v>
      </c>
      <c r="B303" s="741" t="s">
        <v>14658</v>
      </c>
      <c r="C303" s="742" t="s">
        <v>4052</v>
      </c>
      <c r="D303" s="743">
        <v>4</v>
      </c>
      <c r="E303" s="743"/>
      <c r="F303" s="744"/>
      <c r="G303" s="759" t="s">
        <v>14523</v>
      </c>
      <c r="H303" s="706"/>
    </row>
    <row r="304" spans="1:8" s="704" customFormat="1">
      <c r="A304" s="745" t="s">
        <v>14329</v>
      </c>
      <c r="B304" s="746" t="s">
        <v>2404</v>
      </c>
      <c r="C304" s="750"/>
      <c r="D304" s="751"/>
      <c r="E304" s="751"/>
      <c r="F304" s="752"/>
      <c r="G304" s="749"/>
      <c r="H304" s="703"/>
    </row>
    <row r="305" spans="1:8" s="513" customFormat="1" ht="51">
      <c r="A305" s="740" t="s">
        <v>14330</v>
      </c>
      <c r="B305" s="741" t="s">
        <v>14659</v>
      </c>
      <c r="C305" s="742" t="s">
        <v>4052</v>
      </c>
      <c r="D305" s="743">
        <v>2</v>
      </c>
      <c r="E305" s="743"/>
      <c r="F305" s="744"/>
      <c r="G305" s="721" t="s">
        <v>14000</v>
      </c>
      <c r="H305" s="706"/>
    </row>
    <row r="306" spans="1:8" s="513" customFormat="1" ht="38.25">
      <c r="A306" s="740" t="s">
        <v>14331</v>
      </c>
      <c r="B306" s="741" t="s">
        <v>14130</v>
      </c>
      <c r="C306" s="742" t="s">
        <v>4052</v>
      </c>
      <c r="D306" s="743">
        <v>1</v>
      </c>
      <c r="E306" s="743"/>
      <c r="F306" s="744"/>
      <c r="G306" s="721" t="s">
        <v>14131</v>
      </c>
      <c r="H306" s="706"/>
    </row>
    <row r="307" spans="1:8" s="513" customFormat="1" ht="38.25">
      <c r="A307" s="740" t="s">
        <v>14332</v>
      </c>
      <c r="B307" s="741" t="s">
        <v>14660</v>
      </c>
      <c r="C307" s="742" t="s">
        <v>4052</v>
      </c>
      <c r="D307" s="743">
        <v>6</v>
      </c>
      <c r="E307" s="743"/>
      <c r="F307" s="744"/>
      <c r="G307" s="721" t="s">
        <v>14218</v>
      </c>
      <c r="H307" s="706"/>
    </row>
    <row r="308" spans="1:8" s="513" customFormat="1" ht="38.25">
      <c r="A308" s="740" t="s">
        <v>14333</v>
      </c>
      <c r="B308" s="741" t="s">
        <v>14661</v>
      </c>
      <c r="C308" s="742" t="s">
        <v>4052</v>
      </c>
      <c r="D308" s="743">
        <v>2</v>
      </c>
      <c r="E308" s="743"/>
      <c r="F308" s="744"/>
      <c r="G308" s="721" t="s">
        <v>14187</v>
      </c>
      <c r="H308" s="706"/>
    </row>
    <row r="309" spans="1:8" s="513" customFormat="1" ht="38.25">
      <c r="A309" s="740" t="s">
        <v>14963</v>
      </c>
      <c r="B309" s="741" t="s">
        <v>14993</v>
      </c>
      <c r="C309" s="742" t="s">
        <v>4052</v>
      </c>
      <c r="D309" s="743">
        <v>1</v>
      </c>
      <c r="E309" s="743"/>
      <c r="F309" s="744"/>
      <c r="G309" s="721" t="s">
        <v>14964</v>
      </c>
      <c r="H309" s="706"/>
    </row>
    <row r="310" spans="1:8" s="704" customFormat="1">
      <c r="A310" s="745"/>
      <c r="B310" s="746" t="s">
        <v>14334</v>
      </c>
      <c r="C310" s="747"/>
      <c r="D310" s="748"/>
      <c r="E310" s="748"/>
      <c r="F310" s="748"/>
      <c r="G310" s="749"/>
      <c r="H310" s="703"/>
    </row>
    <row r="311" spans="1:8" s="704" customFormat="1">
      <c r="A311" s="745" t="s">
        <v>14335</v>
      </c>
      <c r="B311" s="746" t="s">
        <v>715</v>
      </c>
      <c r="C311" s="750"/>
      <c r="D311" s="751"/>
      <c r="E311" s="751"/>
      <c r="F311" s="752"/>
      <c r="G311" s="749"/>
      <c r="H311" s="703"/>
    </row>
    <row r="312" spans="1:8" s="704" customFormat="1">
      <c r="A312" s="745" t="s">
        <v>14336</v>
      </c>
      <c r="B312" s="746" t="s">
        <v>2440</v>
      </c>
      <c r="C312" s="750"/>
      <c r="D312" s="751"/>
      <c r="E312" s="751"/>
      <c r="F312" s="752"/>
      <c r="G312" s="749"/>
      <c r="H312" s="703"/>
    </row>
    <row r="313" spans="1:8" s="513" customFormat="1" ht="51">
      <c r="A313" s="740" t="s">
        <v>14337</v>
      </c>
      <c r="B313" s="741" t="s">
        <v>14662</v>
      </c>
      <c r="C313" s="742" t="s">
        <v>4052</v>
      </c>
      <c r="D313" s="743">
        <v>80</v>
      </c>
      <c r="E313" s="743"/>
      <c r="F313" s="744"/>
      <c r="G313" s="721" t="s">
        <v>14004</v>
      </c>
      <c r="H313" s="706"/>
    </row>
    <row r="314" spans="1:8" s="513" customFormat="1" ht="38.25">
      <c r="A314" s="740" t="s">
        <v>14338</v>
      </c>
      <c r="B314" s="741" t="s">
        <v>14164</v>
      </c>
      <c r="C314" s="742" t="s">
        <v>4052</v>
      </c>
      <c r="D314" s="743">
        <v>6</v>
      </c>
      <c r="E314" s="743"/>
      <c r="F314" s="744"/>
      <c r="G314" s="721" t="s">
        <v>14167</v>
      </c>
      <c r="H314" s="706"/>
    </row>
    <row r="315" spans="1:8" s="513" customFormat="1" ht="102">
      <c r="A315" s="740" t="s">
        <v>14339</v>
      </c>
      <c r="B315" s="741" t="s">
        <v>14165</v>
      </c>
      <c r="C315" s="742" t="s">
        <v>4052</v>
      </c>
      <c r="D315" s="743">
        <v>1</v>
      </c>
      <c r="E315" s="743"/>
      <c r="F315" s="744"/>
      <c r="G315" s="721" t="s">
        <v>14168</v>
      </c>
      <c r="H315" s="706"/>
    </row>
    <row r="316" spans="1:8" s="513" customFormat="1" ht="76.5">
      <c r="A316" s="740" t="s">
        <v>14340</v>
      </c>
      <c r="B316" s="741" t="s">
        <v>14166</v>
      </c>
      <c r="C316" s="742" t="s">
        <v>4052</v>
      </c>
      <c r="D316" s="743">
        <v>8</v>
      </c>
      <c r="E316" s="743"/>
      <c r="F316" s="744"/>
      <c r="G316" s="721" t="s">
        <v>14169</v>
      </c>
      <c r="H316" s="706"/>
    </row>
    <row r="317" spans="1:8" s="704" customFormat="1">
      <c r="A317" s="745" t="s">
        <v>14341</v>
      </c>
      <c r="B317" s="746" t="s">
        <v>2461</v>
      </c>
      <c r="C317" s="750"/>
      <c r="D317" s="751"/>
      <c r="E317" s="751"/>
      <c r="F317" s="752"/>
      <c r="G317" s="749"/>
      <c r="H317" s="703"/>
    </row>
    <row r="318" spans="1:8" s="704" customFormat="1" ht="25.5">
      <c r="A318" s="740" t="s">
        <v>14342</v>
      </c>
      <c r="B318" s="741" t="s">
        <v>14173</v>
      </c>
      <c r="C318" s="742" t="s">
        <v>4052</v>
      </c>
      <c r="D318" s="743">
        <v>53</v>
      </c>
      <c r="E318" s="743"/>
      <c r="F318" s="744"/>
      <c r="G318" s="721" t="s">
        <v>14175</v>
      </c>
      <c r="H318" s="703"/>
    </row>
    <row r="319" spans="1:8" s="704" customFormat="1" ht="25.5">
      <c r="A319" s="740" t="s">
        <v>14343</v>
      </c>
      <c r="B319" s="741" t="s">
        <v>14174</v>
      </c>
      <c r="C319" s="742" t="s">
        <v>4052</v>
      </c>
      <c r="D319" s="743">
        <v>5</v>
      </c>
      <c r="E319" s="743"/>
      <c r="F319" s="744"/>
      <c r="G319" s="721" t="s">
        <v>14176</v>
      </c>
      <c r="H319" s="703"/>
    </row>
    <row r="320" spans="1:8" s="513" customFormat="1" ht="25.5">
      <c r="A320" s="740" t="s">
        <v>14344</v>
      </c>
      <c r="B320" s="741" t="s">
        <v>14663</v>
      </c>
      <c r="C320" s="742" t="s">
        <v>4052</v>
      </c>
      <c r="D320" s="743">
        <v>24</v>
      </c>
      <c r="E320" s="743"/>
      <c r="F320" s="744"/>
      <c r="G320" s="721" t="s">
        <v>14009</v>
      </c>
      <c r="H320" s="706"/>
    </row>
    <row r="321" spans="1:8" s="513" customFormat="1" ht="25.5">
      <c r="A321" s="740" t="s">
        <v>14345</v>
      </c>
      <c r="B321" s="741" t="s">
        <v>14664</v>
      </c>
      <c r="C321" s="742" t="s">
        <v>4052</v>
      </c>
      <c r="D321" s="743">
        <v>9</v>
      </c>
      <c r="E321" s="743"/>
      <c r="F321" s="744"/>
      <c r="G321" s="721" t="s">
        <v>14170</v>
      </c>
      <c r="H321" s="706"/>
    </row>
    <row r="322" spans="1:8" s="513" customFormat="1">
      <c r="A322" s="745" t="s">
        <v>14346</v>
      </c>
      <c r="B322" s="746" t="s">
        <v>2477</v>
      </c>
      <c r="C322" s="742"/>
      <c r="D322" s="743"/>
      <c r="E322" s="743"/>
      <c r="F322" s="744"/>
      <c r="G322" s="721"/>
      <c r="H322" s="706"/>
    </row>
    <row r="323" spans="1:8" s="513" customFormat="1" ht="51">
      <c r="A323" s="740" t="s">
        <v>14347</v>
      </c>
      <c r="B323" s="741" t="s">
        <v>14182</v>
      </c>
      <c r="C323" s="742" t="s">
        <v>4052</v>
      </c>
      <c r="D323" s="743">
        <v>1</v>
      </c>
      <c r="E323" s="743"/>
      <c r="F323" s="744"/>
      <c r="G323" s="721" t="s">
        <v>14186</v>
      </c>
      <c r="H323" s="706"/>
    </row>
    <row r="324" spans="1:8" s="513" customFormat="1">
      <c r="A324" s="740" t="s">
        <v>14348</v>
      </c>
      <c r="B324" s="741" t="s">
        <v>14665</v>
      </c>
      <c r="C324" s="742" t="s">
        <v>4052</v>
      </c>
      <c r="D324" s="743">
        <v>2</v>
      </c>
      <c r="E324" s="743"/>
      <c r="F324" s="744"/>
      <c r="G324" s="721" t="s">
        <v>14524</v>
      </c>
      <c r="H324" s="706"/>
    </row>
    <row r="325" spans="1:8" s="704" customFormat="1">
      <c r="A325" s="745"/>
      <c r="B325" s="746" t="s">
        <v>14349</v>
      </c>
      <c r="C325" s="747"/>
      <c r="D325" s="748"/>
      <c r="E325" s="748"/>
      <c r="F325" s="748"/>
      <c r="G325" s="749"/>
      <c r="H325" s="703"/>
    </row>
    <row r="326" spans="1:8" s="704" customFormat="1">
      <c r="A326" s="745" t="s">
        <v>14350</v>
      </c>
      <c r="B326" s="746" t="s">
        <v>2491</v>
      </c>
      <c r="C326" s="750"/>
      <c r="D326" s="751"/>
      <c r="E326" s="751"/>
      <c r="F326" s="752"/>
      <c r="G326" s="749"/>
      <c r="H326" s="703"/>
    </row>
    <row r="327" spans="1:8" s="704" customFormat="1">
      <c r="A327" s="745" t="s">
        <v>14351</v>
      </c>
      <c r="B327" s="746" t="s">
        <v>2492</v>
      </c>
      <c r="C327" s="750"/>
      <c r="D327" s="751"/>
      <c r="E327" s="751"/>
      <c r="F327" s="752"/>
      <c r="G327" s="749"/>
      <c r="H327" s="703"/>
    </row>
    <row r="328" spans="1:8" s="513" customFormat="1" ht="38.25">
      <c r="A328" s="740" t="s">
        <v>14352</v>
      </c>
      <c r="B328" s="741" t="s">
        <v>14666</v>
      </c>
      <c r="C328" s="742" t="s">
        <v>82</v>
      </c>
      <c r="D328" s="743">
        <v>1122.8599999999999</v>
      </c>
      <c r="E328" s="743"/>
      <c r="F328" s="744"/>
      <c r="G328" s="721" t="s">
        <v>14014</v>
      </c>
      <c r="H328" s="706"/>
    </row>
    <row r="329" spans="1:8" s="513" customFormat="1" ht="38.25">
      <c r="A329" s="740" t="s">
        <v>14353</v>
      </c>
      <c r="B329" s="741" t="s">
        <v>14667</v>
      </c>
      <c r="C329" s="742" t="s">
        <v>82</v>
      </c>
      <c r="D329" s="743">
        <v>903.97</v>
      </c>
      <c r="E329" s="743"/>
      <c r="F329" s="744"/>
      <c r="G329" s="721" t="s">
        <v>14015</v>
      </c>
      <c r="H329" s="706"/>
    </row>
    <row r="330" spans="1:8" s="513" customFormat="1" ht="38.25">
      <c r="A330" s="740" t="s">
        <v>14354</v>
      </c>
      <c r="B330" s="741" t="s">
        <v>14668</v>
      </c>
      <c r="C330" s="742" t="s">
        <v>82</v>
      </c>
      <c r="D330" s="743">
        <v>832.37</v>
      </c>
      <c r="E330" s="743"/>
      <c r="F330" s="744"/>
      <c r="G330" s="721" t="s">
        <v>14016</v>
      </c>
      <c r="H330" s="706"/>
    </row>
    <row r="331" spans="1:8" s="513" customFormat="1" ht="25.5">
      <c r="A331" s="740" t="s">
        <v>14355</v>
      </c>
      <c r="B331" s="741" t="s">
        <v>14686</v>
      </c>
      <c r="C331" s="742" t="s">
        <v>82</v>
      </c>
      <c r="D331" s="743">
        <v>57.09</v>
      </c>
      <c r="E331" s="743"/>
      <c r="F331" s="744"/>
      <c r="G331" s="721" t="s">
        <v>14077</v>
      </c>
      <c r="H331" s="706"/>
    </row>
    <row r="332" spans="1:8" s="513" customFormat="1" ht="38.25">
      <c r="A332" s="740" t="s">
        <v>14965</v>
      </c>
      <c r="B332" s="741" t="s">
        <v>14994</v>
      </c>
      <c r="C332" s="742" t="s">
        <v>82</v>
      </c>
      <c r="D332" s="743">
        <v>524.02</v>
      </c>
      <c r="E332" s="743"/>
      <c r="F332" s="744"/>
      <c r="G332" s="721" t="s">
        <v>14970</v>
      </c>
      <c r="H332" s="706"/>
    </row>
    <row r="333" spans="1:8" s="704" customFormat="1">
      <c r="A333" s="745" t="s">
        <v>14356</v>
      </c>
      <c r="B333" s="746" t="s">
        <v>2514</v>
      </c>
      <c r="C333" s="750"/>
      <c r="D333" s="751"/>
      <c r="E333" s="751"/>
      <c r="F333" s="752"/>
      <c r="G333" s="749"/>
      <c r="H333" s="703"/>
    </row>
    <row r="334" spans="1:8" s="513" customFormat="1" ht="51">
      <c r="A334" s="740" t="s">
        <v>14357</v>
      </c>
      <c r="B334" s="741" t="s">
        <v>14669</v>
      </c>
      <c r="C334" s="742" t="s">
        <v>82</v>
      </c>
      <c r="D334" s="743">
        <v>82.47</v>
      </c>
      <c r="E334" s="743"/>
      <c r="F334" s="744"/>
      <c r="G334" s="721" t="s">
        <v>14019</v>
      </c>
      <c r="H334" s="706"/>
    </row>
    <row r="335" spans="1:8" s="513" customFormat="1" ht="38.25">
      <c r="A335" s="740" t="s">
        <v>14690</v>
      </c>
      <c r="B335" s="741" t="s">
        <v>14995</v>
      </c>
      <c r="C335" s="742" t="s">
        <v>82</v>
      </c>
      <c r="D335" s="743">
        <v>980.31</v>
      </c>
      <c r="E335" s="743"/>
      <c r="F335" s="744"/>
      <c r="G335" s="721" t="s">
        <v>14691</v>
      </c>
      <c r="H335" s="706"/>
    </row>
    <row r="336" spans="1:8" s="704" customFormat="1">
      <c r="A336" s="745" t="s">
        <v>14358</v>
      </c>
      <c r="B336" s="746" t="s">
        <v>2518</v>
      </c>
      <c r="C336" s="750"/>
      <c r="D336" s="751"/>
      <c r="E336" s="751"/>
      <c r="F336" s="752"/>
      <c r="G336" s="749"/>
      <c r="H336" s="703"/>
    </row>
    <row r="337" spans="1:9" s="513" customFormat="1" ht="51">
      <c r="A337" s="740" t="s">
        <v>14359</v>
      </c>
      <c r="B337" s="741" t="s">
        <v>14670</v>
      </c>
      <c r="C337" s="742" t="s">
        <v>82</v>
      </c>
      <c r="D337" s="743">
        <v>110.04</v>
      </c>
      <c r="E337" s="743"/>
      <c r="F337" s="744"/>
      <c r="G337" s="721" t="s">
        <v>14188</v>
      </c>
      <c r="H337" s="706"/>
    </row>
    <row r="338" spans="1:9" s="513" customFormat="1">
      <c r="A338" s="745" t="s">
        <v>14950</v>
      </c>
      <c r="B338" s="746" t="s">
        <v>2523</v>
      </c>
      <c r="C338" s="750"/>
      <c r="D338" s="751"/>
      <c r="E338" s="751"/>
      <c r="F338" s="752"/>
      <c r="G338" s="749"/>
      <c r="H338" s="706"/>
    </row>
    <row r="339" spans="1:9" s="513" customFormat="1" ht="44.25" customHeight="1">
      <c r="A339" s="740" t="s">
        <v>14951</v>
      </c>
      <c r="B339" s="741" t="s">
        <v>14953</v>
      </c>
      <c r="C339" s="742" t="s">
        <v>86</v>
      </c>
      <c r="D339" s="743">
        <v>208</v>
      </c>
      <c r="E339" s="743"/>
      <c r="F339" s="744"/>
      <c r="G339" s="721" t="s">
        <v>14952</v>
      </c>
      <c r="H339" s="706"/>
    </row>
    <row r="340" spans="1:9" s="704" customFormat="1">
      <c r="A340" s="745"/>
      <c r="B340" s="746" t="s">
        <v>14360</v>
      </c>
      <c r="C340" s="747"/>
      <c r="D340" s="748"/>
      <c r="E340" s="748"/>
      <c r="F340" s="748"/>
      <c r="G340" s="749"/>
      <c r="H340" s="703"/>
    </row>
    <row r="341" spans="1:9" s="704" customFormat="1">
      <c r="A341" s="745" t="s">
        <v>14361</v>
      </c>
      <c r="B341" s="746" t="s">
        <v>14221</v>
      </c>
      <c r="C341" s="750"/>
      <c r="D341" s="751"/>
      <c r="E341" s="751"/>
      <c r="F341" s="752"/>
      <c r="G341" s="749"/>
      <c r="H341" s="703"/>
      <c r="I341" s="391"/>
    </row>
    <row r="342" spans="1:9" s="704" customFormat="1">
      <c r="A342" s="745" t="s">
        <v>14362</v>
      </c>
      <c r="B342" s="746" t="s">
        <v>2531</v>
      </c>
      <c r="C342" s="750"/>
      <c r="D342" s="751"/>
      <c r="E342" s="751"/>
      <c r="F342" s="752"/>
      <c r="G342" s="749"/>
      <c r="H342" s="703"/>
      <c r="I342" s="712"/>
    </row>
    <row r="343" spans="1:9" s="704" customFormat="1" ht="25.5">
      <c r="A343" s="740" t="s">
        <v>14363</v>
      </c>
      <c r="B343" s="741" t="s">
        <v>14683</v>
      </c>
      <c r="C343" s="742" t="s">
        <v>86</v>
      </c>
      <c r="D343" s="743">
        <v>12.7</v>
      </c>
      <c r="E343" s="743"/>
      <c r="F343" s="744"/>
      <c r="G343" s="721" t="s">
        <v>14070</v>
      </c>
      <c r="H343" s="703"/>
      <c r="I343" s="513"/>
    </row>
    <row r="344" spans="1:9" s="704" customFormat="1" ht="63.75">
      <c r="A344" s="740" t="s">
        <v>14364</v>
      </c>
      <c r="B344" s="741" t="s">
        <v>14074</v>
      </c>
      <c r="C344" s="742" t="s">
        <v>86</v>
      </c>
      <c r="D344" s="743">
        <v>219.82</v>
      </c>
      <c r="E344" s="743"/>
      <c r="F344" s="744"/>
      <c r="G344" s="721" t="s">
        <v>14071</v>
      </c>
      <c r="H344" s="703"/>
      <c r="I344" s="513"/>
    </row>
    <row r="345" spans="1:9" s="704" customFormat="1" ht="25.5">
      <c r="A345" s="740" t="s">
        <v>14365</v>
      </c>
      <c r="B345" s="741" t="s">
        <v>14685</v>
      </c>
      <c r="C345" s="742" t="s">
        <v>4052</v>
      </c>
      <c r="D345" s="743">
        <v>18</v>
      </c>
      <c r="E345" s="743"/>
      <c r="F345" s="744"/>
      <c r="G345" s="721" t="s">
        <v>14072</v>
      </c>
      <c r="H345" s="703"/>
      <c r="I345" s="513"/>
    </row>
    <row r="346" spans="1:9" s="704" customFormat="1" ht="25.5">
      <c r="A346" s="740" t="s">
        <v>14366</v>
      </c>
      <c r="B346" s="741" t="s">
        <v>14684</v>
      </c>
      <c r="C346" s="742" t="s">
        <v>86</v>
      </c>
      <c r="D346" s="743">
        <v>22.45</v>
      </c>
      <c r="E346" s="743"/>
      <c r="F346" s="744"/>
      <c r="G346" s="721" t="s">
        <v>14073</v>
      </c>
      <c r="H346" s="703"/>
      <c r="I346" s="513"/>
    </row>
    <row r="347" spans="1:9" s="704" customFormat="1">
      <c r="A347" s="745" t="s">
        <v>14367</v>
      </c>
      <c r="B347" s="746" t="s">
        <v>2541</v>
      </c>
      <c r="C347" s="750"/>
      <c r="D347" s="751"/>
      <c r="E347" s="751"/>
      <c r="F347" s="752"/>
      <c r="G347" s="749"/>
      <c r="H347" s="703"/>
      <c r="I347" s="712"/>
    </row>
    <row r="348" spans="1:9" s="704" customFormat="1" ht="38.25">
      <c r="A348" s="740" t="s">
        <v>14368</v>
      </c>
      <c r="B348" s="741" t="s">
        <v>14671</v>
      </c>
      <c r="C348" s="742" t="s">
        <v>86</v>
      </c>
      <c r="D348" s="743">
        <v>109.94</v>
      </c>
      <c r="E348" s="743"/>
      <c r="F348" s="744"/>
      <c r="G348" s="721" t="s">
        <v>14062</v>
      </c>
      <c r="H348" s="703"/>
      <c r="I348" s="513"/>
    </row>
    <row r="349" spans="1:9" s="513" customFormat="1" ht="76.5">
      <c r="A349" s="740" t="s">
        <v>14369</v>
      </c>
      <c r="B349" s="741" t="s">
        <v>14063</v>
      </c>
      <c r="C349" s="742" t="s">
        <v>82</v>
      </c>
      <c r="D349" s="743">
        <v>558.29999999999995</v>
      </c>
      <c r="E349" s="743"/>
      <c r="F349" s="744"/>
      <c r="G349" s="721" t="s">
        <v>13935</v>
      </c>
      <c r="H349" s="706"/>
    </row>
    <row r="350" spans="1:9" s="513" customFormat="1" ht="76.5">
      <c r="A350" s="740" t="s">
        <v>14370</v>
      </c>
      <c r="B350" s="741" t="s">
        <v>14064</v>
      </c>
      <c r="C350" s="742" t="s">
        <v>82</v>
      </c>
      <c r="D350" s="743">
        <v>257.92</v>
      </c>
      <c r="E350" s="743"/>
      <c r="F350" s="744"/>
      <c r="G350" s="721" t="s">
        <v>13936</v>
      </c>
      <c r="H350" s="706"/>
    </row>
    <row r="351" spans="1:9" s="704" customFormat="1">
      <c r="A351" s="745" t="s">
        <v>14371</v>
      </c>
      <c r="B351" s="746" t="s">
        <v>467</v>
      </c>
      <c r="C351" s="750"/>
      <c r="D351" s="751"/>
      <c r="E351" s="751"/>
      <c r="F351" s="752"/>
      <c r="G351" s="749"/>
      <c r="H351" s="703"/>
      <c r="I351" s="712"/>
    </row>
    <row r="352" spans="1:9" s="704" customFormat="1" ht="38.25">
      <c r="A352" s="740" t="s">
        <v>14372</v>
      </c>
      <c r="B352" s="741" t="s">
        <v>14996</v>
      </c>
      <c r="C352" s="742" t="s">
        <v>82</v>
      </c>
      <c r="D352" s="743">
        <v>301.35000000000002</v>
      </c>
      <c r="E352" s="743"/>
      <c r="F352" s="744"/>
      <c r="G352" s="721" t="s">
        <v>14689</v>
      </c>
      <c r="H352" s="703"/>
      <c r="I352" s="513"/>
    </row>
    <row r="353" spans="1:9" s="704" customFormat="1" ht="51">
      <c r="A353" s="740" t="s">
        <v>14677</v>
      </c>
      <c r="B353" s="741" t="s">
        <v>14066</v>
      </c>
      <c r="C353" s="742" t="s">
        <v>4052</v>
      </c>
      <c r="D353" s="743">
        <v>11</v>
      </c>
      <c r="E353" s="743"/>
      <c r="F353" s="744"/>
      <c r="G353" s="721" t="s">
        <v>13937</v>
      </c>
      <c r="H353" s="703"/>
      <c r="I353" s="513"/>
    </row>
    <row r="354" spans="1:9" s="704" customFormat="1" ht="51">
      <c r="A354" s="740" t="s">
        <v>14678</v>
      </c>
      <c r="B354" s="741" t="s">
        <v>14075</v>
      </c>
      <c r="C354" s="742" t="s">
        <v>86</v>
      </c>
      <c r="D354" s="743">
        <v>21.85</v>
      </c>
      <c r="E354" s="743"/>
      <c r="F354" s="744"/>
      <c r="G354" s="721" t="s">
        <v>14076</v>
      </c>
      <c r="H354" s="703"/>
      <c r="I354" s="513"/>
    </row>
    <row r="355" spans="1:9" s="704" customFormat="1" ht="38.25">
      <c r="A355" s="740" t="s">
        <v>14679</v>
      </c>
      <c r="B355" s="741" t="s">
        <v>14687</v>
      </c>
      <c r="C355" s="742" t="s">
        <v>4052</v>
      </c>
      <c r="D355" s="743">
        <v>42</v>
      </c>
      <c r="E355" s="743"/>
      <c r="F355" s="744"/>
      <c r="G355" s="721" t="s">
        <v>14688</v>
      </c>
      <c r="H355" s="703"/>
      <c r="I355" s="513"/>
    </row>
    <row r="356" spans="1:9" s="720" customFormat="1">
      <c r="A356" s="740" t="s">
        <v>14694</v>
      </c>
      <c r="B356" s="741" t="s">
        <v>14672</v>
      </c>
      <c r="C356" s="742" t="s">
        <v>52</v>
      </c>
      <c r="D356" s="743">
        <v>89.72</v>
      </c>
      <c r="E356" s="743"/>
      <c r="F356" s="744"/>
      <c r="G356" s="721" t="s">
        <v>14065</v>
      </c>
      <c r="H356" s="719"/>
      <c r="I356" s="513"/>
    </row>
    <row r="357" spans="1:9" s="704" customFormat="1">
      <c r="A357" s="745" t="s">
        <v>14373</v>
      </c>
      <c r="B357" s="746" t="s">
        <v>2568</v>
      </c>
      <c r="C357" s="750"/>
      <c r="D357" s="751"/>
      <c r="E357" s="751"/>
      <c r="F357" s="752"/>
      <c r="G357" s="749"/>
      <c r="H357" s="703"/>
      <c r="I357" s="712"/>
    </row>
    <row r="358" spans="1:9" s="704" customFormat="1" ht="38.25">
      <c r="A358" s="740" t="s">
        <v>14374</v>
      </c>
      <c r="B358" s="741" t="s">
        <v>14673</v>
      </c>
      <c r="C358" s="742" t="s">
        <v>86</v>
      </c>
      <c r="D358" s="743">
        <v>7.5</v>
      </c>
      <c r="E358" s="743"/>
      <c r="F358" s="744"/>
      <c r="G358" s="721" t="s">
        <v>14078</v>
      </c>
      <c r="H358" s="703"/>
      <c r="I358" s="513"/>
    </row>
    <row r="359" spans="1:9" s="704" customFormat="1" ht="51">
      <c r="A359" s="740" t="s">
        <v>14375</v>
      </c>
      <c r="B359" s="741" t="s">
        <v>14674</v>
      </c>
      <c r="C359" s="742" t="s">
        <v>4052</v>
      </c>
      <c r="D359" s="743">
        <v>1</v>
      </c>
      <c r="E359" s="743"/>
      <c r="F359" s="744"/>
      <c r="G359" s="721" t="s">
        <v>14079</v>
      </c>
      <c r="H359" s="703"/>
      <c r="I359" s="513"/>
    </row>
    <row r="360" spans="1:9" s="704" customFormat="1" ht="38.25">
      <c r="A360" s="740" t="s">
        <v>14376</v>
      </c>
      <c r="B360" s="741" t="s">
        <v>14675</v>
      </c>
      <c r="C360" s="742" t="s">
        <v>86</v>
      </c>
      <c r="D360" s="743">
        <v>33</v>
      </c>
      <c r="E360" s="743"/>
      <c r="F360" s="744"/>
      <c r="G360" s="721" t="s">
        <v>14080</v>
      </c>
      <c r="H360" s="703"/>
      <c r="I360" s="513"/>
    </row>
    <row r="361" spans="1:9" s="704" customFormat="1" ht="114.75">
      <c r="A361" s="740" t="s">
        <v>14377</v>
      </c>
      <c r="B361" s="741" t="s">
        <v>14419</v>
      </c>
      <c r="C361" s="742" t="s">
        <v>347</v>
      </c>
      <c r="D361" s="743">
        <v>1</v>
      </c>
      <c r="E361" s="743"/>
      <c r="F361" s="744"/>
      <c r="G361" s="721" t="s">
        <v>14420</v>
      </c>
      <c r="H361" s="703"/>
      <c r="I361" s="513"/>
    </row>
    <row r="362" spans="1:9" s="704" customFormat="1" ht="51">
      <c r="A362" s="740" t="s">
        <v>14680</v>
      </c>
      <c r="B362" s="741" t="s">
        <v>14997</v>
      </c>
      <c r="C362" s="742" t="s">
        <v>4052</v>
      </c>
      <c r="D362" s="743">
        <v>1</v>
      </c>
      <c r="E362" s="743"/>
      <c r="F362" s="744"/>
      <c r="G362" s="721" t="s">
        <v>14055</v>
      </c>
      <c r="H362" s="703"/>
      <c r="I362" s="513"/>
    </row>
    <row r="363" spans="1:9" s="704" customFormat="1">
      <c r="A363" s="745" t="s">
        <v>14378</v>
      </c>
      <c r="B363" s="746" t="s">
        <v>2623</v>
      </c>
      <c r="C363" s="750"/>
      <c r="D363" s="751"/>
      <c r="E363" s="751"/>
      <c r="F363" s="752"/>
      <c r="G363" s="749"/>
      <c r="H363" s="703"/>
      <c r="I363" s="717"/>
    </row>
    <row r="364" spans="1:9" s="704" customFormat="1" ht="51">
      <c r="A364" s="740" t="s">
        <v>14379</v>
      </c>
      <c r="B364" s="741" t="s">
        <v>14219</v>
      </c>
      <c r="C364" s="742" t="s">
        <v>86</v>
      </c>
      <c r="D364" s="743">
        <v>12.8</v>
      </c>
      <c r="E364" s="743"/>
      <c r="F364" s="744"/>
      <c r="G364" s="721" t="s">
        <v>14220</v>
      </c>
      <c r="H364" s="703"/>
      <c r="I364" s="513"/>
    </row>
    <row r="365" spans="1:9" s="704" customFormat="1" ht="38.25">
      <c r="A365" s="740" t="s">
        <v>14380</v>
      </c>
      <c r="B365" s="741" t="s">
        <v>14676</v>
      </c>
      <c r="C365" s="742" t="s">
        <v>4052</v>
      </c>
      <c r="D365" s="743">
        <v>4</v>
      </c>
      <c r="E365" s="743"/>
      <c r="F365" s="744"/>
      <c r="G365" s="721" t="s">
        <v>14222</v>
      </c>
      <c r="H365" s="703"/>
      <c r="I365" s="513"/>
    </row>
    <row r="366" spans="1:9" s="704" customFormat="1">
      <c r="A366" s="745" t="s">
        <v>14381</v>
      </c>
      <c r="B366" s="746" t="s">
        <v>2562</v>
      </c>
      <c r="C366" s="750"/>
      <c r="D366" s="751"/>
      <c r="E366" s="751"/>
      <c r="F366" s="752"/>
      <c r="G366" s="749"/>
      <c r="H366" s="703"/>
      <c r="I366" s="513"/>
    </row>
    <row r="367" spans="1:9" s="513" customFormat="1">
      <c r="A367" s="740" t="s">
        <v>14382</v>
      </c>
      <c r="B367" s="741" t="s">
        <v>14028</v>
      </c>
      <c r="C367" s="742" t="s">
        <v>82</v>
      </c>
      <c r="D367" s="743">
        <v>2434.11</v>
      </c>
      <c r="E367" s="743"/>
      <c r="F367" s="744"/>
      <c r="G367" s="721" t="s">
        <v>14027</v>
      </c>
      <c r="H367" s="706"/>
    </row>
    <row r="368" spans="1:9" s="704" customFormat="1">
      <c r="A368" s="745"/>
      <c r="B368" s="746" t="s">
        <v>14383</v>
      </c>
      <c r="C368" s="747"/>
      <c r="D368" s="748"/>
      <c r="E368" s="748"/>
      <c r="F368" s="748"/>
      <c r="G368" s="749"/>
      <c r="H368" s="703"/>
    </row>
    <row r="369" spans="1:8" s="513" customFormat="1">
      <c r="A369" s="760"/>
      <c r="B369" s="761"/>
      <c r="C369" s="762"/>
      <c r="D369" s="763"/>
      <c r="E369" s="763"/>
      <c r="F369" s="764"/>
      <c r="G369" s="765"/>
      <c r="H369" s="706"/>
    </row>
    <row r="370" spans="1:8" s="780" customFormat="1" ht="15.75" thickBot="1">
      <c r="A370" s="774"/>
      <c r="B370" s="774" t="s">
        <v>4342</v>
      </c>
      <c r="C370" s="775"/>
      <c r="D370" s="776"/>
      <c r="E370" s="776"/>
      <c r="F370" s="777"/>
      <c r="G370" s="778"/>
      <c r="H370" s="779"/>
    </row>
    <row r="372" spans="1:8">
      <c r="B372" s="769"/>
      <c r="G372" s="770"/>
    </row>
    <row r="373" spans="1:8">
      <c r="F373" s="771"/>
      <c r="G373" s="772"/>
    </row>
    <row r="374" spans="1:8">
      <c r="B374" s="773"/>
    </row>
    <row r="375" spans="1:8">
      <c r="B375" s="773"/>
    </row>
    <row r="376" spans="1:8">
      <c r="B376" s="769"/>
    </row>
    <row r="377" spans="1:8">
      <c r="B377" s="769"/>
    </row>
    <row r="390" spans="2:2">
      <c r="B390" s="769"/>
    </row>
  </sheetData>
  <mergeCells count="5">
    <mergeCell ref="A1:G1"/>
    <mergeCell ref="A3:C3"/>
    <mergeCell ref="E3:G3"/>
    <mergeCell ref="A4:G4"/>
    <mergeCell ref="A2:D2"/>
  </mergeCells>
  <printOptions horizontalCentered="1" gridLines="1"/>
  <pageMargins left="0.51181102362204722" right="0.51181102362204722" top="0.39370078740157483" bottom="0.78740157480314965" header="0.31496062992125984" footer="0.31496062992125984"/>
  <pageSetup paperSize="9" scale="64" orientation="portrait" r:id="rId1"/>
  <headerFooter alignWithMargins="0">
    <oddFooter>&amp;LPágina &amp;P de &amp;N&amp;R&amp;G</oddFooter>
  </headerFooter>
  <rowBreaks count="4" manualBreakCount="4">
    <brk id="35" max="6" man="1"/>
    <brk id="69" max="6" man="1"/>
    <brk id="249" max="6" man="1"/>
    <brk id="346" max="6" man="1"/>
  </rowBreaks>
  <drawing r:id="rId2"/>
  <legacyDrawingHF r:id="rId3"/>
</worksheet>
</file>

<file path=xl/worksheets/sheet10.xml><?xml version="1.0" encoding="utf-8"?>
<worksheet xmlns="http://schemas.openxmlformats.org/spreadsheetml/2006/main" xmlns:r="http://schemas.openxmlformats.org/officeDocument/2006/relationships">
  <sheetPr codeName="Plan17"/>
  <dimension ref="A1:M194"/>
  <sheetViews>
    <sheetView showGridLines="0" zoomScaleSheetLayoutView="90" workbookViewId="0">
      <selection activeCell="B6" sqref="B6"/>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7" t="s">
        <v>4046</v>
      </c>
      <c r="B1" s="807"/>
      <c r="C1" s="807"/>
      <c r="D1" s="807"/>
      <c r="E1" s="807"/>
      <c r="F1" s="807"/>
      <c r="G1" s="172"/>
      <c r="H1" s="172"/>
      <c r="I1" s="172"/>
      <c r="J1" s="167"/>
      <c r="K1" s="167"/>
      <c r="L1" s="167" t="s">
        <v>4074</v>
      </c>
      <c r="M1" s="167" t="s">
        <v>4080</v>
      </c>
    </row>
    <row r="2" spans="1:13" ht="15" customHeight="1">
      <c r="A2" s="808" t="s">
        <v>4060</v>
      </c>
      <c r="B2" s="808"/>
      <c r="C2" s="808"/>
      <c r="D2" s="808"/>
      <c r="E2" s="808"/>
      <c r="F2" s="809"/>
      <c r="G2" s="183" t="s">
        <v>4047</v>
      </c>
      <c r="H2" s="183" t="s">
        <v>4048</v>
      </c>
      <c r="I2" s="183" t="s">
        <v>2673</v>
      </c>
      <c r="J2" s="167"/>
      <c r="K2" s="167"/>
      <c r="L2" s="167"/>
      <c r="M2" s="167"/>
    </row>
    <row r="3" spans="1:13" ht="15.75" customHeight="1">
      <c r="A3" s="810" t="s">
        <v>4061</v>
      </c>
      <c r="B3" s="810"/>
      <c r="C3" s="810"/>
      <c r="D3" s="810"/>
      <c r="E3" s="810"/>
      <c r="F3" s="811"/>
      <c r="G3" s="184">
        <v>0.90429999999999999</v>
      </c>
      <c r="H3" s="185">
        <v>0</v>
      </c>
      <c r="I3" s="186">
        <v>41821</v>
      </c>
      <c r="J3" s="167"/>
      <c r="K3" s="167"/>
      <c r="L3" s="167"/>
      <c r="M3" s="167"/>
    </row>
    <row r="4" spans="1:13" ht="15.75" customHeight="1">
      <c r="A4" s="195"/>
      <c r="B4" s="195"/>
      <c r="C4" s="195"/>
      <c r="D4" s="195"/>
      <c r="E4" s="195"/>
      <c r="F4" s="195"/>
      <c r="G4" s="195"/>
      <c r="H4" s="195"/>
      <c r="I4" s="195"/>
      <c r="J4" s="196"/>
      <c r="K4" s="167"/>
      <c r="L4" s="167"/>
      <c r="M4" s="167"/>
    </row>
    <row r="5" spans="1:13" ht="25.5">
      <c r="A5" s="799" t="s">
        <v>7</v>
      </c>
      <c r="B5" s="799"/>
      <c r="C5" s="799" t="s">
        <v>8</v>
      </c>
      <c r="D5" s="799"/>
      <c r="E5" s="198" t="s">
        <v>9</v>
      </c>
      <c r="F5" s="173" t="s">
        <v>1</v>
      </c>
      <c r="G5" s="174"/>
      <c r="H5" s="227"/>
      <c r="I5" s="218"/>
      <c r="J5" s="219" t="s">
        <v>4071</v>
      </c>
      <c r="K5" s="167"/>
      <c r="L5" s="167"/>
      <c r="M5" s="167"/>
    </row>
    <row r="6" spans="1:13" s="1" customFormat="1">
      <c r="A6" s="188" t="s">
        <v>4267</v>
      </c>
      <c r="B6" s="192">
        <v>1</v>
      </c>
      <c r="C6" s="175" t="s">
        <v>4083</v>
      </c>
      <c r="D6" s="175">
        <v>83387</v>
      </c>
      <c r="E6" s="176" t="s">
        <v>3221</v>
      </c>
      <c r="F6" s="177" t="s">
        <v>89</v>
      </c>
      <c r="G6" s="178"/>
      <c r="H6" s="228"/>
      <c r="I6" s="220"/>
      <c r="J6" s="221">
        <v>5.7019010000000003</v>
      </c>
      <c r="K6" s="168"/>
      <c r="L6" s="168"/>
      <c r="M6" s="168"/>
    </row>
    <row r="7" spans="1:13">
      <c r="A7" s="193"/>
      <c r="B7" s="199" t="s">
        <v>0</v>
      </c>
      <c r="C7" s="179" t="s">
        <v>5</v>
      </c>
      <c r="D7" s="179" t="s">
        <v>6</v>
      </c>
      <c r="E7" s="179" t="s">
        <v>4050</v>
      </c>
      <c r="F7" s="179" t="s">
        <v>0</v>
      </c>
      <c r="G7" s="180" t="s">
        <v>1</v>
      </c>
      <c r="H7" s="229" t="s">
        <v>2</v>
      </c>
      <c r="I7" s="222" t="s">
        <v>3</v>
      </c>
      <c r="J7" s="223" t="s">
        <v>4</v>
      </c>
      <c r="K7" s="167"/>
      <c r="L7" s="167"/>
      <c r="M7" s="167"/>
    </row>
    <row r="8" spans="1:13">
      <c r="A8" s="189"/>
      <c r="B8" s="175" t="s">
        <v>4184</v>
      </c>
      <c r="C8" s="197" t="s">
        <v>4083</v>
      </c>
      <c r="D8" s="182">
        <v>88247</v>
      </c>
      <c r="E8" s="181" t="s">
        <v>4114</v>
      </c>
      <c r="F8" s="197" t="s">
        <v>20</v>
      </c>
      <c r="G8" s="182" t="s">
        <v>19</v>
      </c>
      <c r="H8" s="235">
        <v>0.15</v>
      </c>
      <c r="I8" s="211">
        <v>6.08</v>
      </c>
      <c r="J8" s="211">
        <v>0.91</v>
      </c>
      <c r="K8" s="167"/>
      <c r="L8" s="167"/>
      <c r="M8" s="167"/>
    </row>
    <row r="9" spans="1:13">
      <c r="A9" s="189"/>
      <c r="B9" s="175" t="s">
        <v>4184</v>
      </c>
      <c r="C9" s="197" t="s">
        <v>4083</v>
      </c>
      <c r="D9" s="182">
        <v>88264</v>
      </c>
      <c r="E9" s="181" t="s">
        <v>4115</v>
      </c>
      <c r="F9" s="197" t="s">
        <v>20</v>
      </c>
      <c r="G9" s="182" t="s">
        <v>19</v>
      </c>
      <c r="H9" s="235">
        <v>0.15</v>
      </c>
      <c r="I9" s="211">
        <v>7.76</v>
      </c>
      <c r="J9" s="211">
        <v>1.1599999999999999</v>
      </c>
      <c r="K9" s="167"/>
      <c r="L9" s="167"/>
      <c r="M9" s="167"/>
    </row>
    <row r="10" spans="1:13">
      <c r="A10" s="189"/>
      <c r="B10" s="175" t="s">
        <v>4185</v>
      </c>
      <c r="C10" s="197" t="s">
        <v>4083</v>
      </c>
      <c r="D10" s="182">
        <v>1872</v>
      </c>
      <c r="E10" s="181" t="s">
        <v>2699</v>
      </c>
      <c r="F10" s="197" t="s">
        <v>53</v>
      </c>
      <c r="G10" s="182" t="s">
        <v>89</v>
      </c>
      <c r="H10" s="235">
        <v>1</v>
      </c>
      <c r="I10" s="211">
        <v>1.76</v>
      </c>
      <c r="J10" s="211">
        <v>1.76</v>
      </c>
      <c r="K10" s="167"/>
      <c r="L10" s="167"/>
      <c r="M10" s="167"/>
    </row>
    <row r="11" spans="1:13">
      <c r="A11" s="190"/>
      <c r="B11" s="191"/>
      <c r="C11" s="170"/>
      <c r="D11" s="170"/>
      <c r="E11" s="171"/>
      <c r="F11" s="170"/>
      <c r="G11" s="171"/>
      <c r="H11" s="236"/>
      <c r="I11" s="233"/>
      <c r="J11" s="234"/>
      <c r="K11" s="167"/>
      <c r="L11" s="167"/>
      <c r="M11" s="167"/>
    </row>
    <row r="12" spans="1:13" ht="25.5">
      <c r="A12" s="799" t="s">
        <v>7</v>
      </c>
      <c r="B12" s="799"/>
      <c r="C12" s="799" t="s">
        <v>8</v>
      </c>
      <c r="D12" s="799"/>
      <c r="E12" s="215" t="s">
        <v>9</v>
      </c>
      <c r="F12" s="173" t="s">
        <v>1</v>
      </c>
      <c r="G12" s="174"/>
      <c r="H12" s="227"/>
      <c r="I12" s="218"/>
      <c r="J12" s="219" t="s">
        <v>4071</v>
      </c>
      <c r="K12" s="187"/>
      <c r="L12" s="187"/>
      <c r="M12" s="187"/>
    </row>
    <row r="13" spans="1:13" s="1" customFormat="1" ht="30">
      <c r="A13" s="188" t="s">
        <v>4267</v>
      </c>
      <c r="B13" s="192">
        <v>2</v>
      </c>
      <c r="C13" s="175" t="s">
        <v>4083</v>
      </c>
      <c r="D13" s="175" t="s">
        <v>4147</v>
      </c>
      <c r="E13" s="202" t="s">
        <v>3217</v>
      </c>
      <c r="F13" s="177" t="s">
        <v>89</v>
      </c>
      <c r="G13" s="178"/>
      <c r="H13" s="228"/>
      <c r="I13" s="220"/>
      <c r="J13" s="221">
        <v>21.067019000000002</v>
      </c>
      <c r="K13" s="212"/>
      <c r="L13" s="212"/>
      <c r="M13" s="212"/>
    </row>
    <row r="14" spans="1:13">
      <c r="A14" s="203"/>
      <c r="B14" s="199" t="s">
        <v>0</v>
      </c>
      <c r="C14" s="179" t="s">
        <v>5</v>
      </c>
      <c r="D14" s="179" t="s">
        <v>6</v>
      </c>
      <c r="E14" s="216" t="s">
        <v>4050</v>
      </c>
      <c r="F14" s="179" t="s">
        <v>0</v>
      </c>
      <c r="G14" s="180" t="s">
        <v>1</v>
      </c>
      <c r="H14" s="229" t="s">
        <v>2</v>
      </c>
      <c r="I14" s="222" t="s">
        <v>3</v>
      </c>
      <c r="J14" s="223" t="s">
        <v>4</v>
      </c>
      <c r="K14" s="187"/>
      <c r="L14" s="187"/>
      <c r="M14" s="187"/>
    </row>
    <row r="15" spans="1:13">
      <c r="A15" s="204"/>
      <c r="B15" s="175" t="s">
        <v>4184</v>
      </c>
      <c r="C15" s="200" t="s">
        <v>4083</v>
      </c>
      <c r="D15" s="201">
        <v>88264</v>
      </c>
      <c r="E15" s="202" t="s">
        <v>4115</v>
      </c>
      <c r="F15" s="200" t="s">
        <v>20</v>
      </c>
      <c r="G15" s="201" t="s">
        <v>19</v>
      </c>
      <c r="H15" s="230">
        <v>0.3</v>
      </c>
      <c r="I15" s="209">
        <v>7.76</v>
      </c>
      <c r="J15" s="209">
        <v>2.33</v>
      </c>
      <c r="K15" s="187"/>
      <c r="L15" s="187"/>
      <c r="M15" s="187"/>
    </row>
    <row r="16" spans="1:13">
      <c r="A16" s="204"/>
      <c r="B16" s="175" t="s">
        <v>4185</v>
      </c>
      <c r="C16" s="200" t="s">
        <v>4083</v>
      </c>
      <c r="D16" s="200">
        <v>855</v>
      </c>
      <c r="E16" s="202" t="s">
        <v>2690</v>
      </c>
      <c r="F16" s="200" t="s">
        <v>53</v>
      </c>
      <c r="G16" s="201" t="s">
        <v>347</v>
      </c>
      <c r="H16" s="230">
        <v>4</v>
      </c>
      <c r="I16" s="209">
        <v>1.03</v>
      </c>
      <c r="J16" s="209">
        <v>4.12</v>
      </c>
      <c r="K16" s="187"/>
      <c r="L16" s="187"/>
      <c r="M16" s="187"/>
    </row>
    <row r="17" spans="1:13">
      <c r="A17" s="204"/>
      <c r="B17" s="175" t="s">
        <v>4185</v>
      </c>
      <c r="C17" s="200" t="s">
        <v>4083</v>
      </c>
      <c r="D17" s="200">
        <v>2581</v>
      </c>
      <c r="E17" s="202" t="s">
        <v>2705</v>
      </c>
      <c r="F17" s="200" t="s">
        <v>53</v>
      </c>
      <c r="G17" s="201" t="s">
        <v>89</v>
      </c>
      <c r="H17" s="230">
        <v>1</v>
      </c>
      <c r="I17" s="209">
        <v>12.51</v>
      </c>
      <c r="J17" s="209">
        <v>12.51</v>
      </c>
      <c r="K17" s="130"/>
      <c r="L17" s="130"/>
      <c r="M17" s="130"/>
    </row>
    <row r="18" spans="1:13">
      <c r="A18" s="205"/>
      <c r="B18" s="206"/>
      <c r="C18" s="207"/>
      <c r="D18" s="207"/>
      <c r="E18" s="217"/>
      <c r="F18" s="207"/>
      <c r="G18" s="208"/>
      <c r="H18" s="231"/>
      <c r="I18" s="224"/>
      <c r="J18" s="225"/>
      <c r="K18" s="130"/>
      <c r="L18" s="130"/>
      <c r="M18" s="130"/>
    </row>
    <row r="19" spans="1:13" ht="25.5">
      <c r="A19" s="799" t="s">
        <v>7</v>
      </c>
      <c r="B19" s="799"/>
      <c r="C19" s="799" t="s">
        <v>8</v>
      </c>
      <c r="D19" s="799"/>
      <c r="E19" s="215" t="s">
        <v>9</v>
      </c>
      <c r="F19" s="173" t="s">
        <v>1</v>
      </c>
      <c r="G19" s="174"/>
      <c r="H19" s="227"/>
      <c r="I19" s="218"/>
      <c r="J19" s="219" t="s">
        <v>4071</v>
      </c>
      <c r="K19" s="130"/>
      <c r="L19" s="130"/>
      <c r="M19" s="130"/>
    </row>
    <row r="20" spans="1:13" ht="30">
      <c r="A20" s="188" t="s">
        <v>4267</v>
      </c>
      <c r="B20" s="192">
        <v>3</v>
      </c>
      <c r="C20" s="175" t="s">
        <v>4049</v>
      </c>
      <c r="D20" s="175">
        <v>150632</v>
      </c>
      <c r="E20" s="202" t="s">
        <v>4222</v>
      </c>
      <c r="F20" s="177" t="s">
        <v>4052</v>
      </c>
      <c r="G20" s="178"/>
      <c r="H20" s="228"/>
      <c r="I20" s="220"/>
      <c r="J20" s="221">
        <v>35.252667000000002</v>
      </c>
      <c r="K20" s="130"/>
      <c r="L20" s="130"/>
      <c r="M20" s="130"/>
    </row>
    <row r="21" spans="1:13">
      <c r="A21" s="203"/>
      <c r="B21" s="199" t="s">
        <v>0</v>
      </c>
      <c r="C21" s="179" t="s">
        <v>5</v>
      </c>
      <c r="D21" s="179" t="s">
        <v>6</v>
      </c>
      <c r="E21" s="216" t="s">
        <v>4050</v>
      </c>
      <c r="F21" s="179" t="s">
        <v>0</v>
      </c>
      <c r="G21" s="180" t="s">
        <v>1</v>
      </c>
      <c r="H21" s="229" t="s">
        <v>2</v>
      </c>
      <c r="I21" s="222" t="s">
        <v>3</v>
      </c>
      <c r="J21" s="223" t="s">
        <v>4</v>
      </c>
      <c r="K21" s="130"/>
      <c r="L21" s="130"/>
      <c r="M21" s="130"/>
    </row>
    <row r="22" spans="1:13">
      <c r="A22" s="204"/>
      <c r="B22" s="175" t="s">
        <v>4184</v>
      </c>
      <c r="C22" s="200" t="s">
        <v>4083</v>
      </c>
      <c r="D22" s="201">
        <v>88247</v>
      </c>
      <c r="E22" s="202" t="s">
        <v>4114</v>
      </c>
      <c r="F22" s="200" t="s">
        <v>20</v>
      </c>
      <c r="G22" s="201" t="s">
        <v>19</v>
      </c>
      <c r="H22" s="230">
        <v>0.7</v>
      </c>
      <c r="I22" s="209">
        <v>6.08</v>
      </c>
      <c r="J22" s="209">
        <v>4.26</v>
      </c>
      <c r="K22" s="130"/>
      <c r="L22" s="130"/>
      <c r="M22" s="130"/>
    </row>
    <row r="23" spans="1:13">
      <c r="A23" s="204"/>
      <c r="B23" s="175" t="s">
        <v>4184</v>
      </c>
      <c r="C23" s="200" t="s">
        <v>4083</v>
      </c>
      <c r="D23" s="201">
        <v>88264</v>
      </c>
      <c r="E23" s="202" t="s">
        <v>4115</v>
      </c>
      <c r="F23" s="200" t="s">
        <v>20</v>
      </c>
      <c r="G23" s="201" t="s">
        <v>19</v>
      </c>
      <c r="H23" s="230">
        <v>0.7</v>
      </c>
      <c r="I23" s="209">
        <v>7.76</v>
      </c>
      <c r="J23" s="209">
        <v>5.43</v>
      </c>
      <c r="K23" s="130"/>
      <c r="L23" s="130"/>
      <c r="M23" s="130"/>
    </row>
    <row r="24" spans="1:13">
      <c r="A24" s="204"/>
      <c r="B24" s="175" t="s">
        <v>4185</v>
      </c>
      <c r="C24" s="200" t="s">
        <v>4049</v>
      </c>
      <c r="D24" s="200">
        <v>45002</v>
      </c>
      <c r="E24" s="202" t="s">
        <v>692</v>
      </c>
      <c r="F24" s="200" t="s">
        <v>53</v>
      </c>
      <c r="G24" s="201" t="s">
        <v>89</v>
      </c>
      <c r="H24" s="230">
        <v>1</v>
      </c>
      <c r="I24" s="209">
        <v>16.8</v>
      </c>
      <c r="J24" s="209">
        <v>16.8</v>
      </c>
      <c r="K24" s="130"/>
      <c r="L24" s="130"/>
      <c r="M24" s="130"/>
    </row>
    <row r="25" spans="1:13">
      <c r="A25" s="205"/>
      <c r="B25" s="206"/>
      <c r="C25" s="207"/>
      <c r="D25" s="207"/>
      <c r="E25" s="217"/>
      <c r="F25" s="207"/>
      <c r="G25" s="208"/>
      <c r="H25" s="231"/>
      <c r="I25" s="224"/>
      <c r="J25" s="225"/>
      <c r="K25" s="130"/>
      <c r="L25" s="130"/>
      <c r="M25" s="130"/>
    </row>
    <row r="26" spans="1:13">
      <c r="A26" s="205"/>
      <c r="B26" s="206"/>
      <c r="C26" s="207"/>
      <c r="D26" s="207"/>
      <c r="E26" s="217"/>
      <c r="F26" s="207"/>
      <c r="G26" s="208"/>
      <c r="H26" s="231"/>
      <c r="I26" s="224"/>
      <c r="J26" s="225"/>
      <c r="K26" s="130"/>
      <c r="L26" s="130"/>
      <c r="M26" s="130"/>
    </row>
    <row r="27" spans="1:13" ht="25.5">
      <c r="A27" s="799" t="s">
        <v>7</v>
      </c>
      <c r="B27" s="799"/>
      <c r="C27" s="799" t="s">
        <v>8</v>
      </c>
      <c r="D27" s="799"/>
      <c r="E27" s="215" t="s">
        <v>9</v>
      </c>
      <c r="F27" s="173" t="s">
        <v>1</v>
      </c>
      <c r="G27" s="174"/>
      <c r="H27" s="227"/>
      <c r="I27" s="218"/>
      <c r="J27" s="219" t="s">
        <v>4071</v>
      </c>
      <c r="K27" s="130"/>
      <c r="L27" s="130"/>
      <c r="M27" s="130"/>
    </row>
    <row r="28" spans="1:13" ht="30">
      <c r="A28" s="188" t="s">
        <v>4267</v>
      </c>
      <c r="B28" s="192">
        <v>4</v>
      </c>
      <c r="C28" s="175" t="s">
        <v>4083</v>
      </c>
      <c r="D28" s="175">
        <v>73613</v>
      </c>
      <c r="E28" s="202" t="s">
        <v>3201</v>
      </c>
      <c r="F28" s="177" t="s">
        <v>86</v>
      </c>
      <c r="G28" s="178"/>
      <c r="H28" s="228"/>
      <c r="I28" s="220"/>
      <c r="J28" s="221">
        <v>10.662845000000001</v>
      </c>
      <c r="K28" s="130"/>
      <c r="L28" s="130"/>
      <c r="M28" s="130"/>
    </row>
    <row r="29" spans="1:13">
      <c r="A29" s="203"/>
      <c r="B29" s="199" t="s">
        <v>0</v>
      </c>
      <c r="C29" s="179" t="s">
        <v>5</v>
      </c>
      <c r="D29" s="179" t="s">
        <v>6</v>
      </c>
      <c r="E29" s="216" t="s">
        <v>4050</v>
      </c>
      <c r="F29" s="179" t="s">
        <v>0</v>
      </c>
      <c r="G29" s="180" t="s">
        <v>1</v>
      </c>
      <c r="H29" s="229" t="s">
        <v>2</v>
      </c>
      <c r="I29" s="222" t="s">
        <v>3</v>
      </c>
      <c r="J29" s="223" t="s">
        <v>4</v>
      </c>
      <c r="K29" s="130"/>
      <c r="L29" s="130"/>
      <c r="M29" s="130"/>
    </row>
    <row r="30" spans="1:13">
      <c r="A30" s="204"/>
      <c r="B30" s="175" t="s">
        <v>4184</v>
      </c>
      <c r="C30" s="200" t="s">
        <v>4083</v>
      </c>
      <c r="D30" s="201">
        <v>88247</v>
      </c>
      <c r="E30" s="202" t="s">
        <v>4114</v>
      </c>
      <c r="F30" s="200" t="s">
        <v>20</v>
      </c>
      <c r="G30" s="201" t="s">
        <v>19</v>
      </c>
      <c r="H30" s="230">
        <v>0.3</v>
      </c>
      <c r="I30" s="209">
        <v>6.08</v>
      </c>
      <c r="J30" s="209">
        <v>1.82</v>
      </c>
      <c r="K30" s="130"/>
      <c r="L30" s="130"/>
      <c r="M30" s="130"/>
    </row>
    <row r="31" spans="1:13">
      <c r="A31" s="204"/>
      <c r="B31" s="175" t="s">
        <v>4184</v>
      </c>
      <c r="C31" s="200" t="s">
        <v>4083</v>
      </c>
      <c r="D31" s="201">
        <v>88264</v>
      </c>
      <c r="E31" s="202" t="s">
        <v>4115</v>
      </c>
      <c r="F31" s="200" t="s">
        <v>20</v>
      </c>
      <c r="G31" s="201" t="s">
        <v>19</v>
      </c>
      <c r="H31" s="230">
        <v>0.3</v>
      </c>
      <c r="I31" s="209">
        <v>7.76</v>
      </c>
      <c r="J31" s="209">
        <v>2.33</v>
      </c>
      <c r="K31" s="130"/>
      <c r="L31" s="130"/>
      <c r="M31" s="130"/>
    </row>
    <row r="32" spans="1:13">
      <c r="A32" s="204"/>
      <c r="B32" s="175" t="s">
        <v>4185</v>
      </c>
      <c r="C32" s="200" t="s">
        <v>4083</v>
      </c>
      <c r="D32" s="200">
        <v>2674</v>
      </c>
      <c r="E32" s="202" t="s">
        <v>2708</v>
      </c>
      <c r="F32" s="200" t="s">
        <v>53</v>
      </c>
      <c r="G32" s="201" t="s">
        <v>86</v>
      </c>
      <c r="H32" s="230">
        <v>1.1000000000000001</v>
      </c>
      <c r="I32" s="209">
        <v>2.5099999999999998</v>
      </c>
      <c r="J32" s="209">
        <v>2.76</v>
      </c>
      <c r="K32" s="130"/>
      <c r="L32" s="130"/>
      <c r="M32" s="130"/>
    </row>
    <row r="33" spans="1:13">
      <c r="A33" s="205"/>
      <c r="B33" s="206"/>
      <c r="C33" s="207"/>
      <c r="D33" s="207"/>
      <c r="E33" s="217"/>
      <c r="F33" s="207"/>
      <c r="G33" s="208"/>
      <c r="H33" s="231"/>
      <c r="I33" s="224"/>
      <c r="J33" s="225"/>
      <c r="K33" s="130"/>
      <c r="L33" s="130"/>
      <c r="M33" s="130"/>
    </row>
    <row r="34" spans="1:13" ht="25.5">
      <c r="A34" s="799" t="s">
        <v>7</v>
      </c>
      <c r="B34" s="799"/>
      <c r="C34" s="799" t="s">
        <v>8</v>
      </c>
      <c r="D34" s="799"/>
      <c r="E34" s="215" t="s">
        <v>9</v>
      </c>
      <c r="F34" s="173" t="s">
        <v>1</v>
      </c>
      <c r="G34" s="174"/>
      <c r="H34" s="227"/>
      <c r="I34" s="218"/>
      <c r="J34" s="219" t="s">
        <v>4071</v>
      </c>
      <c r="K34" s="130"/>
      <c r="L34" s="130"/>
      <c r="M34" s="130"/>
    </row>
    <row r="35" spans="1:13" ht="30">
      <c r="A35" s="188" t="s">
        <v>4267</v>
      </c>
      <c r="B35" s="192">
        <v>5</v>
      </c>
      <c r="C35" s="175" t="s">
        <v>4083</v>
      </c>
      <c r="D35" s="175" t="s">
        <v>4139</v>
      </c>
      <c r="E35" s="202" t="s">
        <v>3203</v>
      </c>
      <c r="F35" s="177" t="s">
        <v>86</v>
      </c>
      <c r="G35" s="178"/>
      <c r="H35" s="228"/>
      <c r="I35" s="220"/>
      <c r="J35" s="221">
        <v>12.082845000000001</v>
      </c>
      <c r="K35" s="130"/>
      <c r="L35" s="130"/>
      <c r="M35" s="130"/>
    </row>
    <row r="36" spans="1:13">
      <c r="A36" s="203"/>
      <c r="B36" s="199" t="s">
        <v>0</v>
      </c>
      <c r="C36" s="179" t="s">
        <v>5</v>
      </c>
      <c r="D36" s="179" t="s">
        <v>6</v>
      </c>
      <c r="E36" s="216" t="s">
        <v>4050</v>
      </c>
      <c r="F36" s="179" t="s">
        <v>0</v>
      </c>
      <c r="G36" s="180" t="s">
        <v>1</v>
      </c>
      <c r="H36" s="229" t="s">
        <v>2</v>
      </c>
      <c r="I36" s="222" t="s">
        <v>3</v>
      </c>
      <c r="J36" s="223" t="s">
        <v>4</v>
      </c>
      <c r="K36" s="130"/>
      <c r="L36" s="130"/>
      <c r="M36" s="130"/>
    </row>
    <row r="37" spans="1:13">
      <c r="A37" s="204"/>
      <c r="B37" s="175" t="s">
        <v>4184</v>
      </c>
      <c r="C37" s="200" t="s">
        <v>4083</v>
      </c>
      <c r="D37" s="201">
        <v>88247</v>
      </c>
      <c r="E37" s="202" t="s">
        <v>4114</v>
      </c>
      <c r="F37" s="200" t="s">
        <v>20</v>
      </c>
      <c r="G37" s="201" t="s">
        <v>19</v>
      </c>
      <c r="H37" s="230">
        <v>0.3</v>
      </c>
      <c r="I37" s="209">
        <v>6.08</v>
      </c>
      <c r="J37" s="209">
        <v>1.82</v>
      </c>
      <c r="K37" s="130"/>
      <c r="L37" s="130"/>
      <c r="M37" s="130"/>
    </row>
    <row r="38" spans="1:13">
      <c r="A38" s="204"/>
      <c r="B38" s="175" t="s">
        <v>4184</v>
      </c>
      <c r="C38" s="200" t="s">
        <v>4083</v>
      </c>
      <c r="D38" s="201">
        <v>88264</v>
      </c>
      <c r="E38" s="202" t="s">
        <v>4115</v>
      </c>
      <c r="F38" s="200" t="s">
        <v>20</v>
      </c>
      <c r="G38" s="201" t="s">
        <v>19</v>
      </c>
      <c r="H38" s="230">
        <v>0.3</v>
      </c>
      <c r="I38" s="209">
        <v>7.76</v>
      </c>
      <c r="J38" s="209">
        <v>2.33</v>
      </c>
      <c r="K38" s="130"/>
      <c r="L38" s="130"/>
      <c r="M38" s="130"/>
    </row>
    <row r="39" spans="1:13">
      <c r="A39" s="204"/>
      <c r="B39" s="175" t="s">
        <v>4185</v>
      </c>
      <c r="C39" s="200" t="s">
        <v>4083</v>
      </c>
      <c r="D39" s="200">
        <v>2685</v>
      </c>
      <c r="E39" s="202" t="s">
        <v>2706</v>
      </c>
      <c r="F39" s="200" t="s">
        <v>53</v>
      </c>
      <c r="G39" s="201" t="s">
        <v>86</v>
      </c>
      <c r="H39" s="230">
        <v>1.1000000000000001</v>
      </c>
      <c r="I39" s="209">
        <v>3.8</v>
      </c>
      <c r="J39" s="209">
        <v>4.18</v>
      </c>
      <c r="K39" s="130"/>
      <c r="L39" s="130"/>
      <c r="M39" s="130"/>
    </row>
    <row r="40" spans="1:13">
      <c r="A40" s="205"/>
      <c r="B40" s="206"/>
      <c r="C40" s="207"/>
      <c r="D40" s="207"/>
      <c r="E40" s="217"/>
      <c r="F40" s="207"/>
      <c r="G40" s="208"/>
      <c r="H40" s="231"/>
      <c r="I40" s="224"/>
      <c r="J40" s="225"/>
      <c r="K40" s="130"/>
      <c r="L40" s="130"/>
      <c r="M40" s="130"/>
    </row>
    <row r="41" spans="1:13" ht="25.5">
      <c r="A41" s="799" t="s">
        <v>7</v>
      </c>
      <c r="B41" s="799"/>
      <c r="C41" s="799" t="s">
        <v>8</v>
      </c>
      <c r="D41" s="799"/>
      <c r="E41" s="215" t="s">
        <v>9</v>
      </c>
      <c r="F41" s="173" t="s">
        <v>1</v>
      </c>
      <c r="G41" s="174"/>
      <c r="H41" s="227"/>
      <c r="I41" s="218"/>
      <c r="J41" s="219" t="s">
        <v>4071</v>
      </c>
      <c r="K41" s="130"/>
      <c r="L41" s="130"/>
      <c r="M41" s="130"/>
    </row>
    <row r="42" spans="1:13" ht="30">
      <c r="A42" s="188" t="s">
        <v>4267</v>
      </c>
      <c r="B42" s="192">
        <v>6</v>
      </c>
      <c r="C42" s="175" t="s">
        <v>4083</v>
      </c>
      <c r="D42" s="175">
        <v>55865</v>
      </c>
      <c r="E42" s="202" t="s">
        <v>4108</v>
      </c>
      <c r="F42" s="177" t="s">
        <v>86</v>
      </c>
      <c r="G42" s="178"/>
      <c r="H42" s="228"/>
      <c r="I42" s="220"/>
      <c r="J42" s="221">
        <v>19.603788999999999</v>
      </c>
      <c r="K42" s="130"/>
      <c r="L42" s="130"/>
      <c r="M42" s="130"/>
    </row>
    <row r="43" spans="1:13">
      <c r="A43" s="203"/>
      <c r="B43" s="199" t="s">
        <v>0</v>
      </c>
      <c r="C43" s="179" t="s">
        <v>5</v>
      </c>
      <c r="D43" s="179" t="s">
        <v>6</v>
      </c>
      <c r="E43" s="216" t="s">
        <v>4050</v>
      </c>
      <c r="F43" s="179" t="s">
        <v>0</v>
      </c>
      <c r="G43" s="180" t="s">
        <v>1</v>
      </c>
      <c r="H43" s="229" t="s">
        <v>2</v>
      </c>
      <c r="I43" s="222" t="s">
        <v>3</v>
      </c>
      <c r="J43" s="223" t="s">
        <v>4</v>
      </c>
      <c r="K43" s="130"/>
      <c r="L43" s="130"/>
      <c r="M43" s="130"/>
    </row>
    <row r="44" spans="1:13">
      <c r="A44" s="204"/>
      <c r="B44" s="175" t="s">
        <v>4184</v>
      </c>
      <c r="C44" s="200" t="s">
        <v>4083</v>
      </c>
      <c r="D44" s="201">
        <v>88247</v>
      </c>
      <c r="E44" s="202" t="s">
        <v>4114</v>
      </c>
      <c r="F44" s="200" t="s">
        <v>20</v>
      </c>
      <c r="G44" s="201" t="s">
        <v>19</v>
      </c>
      <c r="H44" s="230">
        <v>0.45</v>
      </c>
      <c r="I44" s="209">
        <v>6.08</v>
      </c>
      <c r="J44" s="209">
        <v>2.74</v>
      </c>
      <c r="K44" s="130"/>
      <c r="L44" s="130"/>
      <c r="M44" s="130"/>
    </row>
    <row r="45" spans="1:13">
      <c r="A45" s="204"/>
      <c r="B45" s="175" t="s">
        <v>4184</v>
      </c>
      <c r="C45" s="200" t="s">
        <v>4083</v>
      </c>
      <c r="D45" s="201">
        <v>88264</v>
      </c>
      <c r="E45" s="202" t="s">
        <v>4115</v>
      </c>
      <c r="F45" s="200" t="s">
        <v>20</v>
      </c>
      <c r="G45" s="201" t="s">
        <v>19</v>
      </c>
      <c r="H45" s="230">
        <v>0.45</v>
      </c>
      <c r="I45" s="209">
        <v>7.76</v>
      </c>
      <c r="J45" s="209">
        <v>3.49</v>
      </c>
      <c r="K45" s="130"/>
      <c r="L45" s="130"/>
      <c r="M45" s="130"/>
    </row>
    <row r="46" spans="1:13">
      <c r="A46" s="204"/>
      <c r="B46" s="175" t="s">
        <v>4185</v>
      </c>
      <c r="C46" s="200" t="s">
        <v>4083</v>
      </c>
      <c r="D46" s="200">
        <v>2680</v>
      </c>
      <c r="E46" s="202" t="s">
        <v>2707</v>
      </c>
      <c r="F46" s="200" t="s">
        <v>53</v>
      </c>
      <c r="G46" s="201" t="s">
        <v>86</v>
      </c>
      <c r="H46" s="230">
        <v>1.1000000000000001</v>
      </c>
      <c r="I46" s="209">
        <v>7.04</v>
      </c>
      <c r="J46" s="209">
        <v>7.74</v>
      </c>
      <c r="K46" s="130"/>
      <c r="L46" s="130"/>
      <c r="M46" s="130"/>
    </row>
    <row r="47" spans="1:13">
      <c r="A47" s="205"/>
      <c r="B47" s="206"/>
      <c r="C47" s="207"/>
      <c r="D47" s="207"/>
      <c r="E47" s="217"/>
      <c r="F47" s="207"/>
      <c r="G47" s="208"/>
      <c r="H47" s="231"/>
      <c r="I47" s="224"/>
      <c r="J47" s="225"/>
      <c r="K47" s="130"/>
      <c r="L47" s="130"/>
      <c r="M47" s="130"/>
    </row>
    <row r="48" spans="1:13">
      <c r="A48" s="205"/>
      <c r="B48" s="206"/>
      <c r="C48" s="207"/>
      <c r="D48" s="207"/>
      <c r="E48" s="217"/>
      <c r="F48" s="207"/>
      <c r="G48" s="208"/>
      <c r="H48" s="231"/>
      <c r="I48" s="224"/>
      <c r="J48" s="225"/>
      <c r="K48" s="130"/>
      <c r="L48" s="130"/>
      <c r="M48" s="130"/>
    </row>
    <row r="49" spans="1:13" ht="25.5">
      <c r="A49" s="799" t="s">
        <v>7</v>
      </c>
      <c r="B49" s="799"/>
      <c r="C49" s="799" t="s">
        <v>8</v>
      </c>
      <c r="D49" s="799"/>
      <c r="E49" s="215" t="s">
        <v>9</v>
      </c>
      <c r="F49" s="173" t="s">
        <v>1</v>
      </c>
      <c r="G49" s="174"/>
      <c r="H49" s="227"/>
      <c r="I49" s="218"/>
      <c r="J49" s="219" t="s">
        <v>4071</v>
      </c>
      <c r="K49" s="130"/>
      <c r="L49" s="130"/>
      <c r="M49" s="130"/>
    </row>
    <row r="50" spans="1:13" ht="45">
      <c r="A50" s="188" t="s">
        <v>4267</v>
      </c>
      <c r="B50" s="192">
        <v>7</v>
      </c>
      <c r="C50" s="175" t="s">
        <v>4049</v>
      </c>
      <c r="D50" s="175">
        <v>150880</v>
      </c>
      <c r="E50" s="210" t="s">
        <v>4235</v>
      </c>
      <c r="F50" s="177" t="s">
        <v>4052</v>
      </c>
      <c r="G50" s="178"/>
      <c r="H50" s="228"/>
      <c r="I50" s="220"/>
      <c r="J50" s="221">
        <v>16.640779000000002</v>
      </c>
      <c r="K50" s="130"/>
      <c r="L50" s="130"/>
      <c r="M50" s="130"/>
    </row>
    <row r="51" spans="1:13">
      <c r="A51" s="203"/>
      <c r="B51" s="199" t="s">
        <v>0</v>
      </c>
      <c r="C51" s="179" t="s">
        <v>5</v>
      </c>
      <c r="D51" s="179" t="s">
        <v>6</v>
      </c>
      <c r="E51" s="216" t="s">
        <v>4050</v>
      </c>
      <c r="F51" s="179" t="s">
        <v>0</v>
      </c>
      <c r="G51" s="180" t="s">
        <v>1</v>
      </c>
      <c r="H51" s="229" t="s">
        <v>2</v>
      </c>
      <c r="I51" s="222" t="s">
        <v>3</v>
      </c>
      <c r="J51" s="223" t="s">
        <v>4</v>
      </c>
      <c r="K51" s="130"/>
      <c r="L51" s="130"/>
      <c r="M51" s="130"/>
    </row>
    <row r="52" spans="1:13">
      <c r="A52" s="204"/>
      <c r="B52" s="175" t="s">
        <v>4184</v>
      </c>
      <c r="C52" s="200" t="s">
        <v>4083</v>
      </c>
      <c r="D52" s="201">
        <v>88247</v>
      </c>
      <c r="E52" s="202" t="s">
        <v>4114</v>
      </c>
      <c r="F52" s="200" t="s">
        <v>20</v>
      </c>
      <c r="G52" s="201" t="s">
        <v>19</v>
      </c>
      <c r="H52" s="232">
        <v>0.4</v>
      </c>
      <c r="I52" s="209">
        <v>6.08</v>
      </c>
      <c r="J52" s="209">
        <v>2.4300000000000002</v>
      </c>
      <c r="K52" s="130"/>
      <c r="L52" s="130"/>
      <c r="M52" s="130"/>
    </row>
    <row r="53" spans="1:13">
      <c r="A53" s="204"/>
      <c r="B53" s="175" t="s">
        <v>4184</v>
      </c>
      <c r="C53" s="200" t="s">
        <v>4083</v>
      </c>
      <c r="D53" s="201">
        <v>88264</v>
      </c>
      <c r="E53" s="202" t="s">
        <v>4115</v>
      </c>
      <c r="F53" s="200" t="s">
        <v>20</v>
      </c>
      <c r="G53" s="201" t="s">
        <v>19</v>
      </c>
      <c r="H53" s="232">
        <v>0.4</v>
      </c>
      <c r="I53" s="209">
        <v>7.76</v>
      </c>
      <c r="J53" s="209">
        <v>3.1</v>
      </c>
      <c r="K53" s="130"/>
      <c r="L53" s="130"/>
      <c r="M53" s="130"/>
    </row>
    <row r="54" spans="1:13">
      <c r="A54" s="204"/>
      <c r="B54" s="175" t="s">
        <v>4185</v>
      </c>
      <c r="C54" s="200" t="s">
        <v>4049</v>
      </c>
      <c r="D54" s="200">
        <v>26554</v>
      </c>
      <c r="E54" s="202" t="s">
        <v>213</v>
      </c>
      <c r="F54" s="200" t="s">
        <v>53</v>
      </c>
      <c r="G54" s="201" t="s">
        <v>89</v>
      </c>
      <c r="H54" s="230">
        <v>4</v>
      </c>
      <c r="I54" s="209">
        <v>0.14000000000000001</v>
      </c>
      <c r="J54" s="209">
        <v>0.56000000000000005</v>
      </c>
      <c r="K54" s="130"/>
      <c r="L54" s="130"/>
      <c r="M54" s="130"/>
    </row>
    <row r="55" spans="1:13">
      <c r="A55" s="204"/>
      <c r="B55" s="175" t="s">
        <v>4185</v>
      </c>
      <c r="C55" s="200" t="s">
        <v>4049</v>
      </c>
      <c r="D55" s="200">
        <v>26675</v>
      </c>
      <c r="E55" s="202" t="s">
        <v>238</v>
      </c>
      <c r="F55" s="200" t="s">
        <v>53</v>
      </c>
      <c r="G55" s="201" t="s">
        <v>89</v>
      </c>
      <c r="H55" s="230">
        <v>2</v>
      </c>
      <c r="I55" s="209">
        <v>0.22</v>
      </c>
      <c r="J55" s="209">
        <v>0.44</v>
      </c>
      <c r="K55" s="130"/>
      <c r="L55" s="130"/>
      <c r="M55" s="130"/>
    </row>
    <row r="56" spans="1:13">
      <c r="A56" s="204"/>
      <c r="B56" s="175" t="s">
        <v>4185</v>
      </c>
      <c r="C56" s="200" t="s">
        <v>4049</v>
      </c>
      <c r="D56" s="200">
        <v>48917</v>
      </c>
      <c r="E56" s="202" t="s">
        <v>854</v>
      </c>
      <c r="F56" s="200" t="s">
        <v>53</v>
      </c>
      <c r="G56" s="201" t="s">
        <v>86</v>
      </c>
      <c r="H56" s="230">
        <v>0.6</v>
      </c>
      <c r="I56" s="209">
        <v>2.4300000000000002</v>
      </c>
      <c r="J56" s="209">
        <v>1.46</v>
      </c>
      <c r="K56" s="130"/>
      <c r="L56" s="130"/>
      <c r="M56" s="130"/>
    </row>
    <row r="57" spans="1:13">
      <c r="A57" s="204"/>
      <c r="B57" s="175" t="s">
        <v>4185</v>
      </c>
      <c r="C57" s="200" t="s">
        <v>4049</v>
      </c>
      <c r="D57" s="200">
        <v>49123</v>
      </c>
      <c r="E57" s="202" t="s">
        <v>864</v>
      </c>
      <c r="F57" s="200" t="s">
        <v>53</v>
      </c>
      <c r="G57" s="201" t="s">
        <v>89</v>
      </c>
      <c r="H57" s="230">
        <v>1</v>
      </c>
      <c r="I57" s="209">
        <v>1.1599999999999999</v>
      </c>
      <c r="J57" s="209">
        <v>1.1599999999999999</v>
      </c>
      <c r="K57" s="130"/>
      <c r="L57" s="130"/>
      <c r="M57" s="130"/>
    </row>
    <row r="58" spans="1:13">
      <c r="A58" s="204"/>
      <c r="B58" s="175" t="s">
        <v>4185</v>
      </c>
      <c r="C58" s="200" t="s">
        <v>4083</v>
      </c>
      <c r="D58" s="200">
        <v>400</v>
      </c>
      <c r="E58" s="202" t="s">
        <v>2678</v>
      </c>
      <c r="F58" s="200" t="s">
        <v>53</v>
      </c>
      <c r="G58" s="201" t="s">
        <v>89</v>
      </c>
      <c r="H58" s="230">
        <v>1</v>
      </c>
      <c r="I58" s="209">
        <v>0.65</v>
      </c>
      <c r="J58" s="209">
        <v>0.65</v>
      </c>
      <c r="K58" s="130"/>
      <c r="L58" s="130"/>
      <c r="M58" s="130"/>
    </row>
    <row r="59" spans="1:13">
      <c r="A59" s="204"/>
      <c r="B59" s="175" t="s">
        <v>4185</v>
      </c>
      <c r="C59" s="200" t="s">
        <v>4049</v>
      </c>
      <c r="D59" s="200">
        <v>49818</v>
      </c>
      <c r="E59" s="202" t="s">
        <v>932</v>
      </c>
      <c r="F59" s="200" t="s">
        <v>53</v>
      </c>
      <c r="G59" s="201" t="s">
        <v>89</v>
      </c>
      <c r="H59" s="230">
        <v>4</v>
      </c>
      <c r="I59" s="209">
        <v>0.46</v>
      </c>
      <c r="J59" s="209">
        <v>1.84</v>
      </c>
      <c r="K59" s="130"/>
      <c r="L59" s="130"/>
      <c r="M59" s="130"/>
    </row>
    <row r="60" spans="1:13">
      <c r="A60" s="205"/>
      <c r="B60" s="206"/>
      <c r="C60" s="207"/>
      <c r="D60" s="207"/>
      <c r="E60" s="217"/>
      <c r="F60" s="207"/>
      <c r="G60" s="208"/>
      <c r="H60" s="231"/>
      <c r="I60" s="224"/>
      <c r="J60" s="225"/>
      <c r="K60" s="130"/>
      <c r="L60" s="130"/>
      <c r="M60" s="130"/>
    </row>
    <row r="61" spans="1:13" ht="25.5">
      <c r="A61" s="799" t="s">
        <v>7</v>
      </c>
      <c r="B61" s="799"/>
      <c r="C61" s="799" t="s">
        <v>8</v>
      </c>
      <c r="D61" s="799"/>
      <c r="E61" s="215" t="s">
        <v>9</v>
      </c>
      <c r="F61" s="173" t="s">
        <v>1</v>
      </c>
      <c r="G61" s="174"/>
      <c r="H61" s="227"/>
      <c r="I61" s="218"/>
      <c r="J61" s="219" t="s">
        <v>4071</v>
      </c>
      <c r="K61" s="130"/>
      <c r="L61" s="130"/>
      <c r="M61" s="130"/>
    </row>
    <row r="62" spans="1:13" ht="45">
      <c r="A62" s="188" t="s">
        <v>4267</v>
      </c>
      <c r="B62" s="192">
        <v>8</v>
      </c>
      <c r="C62" s="175" t="s">
        <v>4049</v>
      </c>
      <c r="D62" s="175">
        <v>150880</v>
      </c>
      <c r="E62" s="210" t="s">
        <v>4236</v>
      </c>
      <c r="F62" s="177" t="s">
        <v>4052</v>
      </c>
      <c r="G62" s="178"/>
      <c r="H62" s="228"/>
      <c r="I62" s="220"/>
      <c r="J62" s="221">
        <v>16.760778999999999</v>
      </c>
      <c r="K62" s="130"/>
      <c r="L62" s="130"/>
      <c r="M62" s="130"/>
    </row>
    <row r="63" spans="1:13">
      <c r="A63" s="203"/>
      <c r="B63" s="199" t="s">
        <v>0</v>
      </c>
      <c r="C63" s="179" t="s">
        <v>5</v>
      </c>
      <c r="D63" s="179" t="s">
        <v>6</v>
      </c>
      <c r="E63" s="216" t="s">
        <v>4050</v>
      </c>
      <c r="F63" s="179" t="s">
        <v>0</v>
      </c>
      <c r="G63" s="180" t="s">
        <v>1</v>
      </c>
      <c r="H63" s="229" t="s">
        <v>2</v>
      </c>
      <c r="I63" s="222" t="s">
        <v>3</v>
      </c>
      <c r="J63" s="223" t="s">
        <v>4</v>
      </c>
      <c r="K63" s="130"/>
      <c r="L63" s="130"/>
      <c r="M63" s="130"/>
    </row>
    <row r="64" spans="1:13">
      <c r="A64" s="204"/>
      <c r="B64" s="175" t="s">
        <v>4184</v>
      </c>
      <c r="C64" s="200" t="s">
        <v>4083</v>
      </c>
      <c r="D64" s="201">
        <v>88247</v>
      </c>
      <c r="E64" s="202" t="s">
        <v>4114</v>
      </c>
      <c r="F64" s="200" t="s">
        <v>20</v>
      </c>
      <c r="G64" s="201" t="s">
        <v>19</v>
      </c>
      <c r="H64" s="232">
        <v>0.4</v>
      </c>
      <c r="I64" s="209">
        <v>6.08</v>
      </c>
      <c r="J64" s="209">
        <v>2.4300000000000002</v>
      </c>
      <c r="K64" s="130"/>
      <c r="L64" s="130"/>
      <c r="M64" s="130"/>
    </row>
    <row r="65" spans="1:13">
      <c r="A65" s="204"/>
      <c r="B65" s="175" t="s">
        <v>4184</v>
      </c>
      <c r="C65" s="200" t="s">
        <v>4083</v>
      </c>
      <c r="D65" s="201">
        <v>88264</v>
      </c>
      <c r="E65" s="202" t="s">
        <v>4115</v>
      </c>
      <c r="F65" s="200" t="s">
        <v>20</v>
      </c>
      <c r="G65" s="201" t="s">
        <v>19</v>
      </c>
      <c r="H65" s="232">
        <v>0.4</v>
      </c>
      <c r="I65" s="209">
        <v>7.76</v>
      </c>
      <c r="J65" s="209">
        <v>3.1</v>
      </c>
      <c r="K65" s="130"/>
      <c r="L65" s="130"/>
      <c r="M65" s="130"/>
    </row>
    <row r="66" spans="1:13">
      <c r="A66" s="204"/>
      <c r="B66" s="175" t="s">
        <v>4185</v>
      </c>
      <c r="C66" s="200" t="s">
        <v>4049</v>
      </c>
      <c r="D66" s="200">
        <v>26554</v>
      </c>
      <c r="E66" s="202" t="s">
        <v>213</v>
      </c>
      <c r="F66" s="200" t="s">
        <v>53</v>
      </c>
      <c r="G66" s="201" t="s">
        <v>89</v>
      </c>
      <c r="H66" s="230">
        <v>4</v>
      </c>
      <c r="I66" s="209">
        <v>0.14000000000000001</v>
      </c>
      <c r="J66" s="209">
        <v>0.56000000000000005</v>
      </c>
      <c r="K66" s="130"/>
      <c r="L66" s="130"/>
      <c r="M66" s="130"/>
    </row>
    <row r="67" spans="1:13">
      <c r="A67" s="204"/>
      <c r="B67" s="175" t="s">
        <v>4185</v>
      </c>
      <c r="C67" s="200" t="s">
        <v>4049</v>
      </c>
      <c r="D67" s="200">
        <v>26675</v>
      </c>
      <c r="E67" s="202" t="s">
        <v>238</v>
      </c>
      <c r="F67" s="200" t="s">
        <v>53</v>
      </c>
      <c r="G67" s="201" t="s">
        <v>89</v>
      </c>
      <c r="H67" s="230">
        <v>2</v>
      </c>
      <c r="I67" s="209">
        <v>0.22</v>
      </c>
      <c r="J67" s="209">
        <v>0.44</v>
      </c>
      <c r="K67" s="130"/>
      <c r="L67" s="130"/>
      <c r="M67" s="130"/>
    </row>
    <row r="68" spans="1:13">
      <c r="A68" s="204"/>
      <c r="B68" s="175" t="s">
        <v>4185</v>
      </c>
      <c r="C68" s="200" t="s">
        <v>4049</v>
      </c>
      <c r="D68" s="200">
        <v>48917</v>
      </c>
      <c r="E68" s="202" t="s">
        <v>854</v>
      </c>
      <c r="F68" s="200" t="s">
        <v>53</v>
      </c>
      <c r="G68" s="201" t="s">
        <v>86</v>
      </c>
      <c r="H68" s="230">
        <v>0.6</v>
      </c>
      <c r="I68" s="209">
        <v>2.4300000000000002</v>
      </c>
      <c r="J68" s="209">
        <v>1.46</v>
      </c>
      <c r="K68" s="130"/>
      <c r="L68" s="130"/>
      <c r="M68" s="130"/>
    </row>
    <row r="69" spans="1:13">
      <c r="A69" s="204"/>
      <c r="B69" s="175" t="s">
        <v>4185</v>
      </c>
      <c r="C69" s="200" t="s">
        <v>4049</v>
      </c>
      <c r="D69" s="200">
        <v>49123</v>
      </c>
      <c r="E69" s="202" t="s">
        <v>864</v>
      </c>
      <c r="F69" s="200" t="s">
        <v>53</v>
      </c>
      <c r="G69" s="201" t="s">
        <v>89</v>
      </c>
      <c r="H69" s="230">
        <v>1</v>
      </c>
      <c r="I69" s="209">
        <v>1.1599999999999999</v>
      </c>
      <c r="J69" s="209">
        <v>1.1599999999999999</v>
      </c>
      <c r="K69" s="130"/>
      <c r="L69" s="130"/>
      <c r="M69" s="130"/>
    </row>
    <row r="70" spans="1:13">
      <c r="A70" s="204"/>
      <c r="B70" s="175" t="s">
        <v>4185</v>
      </c>
      <c r="C70" s="200" t="s">
        <v>4049</v>
      </c>
      <c r="D70" s="200">
        <v>48458</v>
      </c>
      <c r="E70" s="202" t="s">
        <v>814</v>
      </c>
      <c r="F70" s="200" t="s">
        <v>53</v>
      </c>
      <c r="G70" s="201" t="s">
        <v>89</v>
      </c>
      <c r="H70" s="230">
        <v>1</v>
      </c>
      <c r="I70" s="209">
        <v>0.77</v>
      </c>
      <c r="J70" s="209">
        <v>0.77</v>
      </c>
      <c r="K70" s="130"/>
      <c r="L70" s="130"/>
      <c r="M70" s="130"/>
    </row>
    <row r="71" spans="1:13">
      <c r="A71" s="204"/>
      <c r="B71" s="175" t="s">
        <v>4185</v>
      </c>
      <c r="C71" s="200" t="s">
        <v>4049</v>
      </c>
      <c r="D71" s="200">
        <v>49818</v>
      </c>
      <c r="E71" s="202" t="s">
        <v>932</v>
      </c>
      <c r="F71" s="200" t="s">
        <v>53</v>
      </c>
      <c r="G71" s="201" t="s">
        <v>89</v>
      </c>
      <c r="H71" s="230">
        <v>4</v>
      </c>
      <c r="I71" s="209">
        <v>0.46</v>
      </c>
      <c r="J71" s="209">
        <v>1.84</v>
      </c>
      <c r="K71" s="130"/>
      <c r="L71" s="130"/>
      <c r="M71" s="130"/>
    </row>
    <row r="72" spans="1:13">
      <c r="A72" s="205"/>
      <c r="B72" s="206"/>
      <c r="C72" s="207"/>
      <c r="D72" s="207"/>
      <c r="E72" s="217"/>
      <c r="F72" s="207"/>
      <c r="G72" s="208"/>
      <c r="H72" s="231"/>
      <c r="I72" s="224"/>
      <c r="J72" s="225"/>
      <c r="K72" s="130"/>
      <c r="L72" s="130"/>
      <c r="M72" s="130"/>
    </row>
    <row r="73" spans="1:13" ht="25.5">
      <c r="A73" s="799" t="s">
        <v>7</v>
      </c>
      <c r="B73" s="799"/>
      <c r="C73" s="799" t="s">
        <v>8</v>
      </c>
      <c r="D73" s="799"/>
      <c r="E73" s="215" t="s">
        <v>9</v>
      </c>
      <c r="F73" s="173" t="s">
        <v>1</v>
      </c>
      <c r="G73" s="174"/>
      <c r="H73" s="227"/>
      <c r="I73" s="218"/>
      <c r="J73" s="219" t="s">
        <v>4071</v>
      </c>
      <c r="K73" s="130"/>
      <c r="L73" s="130"/>
      <c r="M73" s="130"/>
    </row>
    <row r="74" spans="1:13" ht="45">
      <c r="A74" s="188" t="s">
        <v>4267</v>
      </c>
      <c r="B74" s="192">
        <v>9</v>
      </c>
      <c r="C74" s="175" t="s">
        <v>4049</v>
      </c>
      <c r="D74" s="175">
        <v>150880</v>
      </c>
      <c r="E74" s="210" t="s">
        <v>4237</v>
      </c>
      <c r="F74" s="177" t="s">
        <v>4052</v>
      </c>
      <c r="G74" s="178"/>
      <c r="H74" s="228"/>
      <c r="I74" s="220"/>
      <c r="J74" s="221">
        <v>16.900779</v>
      </c>
      <c r="K74" s="130"/>
      <c r="L74" s="130"/>
      <c r="M74" s="130"/>
    </row>
    <row r="75" spans="1:13">
      <c r="A75" s="203"/>
      <c r="B75" s="199" t="s">
        <v>0</v>
      </c>
      <c r="C75" s="179" t="s">
        <v>5</v>
      </c>
      <c r="D75" s="179" t="s">
        <v>6</v>
      </c>
      <c r="E75" s="216" t="s">
        <v>4050</v>
      </c>
      <c r="F75" s="179" t="s">
        <v>0</v>
      </c>
      <c r="G75" s="180" t="s">
        <v>1</v>
      </c>
      <c r="H75" s="229" t="s">
        <v>2</v>
      </c>
      <c r="I75" s="222" t="s">
        <v>3</v>
      </c>
      <c r="J75" s="223" t="s">
        <v>4</v>
      </c>
      <c r="K75" s="130"/>
      <c r="L75" s="130"/>
      <c r="M75" s="130"/>
    </row>
    <row r="76" spans="1:13">
      <c r="A76" s="204"/>
      <c r="B76" s="175" t="s">
        <v>4184</v>
      </c>
      <c r="C76" s="200" t="s">
        <v>4083</v>
      </c>
      <c r="D76" s="201">
        <v>88247</v>
      </c>
      <c r="E76" s="202" t="s">
        <v>4114</v>
      </c>
      <c r="F76" s="200" t="s">
        <v>20</v>
      </c>
      <c r="G76" s="201" t="s">
        <v>19</v>
      </c>
      <c r="H76" s="232">
        <v>0.4</v>
      </c>
      <c r="I76" s="209">
        <v>6.08</v>
      </c>
      <c r="J76" s="209">
        <v>2.4300000000000002</v>
      </c>
      <c r="K76" s="130"/>
      <c r="L76" s="130"/>
      <c r="M76" s="130"/>
    </row>
    <row r="77" spans="1:13">
      <c r="A77" s="204"/>
      <c r="B77" s="175" t="s">
        <v>4184</v>
      </c>
      <c r="C77" s="200" t="s">
        <v>4083</v>
      </c>
      <c r="D77" s="201">
        <v>88264</v>
      </c>
      <c r="E77" s="202" t="s">
        <v>4115</v>
      </c>
      <c r="F77" s="200" t="s">
        <v>20</v>
      </c>
      <c r="G77" s="201" t="s">
        <v>19</v>
      </c>
      <c r="H77" s="232">
        <v>0.4</v>
      </c>
      <c r="I77" s="209">
        <v>7.76</v>
      </c>
      <c r="J77" s="209">
        <v>3.1</v>
      </c>
      <c r="K77" s="130"/>
      <c r="L77" s="130"/>
      <c r="M77" s="130"/>
    </row>
    <row r="78" spans="1:13">
      <c r="A78" s="204"/>
      <c r="B78" s="175" t="s">
        <v>4185</v>
      </c>
      <c r="C78" s="200" t="s">
        <v>4049</v>
      </c>
      <c r="D78" s="200">
        <v>26554</v>
      </c>
      <c r="E78" s="202" t="s">
        <v>213</v>
      </c>
      <c r="F78" s="200" t="s">
        <v>53</v>
      </c>
      <c r="G78" s="201" t="s">
        <v>89</v>
      </c>
      <c r="H78" s="230">
        <v>4</v>
      </c>
      <c r="I78" s="209">
        <v>0.14000000000000001</v>
      </c>
      <c r="J78" s="209">
        <v>0.56000000000000005</v>
      </c>
      <c r="K78" s="130"/>
      <c r="L78" s="130"/>
      <c r="M78" s="130"/>
    </row>
    <row r="79" spans="1:13">
      <c r="A79" s="204"/>
      <c r="B79" s="175" t="s">
        <v>4185</v>
      </c>
      <c r="C79" s="200" t="s">
        <v>4049</v>
      </c>
      <c r="D79" s="200">
        <v>26675</v>
      </c>
      <c r="E79" s="202" t="s">
        <v>238</v>
      </c>
      <c r="F79" s="200" t="s">
        <v>53</v>
      </c>
      <c r="G79" s="201" t="s">
        <v>89</v>
      </c>
      <c r="H79" s="230">
        <v>2</v>
      </c>
      <c r="I79" s="209">
        <v>0.22</v>
      </c>
      <c r="J79" s="209">
        <v>0.44</v>
      </c>
      <c r="K79" s="130"/>
      <c r="L79" s="130"/>
      <c r="M79" s="130"/>
    </row>
    <row r="80" spans="1:13">
      <c r="A80" s="204"/>
      <c r="B80" s="175" t="s">
        <v>4185</v>
      </c>
      <c r="C80" s="200" t="s">
        <v>4049</v>
      </c>
      <c r="D80" s="200">
        <v>48917</v>
      </c>
      <c r="E80" s="202" t="s">
        <v>854</v>
      </c>
      <c r="F80" s="200" t="s">
        <v>53</v>
      </c>
      <c r="G80" s="201" t="s">
        <v>86</v>
      </c>
      <c r="H80" s="230">
        <v>0.6</v>
      </c>
      <c r="I80" s="209">
        <v>2.4300000000000002</v>
      </c>
      <c r="J80" s="209">
        <v>1.46</v>
      </c>
      <c r="K80" s="130"/>
      <c r="L80" s="130"/>
      <c r="M80" s="130"/>
    </row>
    <row r="81" spans="1:13">
      <c r="A81" s="204"/>
      <c r="B81" s="175" t="s">
        <v>4185</v>
      </c>
      <c r="C81" s="200" t="s">
        <v>4049</v>
      </c>
      <c r="D81" s="200">
        <v>49123</v>
      </c>
      <c r="E81" s="202" t="s">
        <v>864</v>
      </c>
      <c r="F81" s="200" t="s">
        <v>53</v>
      </c>
      <c r="G81" s="201" t="s">
        <v>89</v>
      </c>
      <c r="H81" s="230">
        <v>1</v>
      </c>
      <c r="I81" s="209">
        <v>1.1599999999999999</v>
      </c>
      <c r="J81" s="209">
        <v>1.1599999999999999</v>
      </c>
      <c r="K81" s="130"/>
      <c r="L81" s="130"/>
      <c r="M81" s="130"/>
    </row>
    <row r="82" spans="1:13">
      <c r="A82" s="204"/>
      <c r="B82" s="175" t="s">
        <v>4185</v>
      </c>
      <c r="C82" s="200" t="s">
        <v>4083</v>
      </c>
      <c r="D82" s="200">
        <v>394</v>
      </c>
      <c r="E82" s="202" t="s">
        <v>2677</v>
      </c>
      <c r="F82" s="200" t="s">
        <v>53</v>
      </c>
      <c r="G82" s="201" t="s">
        <v>89</v>
      </c>
      <c r="H82" s="230">
        <v>1</v>
      </c>
      <c r="I82" s="209">
        <v>0.91</v>
      </c>
      <c r="J82" s="209">
        <v>0.91</v>
      </c>
      <c r="K82" s="130"/>
      <c r="L82" s="130"/>
      <c r="M82" s="130"/>
    </row>
    <row r="83" spans="1:13">
      <c r="A83" s="204"/>
      <c r="B83" s="175" t="s">
        <v>4185</v>
      </c>
      <c r="C83" s="200" t="s">
        <v>4049</v>
      </c>
      <c r="D83" s="200">
        <v>49818</v>
      </c>
      <c r="E83" s="202" t="s">
        <v>932</v>
      </c>
      <c r="F83" s="200" t="s">
        <v>53</v>
      </c>
      <c r="G83" s="201" t="s">
        <v>89</v>
      </c>
      <c r="H83" s="230">
        <v>4</v>
      </c>
      <c r="I83" s="209">
        <v>0.46</v>
      </c>
      <c r="J83" s="209">
        <v>1.84</v>
      </c>
      <c r="K83" s="130"/>
      <c r="L83" s="130"/>
      <c r="M83" s="130"/>
    </row>
    <row r="84" spans="1:13">
      <c r="A84" s="205"/>
      <c r="B84" s="206"/>
      <c r="C84" s="207"/>
      <c r="D84" s="207"/>
      <c r="E84" s="217"/>
      <c r="F84" s="207"/>
      <c r="G84" s="208"/>
      <c r="H84" s="231"/>
      <c r="I84" s="224"/>
      <c r="J84" s="225"/>
      <c r="K84" s="130"/>
      <c r="L84" s="130"/>
      <c r="M84" s="130"/>
    </row>
    <row r="85" spans="1:13" ht="25.5">
      <c r="A85" s="799" t="s">
        <v>7</v>
      </c>
      <c r="B85" s="799"/>
      <c r="C85" s="799" t="s">
        <v>8</v>
      </c>
      <c r="D85" s="799"/>
      <c r="E85" s="215" t="s">
        <v>9</v>
      </c>
      <c r="F85" s="173" t="s">
        <v>1</v>
      </c>
      <c r="G85" s="174"/>
      <c r="H85" s="227"/>
      <c r="I85" s="218"/>
      <c r="J85" s="219" t="s">
        <v>4071</v>
      </c>
      <c r="K85" s="130"/>
      <c r="L85" s="130"/>
      <c r="M85" s="130"/>
    </row>
    <row r="86" spans="1:13">
      <c r="A86" s="188" t="s">
        <v>4267</v>
      </c>
      <c r="B86" s="192">
        <v>10</v>
      </c>
      <c r="C86" s="175" t="s">
        <v>4049</v>
      </c>
      <c r="D86" s="175">
        <v>150850</v>
      </c>
      <c r="E86" s="202" t="s">
        <v>4238</v>
      </c>
      <c r="F86" s="177" t="s">
        <v>4052</v>
      </c>
      <c r="G86" s="178"/>
      <c r="H86" s="228"/>
      <c r="I86" s="220"/>
      <c r="J86" s="221">
        <v>3.3889880000000003</v>
      </c>
      <c r="K86" s="130"/>
      <c r="L86" s="130"/>
      <c r="M86" s="130"/>
    </row>
    <row r="87" spans="1:13">
      <c r="A87" s="203"/>
      <c r="B87" s="199" t="s">
        <v>0</v>
      </c>
      <c r="C87" s="179" t="s">
        <v>5</v>
      </c>
      <c r="D87" s="179" t="s">
        <v>6</v>
      </c>
      <c r="E87" s="216" t="s">
        <v>4050</v>
      </c>
      <c r="F87" s="179" t="s">
        <v>0</v>
      </c>
      <c r="G87" s="180" t="s">
        <v>1</v>
      </c>
      <c r="H87" s="229" t="s">
        <v>2</v>
      </c>
      <c r="I87" s="222" t="s">
        <v>3</v>
      </c>
      <c r="J87" s="223" t="s">
        <v>4</v>
      </c>
      <c r="K87" s="130"/>
      <c r="L87" s="130"/>
      <c r="M87" s="130"/>
    </row>
    <row r="88" spans="1:13">
      <c r="A88" s="204"/>
      <c r="B88" s="175" t="s">
        <v>4184</v>
      </c>
      <c r="C88" s="200" t="s">
        <v>4083</v>
      </c>
      <c r="D88" s="201">
        <v>88247</v>
      </c>
      <c r="E88" s="202" t="s">
        <v>4114</v>
      </c>
      <c r="F88" s="200" t="s">
        <v>20</v>
      </c>
      <c r="G88" s="201" t="s">
        <v>19</v>
      </c>
      <c r="H88" s="230">
        <v>0.15</v>
      </c>
      <c r="I88" s="209">
        <v>6.08</v>
      </c>
      <c r="J88" s="209">
        <v>0.91</v>
      </c>
      <c r="K88" s="130"/>
      <c r="L88" s="130"/>
      <c r="M88" s="130"/>
    </row>
    <row r="89" spans="1:13">
      <c r="A89" s="204"/>
      <c r="B89" s="175" t="s">
        <v>4184</v>
      </c>
      <c r="C89" s="200" t="s">
        <v>4083</v>
      </c>
      <c r="D89" s="201">
        <v>88264</v>
      </c>
      <c r="E89" s="202" t="s">
        <v>4115</v>
      </c>
      <c r="F89" s="200" t="s">
        <v>20</v>
      </c>
      <c r="G89" s="201" t="s">
        <v>19</v>
      </c>
      <c r="H89" s="230">
        <v>0.15</v>
      </c>
      <c r="I89" s="209">
        <v>7.76</v>
      </c>
      <c r="J89" s="209">
        <v>1.1599999999999999</v>
      </c>
      <c r="K89" s="130"/>
      <c r="L89" s="130"/>
      <c r="M89" s="130"/>
    </row>
    <row r="90" spans="1:13">
      <c r="A90" s="204"/>
      <c r="B90" s="175" t="s">
        <v>4185</v>
      </c>
      <c r="C90" s="200" t="s">
        <v>4049</v>
      </c>
      <c r="D90" s="200">
        <v>49064</v>
      </c>
      <c r="E90" s="202" t="s">
        <v>859</v>
      </c>
      <c r="F90" s="200" t="s">
        <v>53</v>
      </c>
      <c r="G90" s="201" t="s">
        <v>89</v>
      </c>
      <c r="H90" s="230">
        <v>1</v>
      </c>
      <c r="I90" s="209">
        <v>1.18</v>
      </c>
      <c r="J90" s="209">
        <v>1.18</v>
      </c>
      <c r="K90" s="130"/>
      <c r="L90" s="130"/>
      <c r="M90" s="130"/>
    </row>
    <row r="91" spans="1:13">
      <c r="A91" s="205"/>
      <c r="B91" s="206"/>
      <c r="C91" s="207"/>
      <c r="D91" s="207"/>
      <c r="E91" s="217"/>
      <c r="F91" s="207"/>
      <c r="G91" s="208"/>
      <c r="H91" s="231"/>
      <c r="I91" s="224"/>
      <c r="J91" s="225"/>
      <c r="K91" s="130"/>
      <c r="L91" s="130"/>
      <c r="M91" s="130"/>
    </row>
    <row r="92" spans="1:13" ht="25.5">
      <c r="A92" s="799" t="s">
        <v>7</v>
      </c>
      <c r="B92" s="799"/>
      <c r="C92" s="799" t="s">
        <v>8</v>
      </c>
      <c r="D92" s="799"/>
      <c r="E92" s="215" t="s">
        <v>9</v>
      </c>
      <c r="F92" s="173" t="s">
        <v>1</v>
      </c>
      <c r="G92" s="174"/>
      <c r="H92" s="227"/>
      <c r="I92" s="218"/>
      <c r="J92" s="219" t="s">
        <v>4071</v>
      </c>
      <c r="K92" s="130"/>
      <c r="L92" s="130"/>
      <c r="M92" s="130"/>
    </row>
    <row r="93" spans="1:13">
      <c r="A93" s="188" t="s">
        <v>4267</v>
      </c>
      <c r="B93" s="192">
        <v>11</v>
      </c>
      <c r="C93" s="175" t="s">
        <v>4049</v>
      </c>
      <c r="D93" s="175">
        <v>150851</v>
      </c>
      <c r="E93" s="202" t="s">
        <v>4239</v>
      </c>
      <c r="F93" s="177" t="s">
        <v>4052</v>
      </c>
      <c r="G93" s="178"/>
      <c r="H93" s="228"/>
      <c r="I93" s="220"/>
      <c r="J93" s="221">
        <v>3.3889880000000003</v>
      </c>
      <c r="K93" s="130"/>
      <c r="L93" s="130"/>
      <c r="M93" s="130"/>
    </row>
    <row r="94" spans="1:13">
      <c r="A94" s="203"/>
      <c r="B94" s="199" t="s">
        <v>0</v>
      </c>
      <c r="C94" s="179" t="s">
        <v>5</v>
      </c>
      <c r="D94" s="179" t="s">
        <v>6</v>
      </c>
      <c r="E94" s="216" t="s">
        <v>4050</v>
      </c>
      <c r="F94" s="179" t="s">
        <v>0</v>
      </c>
      <c r="G94" s="180" t="s">
        <v>1</v>
      </c>
      <c r="H94" s="229" t="s">
        <v>2</v>
      </c>
      <c r="I94" s="222" t="s">
        <v>3</v>
      </c>
      <c r="J94" s="223" t="s">
        <v>4</v>
      </c>
      <c r="K94" s="130"/>
      <c r="L94" s="130"/>
      <c r="M94" s="130"/>
    </row>
    <row r="95" spans="1:13">
      <c r="A95" s="204"/>
      <c r="B95" s="175" t="s">
        <v>4184</v>
      </c>
      <c r="C95" s="200" t="s">
        <v>4083</v>
      </c>
      <c r="D95" s="201">
        <v>88247</v>
      </c>
      <c r="E95" s="202" t="s">
        <v>4114</v>
      </c>
      <c r="F95" s="200" t="s">
        <v>20</v>
      </c>
      <c r="G95" s="201" t="s">
        <v>19</v>
      </c>
      <c r="H95" s="230">
        <v>0.15</v>
      </c>
      <c r="I95" s="209">
        <v>6.08</v>
      </c>
      <c r="J95" s="209">
        <v>0.91</v>
      </c>
      <c r="K95" s="130"/>
      <c r="L95" s="130"/>
      <c r="M95" s="130"/>
    </row>
    <row r="96" spans="1:13">
      <c r="A96" s="204"/>
      <c r="B96" s="175" t="s">
        <v>4184</v>
      </c>
      <c r="C96" s="200" t="s">
        <v>4083</v>
      </c>
      <c r="D96" s="201">
        <v>88264</v>
      </c>
      <c r="E96" s="202" t="s">
        <v>4115</v>
      </c>
      <c r="F96" s="200" t="s">
        <v>20</v>
      </c>
      <c r="G96" s="201" t="s">
        <v>19</v>
      </c>
      <c r="H96" s="230">
        <v>0.15</v>
      </c>
      <c r="I96" s="209">
        <v>7.76</v>
      </c>
      <c r="J96" s="209">
        <v>1.1599999999999999</v>
      </c>
      <c r="K96" s="130"/>
      <c r="L96" s="130"/>
      <c r="M96" s="130"/>
    </row>
    <row r="97" spans="1:13">
      <c r="A97" s="204"/>
      <c r="B97" s="175" t="s">
        <v>4185</v>
      </c>
      <c r="C97" s="200" t="s">
        <v>4049</v>
      </c>
      <c r="D97" s="200">
        <v>49428</v>
      </c>
      <c r="E97" s="202" t="s">
        <v>881</v>
      </c>
      <c r="F97" s="200" t="s">
        <v>53</v>
      </c>
      <c r="G97" s="201" t="s">
        <v>89</v>
      </c>
      <c r="H97" s="230">
        <v>1</v>
      </c>
      <c r="I97" s="209">
        <v>1.18</v>
      </c>
      <c r="J97" s="209">
        <v>1.18</v>
      </c>
      <c r="K97" s="130"/>
      <c r="L97" s="130"/>
      <c r="M97" s="130"/>
    </row>
    <row r="98" spans="1:13">
      <c r="A98" s="205"/>
      <c r="B98" s="206"/>
      <c r="C98" s="207"/>
      <c r="D98" s="207"/>
      <c r="E98" s="217"/>
      <c r="F98" s="207"/>
      <c r="G98" s="208"/>
      <c r="H98" s="231"/>
      <c r="I98" s="224"/>
      <c r="J98" s="225"/>
      <c r="K98" s="130"/>
      <c r="L98" s="130"/>
      <c r="M98" s="130"/>
    </row>
    <row r="99" spans="1:13" ht="25.5">
      <c r="A99" s="799" t="s">
        <v>7</v>
      </c>
      <c r="B99" s="799"/>
      <c r="C99" s="799" t="s">
        <v>8</v>
      </c>
      <c r="D99" s="799"/>
      <c r="E99" s="215" t="s">
        <v>9</v>
      </c>
      <c r="F99" s="173" t="s">
        <v>1</v>
      </c>
      <c r="G99" s="174"/>
      <c r="H99" s="227"/>
      <c r="I99" s="218"/>
      <c r="J99" s="219" t="s">
        <v>4071</v>
      </c>
      <c r="K99" s="130"/>
      <c r="L99" s="130"/>
      <c r="M99" s="130"/>
    </row>
    <row r="100" spans="1:13">
      <c r="A100" s="188" t="s">
        <v>4267</v>
      </c>
      <c r="B100" s="192">
        <v>12</v>
      </c>
      <c r="C100" s="175" t="s">
        <v>4049</v>
      </c>
      <c r="D100" s="175">
        <v>150851</v>
      </c>
      <c r="E100" s="210" t="s">
        <v>4240</v>
      </c>
      <c r="F100" s="177" t="s">
        <v>4052</v>
      </c>
      <c r="G100" s="178"/>
      <c r="H100" s="228"/>
      <c r="I100" s="220"/>
      <c r="J100" s="221">
        <v>3.8789880000000005</v>
      </c>
      <c r="K100" s="130"/>
      <c r="L100" s="130"/>
      <c r="M100" s="130"/>
    </row>
    <row r="101" spans="1:13">
      <c r="A101" s="203"/>
      <c r="B101" s="199" t="s">
        <v>0</v>
      </c>
      <c r="C101" s="179" t="s">
        <v>5</v>
      </c>
      <c r="D101" s="179" t="s">
        <v>6</v>
      </c>
      <c r="E101" s="216" t="s">
        <v>4050</v>
      </c>
      <c r="F101" s="179" t="s">
        <v>0</v>
      </c>
      <c r="G101" s="180" t="s">
        <v>1</v>
      </c>
      <c r="H101" s="229" t="s">
        <v>2</v>
      </c>
      <c r="I101" s="222" t="s">
        <v>3</v>
      </c>
      <c r="J101" s="223" t="s">
        <v>4</v>
      </c>
      <c r="K101" s="130"/>
      <c r="L101" s="130"/>
      <c r="M101" s="130"/>
    </row>
    <row r="102" spans="1:13">
      <c r="A102" s="204"/>
      <c r="B102" s="175" t="s">
        <v>4184</v>
      </c>
      <c r="C102" s="200" t="s">
        <v>4083</v>
      </c>
      <c r="D102" s="201">
        <v>88247</v>
      </c>
      <c r="E102" s="202" t="s">
        <v>4114</v>
      </c>
      <c r="F102" s="200" t="s">
        <v>20</v>
      </c>
      <c r="G102" s="201" t="s">
        <v>19</v>
      </c>
      <c r="H102" s="230">
        <v>0.15</v>
      </c>
      <c r="I102" s="209">
        <v>6.08</v>
      </c>
      <c r="J102" s="209">
        <v>0.91</v>
      </c>
      <c r="K102" s="130"/>
      <c r="L102" s="130"/>
      <c r="M102" s="130"/>
    </row>
    <row r="103" spans="1:13">
      <c r="A103" s="204"/>
      <c r="B103" s="175" t="s">
        <v>4184</v>
      </c>
      <c r="C103" s="200" t="s">
        <v>4083</v>
      </c>
      <c r="D103" s="201">
        <v>88264</v>
      </c>
      <c r="E103" s="202" t="s">
        <v>4115</v>
      </c>
      <c r="F103" s="200" t="s">
        <v>20</v>
      </c>
      <c r="G103" s="201" t="s">
        <v>19</v>
      </c>
      <c r="H103" s="230">
        <v>0.15</v>
      </c>
      <c r="I103" s="209">
        <v>7.76</v>
      </c>
      <c r="J103" s="209">
        <v>1.1599999999999999</v>
      </c>
      <c r="K103" s="130"/>
      <c r="L103" s="130"/>
      <c r="M103" s="130"/>
    </row>
    <row r="104" spans="1:13">
      <c r="A104" s="204"/>
      <c r="B104" s="175" t="s">
        <v>4185</v>
      </c>
      <c r="C104" s="200" t="s">
        <v>4073</v>
      </c>
      <c r="D104" s="200" t="s">
        <v>4258</v>
      </c>
      <c r="E104" s="202" t="s">
        <v>4240</v>
      </c>
      <c r="F104" s="200" t="s">
        <v>53</v>
      </c>
      <c r="G104" s="201" t="s">
        <v>4052</v>
      </c>
      <c r="H104" s="230">
        <v>1</v>
      </c>
      <c r="I104" s="209">
        <v>1.67</v>
      </c>
      <c r="J104" s="209">
        <v>1.67</v>
      </c>
      <c r="K104" s="130"/>
      <c r="L104" s="130"/>
      <c r="M104" s="130"/>
    </row>
    <row r="105" spans="1:13">
      <c r="A105" s="205"/>
      <c r="B105" s="206"/>
      <c r="C105" s="207"/>
      <c r="D105" s="207"/>
      <c r="E105" s="217"/>
      <c r="F105" s="207"/>
      <c r="G105" s="208"/>
      <c r="H105" s="231"/>
      <c r="I105" s="224"/>
      <c r="J105" s="225"/>
      <c r="K105" s="130"/>
      <c r="L105" s="130"/>
      <c r="M105" s="130"/>
    </row>
    <row r="106" spans="1:13" ht="25.5">
      <c r="A106" s="799" t="s">
        <v>7</v>
      </c>
      <c r="B106" s="799"/>
      <c r="C106" s="799" t="s">
        <v>8</v>
      </c>
      <c r="D106" s="799"/>
      <c r="E106" s="215" t="s">
        <v>9</v>
      </c>
      <c r="F106" s="173" t="s">
        <v>1</v>
      </c>
      <c r="G106" s="174"/>
      <c r="H106" s="227"/>
      <c r="I106" s="218"/>
      <c r="J106" s="219" t="s">
        <v>4071</v>
      </c>
      <c r="K106" s="130"/>
      <c r="L106" s="130"/>
      <c r="M106" s="130"/>
    </row>
    <row r="107" spans="1:13">
      <c r="A107" s="188" t="s">
        <v>4267</v>
      </c>
      <c r="B107" s="192">
        <v>13</v>
      </c>
      <c r="C107" s="175" t="s">
        <v>4205</v>
      </c>
      <c r="D107" s="175" t="s">
        <v>4259</v>
      </c>
      <c r="E107" s="210" t="s">
        <v>4241</v>
      </c>
      <c r="F107" s="177" t="s">
        <v>4052</v>
      </c>
      <c r="G107" s="178"/>
      <c r="H107" s="228"/>
      <c r="I107" s="220"/>
      <c r="J107" s="221">
        <v>3.6489880000000001</v>
      </c>
      <c r="K107" s="130"/>
      <c r="L107" s="130"/>
      <c r="M107" s="130"/>
    </row>
    <row r="108" spans="1:13">
      <c r="A108" s="203"/>
      <c r="B108" s="199" t="s">
        <v>0</v>
      </c>
      <c r="C108" s="179" t="s">
        <v>5</v>
      </c>
      <c r="D108" s="179" t="s">
        <v>6</v>
      </c>
      <c r="E108" s="216" t="s">
        <v>4050</v>
      </c>
      <c r="F108" s="179" t="s">
        <v>0</v>
      </c>
      <c r="G108" s="180" t="s">
        <v>1</v>
      </c>
      <c r="H108" s="229" t="s">
        <v>2</v>
      </c>
      <c r="I108" s="222" t="s">
        <v>3</v>
      </c>
      <c r="J108" s="223" t="s">
        <v>4</v>
      </c>
      <c r="K108" s="130"/>
      <c r="L108" s="130"/>
      <c r="M108" s="130"/>
    </row>
    <row r="109" spans="1:13">
      <c r="A109" s="204"/>
      <c r="B109" s="175" t="s">
        <v>4184</v>
      </c>
      <c r="C109" s="200" t="s">
        <v>4083</v>
      </c>
      <c r="D109" s="201">
        <v>88247</v>
      </c>
      <c r="E109" s="202" t="s">
        <v>4114</v>
      </c>
      <c r="F109" s="200" t="s">
        <v>20</v>
      </c>
      <c r="G109" s="201" t="s">
        <v>19</v>
      </c>
      <c r="H109" s="230">
        <v>0.15</v>
      </c>
      <c r="I109" s="209">
        <v>6.08</v>
      </c>
      <c r="J109" s="209">
        <v>0.91</v>
      </c>
      <c r="K109" s="130"/>
      <c r="L109" s="130"/>
      <c r="M109" s="130"/>
    </row>
    <row r="110" spans="1:13">
      <c r="A110" s="204"/>
      <c r="B110" s="175" t="s">
        <v>4184</v>
      </c>
      <c r="C110" s="200" t="s">
        <v>4083</v>
      </c>
      <c r="D110" s="201">
        <v>88264</v>
      </c>
      <c r="E110" s="202" t="s">
        <v>4115</v>
      </c>
      <c r="F110" s="200" t="s">
        <v>20</v>
      </c>
      <c r="G110" s="201" t="s">
        <v>19</v>
      </c>
      <c r="H110" s="230">
        <v>0.15</v>
      </c>
      <c r="I110" s="209">
        <v>7.76</v>
      </c>
      <c r="J110" s="209">
        <v>1.1599999999999999</v>
      </c>
      <c r="K110" s="130"/>
      <c r="L110" s="130"/>
      <c r="M110" s="130"/>
    </row>
    <row r="111" spans="1:13">
      <c r="A111" s="204"/>
      <c r="B111" s="175" t="s">
        <v>4185</v>
      </c>
      <c r="C111" s="200" t="s">
        <v>4073</v>
      </c>
      <c r="D111" s="200" t="s">
        <v>4260</v>
      </c>
      <c r="E111" s="202" t="s">
        <v>4241</v>
      </c>
      <c r="F111" s="200" t="s">
        <v>53</v>
      </c>
      <c r="G111" s="201" t="s">
        <v>4052</v>
      </c>
      <c r="H111" s="230">
        <v>1</v>
      </c>
      <c r="I111" s="209">
        <v>1.44</v>
      </c>
      <c r="J111" s="209">
        <v>1.44</v>
      </c>
      <c r="K111" s="130"/>
      <c r="L111" s="130"/>
      <c r="M111" s="130"/>
    </row>
    <row r="112" spans="1:13">
      <c r="A112" s="205"/>
      <c r="B112" s="206"/>
      <c r="C112" s="207"/>
      <c r="D112" s="207"/>
      <c r="E112" s="217"/>
      <c r="F112" s="207"/>
      <c r="G112" s="208"/>
      <c r="H112" s="231"/>
      <c r="I112" s="224"/>
      <c r="J112" s="225"/>
      <c r="K112" s="130"/>
      <c r="L112" s="130"/>
      <c r="M112" s="130"/>
    </row>
    <row r="113" spans="1:13" ht="25.5">
      <c r="A113" s="799" t="s">
        <v>7</v>
      </c>
      <c r="B113" s="799"/>
      <c r="C113" s="799" t="s">
        <v>8</v>
      </c>
      <c r="D113" s="799"/>
      <c r="E113" s="215" t="s">
        <v>9</v>
      </c>
      <c r="F113" s="173" t="s">
        <v>1</v>
      </c>
      <c r="G113" s="174"/>
      <c r="H113" s="227"/>
      <c r="I113" s="218"/>
      <c r="J113" s="219" t="s">
        <v>4071</v>
      </c>
      <c r="K113" s="130"/>
      <c r="L113" s="130"/>
      <c r="M113" s="130"/>
    </row>
    <row r="114" spans="1:13">
      <c r="A114" s="188" t="s">
        <v>4267</v>
      </c>
      <c r="B114" s="192">
        <v>14</v>
      </c>
      <c r="C114" s="175" t="s">
        <v>4049</v>
      </c>
      <c r="D114" s="175">
        <v>160808</v>
      </c>
      <c r="E114" s="210" t="s">
        <v>4268</v>
      </c>
      <c r="F114" s="177" t="s">
        <v>86</v>
      </c>
      <c r="G114" s="178"/>
      <c r="H114" s="228"/>
      <c r="I114" s="220"/>
      <c r="J114" s="221">
        <v>3.9756870000000006</v>
      </c>
      <c r="K114" s="130"/>
      <c r="L114" s="130"/>
      <c r="M114" s="130"/>
    </row>
    <row r="115" spans="1:13">
      <c r="A115" s="203"/>
      <c r="B115" s="199" t="s">
        <v>0</v>
      </c>
      <c r="C115" s="179" t="s">
        <v>5</v>
      </c>
      <c r="D115" s="179" t="s">
        <v>6</v>
      </c>
      <c r="E115" s="216" t="s">
        <v>4050</v>
      </c>
      <c r="F115" s="179" t="s">
        <v>0</v>
      </c>
      <c r="G115" s="180" t="s">
        <v>1</v>
      </c>
      <c r="H115" s="229" t="s">
        <v>2</v>
      </c>
      <c r="I115" s="222" t="s">
        <v>3</v>
      </c>
      <c r="J115" s="223" t="s">
        <v>4</v>
      </c>
      <c r="K115" s="130"/>
      <c r="L115" s="130"/>
      <c r="M115" s="130"/>
    </row>
    <row r="116" spans="1:13">
      <c r="A116" s="204"/>
      <c r="B116" s="175" t="s">
        <v>4184</v>
      </c>
      <c r="C116" s="200" t="s">
        <v>4083</v>
      </c>
      <c r="D116" s="201">
        <v>88247</v>
      </c>
      <c r="E116" s="202" t="s">
        <v>4114</v>
      </c>
      <c r="F116" s="200" t="s">
        <v>20</v>
      </c>
      <c r="G116" s="201" t="s">
        <v>19</v>
      </c>
      <c r="H116" s="230">
        <v>0.14000000000000001</v>
      </c>
      <c r="I116" s="209">
        <v>6.08</v>
      </c>
      <c r="J116" s="209">
        <v>0.85</v>
      </c>
      <c r="K116" s="130"/>
      <c r="L116" s="130"/>
      <c r="M116" s="130"/>
    </row>
    <row r="117" spans="1:13">
      <c r="A117" s="204"/>
      <c r="B117" s="175" t="s">
        <v>4184</v>
      </c>
      <c r="C117" s="200" t="s">
        <v>4083</v>
      </c>
      <c r="D117" s="201">
        <v>88264</v>
      </c>
      <c r="E117" s="202" t="s">
        <v>4115</v>
      </c>
      <c r="F117" s="200" t="s">
        <v>20</v>
      </c>
      <c r="G117" s="201" t="s">
        <v>19</v>
      </c>
      <c r="H117" s="230">
        <v>0.14000000000000001</v>
      </c>
      <c r="I117" s="209">
        <v>7.76</v>
      </c>
      <c r="J117" s="209">
        <v>1.0900000000000001</v>
      </c>
      <c r="K117" s="130"/>
      <c r="L117" s="130"/>
      <c r="M117" s="130"/>
    </row>
    <row r="118" spans="1:13">
      <c r="A118" s="204"/>
      <c r="B118" s="175" t="s">
        <v>4185</v>
      </c>
      <c r="C118" s="200" t="s">
        <v>4073</v>
      </c>
      <c r="D118" s="200" t="s">
        <v>4269</v>
      </c>
      <c r="E118" s="202" t="s">
        <v>4268</v>
      </c>
      <c r="F118" s="200" t="s">
        <v>53</v>
      </c>
      <c r="G118" s="201" t="s">
        <v>86</v>
      </c>
      <c r="H118" s="230">
        <v>1</v>
      </c>
      <c r="I118" s="209">
        <v>1.9</v>
      </c>
      <c r="J118" s="209">
        <v>1.9</v>
      </c>
      <c r="K118" s="130"/>
      <c r="L118" s="130"/>
      <c r="M118" s="130"/>
    </row>
    <row r="119" spans="1:13">
      <c r="A119" s="205"/>
      <c r="B119" s="206"/>
      <c r="C119" s="207"/>
      <c r="D119" s="207"/>
      <c r="E119" s="217"/>
      <c r="F119" s="207"/>
      <c r="G119" s="208"/>
      <c r="H119" s="231"/>
      <c r="I119" s="224"/>
      <c r="J119" s="225"/>
      <c r="K119" s="130"/>
      <c r="L119" s="130"/>
      <c r="M119" s="130"/>
    </row>
    <row r="120" spans="1:13" ht="25.5">
      <c r="A120" s="799" t="s">
        <v>7</v>
      </c>
      <c r="B120" s="799"/>
      <c r="C120" s="799" t="s">
        <v>8</v>
      </c>
      <c r="D120" s="799"/>
      <c r="E120" s="215" t="s">
        <v>9</v>
      </c>
      <c r="F120" s="173" t="s">
        <v>1</v>
      </c>
      <c r="G120" s="174"/>
      <c r="H120" s="227"/>
      <c r="I120" s="218"/>
      <c r="J120" s="219" t="s">
        <v>4071</v>
      </c>
      <c r="K120" s="130"/>
      <c r="L120" s="130"/>
      <c r="M120" s="130"/>
    </row>
    <row r="121" spans="1:13">
      <c r="A121" s="188" t="s">
        <v>4267</v>
      </c>
      <c r="B121" s="192">
        <v>15</v>
      </c>
      <c r="C121" s="175" t="s">
        <v>4190</v>
      </c>
      <c r="D121" s="214" t="s">
        <v>4270</v>
      </c>
      <c r="E121" s="210" t="s">
        <v>4271</v>
      </c>
      <c r="F121" s="177" t="s">
        <v>86</v>
      </c>
      <c r="G121" s="178"/>
      <c r="H121" s="228"/>
      <c r="I121" s="220"/>
      <c r="J121" s="221">
        <v>9.0256870000000013</v>
      </c>
      <c r="K121" s="130"/>
      <c r="L121" s="130"/>
      <c r="M121" s="130"/>
    </row>
    <row r="122" spans="1:13">
      <c r="A122" s="203"/>
      <c r="B122" s="199" t="s">
        <v>0</v>
      </c>
      <c r="C122" s="179" t="s">
        <v>5</v>
      </c>
      <c r="D122" s="179" t="s">
        <v>6</v>
      </c>
      <c r="E122" s="216" t="s">
        <v>4050</v>
      </c>
      <c r="F122" s="179" t="s">
        <v>0</v>
      </c>
      <c r="G122" s="180" t="s">
        <v>1</v>
      </c>
      <c r="H122" s="229" t="s">
        <v>2</v>
      </c>
      <c r="I122" s="222" t="s">
        <v>3</v>
      </c>
      <c r="J122" s="223" t="s">
        <v>4</v>
      </c>
      <c r="K122" s="130"/>
      <c r="L122" s="130"/>
      <c r="M122" s="130"/>
    </row>
    <row r="123" spans="1:13">
      <c r="A123" s="204"/>
      <c r="B123" s="175" t="s">
        <v>4184</v>
      </c>
      <c r="C123" s="200" t="s">
        <v>4083</v>
      </c>
      <c r="D123" s="201">
        <v>88247</v>
      </c>
      <c r="E123" s="202" t="s">
        <v>4114</v>
      </c>
      <c r="F123" s="200" t="s">
        <v>20</v>
      </c>
      <c r="G123" s="201" t="s">
        <v>19</v>
      </c>
      <c r="H123" s="230">
        <v>0.14000000000000001</v>
      </c>
      <c r="I123" s="209">
        <v>6.08</v>
      </c>
      <c r="J123" s="209">
        <v>0.85</v>
      </c>
      <c r="K123" s="130"/>
      <c r="L123" s="130"/>
      <c r="M123" s="130"/>
    </row>
    <row r="124" spans="1:13">
      <c r="A124" s="204"/>
      <c r="B124" s="175" t="s">
        <v>4184</v>
      </c>
      <c r="C124" s="200" t="s">
        <v>4083</v>
      </c>
      <c r="D124" s="201">
        <v>88264</v>
      </c>
      <c r="E124" s="202" t="s">
        <v>4115</v>
      </c>
      <c r="F124" s="200" t="s">
        <v>20</v>
      </c>
      <c r="G124" s="201" t="s">
        <v>19</v>
      </c>
      <c r="H124" s="230">
        <v>0.14000000000000001</v>
      </c>
      <c r="I124" s="209">
        <v>7.76</v>
      </c>
      <c r="J124" s="209">
        <v>1.0900000000000001</v>
      </c>
      <c r="K124" s="130"/>
      <c r="L124" s="130"/>
      <c r="M124" s="130"/>
    </row>
    <row r="125" spans="1:13">
      <c r="A125" s="204"/>
      <c r="B125" s="175" t="s">
        <v>4185</v>
      </c>
      <c r="C125" s="200" t="s">
        <v>4073</v>
      </c>
      <c r="D125" s="200" t="s">
        <v>4272</v>
      </c>
      <c r="E125" s="202" t="s">
        <v>4271</v>
      </c>
      <c r="F125" s="200" t="s">
        <v>53</v>
      </c>
      <c r="G125" s="201" t="s">
        <v>86</v>
      </c>
      <c r="H125" s="230">
        <v>1</v>
      </c>
      <c r="I125" s="209">
        <v>6.95</v>
      </c>
      <c r="J125" s="209">
        <v>6.95</v>
      </c>
      <c r="K125" s="130"/>
      <c r="L125" s="130"/>
      <c r="M125" s="130"/>
    </row>
    <row r="126" spans="1:13">
      <c r="A126" s="205"/>
      <c r="B126" s="206"/>
      <c r="C126" s="207"/>
      <c r="D126" s="207"/>
      <c r="E126" s="217"/>
      <c r="F126" s="207"/>
      <c r="G126" s="208"/>
      <c r="H126" s="231"/>
      <c r="I126" s="224"/>
      <c r="J126" s="225"/>
      <c r="K126" s="130"/>
      <c r="L126" s="130"/>
      <c r="M126" s="130"/>
    </row>
    <row r="127" spans="1:13" ht="25.5">
      <c r="A127" s="799" t="s">
        <v>7</v>
      </c>
      <c r="B127" s="799"/>
      <c r="C127" s="799" t="s">
        <v>8</v>
      </c>
      <c r="D127" s="799"/>
      <c r="E127" s="215" t="s">
        <v>9</v>
      </c>
      <c r="F127" s="173" t="s">
        <v>1</v>
      </c>
      <c r="G127" s="174"/>
      <c r="H127" s="227"/>
      <c r="I127" s="218"/>
      <c r="J127" s="219" t="s">
        <v>4071</v>
      </c>
      <c r="K127" s="130"/>
      <c r="L127" s="130"/>
      <c r="M127" s="130"/>
    </row>
    <row r="128" spans="1:13">
      <c r="A128" s="188" t="s">
        <v>4267</v>
      </c>
      <c r="B128" s="192">
        <v>16</v>
      </c>
      <c r="C128" s="175" t="s">
        <v>4205</v>
      </c>
      <c r="D128" s="175">
        <v>690925</v>
      </c>
      <c r="E128" s="210" t="s">
        <v>4273</v>
      </c>
      <c r="F128" s="177" t="s">
        <v>4052</v>
      </c>
      <c r="G128" s="178"/>
      <c r="H128" s="228"/>
      <c r="I128" s="220"/>
      <c r="J128" s="221">
        <v>12.561665</v>
      </c>
      <c r="K128" s="130"/>
      <c r="L128" s="130"/>
      <c r="M128" s="130"/>
    </row>
    <row r="129" spans="1:13">
      <c r="A129" s="203"/>
      <c r="B129" s="199" t="s">
        <v>0</v>
      </c>
      <c r="C129" s="179" t="s">
        <v>5</v>
      </c>
      <c r="D129" s="179" t="s">
        <v>6</v>
      </c>
      <c r="E129" s="216" t="s">
        <v>4050</v>
      </c>
      <c r="F129" s="179" t="s">
        <v>0</v>
      </c>
      <c r="G129" s="180" t="s">
        <v>1</v>
      </c>
      <c r="H129" s="229" t="s">
        <v>2</v>
      </c>
      <c r="I129" s="222" t="s">
        <v>3</v>
      </c>
      <c r="J129" s="223" t="s">
        <v>4</v>
      </c>
      <c r="K129" s="130"/>
      <c r="L129" s="130"/>
      <c r="M129" s="130"/>
    </row>
    <row r="130" spans="1:13">
      <c r="A130" s="204"/>
      <c r="B130" s="175" t="s">
        <v>4184</v>
      </c>
      <c r="C130" s="200" t="s">
        <v>4083</v>
      </c>
      <c r="D130" s="201">
        <v>88247</v>
      </c>
      <c r="E130" s="202" t="s">
        <v>4114</v>
      </c>
      <c r="F130" s="200" t="s">
        <v>20</v>
      </c>
      <c r="G130" s="201" t="s">
        <v>19</v>
      </c>
      <c r="H130" s="230">
        <v>0.2</v>
      </c>
      <c r="I130" s="209">
        <v>6.08</v>
      </c>
      <c r="J130" s="209">
        <v>1.22</v>
      </c>
      <c r="K130" s="130"/>
      <c r="L130" s="130"/>
      <c r="M130" s="130"/>
    </row>
    <row r="131" spans="1:13">
      <c r="A131" s="204"/>
      <c r="B131" s="175" t="s">
        <v>4184</v>
      </c>
      <c r="C131" s="200" t="s">
        <v>4083</v>
      </c>
      <c r="D131" s="201">
        <v>88264</v>
      </c>
      <c r="E131" s="202" t="s">
        <v>4115</v>
      </c>
      <c r="F131" s="200" t="s">
        <v>20</v>
      </c>
      <c r="G131" s="201" t="s">
        <v>19</v>
      </c>
      <c r="H131" s="230">
        <v>0.2</v>
      </c>
      <c r="I131" s="209">
        <v>7.76</v>
      </c>
      <c r="J131" s="209">
        <v>1.55</v>
      </c>
      <c r="K131" s="130"/>
      <c r="L131" s="130"/>
      <c r="M131" s="130"/>
    </row>
    <row r="132" spans="1:13">
      <c r="A132" s="204"/>
      <c r="B132" s="175" t="s">
        <v>4185</v>
      </c>
      <c r="C132" s="200" t="s">
        <v>4073</v>
      </c>
      <c r="D132" s="200" t="s">
        <v>4274</v>
      </c>
      <c r="E132" s="202" t="s">
        <v>4273</v>
      </c>
      <c r="F132" s="200" t="s">
        <v>53</v>
      </c>
      <c r="G132" s="201" t="s">
        <v>4052</v>
      </c>
      <c r="H132" s="230">
        <v>1</v>
      </c>
      <c r="I132" s="209">
        <v>9.61</v>
      </c>
      <c r="J132" s="209">
        <v>9.61</v>
      </c>
      <c r="K132" s="130"/>
      <c r="L132" s="130"/>
      <c r="M132" s="130"/>
    </row>
    <row r="133" spans="1:13">
      <c r="A133" s="205"/>
      <c r="B133" s="206"/>
      <c r="C133" s="207"/>
      <c r="D133" s="207"/>
      <c r="E133" s="217"/>
      <c r="F133" s="207"/>
      <c r="G133" s="208"/>
      <c r="H133" s="231"/>
      <c r="I133" s="224"/>
      <c r="J133" s="225"/>
      <c r="K133" s="130"/>
      <c r="L133" s="130"/>
      <c r="M133" s="130"/>
    </row>
    <row r="134" spans="1:13" ht="25.5">
      <c r="A134" s="799" t="s">
        <v>7</v>
      </c>
      <c r="B134" s="799"/>
      <c r="C134" s="799" t="s">
        <v>8</v>
      </c>
      <c r="D134" s="799"/>
      <c r="E134" s="215" t="s">
        <v>9</v>
      </c>
      <c r="F134" s="173" t="s">
        <v>1</v>
      </c>
      <c r="G134" s="174"/>
      <c r="H134" s="227"/>
      <c r="I134" s="218"/>
      <c r="J134" s="219" t="s">
        <v>4071</v>
      </c>
      <c r="K134" s="130"/>
      <c r="L134" s="130"/>
      <c r="M134" s="130"/>
    </row>
    <row r="135" spans="1:13">
      <c r="A135" s="188" t="s">
        <v>4267</v>
      </c>
      <c r="B135" s="192">
        <v>17</v>
      </c>
      <c r="C135" s="175" t="s">
        <v>4205</v>
      </c>
      <c r="D135" s="175" t="s">
        <v>4275</v>
      </c>
      <c r="E135" s="210" t="s">
        <v>4276</v>
      </c>
      <c r="F135" s="177" t="s">
        <v>4052</v>
      </c>
      <c r="G135" s="178"/>
      <c r="H135" s="228"/>
      <c r="I135" s="220"/>
      <c r="J135" s="221">
        <v>255.585703</v>
      </c>
      <c r="K135" s="130"/>
      <c r="L135" s="130"/>
      <c r="M135" s="130"/>
    </row>
    <row r="136" spans="1:13">
      <c r="A136" s="203"/>
      <c r="B136" s="199" t="s">
        <v>0</v>
      </c>
      <c r="C136" s="179" t="s">
        <v>5</v>
      </c>
      <c r="D136" s="179" t="s">
        <v>6</v>
      </c>
      <c r="E136" s="216" t="s">
        <v>4050</v>
      </c>
      <c r="F136" s="179" t="s">
        <v>0</v>
      </c>
      <c r="G136" s="180" t="s">
        <v>1</v>
      </c>
      <c r="H136" s="229" t="s">
        <v>2</v>
      </c>
      <c r="I136" s="222" t="s">
        <v>3</v>
      </c>
      <c r="J136" s="223" t="s">
        <v>4</v>
      </c>
      <c r="K136" s="130"/>
      <c r="L136" s="130"/>
      <c r="M136" s="130"/>
    </row>
    <row r="137" spans="1:13">
      <c r="A137" s="204"/>
      <c r="B137" s="175" t="s">
        <v>4184</v>
      </c>
      <c r="C137" s="200" t="s">
        <v>4083</v>
      </c>
      <c r="D137" s="201">
        <v>88247</v>
      </c>
      <c r="E137" s="202" t="s">
        <v>4114</v>
      </c>
      <c r="F137" s="200" t="s">
        <v>20</v>
      </c>
      <c r="G137" s="201" t="s">
        <v>19</v>
      </c>
      <c r="H137" s="230">
        <v>0.8</v>
      </c>
      <c r="I137" s="209">
        <v>6.08</v>
      </c>
      <c r="J137" s="209">
        <v>4.8600000000000003</v>
      </c>
      <c r="K137" s="130"/>
      <c r="L137" s="130"/>
      <c r="M137" s="130"/>
    </row>
    <row r="138" spans="1:13">
      <c r="A138" s="204"/>
      <c r="B138" s="175" t="s">
        <v>4184</v>
      </c>
      <c r="C138" s="200" t="s">
        <v>4083</v>
      </c>
      <c r="D138" s="201">
        <v>88264</v>
      </c>
      <c r="E138" s="202" t="s">
        <v>4115</v>
      </c>
      <c r="F138" s="200" t="s">
        <v>20</v>
      </c>
      <c r="G138" s="201" t="s">
        <v>19</v>
      </c>
      <c r="H138" s="230">
        <v>0.8</v>
      </c>
      <c r="I138" s="209">
        <v>7.76</v>
      </c>
      <c r="J138" s="209">
        <v>6.21</v>
      </c>
      <c r="K138" s="130"/>
      <c r="L138" s="130"/>
      <c r="M138" s="130"/>
    </row>
    <row r="139" spans="1:13">
      <c r="A139" s="204"/>
      <c r="B139" s="175" t="s">
        <v>4185</v>
      </c>
      <c r="C139" s="200" t="s">
        <v>4073</v>
      </c>
      <c r="D139" s="200" t="s">
        <v>4277</v>
      </c>
      <c r="E139" s="202" t="s">
        <v>4276</v>
      </c>
      <c r="F139" s="200" t="s">
        <v>53</v>
      </c>
      <c r="G139" s="201" t="s">
        <v>4052</v>
      </c>
      <c r="H139" s="230">
        <v>1</v>
      </c>
      <c r="I139" s="209">
        <v>243.76</v>
      </c>
      <c r="J139" s="209">
        <v>243.76</v>
      </c>
      <c r="K139" s="130"/>
      <c r="L139" s="130"/>
      <c r="M139" s="130"/>
    </row>
    <row r="140" spans="1:13">
      <c r="A140" s="205"/>
      <c r="B140" s="206"/>
      <c r="C140" s="207"/>
      <c r="D140" s="207"/>
      <c r="E140" s="217"/>
      <c r="F140" s="207"/>
      <c r="G140" s="208"/>
      <c r="H140" s="231"/>
      <c r="I140" s="224"/>
      <c r="J140" s="225"/>
      <c r="K140" s="130"/>
      <c r="L140" s="130"/>
      <c r="M140" s="130"/>
    </row>
    <row r="141" spans="1:13" ht="25.5">
      <c r="A141" s="799" t="s">
        <v>7</v>
      </c>
      <c r="B141" s="799"/>
      <c r="C141" s="799" t="s">
        <v>8</v>
      </c>
      <c r="D141" s="799"/>
      <c r="E141" s="215" t="s">
        <v>9</v>
      </c>
      <c r="F141" s="173" t="s">
        <v>1</v>
      </c>
      <c r="G141" s="174"/>
      <c r="H141" s="227"/>
      <c r="I141" s="218"/>
      <c r="J141" s="219" t="s">
        <v>4071</v>
      </c>
      <c r="K141" s="130"/>
      <c r="L141" s="130"/>
      <c r="M141" s="130"/>
    </row>
    <row r="142" spans="1:13">
      <c r="A142" s="188" t="s">
        <v>4267</v>
      </c>
      <c r="B142" s="192">
        <v>18</v>
      </c>
      <c r="C142" s="175" t="s">
        <v>4205</v>
      </c>
      <c r="D142" s="175" t="s">
        <v>4278</v>
      </c>
      <c r="E142" s="210" t="s">
        <v>4279</v>
      </c>
      <c r="F142" s="177" t="s">
        <v>4052</v>
      </c>
      <c r="G142" s="178"/>
      <c r="H142" s="228"/>
      <c r="I142" s="220"/>
      <c r="J142" s="221">
        <v>50.491622999999997</v>
      </c>
      <c r="K142" s="130"/>
      <c r="L142" s="130"/>
      <c r="M142" s="130"/>
    </row>
    <row r="143" spans="1:13">
      <c r="A143" s="203"/>
      <c r="B143" s="199" t="s">
        <v>0</v>
      </c>
      <c r="C143" s="179" t="s">
        <v>5</v>
      </c>
      <c r="D143" s="179" t="s">
        <v>6</v>
      </c>
      <c r="E143" s="216" t="s">
        <v>4050</v>
      </c>
      <c r="F143" s="179" t="s">
        <v>0</v>
      </c>
      <c r="G143" s="180" t="s">
        <v>1</v>
      </c>
      <c r="H143" s="229" t="s">
        <v>2</v>
      </c>
      <c r="I143" s="222" t="s">
        <v>3</v>
      </c>
      <c r="J143" s="223" t="s">
        <v>4</v>
      </c>
      <c r="K143" s="130"/>
      <c r="L143" s="130"/>
      <c r="M143" s="130"/>
    </row>
    <row r="144" spans="1:13">
      <c r="A144" s="204"/>
      <c r="B144" s="175" t="s">
        <v>4184</v>
      </c>
      <c r="C144" s="200" t="s">
        <v>4083</v>
      </c>
      <c r="D144" s="201">
        <v>88247</v>
      </c>
      <c r="E144" s="202" t="s">
        <v>4114</v>
      </c>
      <c r="F144" s="200" t="s">
        <v>20</v>
      </c>
      <c r="G144" s="201" t="s">
        <v>19</v>
      </c>
      <c r="H144" s="230">
        <v>0.1</v>
      </c>
      <c r="I144" s="209">
        <v>6.08</v>
      </c>
      <c r="J144" s="209">
        <v>0.61</v>
      </c>
      <c r="K144" s="130"/>
      <c r="L144" s="130"/>
      <c r="M144" s="130"/>
    </row>
    <row r="145" spans="1:13">
      <c r="A145" s="204"/>
      <c r="B145" s="175" t="s">
        <v>4185</v>
      </c>
      <c r="C145" s="200" t="s">
        <v>4073</v>
      </c>
      <c r="D145" s="200" t="s">
        <v>4280</v>
      </c>
      <c r="E145" s="202" t="s">
        <v>4279</v>
      </c>
      <c r="F145" s="200" t="s">
        <v>53</v>
      </c>
      <c r="G145" s="201" t="s">
        <v>4052</v>
      </c>
      <c r="H145" s="230">
        <v>1</v>
      </c>
      <c r="I145" s="209">
        <v>49.33</v>
      </c>
      <c r="J145" s="209">
        <v>49.33</v>
      </c>
      <c r="K145" s="130"/>
      <c r="L145" s="130"/>
      <c r="M145" s="130"/>
    </row>
    <row r="146" spans="1:13">
      <c r="A146" s="205"/>
      <c r="B146" s="206"/>
      <c r="C146" s="207"/>
      <c r="D146" s="207"/>
      <c r="E146" s="217"/>
      <c r="F146" s="207"/>
      <c r="G146" s="208"/>
      <c r="H146" s="231"/>
      <c r="I146" s="224"/>
      <c r="J146" s="225"/>
      <c r="K146" s="130"/>
      <c r="L146" s="130"/>
      <c r="M146" s="130"/>
    </row>
    <row r="147" spans="1:13" ht="25.5">
      <c r="A147" s="799" t="s">
        <v>7</v>
      </c>
      <c r="B147" s="799"/>
      <c r="C147" s="799" t="s">
        <v>8</v>
      </c>
      <c r="D147" s="799"/>
      <c r="E147" s="215" t="s">
        <v>9</v>
      </c>
      <c r="F147" s="173" t="s">
        <v>1</v>
      </c>
      <c r="G147" s="174"/>
      <c r="H147" s="227"/>
      <c r="I147" s="218"/>
      <c r="J147" s="219" t="s">
        <v>4071</v>
      </c>
      <c r="K147" s="130"/>
      <c r="L147" s="130"/>
      <c r="M147" s="130"/>
    </row>
    <row r="148" spans="1:13">
      <c r="A148" s="188" t="s">
        <v>4267</v>
      </c>
      <c r="B148" s="192">
        <v>19</v>
      </c>
      <c r="C148" s="175" t="s">
        <v>4205</v>
      </c>
      <c r="D148" s="175" t="s">
        <v>4281</v>
      </c>
      <c r="E148" s="210" t="s">
        <v>4282</v>
      </c>
      <c r="F148" s="177" t="s">
        <v>4052</v>
      </c>
      <c r="G148" s="178"/>
      <c r="H148" s="228"/>
      <c r="I148" s="220"/>
      <c r="J148" s="221">
        <v>20.136243</v>
      </c>
      <c r="K148" s="130"/>
      <c r="L148" s="130"/>
      <c r="M148" s="130"/>
    </row>
    <row r="149" spans="1:13">
      <c r="A149" s="203"/>
      <c r="B149" s="199" t="s">
        <v>0</v>
      </c>
      <c r="C149" s="179" t="s">
        <v>5</v>
      </c>
      <c r="D149" s="179" t="s">
        <v>6</v>
      </c>
      <c r="E149" s="216" t="s">
        <v>4050</v>
      </c>
      <c r="F149" s="179" t="s">
        <v>0</v>
      </c>
      <c r="G149" s="180" t="s">
        <v>1</v>
      </c>
      <c r="H149" s="229" t="s">
        <v>2</v>
      </c>
      <c r="I149" s="222" t="s">
        <v>3</v>
      </c>
      <c r="J149" s="223" t="s">
        <v>4</v>
      </c>
      <c r="K149" s="130"/>
      <c r="L149" s="130"/>
      <c r="M149" s="130"/>
    </row>
    <row r="150" spans="1:13">
      <c r="A150" s="204"/>
      <c r="B150" s="175" t="s">
        <v>4184</v>
      </c>
      <c r="C150" s="200" t="s">
        <v>4083</v>
      </c>
      <c r="D150" s="201">
        <v>88247</v>
      </c>
      <c r="E150" s="202" t="s">
        <v>4114</v>
      </c>
      <c r="F150" s="200" t="s">
        <v>20</v>
      </c>
      <c r="G150" s="201" t="s">
        <v>19</v>
      </c>
      <c r="H150" s="230">
        <v>0.28999999999999998</v>
      </c>
      <c r="I150" s="209">
        <v>6.08</v>
      </c>
      <c r="J150" s="209">
        <v>1.76</v>
      </c>
      <c r="K150" s="130"/>
      <c r="L150" s="130"/>
      <c r="M150" s="130"/>
    </row>
    <row r="151" spans="1:13">
      <c r="A151" s="204"/>
      <c r="B151" s="175" t="s">
        <v>4184</v>
      </c>
      <c r="C151" s="200" t="s">
        <v>4083</v>
      </c>
      <c r="D151" s="201">
        <v>88264</v>
      </c>
      <c r="E151" s="202" t="s">
        <v>4115</v>
      </c>
      <c r="F151" s="200" t="s">
        <v>20</v>
      </c>
      <c r="G151" s="201" t="s">
        <v>19</v>
      </c>
      <c r="H151" s="230">
        <v>0.28999999999999998</v>
      </c>
      <c r="I151" s="209">
        <v>7.76</v>
      </c>
      <c r="J151" s="209">
        <v>2.25</v>
      </c>
      <c r="K151" s="130"/>
      <c r="L151" s="130"/>
      <c r="M151" s="130"/>
    </row>
    <row r="152" spans="1:13">
      <c r="A152" s="204"/>
      <c r="B152" s="175" t="s">
        <v>4185</v>
      </c>
      <c r="C152" s="200" t="s">
        <v>4073</v>
      </c>
      <c r="D152" s="200" t="s">
        <v>4283</v>
      </c>
      <c r="E152" s="202" t="s">
        <v>4282</v>
      </c>
      <c r="F152" s="200" t="s">
        <v>53</v>
      </c>
      <c r="G152" s="201" t="s">
        <v>4052</v>
      </c>
      <c r="H152" s="230">
        <v>1</v>
      </c>
      <c r="I152" s="209">
        <v>12.5</v>
      </c>
      <c r="J152" s="209">
        <v>12.5</v>
      </c>
      <c r="K152" s="130"/>
      <c r="L152" s="130"/>
      <c r="M152" s="130"/>
    </row>
    <row r="153" spans="1:13">
      <c r="A153" s="205"/>
      <c r="B153" s="206"/>
      <c r="C153" s="207"/>
      <c r="D153" s="207"/>
      <c r="E153" s="217"/>
      <c r="F153" s="207"/>
      <c r="G153" s="208"/>
      <c r="H153" s="231"/>
      <c r="I153" s="224"/>
      <c r="J153" s="225"/>
      <c r="K153" s="130"/>
      <c r="L153" s="130"/>
      <c r="M153" s="130"/>
    </row>
    <row r="154" spans="1:13" ht="25.5">
      <c r="A154" s="799" t="s">
        <v>7</v>
      </c>
      <c r="B154" s="799"/>
      <c r="C154" s="799" t="s">
        <v>8</v>
      </c>
      <c r="D154" s="799"/>
      <c r="E154" s="215" t="s">
        <v>9</v>
      </c>
      <c r="F154" s="173" t="s">
        <v>1</v>
      </c>
      <c r="G154" s="174"/>
      <c r="H154" s="227"/>
      <c r="I154" s="218"/>
      <c r="J154" s="219" t="s">
        <v>4071</v>
      </c>
      <c r="K154" s="130"/>
      <c r="L154" s="130"/>
      <c r="M154" s="130"/>
    </row>
    <row r="155" spans="1:13">
      <c r="A155" s="188" t="s">
        <v>4267</v>
      </c>
      <c r="B155" s="192">
        <v>20</v>
      </c>
      <c r="C155" s="175" t="s">
        <v>4205</v>
      </c>
      <c r="D155" s="175" t="s">
        <v>4284</v>
      </c>
      <c r="E155" s="210" t="s">
        <v>4285</v>
      </c>
      <c r="F155" s="177" t="s">
        <v>4052</v>
      </c>
      <c r="G155" s="178"/>
      <c r="H155" s="228"/>
      <c r="I155" s="220"/>
      <c r="J155" s="221">
        <v>719.69142899999997</v>
      </c>
      <c r="K155" s="130"/>
      <c r="L155" s="130"/>
      <c r="M155" s="130"/>
    </row>
    <row r="156" spans="1:13">
      <c r="A156" s="203"/>
      <c r="B156" s="199" t="s">
        <v>0</v>
      </c>
      <c r="C156" s="179" t="s">
        <v>5</v>
      </c>
      <c r="D156" s="179" t="s">
        <v>6</v>
      </c>
      <c r="E156" s="216" t="s">
        <v>4050</v>
      </c>
      <c r="F156" s="179" t="s">
        <v>0</v>
      </c>
      <c r="G156" s="180" t="s">
        <v>1</v>
      </c>
      <c r="H156" s="229" t="s">
        <v>2</v>
      </c>
      <c r="I156" s="222" t="s">
        <v>3</v>
      </c>
      <c r="J156" s="223" t="s">
        <v>4</v>
      </c>
      <c r="K156" s="130"/>
      <c r="L156" s="130"/>
      <c r="M156" s="130"/>
    </row>
    <row r="157" spans="1:13">
      <c r="A157" s="204"/>
      <c r="B157" s="175" t="s">
        <v>4184</v>
      </c>
      <c r="C157" s="200" t="s">
        <v>4083</v>
      </c>
      <c r="D157" s="201">
        <v>88247</v>
      </c>
      <c r="E157" s="226" t="s">
        <v>4114</v>
      </c>
      <c r="F157" s="200" t="s">
        <v>20</v>
      </c>
      <c r="G157" s="201" t="s">
        <v>19</v>
      </c>
      <c r="H157" s="232">
        <v>7.3</v>
      </c>
      <c r="I157" s="209">
        <v>6.08</v>
      </c>
      <c r="J157" s="209">
        <v>44.38</v>
      </c>
      <c r="K157" s="130"/>
      <c r="L157" s="130"/>
      <c r="M157" s="130"/>
    </row>
    <row r="158" spans="1:13">
      <c r="A158" s="204"/>
      <c r="B158" s="175" t="s">
        <v>4184</v>
      </c>
      <c r="C158" s="200" t="s">
        <v>4083</v>
      </c>
      <c r="D158" s="201">
        <v>88264</v>
      </c>
      <c r="E158" s="226" t="s">
        <v>4115</v>
      </c>
      <c r="F158" s="200" t="s">
        <v>20</v>
      </c>
      <c r="G158" s="201" t="s">
        <v>19</v>
      </c>
      <c r="H158" s="232">
        <v>7.3</v>
      </c>
      <c r="I158" s="209">
        <v>7.76</v>
      </c>
      <c r="J158" s="209">
        <v>56.65</v>
      </c>
      <c r="K158" s="130"/>
      <c r="L158" s="130"/>
      <c r="M158" s="130"/>
    </row>
    <row r="159" spans="1:13">
      <c r="A159" s="204"/>
      <c r="B159" s="175" t="s">
        <v>4185</v>
      </c>
      <c r="C159" s="200" t="s">
        <v>4073</v>
      </c>
      <c r="D159" s="200" t="s">
        <v>4286</v>
      </c>
      <c r="E159" s="202" t="s">
        <v>4285</v>
      </c>
      <c r="F159" s="200" t="s">
        <v>53</v>
      </c>
      <c r="G159" s="201" t="s">
        <v>4052</v>
      </c>
      <c r="H159" s="230">
        <v>1</v>
      </c>
      <c r="I159" s="209">
        <v>527.29999999999995</v>
      </c>
      <c r="J159" s="209">
        <v>527.29999999999995</v>
      </c>
      <c r="K159" s="130"/>
      <c r="L159" s="130"/>
      <c r="M159" s="130"/>
    </row>
    <row r="160" spans="1:13">
      <c r="A160" s="205"/>
      <c r="B160" s="206"/>
      <c r="C160" s="207"/>
      <c r="D160" s="207"/>
      <c r="E160" s="217"/>
      <c r="F160" s="207"/>
      <c r="G160" s="208"/>
      <c r="H160" s="231"/>
      <c r="I160" s="224"/>
      <c r="J160" s="225"/>
      <c r="K160" s="130"/>
      <c r="L160" s="130"/>
      <c r="M160" s="130"/>
    </row>
    <row r="161" spans="1:13" ht="25.5">
      <c r="A161" s="799" t="s">
        <v>7</v>
      </c>
      <c r="B161" s="799"/>
      <c r="C161" s="799" t="s">
        <v>8</v>
      </c>
      <c r="D161" s="799"/>
      <c r="E161" s="215" t="s">
        <v>9</v>
      </c>
      <c r="F161" s="173" t="s">
        <v>1</v>
      </c>
      <c r="G161" s="174"/>
      <c r="H161" s="227"/>
      <c r="I161" s="218"/>
      <c r="J161" s="219" t="s">
        <v>4071</v>
      </c>
      <c r="K161" s="130"/>
      <c r="L161" s="130"/>
      <c r="M161" s="130"/>
    </row>
    <row r="162" spans="1:13">
      <c r="A162" s="188" t="s">
        <v>4267</v>
      </c>
      <c r="B162" s="192">
        <v>21</v>
      </c>
      <c r="C162" s="175" t="s">
        <v>4205</v>
      </c>
      <c r="D162" s="175" t="s">
        <v>4284</v>
      </c>
      <c r="E162" s="210" t="s">
        <v>4287</v>
      </c>
      <c r="F162" s="177" t="s">
        <v>4052</v>
      </c>
      <c r="G162" s="178"/>
      <c r="H162" s="228"/>
      <c r="I162" s="220"/>
      <c r="J162" s="221">
        <v>1230.9714289999999</v>
      </c>
      <c r="K162" s="130"/>
      <c r="L162" s="130"/>
      <c r="M162" s="130"/>
    </row>
    <row r="163" spans="1:13">
      <c r="A163" s="203"/>
      <c r="B163" s="199" t="s">
        <v>0</v>
      </c>
      <c r="C163" s="179" t="s">
        <v>5</v>
      </c>
      <c r="D163" s="179" t="s">
        <v>6</v>
      </c>
      <c r="E163" s="216" t="s">
        <v>4050</v>
      </c>
      <c r="F163" s="179" t="s">
        <v>0</v>
      </c>
      <c r="G163" s="180" t="s">
        <v>1</v>
      </c>
      <c r="H163" s="229" t="s">
        <v>2</v>
      </c>
      <c r="I163" s="222" t="s">
        <v>3</v>
      </c>
      <c r="J163" s="223" t="s">
        <v>4</v>
      </c>
      <c r="K163" s="130"/>
      <c r="L163" s="130"/>
      <c r="M163" s="130"/>
    </row>
    <row r="164" spans="1:13">
      <c r="A164" s="204"/>
      <c r="B164" s="175" t="s">
        <v>4184</v>
      </c>
      <c r="C164" s="200" t="s">
        <v>4083</v>
      </c>
      <c r="D164" s="201">
        <v>88247</v>
      </c>
      <c r="E164" s="226" t="s">
        <v>4114</v>
      </c>
      <c r="F164" s="200" t="s">
        <v>20</v>
      </c>
      <c r="G164" s="201" t="s">
        <v>19</v>
      </c>
      <c r="H164" s="232">
        <v>7.3</v>
      </c>
      <c r="I164" s="209">
        <v>6.08</v>
      </c>
      <c r="J164" s="209">
        <v>44.38</v>
      </c>
      <c r="K164" s="130"/>
      <c r="L164" s="130"/>
      <c r="M164" s="130"/>
    </row>
    <row r="165" spans="1:13">
      <c r="A165" s="204"/>
      <c r="B165" s="175" t="s">
        <v>4184</v>
      </c>
      <c r="C165" s="200" t="s">
        <v>4083</v>
      </c>
      <c r="D165" s="201">
        <v>88264</v>
      </c>
      <c r="E165" s="226" t="s">
        <v>4115</v>
      </c>
      <c r="F165" s="200" t="s">
        <v>20</v>
      </c>
      <c r="G165" s="201" t="s">
        <v>19</v>
      </c>
      <c r="H165" s="232">
        <v>7.3</v>
      </c>
      <c r="I165" s="209">
        <v>7.76</v>
      </c>
      <c r="J165" s="209">
        <v>56.65</v>
      </c>
      <c r="K165" s="130"/>
      <c r="L165" s="130"/>
      <c r="M165" s="130"/>
    </row>
    <row r="166" spans="1:13">
      <c r="A166" s="204"/>
      <c r="B166" s="175" t="s">
        <v>4185</v>
      </c>
      <c r="C166" s="200" t="s">
        <v>4073</v>
      </c>
      <c r="D166" s="200" t="s">
        <v>4288</v>
      </c>
      <c r="E166" s="202" t="s">
        <v>4287</v>
      </c>
      <c r="F166" s="200" t="s">
        <v>53</v>
      </c>
      <c r="G166" s="201" t="s">
        <v>4052</v>
      </c>
      <c r="H166" s="230">
        <v>1</v>
      </c>
      <c r="I166" s="209">
        <v>1038.58</v>
      </c>
      <c r="J166" s="209">
        <v>1038.58</v>
      </c>
      <c r="K166" s="130"/>
      <c r="L166" s="130"/>
      <c r="M166" s="130"/>
    </row>
    <row r="167" spans="1:13">
      <c r="A167" s="205"/>
      <c r="B167" s="206"/>
      <c r="C167" s="207"/>
      <c r="D167" s="207"/>
      <c r="E167" s="217"/>
      <c r="F167" s="207"/>
      <c r="G167" s="208"/>
      <c r="H167" s="231"/>
      <c r="I167" s="224"/>
      <c r="J167" s="225"/>
      <c r="K167" s="130"/>
      <c r="L167" s="130"/>
      <c r="M167" s="130"/>
    </row>
    <row r="168" spans="1:13" ht="25.5">
      <c r="A168" s="799" t="s">
        <v>7</v>
      </c>
      <c r="B168" s="799"/>
      <c r="C168" s="799" t="s">
        <v>8</v>
      </c>
      <c r="D168" s="799"/>
      <c r="E168" s="215" t="s">
        <v>9</v>
      </c>
      <c r="F168" s="173" t="s">
        <v>1</v>
      </c>
      <c r="G168" s="174"/>
      <c r="H168" s="227"/>
      <c r="I168" s="218"/>
      <c r="J168" s="219" t="s">
        <v>4071</v>
      </c>
      <c r="K168" s="130"/>
      <c r="L168" s="130"/>
      <c r="M168" s="130"/>
    </row>
    <row r="169" spans="1:13">
      <c r="A169" s="188" t="s">
        <v>4267</v>
      </c>
      <c r="B169" s="192">
        <v>22</v>
      </c>
      <c r="C169" s="175" t="s">
        <v>4049</v>
      </c>
      <c r="D169" s="175">
        <v>160806</v>
      </c>
      <c r="E169" s="210" t="s">
        <v>4289</v>
      </c>
      <c r="F169" s="177" t="s">
        <v>4052</v>
      </c>
      <c r="G169" s="178"/>
      <c r="H169" s="228"/>
      <c r="I169" s="220"/>
      <c r="J169" s="221">
        <v>17.715480000000003</v>
      </c>
      <c r="K169" s="130"/>
      <c r="L169" s="130"/>
      <c r="M169" s="130"/>
    </row>
    <row r="170" spans="1:13">
      <c r="A170" s="203"/>
      <c r="B170" s="199" t="s">
        <v>0</v>
      </c>
      <c r="C170" s="179" t="s">
        <v>5</v>
      </c>
      <c r="D170" s="179" t="s">
        <v>6</v>
      </c>
      <c r="E170" s="216" t="s">
        <v>4050</v>
      </c>
      <c r="F170" s="179" t="s">
        <v>0</v>
      </c>
      <c r="G170" s="180" t="s">
        <v>1</v>
      </c>
      <c r="H170" s="229" t="s">
        <v>2</v>
      </c>
      <c r="I170" s="222" t="s">
        <v>3</v>
      </c>
      <c r="J170" s="223" t="s">
        <v>4</v>
      </c>
      <c r="K170" s="130"/>
      <c r="L170" s="130"/>
      <c r="M170" s="130"/>
    </row>
    <row r="171" spans="1:13">
      <c r="A171" s="204"/>
      <c r="B171" s="175" t="s">
        <v>4184</v>
      </c>
      <c r="C171" s="200" t="s">
        <v>4083</v>
      </c>
      <c r="D171" s="201">
        <v>88247</v>
      </c>
      <c r="E171" s="202" t="s">
        <v>4114</v>
      </c>
      <c r="F171" s="200" t="s">
        <v>20</v>
      </c>
      <c r="G171" s="201" t="s">
        <v>19</v>
      </c>
      <c r="H171" s="230">
        <v>0.26</v>
      </c>
      <c r="I171" s="209">
        <v>6.08</v>
      </c>
      <c r="J171" s="209">
        <v>1.58</v>
      </c>
      <c r="K171" s="130"/>
      <c r="L171" s="130"/>
      <c r="M171" s="130"/>
    </row>
    <row r="172" spans="1:13">
      <c r="A172" s="204"/>
      <c r="B172" s="175" t="s">
        <v>4184</v>
      </c>
      <c r="C172" s="200" t="s">
        <v>4083</v>
      </c>
      <c r="D172" s="201">
        <v>88264</v>
      </c>
      <c r="E172" s="202" t="s">
        <v>4115</v>
      </c>
      <c r="F172" s="200" t="s">
        <v>20</v>
      </c>
      <c r="G172" s="201" t="s">
        <v>19</v>
      </c>
      <c r="H172" s="230">
        <v>0.26</v>
      </c>
      <c r="I172" s="209">
        <v>7.76</v>
      </c>
      <c r="J172" s="209">
        <v>2.02</v>
      </c>
      <c r="K172" s="130"/>
      <c r="L172" s="130"/>
      <c r="M172" s="130"/>
    </row>
    <row r="173" spans="1:13">
      <c r="A173" s="204"/>
      <c r="B173" s="175" t="s">
        <v>4185</v>
      </c>
      <c r="C173" s="200" t="s">
        <v>4073</v>
      </c>
      <c r="D173" s="200" t="s">
        <v>4290</v>
      </c>
      <c r="E173" s="202" t="s">
        <v>4291</v>
      </c>
      <c r="F173" s="200" t="s">
        <v>53</v>
      </c>
      <c r="G173" s="201" t="s">
        <v>4052</v>
      </c>
      <c r="H173" s="230">
        <v>1</v>
      </c>
      <c r="I173" s="209">
        <v>8.73</v>
      </c>
      <c r="J173" s="209">
        <v>8.73</v>
      </c>
      <c r="K173" s="130"/>
      <c r="L173" s="130"/>
      <c r="M173" s="130"/>
    </row>
    <row r="174" spans="1:13">
      <c r="A174" s="204"/>
      <c r="B174" s="175" t="s">
        <v>4185</v>
      </c>
      <c r="C174" s="200" t="s">
        <v>4073</v>
      </c>
      <c r="D174" s="200" t="s">
        <v>4292</v>
      </c>
      <c r="E174" s="202" t="s">
        <v>4293</v>
      </c>
      <c r="F174" s="200" t="s">
        <v>53</v>
      </c>
      <c r="G174" s="201" t="s">
        <v>4052</v>
      </c>
      <c r="H174" s="230">
        <v>1</v>
      </c>
      <c r="I174" s="209">
        <v>2.13</v>
      </c>
      <c r="J174" s="209">
        <v>2.13</v>
      </c>
      <c r="K174" s="130"/>
      <c r="L174" s="130"/>
      <c r="M174" s="130"/>
    </row>
    <row r="175" spans="1:13">
      <c r="A175" s="205"/>
      <c r="B175" s="206"/>
      <c r="C175" s="207"/>
      <c r="D175" s="207"/>
      <c r="E175" s="217"/>
      <c r="F175" s="207"/>
      <c r="G175" s="208"/>
      <c r="H175" s="231"/>
      <c r="I175" s="224"/>
      <c r="J175" s="225"/>
      <c r="K175" s="130"/>
      <c r="L175" s="130"/>
      <c r="M175" s="130"/>
    </row>
    <row r="176" spans="1:13" ht="25.5">
      <c r="A176" s="799" t="s">
        <v>7</v>
      </c>
      <c r="B176" s="799"/>
      <c r="C176" s="799" t="s">
        <v>8</v>
      </c>
      <c r="D176" s="799"/>
      <c r="E176" s="215" t="s">
        <v>9</v>
      </c>
      <c r="F176" s="173" t="s">
        <v>1</v>
      </c>
      <c r="G176" s="174"/>
      <c r="H176" s="227"/>
      <c r="I176" s="218"/>
      <c r="J176" s="219" t="s">
        <v>4071</v>
      </c>
      <c r="K176" s="130"/>
      <c r="L176" s="130"/>
      <c r="M176" s="130"/>
    </row>
    <row r="177" spans="1:13">
      <c r="A177" s="188" t="s">
        <v>4267</v>
      </c>
      <c r="B177" s="192">
        <v>23</v>
      </c>
      <c r="C177" s="175" t="s">
        <v>4205</v>
      </c>
      <c r="D177" s="175" t="s">
        <v>4294</v>
      </c>
      <c r="E177" s="210" t="s">
        <v>4295</v>
      </c>
      <c r="F177" s="177" t="s">
        <v>4052</v>
      </c>
      <c r="G177" s="178"/>
      <c r="H177" s="228"/>
      <c r="I177" s="220"/>
      <c r="J177" s="221">
        <v>1828.8572799999999</v>
      </c>
      <c r="K177" s="130"/>
      <c r="L177" s="130"/>
      <c r="M177" s="130"/>
    </row>
    <row r="178" spans="1:13">
      <c r="A178" s="203"/>
      <c r="B178" s="199" t="s">
        <v>0</v>
      </c>
      <c r="C178" s="179" t="s">
        <v>5</v>
      </c>
      <c r="D178" s="179" t="s">
        <v>6</v>
      </c>
      <c r="E178" s="216" t="s">
        <v>4050</v>
      </c>
      <c r="F178" s="179" t="s">
        <v>0</v>
      </c>
      <c r="G178" s="180" t="s">
        <v>1</v>
      </c>
      <c r="H178" s="229" t="s">
        <v>2</v>
      </c>
      <c r="I178" s="222" t="s">
        <v>3</v>
      </c>
      <c r="J178" s="223" t="s">
        <v>4</v>
      </c>
      <c r="K178" s="130"/>
      <c r="L178" s="130"/>
      <c r="M178" s="130"/>
    </row>
    <row r="179" spans="1:13">
      <c r="A179" s="204"/>
      <c r="B179" s="175" t="s">
        <v>4184</v>
      </c>
      <c r="C179" s="200" t="s">
        <v>4083</v>
      </c>
      <c r="D179" s="201">
        <v>88247</v>
      </c>
      <c r="E179" s="202" t="s">
        <v>4114</v>
      </c>
      <c r="F179" s="200" t="s">
        <v>20</v>
      </c>
      <c r="G179" s="201" t="s">
        <v>19</v>
      </c>
      <c r="H179" s="230">
        <v>6</v>
      </c>
      <c r="I179" s="209">
        <v>6.08</v>
      </c>
      <c r="J179" s="209">
        <v>36.479999999999997</v>
      </c>
      <c r="K179" s="130"/>
      <c r="L179" s="130"/>
      <c r="M179" s="130"/>
    </row>
    <row r="180" spans="1:13">
      <c r="A180" s="204"/>
      <c r="B180" s="175" t="s">
        <v>4184</v>
      </c>
      <c r="C180" s="200" t="s">
        <v>4083</v>
      </c>
      <c r="D180" s="201">
        <v>88264</v>
      </c>
      <c r="E180" s="202" t="s">
        <v>4115</v>
      </c>
      <c r="F180" s="200" t="s">
        <v>20</v>
      </c>
      <c r="G180" s="201" t="s">
        <v>19</v>
      </c>
      <c r="H180" s="230">
        <v>12</v>
      </c>
      <c r="I180" s="209">
        <v>7.76</v>
      </c>
      <c r="J180" s="209">
        <v>93.12</v>
      </c>
      <c r="K180" s="130"/>
      <c r="L180" s="130"/>
      <c r="M180" s="130"/>
    </row>
    <row r="181" spans="1:13" ht="30">
      <c r="A181" s="204"/>
      <c r="B181" s="175" t="s">
        <v>4185</v>
      </c>
      <c r="C181" s="200" t="s">
        <v>4073</v>
      </c>
      <c r="D181" s="200" t="s">
        <v>4296</v>
      </c>
      <c r="E181" s="202" t="s">
        <v>4297</v>
      </c>
      <c r="F181" s="200" t="s">
        <v>53</v>
      </c>
      <c r="G181" s="201" t="s">
        <v>4052</v>
      </c>
      <c r="H181" s="230">
        <v>1</v>
      </c>
      <c r="I181" s="209">
        <v>1582.06</v>
      </c>
      <c r="J181" s="209">
        <v>1582.06</v>
      </c>
      <c r="K181" s="130"/>
      <c r="L181" s="130"/>
      <c r="M181" s="130"/>
    </row>
    <row r="182" spans="1:13">
      <c r="A182" s="205"/>
      <c r="B182" s="206"/>
      <c r="C182" s="207"/>
      <c r="D182" s="207"/>
      <c r="E182" s="217"/>
      <c r="F182" s="207"/>
      <c r="G182" s="208"/>
      <c r="H182" s="231"/>
      <c r="I182" s="224"/>
      <c r="J182" s="225"/>
      <c r="K182" s="130"/>
      <c r="L182" s="130"/>
      <c r="M182" s="130"/>
    </row>
    <row r="183" spans="1:13" ht="25.5">
      <c r="A183" s="799" t="s">
        <v>7</v>
      </c>
      <c r="B183" s="799"/>
      <c r="C183" s="799" t="s">
        <v>8</v>
      </c>
      <c r="D183" s="799"/>
      <c r="E183" s="215" t="s">
        <v>9</v>
      </c>
      <c r="F183" s="173" t="s">
        <v>1</v>
      </c>
      <c r="G183" s="174"/>
      <c r="H183" s="227"/>
      <c r="I183" s="218"/>
      <c r="J183" s="219" t="s">
        <v>4071</v>
      </c>
      <c r="K183" s="130"/>
      <c r="L183" s="130"/>
      <c r="M183" s="130"/>
    </row>
    <row r="184" spans="1:13" ht="30">
      <c r="A184" s="188" t="s">
        <v>4267</v>
      </c>
      <c r="B184" s="192">
        <v>24</v>
      </c>
      <c r="C184" s="175" t="s">
        <v>4049</v>
      </c>
      <c r="D184" s="175">
        <v>160806</v>
      </c>
      <c r="E184" s="213" t="s">
        <v>4298</v>
      </c>
      <c r="F184" s="177" t="s">
        <v>4052</v>
      </c>
      <c r="G184" s="178"/>
      <c r="H184" s="228"/>
      <c r="I184" s="220"/>
      <c r="J184" s="221">
        <v>3000</v>
      </c>
      <c r="K184" s="130"/>
      <c r="L184" s="130"/>
      <c r="M184" s="130"/>
    </row>
    <row r="185" spans="1:13">
      <c r="A185" s="203"/>
      <c r="B185" s="199" t="s">
        <v>0</v>
      </c>
      <c r="C185" s="179" t="s">
        <v>5</v>
      </c>
      <c r="D185" s="179" t="s">
        <v>6</v>
      </c>
      <c r="E185" s="216" t="s">
        <v>4050</v>
      </c>
      <c r="F185" s="179" t="s">
        <v>0</v>
      </c>
      <c r="G185" s="180" t="s">
        <v>1</v>
      </c>
      <c r="H185" s="229" t="s">
        <v>2</v>
      </c>
      <c r="I185" s="222" t="s">
        <v>3</v>
      </c>
      <c r="J185" s="223" t="s">
        <v>4</v>
      </c>
      <c r="K185" s="130"/>
      <c r="L185" s="130"/>
      <c r="M185" s="130"/>
    </row>
    <row r="186" spans="1:13">
      <c r="A186" s="204"/>
      <c r="B186" s="175" t="s">
        <v>4184</v>
      </c>
      <c r="C186" s="200" t="s">
        <v>4083</v>
      </c>
      <c r="D186" s="201">
        <v>88247</v>
      </c>
      <c r="E186" s="202" t="s">
        <v>4114</v>
      </c>
      <c r="F186" s="200" t="s">
        <v>20</v>
      </c>
      <c r="G186" s="201" t="s">
        <v>19</v>
      </c>
      <c r="H186" s="230">
        <v>0.34</v>
      </c>
      <c r="I186" s="209">
        <v>6.08</v>
      </c>
      <c r="J186" s="209">
        <v>2.0699999999999998</v>
      </c>
      <c r="K186" s="130"/>
      <c r="L186" s="130"/>
      <c r="M186" s="130"/>
    </row>
    <row r="187" spans="1:13">
      <c r="A187" s="204"/>
      <c r="B187" s="175" t="s">
        <v>4184</v>
      </c>
      <c r="C187" s="200" t="s">
        <v>4083</v>
      </c>
      <c r="D187" s="201">
        <v>88264</v>
      </c>
      <c r="E187" s="202" t="s">
        <v>4115</v>
      </c>
      <c r="F187" s="200" t="s">
        <v>20</v>
      </c>
      <c r="G187" s="201" t="s">
        <v>19</v>
      </c>
      <c r="H187" s="230">
        <v>0.34</v>
      </c>
      <c r="I187" s="209">
        <v>7.76</v>
      </c>
      <c r="J187" s="209">
        <v>2.64</v>
      </c>
      <c r="K187" s="130"/>
      <c r="L187" s="130"/>
      <c r="M187" s="130"/>
    </row>
    <row r="188" spans="1:13">
      <c r="A188" s="204"/>
      <c r="B188" s="175"/>
      <c r="C188" s="200"/>
      <c r="D188" s="200"/>
      <c r="E188" s="202"/>
      <c r="F188" s="200"/>
      <c r="G188" s="201"/>
      <c r="H188" s="230"/>
      <c r="I188" s="209"/>
      <c r="J188" s="209"/>
      <c r="K188" s="130"/>
      <c r="L188" s="130"/>
      <c r="M188" s="130"/>
    </row>
    <row r="189" spans="1:13">
      <c r="A189" s="205"/>
      <c r="B189" s="206"/>
      <c r="C189" s="207"/>
      <c r="D189" s="207"/>
      <c r="E189" s="217"/>
      <c r="F189" s="207"/>
      <c r="G189" s="208"/>
      <c r="H189" s="231"/>
      <c r="I189" s="224"/>
      <c r="J189" s="225"/>
      <c r="K189" s="130"/>
      <c r="L189" s="130"/>
      <c r="M189" s="130"/>
    </row>
    <row r="190" spans="1:13">
      <c r="A190" s="130"/>
      <c r="B190" s="130"/>
      <c r="C190" s="131"/>
      <c r="D190" s="131"/>
      <c r="E190" s="130"/>
      <c r="F190" s="131"/>
      <c r="G190" s="130"/>
      <c r="H190" s="130"/>
      <c r="I190" s="130"/>
      <c r="J190" s="130"/>
      <c r="K190" s="130"/>
      <c r="L190" s="130"/>
      <c r="M190" s="130"/>
    </row>
    <row r="191" spans="1:13">
      <c r="A191" s="130"/>
      <c r="B191" s="130"/>
      <c r="C191" s="131"/>
      <c r="D191" s="131"/>
      <c r="E191" s="130"/>
      <c r="F191" s="131"/>
      <c r="G191" s="130"/>
      <c r="H191" s="130"/>
      <c r="I191" s="130"/>
      <c r="J191" s="130"/>
      <c r="K191" s="130"/>
      <c r="L191" s="130"/>
      <c r="M191" s="130"/>
    </row>
    <row r="192" spans="1:13">
      <c r="A192" s="130"/>
      <c r="B192" s="130"/>
      <c r="C192" s="131"/>
      <c r="D192" s="131"/>
      <c r="E192" s="130"/>
      <c r="F192" s="131"/>
      <c r="G192" s="130"/>
      <c r="H192" s="130"/>
      <c r="I192" s="130"/>
      <c r="J192" s="130"/>
      <c r="K192" s="130"/>
      <c r="L192" s="130"/>
      <c r="M192" s="130"/>
    </row>
    <row r="193" spans="1:13">
      <c r="A193" s="130"/>
      <c r="B193" s="130"/>
      <c r="C193" s="131"/>
      <c r="D193" s="131"/>
      <c r="E193" s="130"/>
      <c r="F193" s="131"/>
      <c r="G193" s="130"/>
      <c r="H193" s="130"/>
      <c r="I193" s="130"/>
      <c r="J193" s="130"/>
      <c r="K193" s="130"/>
      <c r="L193" s="130"/>
      <c r="M193" s="130"/>
    </row>
    <row r="194" spans="1:13">
      <c r="A194" s="130"/>
      <c r="B194" s="130"/>
      <c r="C194" s="131"/>
      <c r="D194" s="131"/>
      <c r="E194" s="130"/>
      <c r="F194" s="131"/>
      <c r="G194" s="130"/>
      <c r="H194" s="130"/>
      <c r="I194" s="194"/>
      <c r="J194" s="130"/>
      <c r="K194" s="130"/>
      <c r="L194" s="130"/>
      <c r="M194" s="130"/>
    </row>
  </sheetData>
  <mergeCells count="51">
    <mergeCell ref="A154:B154"/>
    <mergeCell ref="C154:D154"/>
    <mergeCell ref="A141:B141"/>
    <mergeCell ref="C141:D141"/>
    <mergeCell ref="A147:B147"/>
    <mergeCell ref="C147:D147"/>
    <mergeCell ref="A183:B183"/>
    <mergeCell ref="C183:D183"/>
    <mergeCell ref="A161:B161"/>
    <mergeCell ref="C161:D161"/>
    <mergeCell ref="A176:B176"/>
    <mergeCell ref="C176:D176"/>
    <mergeCell ref="A168:B168"/>
    <mergeCell ref="C168:D168"/>
    <mergeCell ref="A127:B127"/>
    <mergeCell ref="C127:D127"/>
    <mergeCell ref="A134:B134"/>
    <mergeCell ref="C134:D134"/>
    <mergeCell ref="A106:B106"/>
    <mergeCell ref="C106:D106"/>
    <mergeCell ref="A113:B113"/>
    <mergeCell ref="C113:D113"/>
    <mergeCell ref="A120:B120"/>
    <mergeCell ref="C120:D120"/>
    <mergeCell ref="A85:B85"/>
    <mergeCell ref="C85:D85"/>
    <mergeCell ref="A92:B92"/>
    <mergeCell ref="C92:D92"/>
    <mergeCell ref="A99:B99"/>
    <mergeCell ref="C99:D99"/>
    <mergeCell ref="A49:B49"/>
    <mergeCell ref="C49:D49"/>
    <mergeCell ref="A61:B61"/>
    <mergeCell ref="C61:D61"/>
    <mergeCell ref="A73:B73"/>
    <mergeCell ref="C73:D73"/>
    <mergeCell ref="A41:B41"/>
    <mergeCell ref="C41:D41"/>
    <mergeCell ref="A27:B27"/>
    <mergeCell ref="C27:D27"/>
    <mergeCell ref="A34:B34"/>
    <mergeCell ref="C34:D34"/>
    <mergeCell ref="A19:B19"/>
    <mergeCell ref="C19:D19"/>
    <mergeCell ref="A1:F1"/>
    <mergeCell ref="A2:F2"/>
    <mergeCell ref="A3:F3"/>
    <mergeCell ref="A5:B5"/>
    <mergeCell ref="C5:D5"/>
    <mergeCell ref="A12:B12"/>
    <mergeCell ref="C12:D12"/>
  </mergeCells>
  <printOptions horizontalCentered="1"/>
  <pageMargins left="0.51181102362204722" right="0.51181102362204722" top="0.19685039370078741" bottom="0.78740157480314965" header="0.31496062992125984" footer="0.19685039370078741"/>
  <pageSetup paperSize="9" scale="86" orientation="landscape" r:id="rId1"/>
  <headerFooter>
    <oddFooter>&amp;RMÁRCIA ELIANE DAN  ENGª CIVIL  CREA-ES 4876/DDAN ENGENHARIA PROJETOS E CONSULTORIA LTDA</oddFooter>
  </headerFooter>
  <drawing r:id="rId2"/>
  <legacyDrawing r:id="rId3"/>
</worksheet>
</file>

<file path=xl/worksheets/sheet11.xml><?xml version="1.0" encoding="utf-8"?>
<worksheet xmlns="http://schemas.openxmlformats.org/spreadsheetml/2006/main" xmlns:r="http://schemas.openxmlformats.org/officeDocument/2006/relationships">
  <sheetPr codeName="Plan18"/>
  <dimension ref="A1:M108"/>
  <sheetViews>
    <sheetView showGridLines="0" view="pageBreakPreview" zoomScale="90" zoomScaleNormal="85" zoomScaleSheetLayoutView="90" workbookViewId="0">
      <selection activeCell="O13" sqref="O13"/>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2.42578125" style="6" bestFit="1"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13" t="s">
        <v>4046</v>
      </c>
      <c r="B1" s="813"/>
      <c r="C1" s="813"/>
      <c r="D1" s="813"/>
      <c r="E1" s="813"/>
      <c r="F1" s="813"/>
      <c r="G1" s="132"/>
      <c r="H1" s="160"/>
      <c r="I1" s="151"/>
      <c r="J1" s="130"/>
      <c r="K1" s="130"/>
      <c r="L1" s="140" t="s">
        <v>4074</v>
      </c>
      <c r="M1" s="140" t="s">
        <v>4081</v>
      </c>
    </row>
    <row r="2" spans="1:13" ht="15" customHeight="1">
      <c r="A2" s="801" t="str">
        <f>GLOBAL!A2</f>
        <v>Obra: CONCLUSÃO DA OBRA DE CONSTRUÇÃO DA ESCOLA PLURIDOCENTE INDÍGENA (EMPI) TRÊS PALMEIRAS</v>
      </c>
      <c r="B2" s="801"/>
      <c r="C2" s="801"/>
      <c r="D2" s="801"/>
      <c r="E2" s="801"/>
      <c r="F2" s="802"/>
      <c r="G2" s="150" t="s">
        <v>4047</v>
      </c>
      <c r="H2" s="161" t="s">
        <v>4048</v>
      </c>
      <c r="I2" s="152" t="s">
        <v>2673</v>
      </c>
      <c r="J2" s="130"/>
      <c r="K2" s="130"/>
      <c r="L2" s="130"/>
      <c r="M2" s="130"/>
    </row>
    <row r="3" spans="1:13" ht="15.75" customHeight="1">
      <c r="A3" s="803" t="str">
        <f>GLOBAL!A3</f>
        <v>Local: ALDEIA TRÊS PALMEIRAS - ARACRUZ/ES</v>
      </c>
      <c r="B3" s="803"/>
      <c r="C3" s="803"/>
      <c r="D3" s="803"/>
      <c r="E3" s="803"/>
      <c r="F3" s="804"/>
      <c r="G3" s="129">
        <v>1.3487</v>
      </c>
      <c r="H3" s="86">
        <v>0.27639999999999998</v>
      </c>
      <c r="I3" s="87">
        <v>41883</v>
      </c>
      <c r="J3" s="130"/>
      <c r="K3" s="130"/>
      <c r="L3" s="130"/>
      <c r="M3" s="130"/>
    </row>
    <row r="4" spans="1:13" ht="15.75" customHeight="1">
      <c r="A4" s="149"/>
      <c r="B4" s="149"/>
      <c r="C4" s="149"/>
      <c r="D4" s="149"/>
      <c r="E4" s="149"/>
      <c r="F4" s="149"/>
      <c r="G4" s="149"/>
      <c r="H4" s="162"/>
      <c r="I4" s="153"/>
      <c r="J4" s="154"/>
      <c r="K4" s="130"/>
      <c r="L4" s="130"/>
      <c r="M4" s="130"/>
    </row>
    <row r="5" spans="1:13" ht="25.5">
      <c r="A5" s="799" t="s">
        <v>7</v>
      </c>
      <c r="B5" s="799"/>
      <c r="C5" s="799" t="s">
        <v>8</v>
      </c>
      <c r="D5" s="799"/>
      <c r="E5" s="369" t="s">
        <v>9</v>
      </c>
      <c r="F5" s="133" t="s">
        <v>1</v>
      </c>
      <c r="G5" s="134"/>
      <c r="H5" s="163"/>
      <c r="I5" s="155"/>
      <c r="J5" s="156" t="s">
        <v>4071</v>
      </c>
      <c r="K5" s="130"/>
      <c r="L5" s="130"/>
      <c r="M5" s="130"/>
    </row>
    <row r="6" spans="1:13">
      <c r="A6" s="141" t="s">
        <v>4263</v>
      </c>
      <c r="B6" s="142">
        <v>1</v>
      </c>
      <c r="C6" s="135" t="s">
        <v>4083</v>
      </c>
      <c r="D6" s="135">
        <v>72253</v>
      </c>
      <c r="E6" s="445" t="s">
        <v>4109</v>
      </c>
      <c r="F6" s="136" t="s">
        <v>86</v>
      </c>
      <c r="G6" s="137"/>
      <c r="H6" s="164"/>
      <c r="I6" s="157"/>
      <c r="J6" s="375">
        <f>((SUMIF(F8:F10,"MO",J8:J10)*(1+$G$3)+(SUM(J8:J10)-SUMIF(F8:F10,"MO",J8:J10)))*(1+$H$3))</f>
        <v>24.588458553199999</v>
      </c>
      <c r="K6" s="128"/>
      <c r="L6" s="128"/>
      <c r="M6" s="128"/>
    </row>
    <row r="7" spans="1:13">
      <c r="A7" s="146"/>
      <c r="B7" s="143" t="s">
        <v>0</v>
      </c>
      <c r="C7" s="138" t="s">
        <v>5</v>
      </c>
      <c r="D7" s="138" t="s">
        <v>6</v>
      </c>
      <c r="E7" s="370" t="s">
        <v>4050</v>
      </c>
      <c r="F7" s="138" t="s">
        <v>0</v>
      </c>
      <c r="G7" s="139" t="s">
        <v>1</v>
      </c>
      <c r="H7" s="165" t="s">
        <v>2</v>
      </c>
      <c r="I7" s="158" t="s">
        <v>3</v>
      </c>
      <c r="J7" s="159" t="s">
        <v>4</v>
      </c>
      <c r="K7" s="128"/>
      <c r="L7" s="128"/>
      <c r="M7" s="128"/>
    </row>
    <row r="8" spans="1:13">
      <c r="A8" s="147"/>
      <c r="B8" s="451" t="s">
        <v>4185</v>
      </c>
      <c r="C8" s="441" t="s">
        <v>4049</v>
      </c>
      <c r="D8" s="438">
        <v>10115</v>
      </c>
      <c r="E8" s="333" t="str">
        <f>IF(B8="I",IF(C8="LABOR",VLOOKUP(D8,'LABOR-INSUMOS'!A:F,2,FALSE),IF(C8="SINAPI",VLOOKUP(D8,'SINAPI-INSUMOS'!A:E,2,FALSE),IF(C8="COTAÇÃO",VLOOKUP(D8,#REF!,2,FALSE)))),IF(C8="LABOR",VLOOKUP(D8,'LABOR-SERVIÇOS'!A:F,5,FALSE),IF(C8="SINAPI",VLOOKUP(D8,'SINAPI-SERVIÇOS'!A:E,2,FALSE),"outro")))</f>
        <v>ELETRICISTA</v>
      </c>
      <c r="F8" s="144" t="s">
        <v>20</v>
      </c>
      <c r="G8" s="438" t="str">
        <f>IF(B8="I",IF(C8="LABOR",VLOOKUP(D8,'LABOR-INSUMOS'!A:F,3,FALSE),IF(C8="SINAPI",VLOOKUP(D8,'SINAPI-INSUMOS'!A:E,3,FALSE),IF(C8="COTAÇÃO",VLOOKUP(D8,#REF!,3,FALSE)))),IF(C8="LABOR",VLOOKUP(D8,'LABOR-SERVIÇOS'!A:F,6,FALSE),IF(C8="SINAPI",VLOOKUP(D8,'SINAPI-SERVIÇOS'!A:E,3,FALSE),"outro")))</f>
        <v>H</v>
      </c>
      <c r="H8" s="166">
        <v>0.21</v>
      </c>
      <c r="I8" s="440">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5.12</v>
      </c>
      <c r="J8" s="440">
        <f t="shared" ref="J8" si="0">ROUND(H8*I8,2)</f>
        <v>1.08</v>
      </c>
      <c r="K8" s="128"/>
      <c r="L8" s="128"/>
      <c r="M8" s="128"/>
    </row>
    <row r="9" spans="1:13">
      <c r="A9" s="147"/>
      <c r="B9" s="451" t="s">
        <v>4185</v>
      </c>
      <c r="C9" s="441" t="s">
        <v>4049</v>
      </c>
      <c r="D9" s="438">
        <v>10101</v>
      </c>
      <c r="E9" s="333" t="str">
        <f>IF(B9="I",IF(C9="LABOR",VLOOKUP(D9,'LABOR-INSUMOS'!A:F,2,FALSE),IF(C9="SINAPI",VLOOKUP(D9,'SINAPI-INSUMOS'!A:E,2,FALSE),IF(C9="COTAÇÃO",VLOOKUP(D9,#REF!,2,FALSE)))),IF(C9="LABOR",VLOOKUP(D9,'LABOR-SERVIÇOS'!A:F,5,FALSE),IF(C9="SINAPI",VLOOKUP(D9,'SINAPI-SERVIÇOS'!A:E,2,FALSE),"outro")))</f>
        <v>AJUDANTE</v>
      </c>
      <c r="F9" s="144" t="s">
        <v>20</v>
      </c>
      <c r="G9" s="438" t="str">
        <f>IF(B9="I",IF(C9="LABOR",VLOOKUP(D9,'LABOR-INSUMOS'!A:F,3,FALSE),IF(C9="SINAPI",VLOOKUP(D9,'SINAPI-INSUMOS'!A:E,3,FALSE),IF(C9="COTAÇÃO",VLOOKUP(D9,#REF!,3,FALSE)))),IF(C9="LABOR",VLOOKUP(D9,'LABOR-SERVIÇOS'!A:F,6,FALSE),IF(C9="SINAPI",VLOOKUP(D9,'SINAPI-SERVIÇOS'!A:E,3,FALSE),"outro")))</f>
        <v>H</v>
      </c>
      <c r="H9" s="166">
        <v>0.21</v>
      </c>
      <c r="I9" s="440">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4.3099999999999996</v>
      </c>
      <c r="J9" s="440">
        <f t="shared" ref="J9:J10" si="1">ROUND(H9*I9,2)</f>
        <v>0.91</v>
      </c>
      <c r="K9" s="128"/>
      <c r="L9" s="128"/>
      <c r="M9" s="128"/>
    </row>
    <row r="10" spans="1:13">
      <c r="A10" s="147"/>
      <c r="B10" s="135" t="s">
        <v>4185</v>
      </c>
      <c r="C10" s="144" t="s">
        <v>4083</v>
      </c>
      <c r="D10" s="145">
        <v>863</v>
      </c>
      <c r="E10" s="445" t="s">
        <v>2691</v>
      </c>
      <c r="F10" s="144" t="s">
        <v>53</v>
      </c>
      <c r="G10" s="145" t="s">
        <v>86</v>
      </c>
      <c r="H10" s="166">
        <v>1.02</v>
      </c>
      <c r="I10" s="440">
        <f>IF(B10="I",IF(F10="MO",IF(C10="LABOR",ROUND(VLOOKUP(D10,'LABOR-INSUMOS'!A:F,4,FALSE)/(1+'LABOR-INSUMOS'!$E$1),2),IF(C10="SINAPI",ROUND(VLOOKUP(D10,'SINAPI-INSUMOS'!A:E,5,FALSE)/(1+'SINAPI-INSUMOS'!$E$1),2),"outro")),IF(C10="LABOR",VLOOKUP(D10,'LABOR-INSUMOS'!A:F,4,FALSE),IF(C10="SINAPI",VLOOKUP(D10,'SINAPI-INSUMOS'!A:E,5,FALSE),IF(C10="COTAÇÃO",VLOOKUP(D10,#REF!,14,FALSE))))),IF(C10="SINAPI",IF(F10="MO",ROUND(VLOOKUP(D10,'SINAPI-SERVIÇOS'!A:D,4,FALSE)/(1+'SINAPI-SERVIÇOS'!$E$1),2),VLOOKUP(D10,'SINAPI-SERVIÇOS'!A:D,4,FALSE)),"outro"))</f>
        <v>14.3</v>
      </c>
      <c r="J10" s="440">
        <f t="shared" si="1"/>
        <v>14.59</v>
      </c>
      <c r="K10" s="128"/>
      <c r="L10" s="128"/>
      <c r="M10" s="128"/>
    </row>
    <row r="11" spans="1:13" s="500" customFormat="1">
      <c r="A11" s="489"/>
      <c r="B11" s="490"/>
      <c r="C11" s="491"/>
      <c r="D11" s="491"/>
      <c r="E11" s="492"/>
      <c r="F11" s="491"/>
      <c r="G11" s="492"/>
      <c r="H11" s="492"/>
      <c r="I11" s="492"/>
      <c r="J11" s="493"/>
    </row>
    <row r="12" spans="1:13" ht="25.5">
      <c r="A12" s="799" t="s">
        <v>7</v>
      </c>
      <c r="B12" s="799"/>
      <c r="C12" s="799" t="s">
        <v>8</v>
      </c>
      <c r="D12" s="799"/>
      <c r="E12" s="369" t="s">
        <v>9</v>
      </c>
      <c r="F12" s="133" t="s">
        <v>1</v>
      </c>
      <c r="G12" s="134"/>
      <c r="H12" s="163"/>
      <c r="I12" s="155"/>
      <c r="J12" s="156" t="s">
        <v>4071</v>
      </c>
      <c r="K12" s="128"/>
      <c r="L12" s="128"/>
      <c r="M12" s="128"/>
    </row>
    <row r="13" spans="1:13" ht="45">
      <c r="A13" s="141" t="s">
        <v>4263</v>
      </c>
      <c r="B13" s="142">
        <v>2</v>
      </c>
      <c r="C13" s="135" t="s">
        <v>4049</v>
      </c>
      <c r="D13" s="135">
        <v>160333</v>
      </c>
      <c r="E13" s="445" t="s">
        <v>4264</v>
      </c>
      <c r="F13" s="136" t="s">
        <v>86</v>
      </c>
      <c r="G13" s="137"/>
      <c r="H13" s="164"/>
      <c r="I13" s="157"/>
      <c r="J13" s="375">
        <f>((SUMIF(F15:F18,"MO",J15:J18)*(1+$G$3)+(SUM(J15:J18)-SUMIF(F15:F18,"MO",J15:J18)))*(1+$H$3))</f>
        <v>34.257792290399998</v>
      </c>
      <c r="K13" s="128"/>
      <c r="L13" s="128"/>
      <c r="M13" s="128"/>
    </row>
    <row r="14" spans="1:13">
      <c r="A14" s="146"/>
      <c r="B14" s="143" t="s">
        <v>0</v>
      </c>
      <c r="C14" s="138" t="s">
        <v>5</v>
      </c>
      <c r="D14" s="138" t="s">
        <v>6</v>
      </c>
      <c r="E14" s="370" t="s">
        <v>4050</v>
      </c>
      <c r="F14" s="138" t="s">
        <v>0</v>
      </c>
      <c r="G14" s="139" t="s">
        <v>1</v>
      </c>
      <c r="H14" s="165" t="s">
        <v>2</v>
      </c>
      <c r="I14" s="158" t="s">
        <v>3</v>
      </c>
      <c r="J14" s="159" t="s">
        <v>4</v>
      </c>
      <c r="K14" s="128"/>
      <c r="L14" s="128"/>
      <c r="M14" s="128"/>
    </row>
    <row r="15" spans="1:13">
      <c r="A15" s="147"/>
      <c r="B15" s="451" t="s">
        <v>4185</v>
      </c>
      <c r="C15" s="441" t="s">
        <v>4049</v>
      </c>
      <c r="D15" s="438">
        <v>10115</v>
      </c>
      <c r="E15" s="333" t="str">
        <f>IF(B15="I",IF(C15="LABOR",VLOOKUP(D15,'LABOR-INSUMOS'!A:F,2,FALSE),IF(C15="SINAPI",VLOOKUP(D15,'SINAPI-INSUMOS'!A:E,2,FALSE),IF(C15="COTAÇÃO",VLOOKUP(D15,#REF!,2,FALSE)))),IF(C15="LABOR",VLOOKUP(D15,'LABOR-SERVIÇOS'!A:F,5,FALSE),IF(C15="SINAPI",VLOOKUP(D15,'SINAPI-SERVIÇOS'!A:E,2,FALSE),"outro")))</f>
        <v>ELETRICISTA</v>
      </c>
      <c r="F15" s="144" t="s">
        <v>20</v>
      </c>
      <c r="G15" s="438" t="str">
        <f>IF(B15="I",IF(C15="LABOR",VLOOKUP(D15,'LABOR-INSUMOS'!A:F,3,FALSE),IF(C15="SINAPI",VLOOKUP(D15,'SINAPI-INSUMOS'!A:E,3,FALSE),IF(C15="COTAÇÃO",VLOOKUP(D15,#REF!,3,FALSE)))),IF(C15="LABOR",VLOOKUP(D15,'LABOR-SERVIÇOS'!A:F,6,FALSE),IF(C15="SINAPI",VLOOKUP(D15,'SINAPI-SERVIÇOS'!A:E,3,FALSE),"outro")))</f>
        <v>H</v>
      </c>
      <c r="H15" s="166">
        <v>0.21</v>
      </c>
      <c r="I15" s="440">
        <f>IF(B15="I",IF(F15="MO",IF(C15="LABOR",ROUND(VLOOKUP(D15,'LABOR-INSUMOS'!A:F,4,FALSE)/(1+'LABOR-INSUMOS'!$E$1),2),IF(C15="SINAPI",ROUND(VLOOKUP(D15,'SINAPI-INSUMOS'!A:E,5,FALSE)/(1+'SINAPI-INSUMOS'!$E$1),2),"outro")),IF(C15="LABOR",VLOOKUP(D15,'LABOR-INSUMOS'!A:F,4,FALSE),IF(C15="SINAPI",VLOOKUP(D15,'SINAPI-INSUMOS'!A:E,5,FALSE),IF(C15="COTAÇÃO",VLOOKUP(D15,#REF!,14,FALSE))))),IF(C15="SINAPI",IF(F15="MO",ROUND(VLOOKUP(D15,'SINAPI-SERVIÇOS'!A:D,4,FALSE)/(1+'SINAPI-SERVIÇOS'!$E$1),2),VLOOKUP(D15,'SINAPI-SERVIÇOS'!A:D,4,FALSE)),"outro"))</f>
        <v>5.12</v>
      </c>
      <c r="J15" s="440">
        <f t="shared" ref="J15:J18" si="2">ROUND(H15*I15,2)</f>
        <v>1.08</v>
      </c>
      <c r="K15" s="128"/>
      <c r="L15" s="128"/>
      <c r="M15" s="128"/>
    </row>
    <row r="16" spans="1:13">
      <c r="A16" s="147"/>
      <c r="B16" s="451" t="s">
        <v>4185</v>
      </c>
      <c r="C16" s="441" t="s">
        <v>4049</v>
      </c>
      <c r="D16" s="438">
        <v>10101</v>
      </c>
      <c r="E16" s="333" t="str">
        <f>IF(B16="I",IF(C16="LABOR",VLOOKUP(D16,'LABOR-INSUMOS'!A:F,2,FALSE),IF(C16="SINAPI",VLOOKUP(D16,'SINAPI-INSUMOS'!A:E,2,FALSE),IF(C16="COTAÇÃO",VLOOKUP(D16,#REF!,2,FALSE)))),IF(C16="LABOR",VLOOKUP(D16,'LABOR-SERVIÇOS'!A:F,5,FALSE),IF(C16="SINAPI",VLOOKUP(D16,'SINAPI-SERVIÇOS'!A:E,2,FALSE),"outro")))</f>
        <v>AJUDANTE</v>
      </c>
      <c r="F16" s="459" t="s">
        <v>20</v>
      </c>
      <c r="G16" s="438" t="str">
        <f>IF(B16="I",IF(C16="LABOR",VLOOKUP(D16,'LABOR-INSUMOS'!A:F,3,FALSE),IF(C16="SINAPI",VLOOKUP(D16,'SINAPI-INSUMOS'!A:E,3,FALSE),IF(C16="COTAÇÃO",VLOOKUP(D16,#REF!,3,FALSE)))),IF(C16="LABOR",VLOOKUP(D16,'LABOR-SERVIÇOS'!A:F,6,FALSE),IF(C16="SINAPI",VLOOKUP(D16,'SINAPI-SERVIÇOS'!A:E,3,FALSE),"outro")))</f>
        <v>H</v>
      </c>
      <c r="H16" s="166">
        <v>0.21</v>
      </c>
      <c r="I16" s="440">
        <f>IF(B16="I",IF(F16="MO",IF(C16="LABOR",ROUND(VLOOKUP(D16,'LABOR-INSUMOS'!A:F,4,FALSE)/(1+'LABOR-INSUMOS'!$E$1),2),IF(C16="SINAPI",ROUND(VLOOKUP(D16,'SINAPI-INSUMOS'!A:E,5,FALSE)/(1+'SINAPI-INSUMOS'!$E$1),2),"outro")),IF(C16="LABOR",VLOOKUP(D16,'LABOR-INSUMOS'!A:F,4,FALSE),IF(C16="SINAPI",VLOOKUP(D16,'SINAPI-INSUMOS'!A:E,5,FALSE),IF(C16="COTAÇÃO",VLOOKUP(D16,#REF!,14,FALSE))))),IF(C16="SINAPI",IF(F16="MO",ROUND(VLOOKUP(D16,'SINAPI-SERVIÇOS'!A:D,4,FALSE)/(1+'SINAPI-SERVIÇOS'!$E$1),2),VLOOKUP(D16,'SINAPI-SERVIÇOS'!A:D,4,FALSE)),"outro"))</f>
        <v>4.3099999999999996</v>
      </c>
      <c r="J16" s="440">
        <f t="shared" si="2"/>
        <v>0.91</v>
      </c>
      <c r="K16" s="128"/>
      <c r="L16" s="128"/>
      <c r="M16" s="128"/>
    </row>
    <row r="17" spans="1:13">
      <c r="A17" s="147"/>
      <c r="B17" s="451" t="s">
        <v>4185</v>
      </c>
      <c r="C17" s="441" t="s">
        <v>4049</v>
      </c>
      <c r="D17" s="145">
        <v>10146</v>
      </c>
      <c r="E17" s="333" t="str">
        <f>IF(B17="I",IF(C17="LABOR",VLOOKUP(D17,'LABOR-INSUMOS'!A:F,2,FALSE),IF(C17="SINAPI",VLOOKUP(D17,'SINAPI-INSUMOS'!A:E,2,FALSE),IF(C17="COTAÇÃO",VLOOKUP(D17,#REF!,2,FALSE)))),IF(C17="LABOR",VLOOKUP(D17,'LABOR-SERVIÇOS'!A:F,5,FALSE),IF(C17="SINAPI",VLOOKUP(D17,'SINAPI-SERVIÇOS'!A:E,2,FALSE),"outro")))</f>
        <v>SERVENTE</v>
      </c>
      <c r="F17" s="144" t="s">
        <v>20</v>
      </c>
      <c r="G17" s="438" t="str">
        <f>IF(B17="I",IF(C17="LABOR",VLOOKUP(D17,'LABOR-INSUMOS'!A:F,3,FALSE),IF(C17="SINAPI",VLOOKUP(D17,'SINAPI-INSUMOS'!A:E,3,FALSE),IF(C17="COTAÇÃO",VLOOKUP(D17,#REF!,3,FALSE)))),IF(C17="LABOR",VLOOKUP(D17,'LABOR-SERVIÇOS'!A:F,6,FALSE),IF(C17="SINAPI",VLOOKUP(D17,'SINAPI-SERVIÇOS'!A:E,3,FALSE),"outro")))</f>
        <v>H</v>
      </c>
      <c r="H17" s="166">
        <v>0.21</v>
      </c>
      <c r="I17" s="440">
        <f>IF(B17="I",IF(F17="MO",IF(C17="LABOR",ROUND(VLOOKUP(D17,'LABOR-INSUMOS'!A:F,4,FALSE)/(1+'LABOR-INSUMOS'!$E$1),2),IF(C17="SINAPI",ROUND(VLOOKUP(D17,'SINAPI-INSUMOS'!A:E,5,FALSE)/(1+'SINAPI-INSUMOS'!$E$1),2),"outro")),IF(C17="LABOR",VLOOKUP(D17,'LABOR-INSUMOS'!A:F,4,FALSE),IF(C17="SINAPI",VLOOKUP(D17,'SINAPI-INSUMOS'!A:E,5,FALSE),IF(C17="COTAÇÃO",VLOOKUP(D17,#REF!,14,FALSE))))),IF(C17="SINAPI",IF(F17="MO",ROUND(VLOOKUP(D17,'SINAPI-SERVIÇOS'!A:D,4,FALSE)/(1+'SINAPI-SERVIÇOS'!$E$1),2),VLOOKUP(D17,'SINAPI-SERVIÇOS'!A:D,4,FALSE)),"outro"))</f>
        <v>3.76</v>
      </c>
      <c r="J17" s="440">
        <f t="shared" si="2"/>
        <v>0.79</v>
      </c>
      <c r="K17" s="128"/>
      <c r="L17" s="128"/>
      <c r="M17" s="128"/>
    </row>
    <row r="18" spans="1:13">
      <c r="A18" s="147"/>
      <c r="B18" s="135" t="s">
        <v>4185</v>
      </c>
      <c r="C18" s="144" t="s">
        <v>4083</v>
      </c>
      <c r="D18" s="145">
        <v>867</v>
      </c>
      <c r="E18" s="445" t="s">
        <v>2692</v>
      </c>
      <c r="F18" s="144" t="s">
        <v>53</v>
      </c>
      <c r="G18" s="438" t="str">
        <f>IF(B18="I",IF(C18="LABOR",VLOOKUP(D18,'LABOR-INSUMOS'!A:F,3,FALSE),IF(C18="SINAPI",VLOOKUP(D18,'SINAPI-INSUMOS'!A:E,3,FALSE),IF(C18="COTAÇÃO",VLOOKUP(D18,#REF!,3,FALSE)))),IF(C18="LABOR",VLOOKUP(D18,'LABOR-SERVIÇOS'!A:F,6,FALSE),IF(C18="SINAPI",VLOOKUP(D18,'SINAPI-SERVIÇOS'!A:E,3,FALSE),"outro")))</f>
        <v>M</v>
      </c>
      <c r="H18" s="166">
        <v>1.02</v>
      </c>
      <c r="I18" s="440">
        <f>IF(B18="I",IF(F18="MO",IF(C18="LABOR",ROUND(VLOOKUP(D18,'LABOR-INSUMOS'!A:F,4,FALSE)/(1+'LABOR-INSUMOS'!$E$1),2),IF(C18="SINAPI",ROUND(VLOOKUP(D18,'SINAPI-INSUMOS'!A:E,5,FALSE)/(1+'SINAPI-INSUMOS'!$E$1),2),"outro")),IF(C18="LABOR",VLOOKUP(D18,'LABOR-INSUMOS'!A:F,4,FALSE),IF(C18="SINAPI",VLOOKUP(D18,'SINAPI-INSUMOS'!A:E,5,FALSE),IF(C18="COTAÇÃO",VLOOKUP(D18,#REF!,14,FALSE))))),IF(C18="SINAPI",IF(F18="MO",ROUND(VLOOKUP(D18,'SINAPI-SERVIÇOS'!A:D,4,FALSE)/(1+'SINAPI-SERVIÇOS'!$E$1),2),VLOOKUP(D18,'SINAPI-SERVIÇOS'!A:D,4,FALSE)),"outro"))</f>
        <v>19.91</v>
      </c>
      <c r="J18" s="440">
        <f t="shared" si="2"/>
        <v>20.309999999999999</v>
      </c>
      <c r="K18" s="128"/>
      <c r="L18" s="128"/>
      <c r="M18" s="128"/>
    </row>
    <row r="19" spans="1:13" s="500" customFormat="1">
      <c r="A19" s="489"/>
      <c r="B19" s="490"/>
      <c r="C19" s="491"/>
      <c r="D19" s="491"/>
      <c r="E19" s="492"/>
      <c r="F19" s="491"/>
      <c r="G19" s="492"/>
      <c r="H19" s="492"/>
      <c r="I19" s="492"/>
      <c r="J19" s="493"/>
    </row>
    <row r="20" spans="1:13" s="448" customFormat="1" ht="25.5">
      <c r="A20" s="799" t="s">
        <v>7</v>
      </c>
      <c r="B20" s="799"/>
      <c r="C20" s="799" t="s">
        <v>8</v>
      </c>
      <c r="D20" s="799"/>
      <c r="E20" s="369" t="s">
        <v>9</v>
      </c>
      <c r="F20" s="467" t="s">
        <v>1</v>
      </c>
      <c r="G20" s="450"/>
      <c r="H20" s="380"/>
      <c r="I20" s="372"/>
      <c r="J20" s="373" t="s">
        <v>4071</v>
      </c>
    </row>
    <row r="21" spans="1:13" s="448" customFormat="1" ht="30">
      <c r="A21" s="456" t="s">
        <v>4263</v>
      </c>
      <c r="B21" s="457">
        <v>3</v>
      </c>
      <c r="C21" s="451"/>
      <c r="D21" s="451"/>
      <c r="E21" s="447" t="s">
        <v>5464</v>
      </c>
      <c r="F21" s="452" t="s">
        <v>4052</v>
      </c>
      <c r="G21" s="453"/>
      <c r="H21" s="381"/>
      <c r="I21" s="374"/>
      <c r="J21" s="375">
        <f>((SUMIF(F23:F29,"MO",J23:J29)*(1+$G$3)+(SUM(J23:J29)-SUMIF(F23:F29,"MO",J23:J29)))*(1+$H$3))</f>
        <v>20.200132809599999</v>
      </c>
    </row>
    <row r="22" spans="1:13" s="448" customFormat="1">
      <c r="A22" s="436"/>
      <c r="B22" s="458" t="s">
        <v>0</v>
      </c>
      <c r="C22" s="454" t="s">
        <v>5</v>
      </c>
      <c r="D22" s="454" t="s">
        <v>6</v>
      </c>
      <c r="E22" s="370" t="s">
        <v>4050</v>
      </c>
      <c r="F22" s="454" t="s">
        <v>0</v>
      </c>
      <c r="G22" s="455" t="s">
        <v>1</v>
      </c>
      <c r="H22" s="382" t="s">
        <v>2</v>
      </c>
      <c r="I22" s="376" t="s">
        <v>3</v>
      </c>
      <c r="J22" s="377" t="s">
        <v>4</v>
      </c>
    </row>
    <row r="23" spans="1:13" s="448" customFormat="1">
      <c r="A23" s="461"/>
      <c r="B23" s="451" t="s">
        <v>4185</v>
      </c>
      <c r="C23" s="441" t="s">
        <v>4049</v>
      </c>
      <c r="D23" s="438">
        <v>10115</v>
      </c>
      <c r="E23" s="333" t="str">
        <f>IF(B23="I",IF(C23="LABOR",VLOOKUP(D23,'LABOR-INSUMOS'!A:F,2,FALSE),IF(C23="SINAPI",VLOOKUP(D23,'SINAPI-INSUMOS'!A:E,2,FALSE),IF(C23="COTAÇÃO",VLOOKUP(D23,#REF!,2,FALSE)))),IF(C23="LABOR",VLOOKUP(D23,'LABOR-SERVIÇOS'!A:F,5,FALSE),IF(C23="SINAPI",VLOOKUP(D23,'SINAPI-SERVIÇOS'!A:E,2,FALSE),"outro")))</f>
        <v>ELETRICISTA</v>
      </c>
      <c r="F23" s="441" t="s">
        <v>20</v>
      </c>
      <c r="G23" s="438" t="str">
        <f>IF(B23="I",IF(C23="LABOR",VLOOKUP(D23,'LABOR-INSUMOS'!A:F,3,FALSE),IF(C23="SINAPI",VLOOKUP(D23,'SINAPI-INSUMOS'!A:E,3,FALSE),IF(C23="COTAÇÃO",VLOOKUP(D23,#REF!,3,FALSE)))),IF(C23="LABOR",VLOOKUP(D23,'LABOR-SERVIÇOS'!A:F,6,FALSE),IF(C23="SINAPI",VLOOKUP(D23,'SINAPI-SERVIÇOS'!A:E,3,FALSE),"outro")))</f>
        <v>H</v>
      </c>
      <c r="H23" s="439">
        <v>0.5</v>
      </c>
      <c r="I23" s="440">
        <f>IF(B23="I",IF(F23="MO",IF(C23="LABOR",ROUND(VLOOKUP(D23,'LABOR-INSUMOS'!A:F,4,FALSE)/(1+'LABOR-INSUMOS'!$E$1),2),IF(C23="SINAPI",ROUND(VLOOKUP(D23,'SINAPI-INSUMOS'!A:E,5,FALSE)/(1+'SINAPI-INSUMOS'!$E$1),2),"outro")),IF(C23="LABOR",VLOOKUP(D23,'LABOR-INSUMOS'!A:F,4,FALSE),IF(C23="SINAPI",VLOOKUP(D23,'SINAPI-INSUMOS'!A:E,5,FALSE),IF(C23="COTAÇÃO",VLOOKUP(D23,#REF!,14,FALSE))))),IF(C23="SINAPI",IF(F23="MO",ROUND(VLOOKUP(D23,'SINAPI-SERVIÇOS'!A:D,4,FALSE)/(1+'SINAPI-SERVIÇOS'!$E$1),2),VLOOKUP(D23,'SINAPI-SERVIÇOS'!A:D,4,FALSE)),"outro"))</f>
        <v>5.12</v>
      </c>
      <c r="J23" s="440">
        <f t="shared" ref="J23:J29" si="3">ROUND(H23*I23,2)</f>
        <v>2.56</v>
      </c>
    </row>
    <row r="24" spans="1:13" s="448" customFormat="1">
      <c r="A24" s="461"/>
      <c r="B24" s="451" t="s">
        <v>4185</v>
      </c>
      <c r="C24" s="441" t="s">
        <v>4049</v>
      </c>
      <c r="D24" s="438">
        <v>10101</v>
      </c>
      <c r="E24" s="333" t="str">
        <f>IF(B24="I",IF(C24="LABOR",VLOOKUP(D24,'LABOR-INSUMOS'!A:F,2,FALSE),IF(C24="SINAPI",VLOOKUP(D24,'SINAPI-INSUMOS'!A:E,2,FALSE),IF(C24="COTAÇÃO",VLOOKUP(D24,#REF!,2,FALSE)))),IF(C24="LABOR",VLOOKUP(D24,'LABOR-SERVIÇOS'!A:F,5,FALSE),IF(C24="SINAPI",VLOOKUP(D24,'SINAPI-SERVIÇOS'!A:E,2,FALSE),"outro")))</f>
        <v>AJUDANTE</v>
      </c>
      <c r="F24" s="441" t="s">
        <v>20</v>
      </c>
      <c r="G24" s="438" t="str">
        <f>IF(B24="I",IF(C24="LABOR",VLOOKUP(D24,'LABOR-INSUMOS'!A:F,3,FALSE),IF(C24="SINAPI",VLOOKUP(D24,'SINAPI-INSUMOS'!A:E,3,FALSE),IF(C24="COTAÇÃO",VLOOKUP(D24,#REF!,3,FALSE)))),IF(C24="LABOR",VLOOKUP(D24,'LABOR-SERVIÇOS'!A:F,6,FALSE),IF(C24="SINAPI",VLOOKUP(D24,'SINAPI-SERVIÇOS'!A:E,3,FALSE),"outro")))</f>
        <v>H</v>
      </c>
      <c r="H24" s="439">
        <v>0.5</v>
      </c>
      <c r="I24" s="440">
        <f>IF(B24="I",IF(F24="MO",IF(C24="LABOR",ROUND(VLOOKUP(D24,'LABOR-INSUMOS'!A:F,4,FALSE)/(1+'LABOR-INSUMOS'!$E$1),2),IF(C24="SINAPI",ROUND(VLOOKUP(D24,'SINAPI-INSUMOS'!A:E,5,FALSE)/(1+'SINAPI-INSUMOS'!$E$1),2),"outro")),IF(C24="LABOR",VLOOKUP(D24,'LABOR-INSUMOS'!A:F,4,FALSE),IF(C24="SINAPI",VLOOKUP(D24,'SINAPI-INSUMOS'!A:E,5,FALSE),IF(C24="COTAÇÃO",VLOOKUP(D24,#REF!,14,FALSE))))),IF(C24="SINAPI",IF(F24="MO",ROUND(VLOOKUP(D24,'SINAPI-SERVIÇOS'!A:D,4,FALSE)/(1+'SINAPI-SERVIÇOS'!$E$1),2),VLOOKUP(D24,'SINAPI-SERVIÇOS'!A:D,4,FALSE)),"outro"))</f>
        <v>4.3099999999999996</v>
      </c>
      <c r="J24" s="440">
        <f t="shared" si="3"/>
        <v>2.16</v>
      </c>
    </row>
    <row r="25" spans="1:13" s="448" customFormat="1">
      <c r="A25" s="461"/>
      <c r="B25" s="451" t="s">
        <v>4185</v>
      </c>
      <c r="C25" s="441" t="s">
        <v>4049</v>
      </c>
      <c r="D25" s="438">
        <v>26879</v>
      </c>
      <c r="E25" s="333" t="str">
        <f>IF(B25="I",IF(C25="LABOR",VLOOKUP(D25,'LABOR-INSUMOS'!A:F,2,FALSE),IF(C25="SINAPI",VLOOKUP(D25,'SINAPI-INSUMOS'!A:E,2,FALSE),IF(C25="COTAÇÃO",VLOOKUP(D25,#REF!,2,FALSE)))),IF(C25="LABOR",VLOOKUP(D25,'LABOR-SERVIÇOS'!A:F,5,FALSE),IF(C25="SINAPI",VLOOKUP(D25,'SINAPI-SERVIÇOS'!A:E,2,FALSE),"outro")))</f>
        <v>ARRUELA LISA AÇO INOX 1/4" REF. TEL-5303</v>
      </c>
      <c r="F25" s="441" t="s">
        <v>53</v>
      </c>
      <c r="G25" s="438" t="str">
        <f>IF(B25="I",IF(C25="LABOR",VLOOKUP(D25,'LABOR-INSUMOS'!A:F,3,FALSE),IF(C25="SINAPI",VLOOKUP(D25,'SINAPI-INSUMOS'!A:E,3,FALSE),IF(C25="COTAÇÃO",VLOOKUP(D25,#REF!,3,FALSE)))),IF(C25="LABOR",VLOOKUP(D25,'LABOR-SERVIÇOS'!A:F,6,FALSE),IF(C25="SINAPI",VLOOKUP(D25,'SINAPI-SERVIÇOS'!A:E,3,FALSE),"outro")))</f>
        <v>UN</v>
      </c>
      <c r="H25" s="439">
        <v>2</v>
      </c>
      <c r="I25" s="440">
        <f>IF(B25="I",IF(F25="MO",IF(C25="LABOR",ROUND(VLOOKUP(D25,'LABOR-INSUMOS'!A:F,4,FALSE)/(1+'LABOR-INSUMOS'!$E$1),2),IF(C25="SINAPI",ROUND(VLOOKUP(D25,'SINAPI-INSUMOS'!A:E,5,FALSE)/(1+'SINAPI-INSUMOS'!$E$1),2),"outro")),IF(C25="LABOR",VLOOKUP(D25,'LABOR-INSUMOS'!A:F,4,FALSE),IF(C25="SINAPI",VLOOKUP(D25,'SINAPI-INSUMOS'!A:E,5,FALSE),IF(C25="COTAÇÃO",VLOOKUP(D25,#REF!,14,FALSE))))),IF(C25="SINAPI",IF(F25="MO",ROUND(VLOOKUP(D25,'SINAPI-SERVIÇOS'!A:D,4,FALSE)/(1+'SINAPI-SERVIÇOS'!$E$1),2),VLOOKUP(D25,'SINAPI-SERVIÇOS'!A:D,4,FALSE)),"outro"))</f>
        <v>0.14000000000000001</v>
      </c>
      <c r="J25" s="440">
        <f t="shared" si="3"/>
        <v>0.28000000000000003</v>
      </c>
    </row>
    <row r="26" spans="1:13" s="448" customFormat="1">
      <c r="A26" s="461"/>
      <c r="B26" s="451" t="s">
        <v>4185</v>
      </c>
      <c r="C26" s="441" t="s">
        <v>4049</v>
      </c>
      <c r="D26" s="438">
        <v>26877</v>
      </c>
      <c r="E26" s="333" t="str">
        <f>IF(B26="I",IF(C26="LABOR",VLOOKUP(D26,'LABOR-INSUMOS'!A:F,2,FALSE),IF(C26="SINAPI",VLOOKUP(D26,'SINAPI-INSUMOS'!A:E,2,FALSE),IF(C26="COTAÇÃO",VLOOKUP(D26,#REF!,2,FALSE)))),IF(C26="LABOR",VLOOKUP(D26,'LABOR-SERVIÇOS'!A:F,5,FALSE),IF(C26="SINAPI",VLOOKUP(D26,'SINAPI-SERVIÇOS'!A:E,2,FALSE),"outro")))</f>
        <v>PARAFUSO AUTOATARRACHANTE DIM 4.2X32MM REF TEL5333</v>
      </c>
      <c r="F26" s="441" t="s">
        <v>53</v>
      </c>
      <c r="G26" s="438" t="str">
        <f>IF(B26="I",IF(C26="LABOR",VLOOKUP(D26,'LABOR-INSUMOS'!A:F,3,FALSE),IF(C26="SINAPI",VLOOKUP(D26,'SINAPI-INSUMOS'!A:E,3,FALSE),IF(C26="COTAÇÃO",VLOOKUP(D26,#REF!,3,FALSE)))),IF(C26="LABOR",VLOOKUP(D26,'LABOR-SERVIÇOS'!A:F,6,FALSE),IF(C26="SINAPI",VLOOKUP(D26,'SINAPI-SERVIÇOS'!A:E,3,FALSE),"outro")))</f>
        <v>UN</v>
      </c>
      <c r="H26" s="439">
        <v>2</v>
      </c>
      <c r="I26" s="440">
        <f>IF(B26="I",IF(F26="MO",IF(C26="LABOR",ROUND(VLOOKUP(D26,'LABOR-INSUMOS'!A:F,4,FALSE)/(1+'LABOR-INSUMOS'!$E$1),2),IF(C26="SINAPI",ROUND(VLOOKUP(D26,'SINAPI-INSUMOS'!A:E,5,FALSE)/(1+'SINAPI-INSUMOS'!$E$1),2),"outro")),IF(C26="LABOR",VLOOKUP(D26,'LABOR-INSUMOS'!A:F,4,FALSE),IF(C26="SINAPI",VLOOKUP(D26,'SINAPI-INSUMOS'!A:E,5,FALSE),IF(C26="COTAÇÃO",VLOOKUP(D26,#REF!,14,FALSE))))),IF(C26="SINAPI",IF(F26="MO",ROUND(VLOOKUP(D26,'SINAPI-SERVIÇOS'!A:D,4,FALSE)/(1+'SINAPI-SERVIÇOS'!$E$1),2),VLOOKUP(D26,'SINAPI-SERVIÇOS'!A:D,4,FALSE)),"outro"))</f>
        <v>0.18</v>
      </c>
      <c r="J26" s="440">
        <f t="shared" si="3"/>
        <v>0.36</v>
      </c>
    </row>
    <row r="27" spans="1:13" s="448" customFormat="1">
      <c r="A27" s="461"/>
      <c r="B27" s="451" t="s">
        <v>4185</v>
      </c>
      <c r="C27" s="441" t="s">
        <v>4049</v>
      </c>
      <c r="D27" s="438">
        <v>26894</v>
      </c>
      <c r="E27" s="333" t="str">
        <f>IF(B27="I",IF(C27="LABOR",VLOOKUP(D27,'LABOR-INSUMOS'!A:F,2,FALSE),IF(C27="SINAPI",VLOOKUP(D27,'SINAPI-INSUMOS'!A:E,2,FALSE),IF(C27="COTAÇÃO",VLOOKUP(D27,#REF!,2,FALSE)))),IF(C27="LABOR",VLOOKUP(D27,'LABOR-SERVIÇOS'!A:F,5,FALSE),IF(C27="SINAPI",VLOOKUP(D27,'SINAPI-SERVIÇOS'!A:E,2,FALSE),"outro")))</f>
        <v>BUCHA DE NYLON N.º6 REF.: TEL-5306</v>
      </c>
      <c r="F27" s="441" t="s">
        <v>53</v>
      </c>
      <c r="G27" s="438" t="str">
        <f>IF(B27="I",IF(C27="LABOR",VLOOKUP(D27,'LABOR-INSUMOS'!A:F,3,FALSE),IF(C27="SINAPI",VLOOKUP(D27,'SINAPI-INSUMOS'!A:E,3,FALSE),IF(C27="COTAÇÃO",VLOOKUP(D27,#REF!,3,FALSE)))),IF(C27="LABOR",VLOOKUP(D27,'LABOR-SERVIÇOS'!A:F,6,FALSE),IF(C27="SINAPI",VLOOKUP(D27,'SINAPI-SERVIÇOS'!A:E,3,FALSE),"outro")))</f>
        <v>UN</v>
      </c>
      <c r="H27" s="439">
        <v>2</v>
      </c>
      <c r="I27" s="440">
        <f>IF(B27="I",IF(F27="MO",IF(C27="LABOR",ROUND(VLOOKUP(D27,'LABOR-INSUMOS'!A:F,4,FALSE)/(1+'LABOR-INSUMOS'!$E$1),2),IF(C27="SINAPI",ROUND(VLOOKUP(D27,'SINAPI-INSUMOS'!A:E,5,FALSE)/(1+'SINAPI-INSUMOS'!$E$1),2),"outro")),IF(C27="LABOR",VLOOKUP(D27,'LABOR-INSUMOS'!A:F,4,FALSE),IF(C27="SINAPI",VLOOKUP(D27,'SINAPI-INSUMOS'!A:E,5,FALSE),IF(C27="COTAÇÃO",VLOOKUP(D27,#REF!,14,FALSE))))),IF(C27="SINAPI",IF(F27="MO",ROUND(VLOOKUP(D27,'SINAPI-SERVIÇOS'!A:D,4,FALSE)/(1+'SINAPI-SERVIÇOS'!$E$1),2),VLOOKUP(D27,'SINAPI-SERVIÇOS'!A:D,4,FALSE)),"outro"))</f>
        <v>0.11</v>
      </c>
      <c r="J27" s="440">
        <f t="shared" si="3"/>
        <v>0.22</v>
      </c>
    </row>
    <row r="28" spans="1:13" s="448" customFormat="1">
      <c r="A28" s="461"/>
      <c r="B28" s="451" t="s">
        <v>4185</v>
      </c>
      <c r="C28" s="441" t="s">
        <v>4049</v>
      </c>
      <c r="D28" s="438">
        <v>24184</v>
      </c>
      <c r="E28" s="333" t="str">
        <f>IF(B28="I",IF(C28="LABOR",VLOOKUP(D28,'LABOR-INSUMOS'!A:F,2,FALSE),IF(C28="SINAPI",VLOOKUP(D28,'SINAPI-INSUMOS'!A:E,2,FALSE),IF(C28="COTAÇÃO",VLOOKUP(D28,#REF!,2,FALSE)))),IF(C28="LABOR",VLOOKUP(D28,'LABOR-SERVIÇOS'!A:F,5,FALSE),IF(C28="SINAPI",VLOOKUP(D28,'SINAPI-SERVIÇOS'!A:E,2,FALSE),"outro")))</f>
        <v>POLIURETANO FLEXIVEL BISNAGA 360G TEL 5905</v>
      </c>
      <c r="F28" s="441" t="s">
        <v>53</v>
      </c>
      <c r="G28" s="438" t="str">
        <f>IF(B28="I",IF(C28="LABOR",VLOOKUP(D28,'LABOR-INSUMOS'!A:F,3,FALSE),IF(C28="SINAPI",VLOOKUP(D28,'SINAPI-INSUMOS'!A:E,3,FALSE),IF(C28="COTAÇÃO",VLOOKUP(D28,#REF!,3,FALSE)))),IF(C28="LABOR",VLOOKUP(D28,'LABOR-SERVIÇOS'!A:F,6,FALSE),IF(C28="SINAPI",VLOOKUP(D28,'SINAPI-SERVIÇOS'!A:E,3,FALSE),"outro")))</f>
        <v>UN</v>
      </c>
      <c r="H28" s="439">
        <v>5.1999999999999998E-2</v>
      </c>
      <c r="I28" s="440">
        <f>IF(B28="I",IF(F28="MO",IF(C28="LABOR",ROUND(VLOOKUP(D28,'LABOR-INSUMOS'!A:F,4,FALSE)/(1+'LABOR-INSUMOS'!$E$1),2),IF(C28="SINAPI",ROUND(VLOOKUP(D28,'SINAPI-INSUMOS'!A:E,5,FALSE)/(1+'SINAPI-INSUMOS'!$E$1),2),"outro")),IF(C28="LABOR",VLOOKUP(D28,'LABOR-INSUMOS'!A:F,4,FALSE),IF(C28="SINAPI",VLOOKUP(D28,'SINAPI-INSUMOS'!A:E,5,FALSE),IF(C28="COTAÇÃO",VLOOKUP(D28,#REF!,14,FALSE))))),IF(C28="SINAPI",IF(F28="MO",ROUND(VLOOKUP(D28,'SINAPI-SERVIÇOS'!A:D,4,FALSE)/(1+'SINAPI-SERVIÇOS'!$E$1),2),VLOOKUP(D28,'SINAPI-SERVIÇOS'!A:D,4,FALSE)),"outro"))</f>
        <v>29.01</v>
      </c>
      <c r="J28" s="440">
        <f t="shared" si="3"/>
        <v>1.51</v>
      </c>
    </row>
    <row r="29" spans="1:13" s="448" customFormat="1">
      <c r="A29" s="461"/>
      <c r="B29" s="451" t="s">
        <v>4185</v>
      </c>
      <c r="C29" s="441" t="s">
        <v>4083</v>
      </c>
      <c r="D29" s="438">
        <v>3396</v>
      </c>
      <c r="E29" s="333" t="str">
        <f>IF(B29="I",IF(C29="LABOR",VLOOKUP(D29,'LABOR-INSUMOS'!A:F,2,FALSE),IF(C29="SINAPI",VLOOKUP(D29,'SINAPI-INSUMOS'!A:E,2,FALSE),IF(C29="COTAÇÃO",VLOOKUP(D29,#REF!,2,FALSE)))),IF(C29="LABOR",VLOOKUP(D29,'LABOR-SERVIÇOS'!A:F,5,FALSE),IF(C29="SINAPI",VLOOKUP(D29,'SINAPI-SERVIÇOS'!A:E,2,FALSE),"outro")))</f>
        <v>SUPORTE ISOLADOR SIMPLES ROSCA SOBERBA C/ ISOLADOR</v>
      </c>
      <c r="F29" s="441" t="s">
        <v>53</v>
      </c>
      <c r="G29" s="438" t="str">
        <f>IF(B29="I",IF(C29="LABOR",VLOOKUP(D29,'LABOR-INSUMOS'!A:F,3,FALSE),IF(C29="SINAPI",VLOOKUP(D29,'SINAPI-INSUMOS'!A:E,3,FALSE),IF(C29="COTAÇÃO",VLOOKUP(D29,#REF!,3,FALSE)))),IF(C29="LABOR",VLOOKUP(D29,'LABOR-SERVIÇOS'!A:F,6,FALSE),IF(C29="SINAPI",VLOOKUP(D29,'SINAPI-SERVIÇOS'!A:E,3,FALSE),"outro")))</f>
        <v>UN</v>
      </c>
      <c r="H29" s="439">
        <v>1</v>
      </c>
      <c r="I29" s="440">
        <f>IF(B29="I",IF(F29="MO",IF(C29="LABOR",ROUND(VLOOKUP(D29,'LABOR-INSUMOS'!A:F,4,FALSE)/(1+'LABOR-INSUMOS'!$E$1),2),IF(C29="SINAPI",ROUND(VLOOKUP(D29,'SINAPI-INSUMOS'!A:E,5,FALSE)/(1+'SINAPI-INSUMOS'!$E$1),2),"outro")),IF(C29="LABOR",VLOOKUP(D29,'LABOR-INSUMOS'!A:F,4,FALSE),IF(C29="SINAPI",VLOOKUP(D29,'SINAPI-INSUMOS'!A:E,5,FALSE),IF(C29="COTAÇÃO",VLOOKUP(D29,#REF!,14,FALSE))))),IF(C29="SINAPI",IF(F29="MO",ROUND(VLOOKUP(D29,'SINAPI-SERVIÇOS'!A:D,4,FALSE)/(1+'SINAPI-SERVIÇOS'!$E$1),2),VLOOKUP(D29,'SINAPI-SERVIÇOS'!A:D,4,FALSE)),"outro"))</f>
        <v>2.37</v>
      </c>
      <c r="J29" s="440">
        <f t="shared" si="3"/>
        <v>2.37</v>
      </c>
    </row>
    <row r="30" spans="1:13" s="500" customFormat="1">
      <c r="A30" s="489"/>
      <c r="B30" s="490"/>
      <c r="C30" s="491"/>
      <c r="D30" s="491"/>
      <c r="E30" s="492"/>
      <c r="F30" s="491"/>
      <c r="G30" s="492"/>
      <c r="H30" s="492"/>
      <c r="I30" s="492"/>
      <c r="J30" s="493"/>
    </row>
    <row r="31" spans="1:13" s="448" customFormat="1" ht="25.5">
      <c r="A31" s="799" t="s">
        <v>7</v>
      </c>
      <c r="B31" s="799"/>
      <c r="C31" s="799" t="s">
        <v>8</v>
      </c>
      <c r="D31" s="799"/>
      <c r="E31" s="369" t="s">
        <v>9</v>
      </c>
      <c r="F31" s="467" t="s">
        <v>1</v>
      </c>
      <c r="G31" s="450"/>
      <c r="H31" s="380"/>
      <c r="I31" s="372"/>
      <c r="J31" s="373" t="s">
        <v>4071</v>
      </c>
    </row>
    <row r="32" spans="1:13" s="448" customFormat="1" ht="30">
      <c r="A32" s="456" t="s">
        <v>4263</v>
      </c>
      <c r="B32" s="457">
        <v>4</v>
      </c>
      <c r="C32" s="451"/>
      <c r="D32" s="451"/>
      <c r="E32" s="447" t="s">
        <v>5465</v>
      </c>
      <c r="F32" s="452" t="s">
        <v>4052</v>
      </c>
      <c r="G32" s="453"/>
      <c r="H32" s="381"/>
      <c r="I32" s="374"/>
      <c r="J32" s="375">
        <f>((SUMIF(F34:F40,"MO",J34:J40)*(1+$G$3)+(SUM(J34:J40)-SUMIF(F34:F40,"MO",J34:J40)))*(1+$H$3))</f>
        <v>23.659176809600005</v>
      </c>
    </row>
    <row r="33" spans="1:10" s="448" customFormat="1">
      <c r="A33" s="436"/>
      <c r="B33" s="458" t="s">
        <v>0</v>
      </c>
      <c r="C33" s="454" t="s">
        <v>5</v>
      </c>
      <c r="D33" s="454" t="s">
        <v>6</v>
      </c>
      <c r="E33" s="370" t="s">
        <v>4050</v>
      </c>
      <c r="F33" s="454" t="s">
        <v>0</v>
      </c>
      <c r="G33" s="455" t="s">
        <v>1</v>
      </c>
      <c r="H33" s="382" t="s">
        <v>2</v>
      </c>
      <c r="I33" s="376" t="s">
        <v>3</v>
      </c>
      <c r="J33" s="377" t="s">
        <v>4</v>
      </c>
    </row>
    <row r="34" spans="1:10" s="448" customFormat="1">
      <c r="A34" s="461"/>
      <c r="B34" s="451" t="s">
        <v>4185</v>
      </c>
      <c r="C34" s="441" t="s">
        <v>4049</v>
      </c>
      <c r="D34" s="438">
        <v>10115</v>
      </c>
      <c r="E34" s="333" t="str">
        <f>IF(B34="I",IF(C34="LABOR",VLOOKUP(D34,'LABOR-INSUMOS'!A:F,2,FALSE),IF(C34="SINAPI",VLOOKUP(D34,'SINAPI-INSUMOS'!A:E,2,FALSE),IF(C34="COTAÇÃO",VLOOKUP(D34,#REF!,2,FALSE)))),IF(C34="LABOR",VLOOKUP(D34,'LABOR-SERVIÇOS'!A:F,5,FALSE),IF(C34="SINAPI",VLOOKUP(D34,'SINAPI-SERVIÇOS'!A:E,2,FALSE),"outro")))</f>
        <v>ELETRICISTA</v>
      </c>
      <c r="F34" s="441" t="s">
        <v>20</v>
      </c>
      <c r="G34" s="438" t="str">
        <f>IF(B34="I",IF(C34="LABOR",VLOOKUP(D34,'LABOR-INSUMOS'!A:F,3,FALSE),IF(C34="SINAPI",VLOOKUP(D34,'SINAPI-INSUMOS'!A:E,3,FALSE),IF(C34="COTAÇÃO",VLOOKUP(D34,#REF!,3,FALSE)))),IF(C34="LABOR",VLOOKUP(D34,'LABOR-SERVIÇOS'!A:F,6,FALSE),IF(C34="SINAPI",VLOOKUP(D34,'SINAPI-SERVIÇOS'!A:E,3,FALSE),"outro")))</f>
        <v>H</v>
      </c>
      <c r="H34" s="439">
        <v>0.5</v>
      </c>
      <c r="I34" s="440">
        <f>IF(B34="I",IF(F34="MO",IF(C34="LABOR",ROUND(VLOOKUP(D34,'LABOR-INSUMOS'!A:F,4,FALSE)/(1+'LABOR-INSUMOS'!$E$1),2),IF(C34="SINAPI",ROUND(VLOOKUP(D34,'SINAPI-INSUMOS'!A:E,5,FALSE)/(1+'SINAPI-INSUMOS'!$E$1),2),"outro")),IF(C34="LABOR",VLOOKUP(D34,'LABOR-INSUMOS'!A:F,4,FALSE),IF(C34="SINAPI",VLOOKUP(D34,'SINAPI-INSUMOS'!A:E,5,FALSE),IF(C34="COTAÇÃO",VLOOKUP(D34,#REF!,14,FALSE))))),IF(C34="SINAPI",IF(F34="MO",ROUND(VLOOKUP(D34,'SINAPI-SERVIÇOS'!A:D,4,FALSE)/(1+'SINAPI-SERVIÇOS'!$E$1),2),VLOOKUP(D34,'SINAPI-SERVIÇOS'!A:D,4,FALSE)),"outro"))</f>
        <v>5.12</v>
      </c>
      <c r="J34" s="440">
        <f t="shared" ref="J34:J40" si="4">ROUND(H34*I34,2)</f>
        <v>2.56</v>
      </c>
    </row>
    <row r="35" spans="1:10" s="448" customFormat="1">
      <c r="A35" s="461"/>
      <c r="B35" s="451" t="s">
        <v>4185</v>
      </c>
      <c r="C35" s="441" t="s">
        <v>4049</v>
      </c>
      <c r="D35" s="438">
        <v>10101</v>
      </c>
      <c r="E35" s="333" t="str">
        <f>IF(B35="I",IF(C35="LABOR",VLOOKUP(D35,'LABOR-INSUMOS'!A:F,2,FALSE),IF(C35="SINAPI",VLOOKUP(D35,'SINAPI-INSUMOS'!A:E,2,FALSE),IF(C35="COTAÇÃO",VLOOKUP(D35,#REF!,2,FALSE)))),IF(C35="LABOR",VLOOKUP(D35,'LABOR-SERVIÇOS'!A:F,5,FALSE),IF(C35="SINAPI",VLOOKUP(D35,'SINAPI-SERVIÇOS'!A:E,2,FALSE),"outro")))</f>
        <v>AJUDANTE</v>
      </c>
      <c r="F35" s="441" t="s">
        <v>20</v>
      </c>
      <c r="G35" s="438" t="str">
        <f>IF(B35="I",IF(C35="LABOR",VLOOKUP(D35,'LABOR-INSUMOS'!A:F,3,FALSE),IF(C35="SINAPI",VLOOKUP(D35,'SINAPI-INSUMOS'!A:E,3,FALSE),IF(C35="COTAÇÃO",VLOOKUP(D35,#REF!,3,FALSE)))),IF(C35="LABOR",VLOOKUP(D35,'LABOR-SERVIÇOS'!A:F,6,FALSE),IF(C35="SINAPI",VLOOKUP(D35,'SINAPI-SERVIÇOS'!A:E,3,FALSE),"outro")))</f>
        <v>H</v>
      </c>
      <c r="H35" s="439">
        <v>0.5</v>
      </c>
      <c r="I35" s="440">
        <f>IF(B35="I",IF(F35="MO",IF(C35="LABOR",ROUND(VLOOKUP(D35,'LABOR-INSUMOS'!A:F,4,FALSE)/(1+'LABOR-INSUMOS'!$E$1),2),IF(C35="SINAPI",ROUND(VLOOKUP(D35,'SINAPI-INSUMOS'!A:E,5,FALSE)/(1+'SINAPI-INSUMOS'!$E$1),2),"outro")),IF(C35="LABOR",VLOOKUP(D35,'LABOR-INSUMOS'!A:F,4,FALSE),IF(C35="SINAPI",VLOOKUP(D35,'SINAPI-INSUMOS'!A:E,5,FALSE),IF(C35="COTAÇÃO",VLOOKUP(D35,#REF!,14,FALSE))))),IF(C35="SINAPI",IF(F35="MO",ROUND(VLOOKUP(D35,'SINAPI-SERVIÇOS'!A:D,4,FALSE)/(1+'SINAPI-SERVIÇOS'!$E$1),2),VLOOKUP(D35,'SINAPI-SERVIÇOS'!A:D,4,FALSE)),"outro"))</f>
        <v>4.3099999999999996</v>
      </c>
      <c r="J35" s="440">
        <f t="shared" si="4"/>
        <v>2.16</v>
      </c>
    </row>
    <row r="36" spans="1:10" s="448" customFormat="1">
      <c r="A36" s="461"/>
      <c r="B36" s="451" t="s">
        <v>4185</v>
      </c>
      <c r="C36" s="441" t="s">
        <v>4049</v>
      </c>
      <c r="D36" s="438">
        <v>26879</v>
      </c>
      <c r="E36" s="333" t="str">
        <f>IF(B36="I",IF(C36="LABOR",VLOOKUP(D36,'LABOR-INSUMOS'!A:F,2,FALSE),IF(C36="SINAPI",VLOOKUP(D36,'SINAPI-INSUMOS'!A:E,2,FALSE),IF(C36="COTAÇÃO",VLOOKUP(D36,#REF!,2,FALSE)))),IF(C36="LABOR",VLOOKUP(D36,'LABOR-SERVIÇOS'!A:F,5,FALSE),IF(C36="SINAPI",VLOOKUP(D36,'SINAPI-SERVIÇOS'!A:E,2,FALSE),"outro")))</f>
        <v>ARRUELA LISA AÇO INOX 1/4" REF. TEL-5303</v>
      </c>
      <c r="F36" s="441" t="s">
        <v>53</v>
      </c>
      <c r="G36" s="438" t="str">
        <f>IF(B36="I",IF(C36="LABOR",VLOOKUP(D36,'LABOR-INSUMOS'!A:F,3,FALSE),IF(C36="SINAPI",VLOOKUP(D36,'SINAPI-INSUMOS'!A:E,3,FALSE),IF(C36="COTAÇÃO",VLOOKUP(D36,#REF!,3,FALSE)))),IF(C36="LABOR",VLOOKUP(D36,'LABOR-SERVIÇOS'!A:F,6,FALSE),IF(C36="SINAPI",VLOOKUP(D36,'SINAPI-SERVIÇOS'!A:E,3,FALSE),"outro")))</f>
        <v>UN</v>
      </c>
      <c r="H36" s="439">
        <v>2</v>
      </c>
      <c r="I36" s="440">
        <f>IF(B36="I",IF(F36="MO",IF(C36="LABOR",ROUND(VLOOKUP(D36,'LABOR-INSUMOS'!A:F,4,FALSE)/(1+'LABOR-INSUMOS'!$E$1),2),IF(C36="SINAPI",ROUND(VLOOKUP(D36,'SINAPI-INSUMOS'!A:E,5,FALSE)/(1+'SINAPI-INSUMOS'!$E$1),2),"outro")),IF(C36="LABOR",VLOOKUP(D36,'LABOR-INSUMOS'!A:F,4,FALSE),IF(C36="SINAPI",VLOOKUP(D36,'SINAPI-INSUMOS'!A:E,5,FALSE),IF(C36="COTAÇÃO",VLOOKUP(D36,#REF!,14,FALSE))))),IF(C36="SINAPI",IF(F36="MO",ROUND(VLOOKUP(D36,'SINAPI-SERVIÇOS'!A:D,4,FALSE)/(1+'SINAPI-SERVIÇOS'!$E$1),2),VLOOKUP(D36,'SINAPI-SERVIÇOS'!A:D,4,FALSE)),"outro"))</f>
        <v>0.14000000000000001</v>
      </c>
      <c r="J36" s="440">
        <f t="shared" si="4"/>
        <v>0.28000000000000003</v>
      </c>
    </row>
    <row r="37" spans="1:10" s="448" customFormat="1">
      <c r="A37" s="461"/>
      <c r="B37" s="451" t="s">
        <v>4185</v>
      </c>
      <c r="C37" s="441" t="s">
        <v>4049</v>
      </c>
      <c r="D37" s="438">
        <v>26877</v>
      </c>
      <c r="E37" s="333" t="str">
        <f>IF(B37="I",IF(C37="LABOR",VLOOKUP(D37,'LABOR-INSUMOS'!A:F,2,FALSE),IF(C37="SINAPI",VLOOKUP(D37,'SINAPI-INSUMOS'!A:E,2,FALSE),IF(C37="COTAÇÃO",VLOOKUP(D37,#REF!,2,FALSE)))),IF(C37="LABOR",VLOOKUP(D37,'LABOR-SERVIÇOS'!A:F,5,FALSE),IF(C37="SINAPI",VLOOKUP(D37,'SINAPI-SERVIÇOS'!A:E,2,FALSE),"outro")))</f>
        <v>PARAFUSO AUTOATARRACHANTE DIM 4.2X32MM REF TEL5333</v>
      </c>
      <c r="F37" s="441" t="s">
        <v>53</v>
      </c>
      <c r="G37" s="438" t="str">
        <f>IF(B37="I",IF(C37="LABOR",VLOOKUP(D37,'LABOR-INSUMOS'!A:F,3,FALSE),IF(C37="SINAPI",VLOOKUP(D37,'SINAPI-INSUMOS'!A:E,3,FALSE),IF(C37="COTAÇÃO",VLOOKUP(D37,#REF!,3,FALSE)))),IF(C37="LABOR",VLOOKUP(D37,'LABOR-SERVIÇOS'!A:F,6,FALSE),IF(C37="SINAPI",VLOOKUP(D37,'SINAPI-SERVIÇOS'!A:E,3,FALSE),"outro")))</f>
        <v>UN</v>
      </c>
      <c r="H37" s="439">
        <v>2</v>
      </c>
      <c r="I37" s="440">
        <f>IF(B37="I",IF(F37="MO",IF(C37="LABOR",ROUND(VLOOKUP(D37,'LABOR-INSUMOS'!A:F,4,FALSE)/(1+'LABOR-INSUMOS'!$E$1),2),IF(C37="SINAPI",ROUND(VLOOKUP(D37,'SINAPI-INSUMOS'!A:E,5,FALSE)/(1+'SINAPI-INSUMOS'!$E$1),2),"outro")),IF(C37="LABOR",VLOOKUP(D37,'LABOR-INSUMOS'!A:F,4,FALSE),IF(C37="SINAPI",VLOOKUP(D37,'SINAPI-INSUMOS'!A:E,5,FALSE),IF(C37="COTAÇÃO",VLOOKUP(D37,#REF!,14,FALSE))))),IF(C37="SINAPI",IF(F37="MO",ROUND(VLOOKUP(D37,'SINAPI-SERVIÇOS'!A:D,4,FALSE)/(1+'SINAPI-SERVIÇOS'!$E$1),2),VLOOKUP(D37,'SINAPI-SERVIÇOS'!A:D,4,FALSE)),"outro"))</f>
        <v>0.18</v>
      </c>
      <c r="J37" s="440">
        <f t="shared" si="4"/>
        <v>0.36</v>
      </c>
    </row>
    <row r="38" spans="1:10" s="448" customFormat="1">
      <c r="A38" s="461"/>
      <c r="B38" s="451" t="s">
        <v>4185</v>
      </c>
      <c r="C38" s="441" t="s">
        <v>4049</v>
      </c>
      <c r="D38" s="438">
        <v>26894</v>
      </c>
      <c r="E38" s="333" t="str">
        <f>IF(B38="I",IF(C38="LABOR",VLOOKUP(D38,'LABOR-INSUMOS'!A:F,2,FALSE),IF(C38="SINAPI",VLOOKUP(D38,'SINAPI-INSUMOS'!A:E,2,FALSE),IF(C38="COTAÇÃO",VLOOKUP(D38,#REF!,2,FALSE)))),IF(C38="LABOR",VLOOKUP(D38,'LABOR-SERVIÇOS'!A:F,5,FALSE),IF(C38="SINAPI",VLOOKUP(D38,'SINAPI-SERVIÇOS'!A:E,2,FALSE),"outro")))</f>
        <v>BUCHA DE NYLON N.º6 REF.: TEL-5306</v>
      </c>
      <c r="F38" s="441" t="s">
        <v>53</v>
      </c>
      <c r="G38" s="438" t="str">
        <f>IF(B38="I",IF(C38="LABOR",VLOOKUP(D38,'LABOR-INSUMOS'!A:F,3,FALSE),IF(C38="SINAPI",VLOOKUP(D38,'SINAPI-INSUMOS'!A:E,3,FALSE),IF(C38="COTAÇÃO",VLOOKUP(D38,#REF!,3,FALSE)))),IF(C38="LABOR",VLOOKUP(D38,'LABOR-SERVIÇOS'!A:F,6,FALSE),IF(C38="SINAPI",VLOOKUP(D38,'SINAPI-SERVIÇOS'!A:E,3,FALSE),"outro")))</f>
        <v>UN</v>
      </c>
      <c r="H38" s="439">
        <v>2</v>
      </c>
      <c r="I38" s="440">
        <f>IF(B38="I",IF(F38="MO",IF(C38="LABOR",ROUND(VLOOKUP(D38,'LABOR-INSUMOS'!A:F,4,FALSE)/(1+'LABOR-INSUMOS'!$E$1),2),IF(C38="SINAPI",ROUND(VLOOKUP(D38,'SINAPI-INSUMOS'!A:E,5,FALSE)/(1+'SINAPI-INSUMOS'!$E$1),2),"outro")),IF(C38="LABOR",VLOOKUP(D38,'LABOR-INSUMOS'!A:F,4,FALSE),IF(C38="SINAPI",VLOOKUP(D38,'SINAPI-INSUMOS'!A:E,5,FALSE),IF(C38="COTAÇÃO",VLOOKUP(D38,#REF!,14,FALSE))))),IF(C38="SINAPI",IF(F38="MO",ROUND(VLOOKUP(D38,'SINAPI-SERVIÇOS'!A:D,4,FALSE)/(1+'SINAPI-SERVIÇOS'!$E$1),2),VLOOKUP(D38,'SINAPI-SERVIÇOS'!A:D,4,FALSE)),"outro"))</f>
        <v>0.11</v>
      </c>
      <c r="J38" s="440">
        <f t="shared" si="4"/>
        <v>0.22</v>
      </c>
    </row>
    <row r="39" spans="1:10" s="448" customFormat="1">
      <c r="A39" s="461"/>
      <c r="B39" s="451" t="s">
        <v>4185</v>
      </c>
      <c r="C39" s="441" t="s">
        <v>4049</v>
      </c>
      <c r="D39" s="438">
        <v>24184</v>
      </c>
      <c r="E39" s="333" t="str">
        <f>IF(B39="I",IF(C39="LABOR",VLOOKUP(D39,'LABOR-INSUMOS'!A:F,2,FALSE),IF(C39="SINAPI",VLOOKUP(D39,'SINAPI-INSUMOS'!A:E,2,FALSE),IF(C39="COTAÇÃO",VLOOKUP(D39,#REF!,2,FALSE)))),IF(C39="LABOR",VLOOKUP(D39,'LABOR-SERVIÇOS'!A:F,5,FALSE),IF(C39="SINAPI",VLOOKUP(D39,'SINAPI-SERVIÇOS'!A:E,2,FALSE),"outro")))</f>
        <v>POLIURETANO FLEXIVEL BISNAGA 360G TEL 5905</v>
      </c>
      <c r="F39" s="441" t="s">
        <v>53</v>
      </c>
      <c r="G39" s="438" t="str">
        <f>IF(B39="I",IF(C39="LABOR",VLOOKUP(D39,'LABOR-INSUMOS'!A:F,3,FALSE),IF(C39="SINAPI",VLOOKUP(D39,'SINAPI-INSUMOS'!A:E,3,FALSE),IF(C39="COTAÇÃO",VLOOKUP(D39,#REF!,3,FALSE)))),IF(C39="LABOR",VLOOKUP(D39,'LABOR-SERVIÇOS'!A:F,6,FALSE),IF(C39="SINAPI",VLOOKUP(D39,'SINAPI-SERVIÇOS'!A:E,3,FALSE),"outro")))</f>
        <v>UN</v>
      </c>
      <c r="H39" s="439">
        <v>5.1999999999999998E-2</v>
      </c>
      <c r="I39" s="440">
        <f>IF(B39="I",IF(F39="MO",IF(C39="LABOR",ROUND(VLOOKUP(D39,'LABOR-INSUMOS'!A:F,4,FALSE)/(1+'LABOR-INSUMOS'!$E$1),2),IF(C39="SINAPI",ROUND(VLOOKUP(D39,'SINAPI-INSUMOS'!A:E,5,FALSE)/(1+'SINAPI-INSUMOS'!$E$1),2),"outro")),IF(C39="LABOR",VLOOKUP(D39,'LABOR-INSUMOS'!A:F,4,FALSE),IF(C39="SINAPI",VLOOKUP(D39,'SINAPI-INSUMOS'!A:E,5,FALSE),IF(C39="COTAÇÃO",VLOOKUP(D39,#REF!,14,FALSE))))),IF(C39="SINAPI",IF(F39="MO",ROUND(VLOOKUP(D39,'SINAPI-SERVIÇOS'!A:D,4,FALSE)/(1+'SINAPI-SERVIÇOS'!$E$1),2),VLOOKUP(D39,'SINAPI-SERVIÇOS'!A:D,4,FALSE)),"outro"))</f>
        <v>29.01</v>
      </c>
      <c r="J39" s="440">
        <f t="shared" si="4"/>
        <v>1.51</v>
      </c>
    </row>
    <row r="40" spans="1:10" s="448" customFormat="1">
      <c r="A40" s="461"/>
      <c r="B40" s="451" t="s">
        <v>4185</v>
      </c>
      <c r="C40" s="441" t="s">
        <v>4049</v>
      </c>
      <c r="D40" s="438">
        <v>48057</v>
      </c>
      <c r="E40" s="333" t="str">
        <f>IF(B40="I",IF(C40="LABOR",VLOOKUP(D40,'LABOR-INSUMOS'!A:F,2,FALSE),IF(C40="SINAPI",VLOOKUP(D40,'SINAPI-INSUMOS'!A:E,2,FALSE),IF(C40="COTAÇÃO",VLOOKUP(D40,#REF!,2,FALSE)))),IF(C40="LABOR",VLOOKUP(D40,'LABOR-SERVIÇOS'!A:F,5,FALSE),IF(C40="SINAPI",VLOOKUP(D40,'SINAPI-SERVIÇOS'!A:E,2,FALSE),"outro")))</f>
        <v>SUPORTE ISOLADOR REFORCADO P/APARAFUSAR C/CHAPA</v>
      </c>
      <c r="F40" s="441" t="s">
        <v>53</v>
      </c>
      <c r="G40" s="438" t="str">
        <f>IF(B40="I",IF(C40="LABOR",VLOOKUP(D40,'LABOR-INSUMOS'!A:F,3,FALSE),IF(C40="SINAPI",VLOOKUP(D40,'SINAPI-INSUMOS'!A:E,3,FALSE),IF(C40="COTAÇÃO",VLOOKUP(D40,#REF!,3,FALSE)))),IF(C40="LABOR",VLOOKUP(D40,'LABOR-SERVIÇOS'!A:F,6,FALSE),IF(C40="SINAPI",VLOOKUP(D40,'SINAPI-SERVIÇOS'!A:E,3,FALSE),"outro")))</f>
        <v>UN</v>
      </c>
      <c r="H40" s="439">
        <v>1</v>
      </c>
      <c r="I40" s="440">
        <f>IF(B40="I",IF(F40="MO",IF(C40="LABOR",ROUND(VLOOKUP(D40,'LABOR-INSUMOS'!A:F,4,FALSE)/(1+'LABOR-INSUMOS'!$E$1),2),IF(C40="SINAPI",ROUND(VLOOKUP(D40,'SINAPI-INSUMOS'!A:E,5,FALSE)/(1+'SINAPI-INSUMOS'!$E$1),2),"outro")),IF(C40="LABOR",VLOOKUP(D40,'LABOR-INSUMOS'!A:F,4,FALSE),IF(C40="SINAPI",VLOOKUP(D40,'SINAPI-INSUMOS'!A:E,5,FALSE),IF(C40="COTAÇÃO",VLOOKUP(D40,#REF!,14,FALSE))))),IF(C40="SINAPI",IF(F40="MO",ROUND(VLOOKUP(D40,'SINAPI-SERVIÇOS'!A:D,4,FALSE)/(1+'SINAPI-SERVIÇOS'!$E$1),2),VLOOKUP(D40,'SINAPI-SERVIÇOS'!A:D,4,FALSE)),"outro"))</f>
        <v>5.08</v>
      </c>
      <c r="J40" s="440">
        <f t="shared" si="4"/>
        <v>5.08</v>
      </c>
    </row>
    <row r="41" spans="1:10" s="500" customFormat="1">
      <c r="A41" s="489"/>
      <c r="B41" s="490"/>
      <c r="C41" s="491"/>
      <c r="D41" s="491"/>
      <c r="E41" s="492"/>
      <c r="F41" s="491"/>
      <c r="G41" s="492"/>
      <c r="H41" s="492"/>
      <c r="I41" s="492"/>
      <c r="J41" s="493"/>
    </row>
    <row r="42" spans="1:10" s="448" customFormat="1" ht="25.5">
      <c r="A42" s="805" t="s">
        <v>7</v>
      </c>
      <c r="B42" s="806"/>
      <c r="C42" s="805" t="s">
        <v>8</v>
      </c>
      <c r="D42" s="806"/>
      <c r="E42" s="369" t="s">
        <v>9</v>
      </c>
      <c r="F42" s="466" t="s">
        <v>1</v>
      </c>
      <c r="G42" s="450"/>
      <c r="H42" s="380"/>
      <c r="I42" s="372"/>
      <c r="J42" s="373" t="s">
        <v>4071</v>
      </c>
    </row>
    <row r="43" spans="1:10" s="448" customFormat="1">
      <c r="A43" s="456" t="s">
        <v>4263</v>
      </c>
      <c r="B43" s="457">
        <v>5</v>
      </c>
      <c r="C43" s="451"/>
      <c r="D43" s="451"/>
      <c r="E43" s="447" t="s">
        <v>5466</v>
      </c>
      <c r="F43" s="452" t="s">
        <v>4052</v>
      </c>
      <c r="G43" s="453"/>
      <c r="H43" s="381"/>
      <c r="I43" s="374"/>
      <c r="J43" s="375">
        <f>((SUMIF(F45:F47,"MO",J45:J47)*(1+$G$3)+(SUM(J45:J47)-SUMIF(F45:F47,"MO",J45:J47)))*(1+$H$3))</f>
        <v>22.3189568096</v>
      </c>
    </row>
    <row r="44" spans="1:10" s="448" customFormat="1">
      <c r="A44" s="436"/>
      <c r="B44" s="458" t="s">
        <v>0</v>
      </c>
      <c r="C44" s="454" t="s">
        <v>5</v>
      </c>
      <c r="D44" s="454" t="s">
        <v>6</v>
      </c>
      <c r="E44" s="370" t="s">
        <v>4050</v>
      </c>
      <c r="F44" s="454" t="s">
        <v>0</v>
      </c>
      <c r="G44" s="455" t="s">
        <v>1</v>
      </c>
      <c r="H44" s="382" t="s">
        <v>2</v>
      </c>
      <c r="I44" s="376" t="s">
        <v>3</v>
      </c>
      <c r="J44" s="377" t="s">
        <v>4</v>
      </c>
    </row>
    <row r="45" spans="1:10" s="448" customFormat="1">
      <c r="A45" s="461"/>
      <c r="B45" s="451" t="s">
        <v>4185</v>
      </c>
      <c r="C45" s="441" t="s">
        <v>4049</v>
      </c>
      <c r="D45" s="438">
        <v>10115</v>
      </c>
      <c r="E45" s="333" t="str">
        <f>IF(B45="I",IF(C45="LABOR",VLOOKUP(D45,'LABOR-INSUMOS'!A:F,2,FALSE),IF(C45="SINAPI",VLOOKUP(D45,'SINAPI-INSUMOS'!A:E,2,FALSE),IF(C45="COTAÇÃO",VLOOKUP(D45,#REF!,2,FALSE)))),IF(C45="LABOR",VLOOKUP(D45,'LABOR-SERVIÇOS'!A:F,5,FALSE),IF(C45="SINAPI",VLOOKUP(D45,'SINAPI-SERVIÇOS'!A:E,2,FALSE),"outro")))</f>
        <v>ELETRICISTA</v>
      </c>
      <c r="F45" s="441" t="s">
        <v>20</v>
      </c>
      <c r="G45" s="438" t="str">
        <f>IF(B45="I",IF(C45="LABOR",VLOOKUP(D45,'LABOR-INSUMOS'!A:F,3,FALSE),IF(C45="SINAPI",VLOOKUP(D45,'SINAPI-INSUMOS'!A:E,3,FALSE),IF(C45="COTAÇÃO",VLOOKUP(D45,#REF!,3,FALSE)))),IF(C45="LABOR",VLOOKUP(D45,'LABOR-SERVIÇOS'!A:F,6,FALSE),IF(C45="SINAPI",VLOOKUP(D45,'SINAPI-SERVIÇOS'!A:E,3,FALSE),"outro")))</f>
        <v>H</v>
      </c>
      <c r="H45" s="439">
        <v>0.5</v>
      </c>
      <c r="I45" s="440">
        <f>IF(B45="I",IF(F45="MO",IF(C45="LABOR",ROUND(VLOOKUP(D45,'LABOR-INSUMOS'!A:F,4,FALSE)/(1+'LABOR-INSUMOS'!$E$1),2),IF(C45="SINAPI",ROUND(VLOOKUP(D45,'SINAPI-INSUMOS'!A:E,5,FALSE)/(1+'SINAPI-INSUMOS'!$E$1),2),"outro")),IF(C45="LABOR",VLOOKUP(D45,'LABOR-INSUMOS'!A:F,4,FALSE),IF(C45="SINAPI",VLOOKUP(D45,'SINAPI-INSUMOS'!A:E,5,FALSE),IF(C45="COTAÇÃO",VLOOKUP(D45,#REF!,14,FALSE))))),IF(C45="SINAPI",IF(F45="MO",ROUND(VLOOKUP(D45,'SINAPI-SERVIÇOS'!A:D,4,FALSE)/(1+'SINAPI-SERVIÇOS'!$E$1),2),VLOOKUP(D45,'SINAPI-SERVIÇOS'!A:D,4,FALSE)),"outro"))</f>
        <v>5.12</v>
      </c>
      <c r="J45" s="440">
        <f t="shared" ref="J45:J47" si="5">ROUND(H45*I45,2)</f>
        <v>2.56</v>
      </c>
    </row>
    <row r="46" spans="1:10" s="448" customFormat="1">
      <c r="A46" s="461"/>
      <c r="B46" s="451" t="s">
        <v>4185</v>
      </c>
      <c r="C46" s="441" t="s">
        <v>4049</v>
      </c>
      <c r="D46" s="438">
        <v>10101</v>
      </c>
      <c r="E46" s="333" t="str">
        <f>IF(B46="I",IF(C46="LABOR",VLOOKUP(D46,'LABOR-INSUMOS'!A:F,2,FALSE),IF(C46="SINAPI",VLOOKUP(D46,'SINAPI-INSUMOS'!A:E,2,FALSE),IF(C46="COTAÇÃO",VLOOKUP(D46,#REF!,2,FALSE)))),IF(C46="LABOR",VLOOKUP(D46,'LABOR-SERVIÇOS'!A:F,5,FALSE),IF(C46="SINAPI",VLOOKUP(D46,'SINAPI-SERVIÇOS'!A:E,2,FALSE),"outro")))</f>
        <v>AJUDANTE</v>
      </c>
      <c r="F46" s="441" t="s">
        <v>20</v>
      </c>
      <c r="G46" s="438" t="str">
        <f>IF(B46="I",IF(C46="LABOR",VLOOKUP(D46,'LABOR-INSUMOS'!A:F,3,FALSE),IF(C46="SINAPI",VLOOKUP(D46,'SINAPI-INSUMOS'!A:E,3,FALSE),IF(C46="COTAÇÃO",VLOOKUP(D46,#REF!,3,FALSE)))),IF(C46="LABOR",VLOOKUP(D46,'LABOR-SERVIÇOS'!A:F,6,FALSE),IF(C46="SINAPI",VLOOKUP(D46,'SINAPI-SERVIÇOS'!A:E,3,FALSE),"outro")))</f>
        <v>H</v>
      </c>
      <c r="H46" s="439">
        <v>0.5</v>
      </c>
      <c r="I46" s="440">
        <f>IF(B46="I",IF(F46="MO",IF(C46="LABOR",ROUND(VLOOKUP(D46,'LABOR-INSUMOS'!A:F,4,FALSE)/(1+'LABOR-INSUMOS'!$E$1),2),IF(C46="SINAPI",ROUND(VLOOKUP(D46,'SINAPI-INSUMOS'!A:E,5,FALSE)/(1+'SINAPI-INSUMOS'!$E$1),2),"outro")),IF(C46="LABOR",VLOOKUP(D46,'LABOR-INSUMOS'!A:F,4,FALSE),IF(C46="SINAPI",VLOOKUP(D46,'SINAPI-INSUMOS'!A:E,5,FALSE),IF(C46="COTAÇÃO",VLOOKUP(D46,#REF!,14,FALSE))))),IF(C46="SINAPI",IF(F46="MO",ROUND(VLOOKUP(D46,'SINAPI-SERVIÇOS'!A:D,4,FALSE)/(1+'SINAPI-SERVIÇOS'!$E$1),2),VLOOKUP(D46,'SINAPI-SERVIÇOS'!A:D,4,FALSE)),"outro"))</f>
        <v>4.3099999999999996</v>
      </c>
      <c r="J46" s="440">
        <f>ROUND(H46*I46,2)</f>
        <v>2.16</v>
      </c>
    </row>
    <row r="47" spans="1:10" s="448" customFormat="1" ht="33.75" customHeight="1">
      <c r="A47" s="461"/>
      <c r="B47" s="451" t="s">
        <v>4185</v>
      </c>
      <c r="C47" s="459" t="s">
        <v>4083</v>
      </c>
      <c r="D47" s="460">
        <v>7571</v>
      </c>
      <c r="E47" s="445" t="str">
        <f>IF(B47="I",IF(C47="LABOR",VLOOKUP(D47,'LABOR-INSUMOS'!A:F,2,FALSE),IF(C47="SINAPI",VLOOKUP(D47,'SINAPI-INSUMOS'!A:E,2,FALSE),IF(C47="COTAÇÃO",VLOOKUP(D47,#REF!,2,FALSE)))),IF(C47="LABOR",VLOOKUP(D47,'LABOR-SERVIÇOS'!A:F,5,FALSE),IF(C47="SINAPI",VLOOKUP(D47,'SINAPI-SERVIÇOS'!A:E,2,FALSE),"outro")))</f>
        <v>TERMINAL AEREO EM ACO GALV DN 3/8'', COMPRIM= 300MM C/ BASE DE FIXACAOHORIZONTAL</v>
      </c>
      <c r="F47" s="459" t="s">
        <v>53</v>
      </c>
      <c r="G47" s="460" t="str">
        <f>IF(B47="I",IF(C47="LABOR",VLOOKUP(D47,'LABOR-INSUMOS'!A:F,3,FALSE),IF(C47="SINAPI",VLOOKUP(D47,'SINAPI-INSUMOS'!A:E,3,FALSE),IF(C47="COTAÇÃO",VLOOKUP(D47,#REF!,3,FALSE)))),IF(C47="LABOR",VLOOKUP(D47,'LABOR-SERVIÇOS'!A:F,6,FALSE),IF(C47="SINAPI",VLOOKUP(D47,'SINAPI-SERVIÇOS'!A:E,3,FALSE),"outro")))</f>
        <v>UN</v>
      </c>
      <c r="H47" s="463">
        <v>1</v>
      </c>
      <c r="I47" s="464">
        <f>IF(B47="I",IF(F47="MO",IF(C47="LABOR",ROUND(VLOOKUP(D47,'LABOR-INSUMOS'!A:F,4,FALSE)/(1+'LABOR-INSUMOS'!$E$1),2),IF(C47="SINAPI",ROUND(VLOOKUP(D47,'SINAPI-INSUMOS'!A:E,5,FALSE)/(1+'SINAPI-INSUMOS'!$E$1),2),"outro")),IF(C47="LABOR",VLOOKUP(D47,'LABOR-INSUMOS'!A:F,4,FALSE),IF(C47="SINAPI",VLOOKUP(D47,'SINAPI-INSUMOS'!A:E,5,FALSE),IF(C47="COTAÇÃO",VLOOKUP(D47,#REF!,14,FALSE))))),IF(C47="SINAPI",IF(F47="MO",ROUND(VLOOKUP(D47,'SINAPI-SERVIÇOS'!A:D,4,FALSE)/(1+'SINAPI-SERVIÇOS'!$E$1),2),VLOOKUP(D47,'SINAPI-SERVIÇOS'!A:D,4,FALSE)),"outro"))</f>
        <v>6.4</v>
      </c>
      <c r="J47" s="464">
        <f t="shared" si="5"/>
        <v>6.4</v>
      </c>
    </row>
    <row r="48" spans="1:10" s="500" customFormat="1">
      <c r="A48" s="489"/>
      <c r="B48" s="490"/>
      <c r="C48" s="491"/>
      <c r="D48" s="491"/>
      <c r="E48" s="492"/>
      <c r="F48" s="491"/>
      <c r="G48" s="492"/>
      <c r="H48" s="492"/>
      <c r="I48" s="492"/>
      <c r="J48" s="493"/>
    </row>
    <row r="49" spans="1:13" ht="25.5">
      <c r="A49" s="799" t="s">
        <v>7</v>
      </c>
      <c r="B49" s="799"/>
      <c r="C49" s="799" t="s">
        <v>8</v>
      </c>
      <c r="D49" s="799"/>
      <c r="E49" s="369" t="s">
        <v>9</v>
      </c>
      <c r="F49" s="133" t="s">
        <v>1</v>
      </c>
      <c r="G49" s="134"/>
      <c r="H49" s="163"/>
      <c r="I49" s="155"/>
      <c r="J49" s="156" t="s">
        <v>4071</v>
      </c>
      <c r="K49" s="128"/>
      <c r="L49" s="128"/>
      <c r="M49" s="128"/>
    </row>
    <row r="50" spans="1:13" ht="30">
      <c r="A50" s="141" t="s">
        <v>4263</v>
      </c>
      <c r="B50" s="142">
        <v>6</v>
      </c>
      <c r="C50" s="135"/>
      <c r="D50" s="135"/>
      <c r="E50" s="446" t="s">
        <v>4265</v>
      </c>
      <c r="F50" s="473" t="s">
        <v>4052</v>
      </c>
      <c r="G50" s="137"/>
      <c r="H50" s="164"/>
      <c r="I50" s="157"/>
      <c r="J50" s="375" t="e">
        <f>((SUMIF(F52:F54,"MO",J52:J54)*(1+$G$3)+(SUM(J52:J54)-SUMIF(F52:F54,"MO",J52:J54)))*(1+$H$3))</f>
        <v>#REF!</v>
      </c>
      <c r="K50" s="128"/>
      <c r="L50" s="128"/>
      <c r="M50" s="128"/>
    </row>
    <row r="51" spans="1:13">
      <c r="A51" s="146"/>
      <c r="B51" s="143" t="s">
        <v>0</v>
      </c>
      <c r="C51" s="138" t="s">
        <v>5</v>
      </c>
      <c r="D51" s="138" t="s">
        <v>6</v>
      </c>
      <c r="E51" s="370" t="s">
        <v>4050</v>
      </c>
      <c r="F51" s="138" t="s">
        <v>0</v>
      </c>
      <c r="G51" s="139" t="s">
        <v>1</v>
      </c>
      <c r="H51" s="165" t="s">
        <v>2</v>
      </c>
      <c r="I51" s="158" t="s">
        <v>3</v>
      </c>
      <c r="J51" s="159" t="s">
        <v>4</v>
      </c>
      <c r="K51" s="128"/>
      <c r="L51" s="128"/>
      <c r="M51" s="128"/>
    </row>
    <row r="52" spans="1:13">
      <c r="A52" s="147"/>
      <c r="B52" s="451" t="s">
        <v>4185</v>
      </c>
      <c r="C52" s="441" t="s">
        <v>4049</v>
      </c>
      <c r="D52" s="438">
        <v>10115</v>
      </c>
      <c r="E52" s="333" t="str">
        <f>IF(B52="I",IF(C52="LABOR",VLOOKUP(D52,'LABOR-INSUMOS'!A:F,2,FALSE),IF(C52="SINAPI",VLOOKUP(D52,'SINAPI-INSUMOS'!A:E,2,FALSE),IF(C52="COTAÇÃO",VLOOKUP(D52,#REF!,2,FALSE)))),IF(C52="LABOR",VLOOKUP(D52,'LABOR-SERVIÇOS'!A:F,5,FALSE),IF(C52="SINAPI",VLOOKUP(D52,'SINAPI-SERVIÇOS'!A:E,2,FALSE),"outro")))</f>
        <v>ELETRICISTA</v>
      </c>
      <c r="F52" s="144" t="s">
        <v>20</v>
      </c>
      <c r="G52" s="438" t="str">
        <f>IF(B52="I",IF(C52="LABOR",VLOOKUP(D52,'LABOR-INSUMOS'!A:F,3,FALSE),IF(C52="SINAPI",VLOOKUP(D52,'SINAPI-INSUMOS'!A:E,3,FALSE),IF(C52="COTAÇÃO",VLOOKUP(D52,#REF!,3,FALSE)))),IF(C52="LABOR",VLOOKUP(D52,'LABOR-SERVIÇOS'!A:F,6,FALSE),IF(C52="SINAPI",VLOOKUP(D52,'SINAPI-SERVIÇOS'!A:E,3,FALSE),"outro")))</f>
        <v>H</v>
      </c>
      <c r="H52" s="166">
        <v>0.2</v>
      </c>
      <c r="I52" s="440">
        <f>IF(B52="I",IF(F52="MO",IF(C52="LABOR",ROUND(VLOOKUP(D52,'LABOR-INSUMOS'!A:F,4,FALSE)/(1+'LABOR-INSUMOS'!$E$1),2),IF(C52="SINAPI",ROUND(VLOOKUP(D52,'SINAPI-INSUMOS'!A:E,5,FALSE)/(1+'SINAPI-INSUMOS'!$E$1),2),"outro")),IF(C52="LABOR",VLOOKUP(D52,'LABOR-INSUMOS'!A:F,4,FALSE),IF(C52="SINAPI",VLOOKUP(D52,'SINAPI-INSUMOS'!A:E,5,FALSE),IF(C52="COTAÇÃO",VLOOKUP(D52,#REF!,14,FALSE))))),IF(C52="SINAPI",IF(F52="MO",ROUND(VLOOKUP(D52,'SINAPI-SERVIÇOS'!A:D,4,FALSE)/(1+'SINAPI-SERVIÇOS'!$E$1),2),VLOOKUP(D52,'SINAPI-SERVIÇOS'!A:D,4,FALSE)),"outro"))</f>
        <v>5.12</v>
      </c>
      <c r="J52" s="440">
        <f t="shared" ref="J52:J54" si="6">ROUND(H52*I52,2)</f>
        <v>1.02</v>
      </c>
      <c r="K52" s="128"/>
      <c r="L52" s="128"/>
      <c r="M52" s="128"/>
    </row>
    <row r="53" spans="1:13">
      <c r="A53" s="147"/>
      <c r="B53" s="451" t="s">
        <v>4185</v>
      </c>
      <c r="C53" s="441" t="s">
        <v>4049</v>
      </c>
      <c r="D53" s="438">
        <v>10101</v>
      </c>
      <c r="E53" s="333" t="str">
        <f>IF(B53="I",IF(C53="LABOR",VLOOKUP(D53,'LABOR-INSUMOS'!A:F,2,FALSE),IF(C53="SINAPI",VLOOKUP(D53,'SINAPI-INSUMOS'!A:E,2,FALSE),IF(C53="COTAÇÃO",VLOOKUP(D53,#REF!,2,FALSE)))),IF(C53="LABOR",VLOOKUP(D53,'LABOR-SERVIÇOS'!A:F,5,FALSE),IF(C53="SINAPI",VLOOKUP(D53,'SINAPI-SERVIÇOS'!A:E,2,FALSE),"outro")))</f>
        <v>AJUDANTE</v>
      </c>
      <c r="F53" s="144" t="s">
        <v>20</v>
      </c>
      <c r="G53" s="438" t="str">
        <f>IF(B53="I",IF(C53="LABOR",VLOOKUP(D53,'LABOR-INSUMOS'!A:F,3,FALSE),IF(C53="SINAPI",VLOOKUP(D53,'SINAPI-INSUMOS'!A:E,3,FALSE),IF(C53="COTAÇÃO",VLOOKUP(D53,#REF!,3,FALSE)))),IF(C53="LABOR",VLOOKUP(D53,'LABOR-SERVIÇOS'!A:F,6,FALSE),IF(C53="SINAPI",VLOOKUP(D53,'SINAPI-SERVIÇOS'!A:E,3,FALSE),"outro")))</f>
        <v>H</v>
      </c>
      <c r="H53" s="166">
        <v>0.2</v>
      </c>
      <c r="I53" s="440">
        <f>IF(B53="I",IF(F53="MO",IF(C53="LABOR",ROUND(VLOOKUP(D53,'LABOR-INSUMOS'!A:F,4,FALSE)/(1+'LABOR-INSUMOS'!$E$1),2),IF(C53="SINAPI",ROUND(VLOOKUP(D53,'SINAPI-INSUMOS'!A:E,5,FALSE)/(1+'SINAPI-INSUMOS'!$E$1),2),"outro")),IF(C53="LABOR",VLOOKUP(D53,'LABOR-INSUMOS'!A:F,4,FALSE),IF(C53="SINAPI",VLOOKUP(D53,'SINAPI-INSUMOS'!A:E,5,FALSE),IF(C53="COTAÇÃO",VLOOKUP(D53,#REF!,14,FALSE))))),IF(C53="SINAPI",IF(F53="MO",ROUND(VLOOKUP(D53,'SINAPI-SERVIÇOS'!A:D,4,FALSE)/(1+'SINAPI-SERVIÇOS'!$E$1),2),VLOOKUP(D53,'SINAPI-SERVIÇOS'!A:D,4,FALSE)),"outro"))</f>
        <v>4.3099999999999996</v>
      </c>
      <c r="J53" s="440">
        <f>ROUND(H53*I53,2)</f>
        <v>0.86</v>
      </c>
      <c r="K53" s="128"/>
      <c r="L53" s="128"/>
      <c r="M53" s="128"/>
    </row>
    <row r="54" spans="1:13" ht="30">
      <c r="A54" s="465"/>
      <c r="B54" s="451" t="s">
        <v>4185</v>
      </c>
      <c r="C54" s="459" t="s">
        <v>4073</v>
      </c>
      <c r="D54" s="459" t="s">
        <v>4245</v>
      </c>
      <c r="E54" s="437" t="e">
        <f>IF(B54="I",IF(C54="LABOR",VLOOKUP(D54,'LABOR-INSUMOS'!A:F,2,FALSE),IF(C54="SINAPI",VLOOKUP(D54,'SINAPI-INSUMOS'!A:E,2,FALSE),IF(C54="COTAÇÃO",VLOOKUP(D54,#REF!,2,FALSE)))),IF(C54="LABOR",VLOOKUP(D54,'LABOR-SERVIÇOS'!A:F,5,FALSE),IF(C54="SINAPI",VLOOKUP(D54,'SINAPI-SERVIÇOS'!A:E,2,FALSE),"outro")))</f>
        <v>#REF!</v>
      </c>
      <c r="F54" s="459" t="s">
        <v>53</v>
      </c>
      <c r="G54" s="460" t="s">
        <v>4052</v>
      </c>
      <c r="H54" s="383">
        <v>1</v>
      </c>
      <c r="I54" s="464" t="e">
        <f>IF(B54="I",IF(F54="MO",IF(C54="LABOR",ROUND(VLOOKUP(D54,'LABOR-INSUMOS'!A:F,4,FALSE)/(1+'LABOR-INSUMOS'!$E$1),2),IF(C54="SINAPI",ROUND(VLOOKUP(D54,'SINAPI-INSUMOS'!A:E,5,FALSE)/(1+'SINAPI-INSUMOS'!$E$1),2),"outro")),IF(C54="LABOR",VLOOKUP(D54,'LABOR-INSUMOS'!A:F,4,FALSE),IF(C54="SINAPI",VLOOKUP(D54,'SINAPI-INSUMOS'!A:E,5,FALSE),IF(C54="COTAÇÃO",VLOOKUP(D54,#REF!,14,FALSE))))),IF(C54="SINAPI",IF(F54="MO",ROUND(VLOOKUP(D54,'SINAPI-SERVIÇOS'!A:D,4,FALSE)/(1+'SINAPI-SERVIÇOS'!$E$1),2),VLOOKUP(D54,'SINAPI-SERVIÇOS'!A:D,4,FALSE)),"outro"))</f>
        <v>#REF!</v>
      </c>
      <c r="J54" s="464" t="e">
        <f t="shared" si="6"/>
        <v>#REF!</v>
      </c>
      <c r="K54" s="128"/>
      <c r="L54" s="128"/>
      <c r="M54" s="128"/>
    </row>
    <row r="55" spans="1:13" s="500" customFormat="1">
      <c r="A55" s="489"/>
      <c r="B55" s="490"/>
      <c r="C55" s="491"/>
      <c r="D55" s="491"/>
      <c r="E55" s="492"/>
      <c r="F55" s="491"/>
      <c r="G55" s="492"/>
      <c r="H55" s="492"/>
      <c r="I55" s="492"/>
      <c r="J55" s="493"/>
    </row>
    <row r="56" spans="1:13" s="448" customFormat="1" ht="25.5">
      <c r="A56" s="799" t="s">
        <v>7</v>
      </c>
      <c r="B56" s="799"/>
      <c r="C56" s="799" t="s">
        <v>8</v>
      </c>
      <c r="D56" s="799"/>
      <c r="E56" s="369" t="s">
        <v>9</v>
      </c>
      <c r="F56" s="467" t="s">
        <v>1</v>
      </c>
      <c r="G56" s="450"/>
      <c r="H56" s="380"/>
      <c r="I56" s="372"/>
      <c r="J56" s="373" t="s">
        <v>4071</v>
      </c>
    </row>
    <row r="57" spans="1:13" s="448" customFormat="1">
      <c r="A57" s="456" t="s">
        <v>4263</v>
      </c>
      <c r="B57" s="457">
        <v>7</v>
      </c>
      <c r="C57" s="451" t="s">
        <v>4083</v>
      </c>
      <c r="D57" s="451">
        <v>68069</v>
      </c>
      <c r="E57" s="445" t="s">
        <v>3294</v>
      </c>
      <c r="F57" s="452" t="s">
        <v>89</v>
      </c>
      <c r="G57" s="453"/>
      <c r="H57" s="381"/>
      <c r="I57" s="374"/>
      <c r="J57" s="375">
        <f>((SUMIF(F59:F62,"MO",J59:J62)*(1+$G$3)+(SUM(J59:J62)-SUMIF(F59:F62,"MO",J59:J62)))*(1+$H$3))</f>
        <v>50.832118163599986</v>
      </c>
    </row>
    <row r="58" spans="1:13" s="448" customFormat="1">
      <c r="A58" s="436"/>
      <c r="B58" s="458" t="s">
        <v>0</v>
      </c>
      <c r="C58" s="454" t="s">
        <v>5</v>
      </c>
      <c r="D58" s="454" t="s">
        <v>6</v>
      </c>
      <c r="E58" s="370" t="s">
        <v>4050</v>
      </c>
      <c r="F58" s="454" t="s">
        <v>0</v>
      </c>
      <c r="G58" s="455" t="s">
        <v>1</v>
      </c>
      <c r="H58" s="382" t="s">
        <v>2</v>
      </c>
      <c r="I58" s="376" t="s">
        <v>3</v>
      </c>
      <c r="J58" s="377" t="s">
        <v>4</v>
      </c>
    </row>
    <row r="59" spans="1:13" s="448" customFormat="1">
      <c r="A59" s="461"/>
      <c r="B59" s="451" t="s">
        <v>4185</v>
      </c>
      <c r="C59" s="441" t="s">
        <v>4049</v>
      </c>
      <c r="D59" s="438">
        <v>10115</v>
      </c>
      <c r="E59" s="333" t="str">
        <f>IF(B59="I",IF(C59="LABOR",VLOOKUP(D59,'LABOR-INSUMOS'!A:F,2,FALSE),IF(C59="SINAPI",VLOOKUP(D59,'SINAPI-INSUMOS'!A:E,2,FALSE),IF(C59="COTAÇÃO",VLOOKUP(D59,#REF!,2,FALSE)))),IF(C59="LABOR",VLOOKUP(D59,'LABOR-SERVIÇOS'!A:F,5,FALSE),IF(C59="SINAPI",VLOOKUP(D59,'SINAPI-SERVIÇOS'!A:E,2,FALSE),"outro")))</f>
        <v>ELETRICISTA</v>
      </c>
      <c r="F59" s="459" t="s">
        <v>20</v>
      </c>
      <c r="G59" s="438" t="str">
        <f>IF(B59="I",IF(C59="LABOR",VLOOKUP(D59,'LABOR-INSUMOS'!A:F,3,FALSE),IF(C59="SINAPI",VLOOKUP(D59,'SINAPI-INSUMOS'!A:E,3,FALSE),IF(C59="COTAÇÃO",VLOOKUP(D59,#REF!,3,FALSE)))),IF(C59="LABOR",VLOOKUP(D59,'LABOR-SERVIÇOS'!A:F,6,FALSE),IF(C59="SINAPI",VLOOKUP(D59,'SINAPI-SERVIÇOS'!A:E,3,FALSE),"outro")))</f>
        <v>H</v>
      </c>
      <c r="H59" s="383">
        <v>0.4</v>
      </c>
      <c r="I59" s="440">
        <f>IF(B59="I",IF(F59="MO",IF(C59="LABOR",ROUND(VLOOKUP(D59,'LABOR-INSUMOS'!A:F,4,FALSE)/(1+'LABOR-INSUMOS'!$E$1),2),IF(C59="SINAPI",ROUND(VLOOKUP(D59,'SINAPI-INSUMOS'!A:E,5,FALSE)/(1+'SINAPI-INSUMOS'!$E$1),2),"outro")),IF(C59="LABOR",VLOOKUP(D59,'LABOR-INSUMOS'!A:F,4,FALSE),IF(C59="SINAPI",VLOOKUP(D59,'SINAPI-INSUMOS'!A:E,5,FALSE),IF(C59="COTAÇÃO",VLOOKUP(D59,#REF!,14,FALSE))))),IF(C59="SINAPI",IF(F59="MO",ROUND(VLOOKUP(D59,'SINAPI-SERVIÇOS'!A:D,4,FALSE)/(1+'SINAPI-SERVIÇOS'!$E$1),2),VLOOKUP(D59,'SINAPI-SERVIÇOS'!A:D,4,FALSE)),"outro"))</f>
        <v>5.12</v>
      </c>
      <c r="J59" s="440">
        <f t="shared" ref="J59:J62" si="7">ROUND(H59*I59,2)</f>
        <v>2.0499999999999998</v>
      </c>
    </row>
    <row r="60" spans="1:13" s="448" customFormat="1">
      <c r="A60" s="461"/>
      <c r="B60" s="451" t="s">
        <v>4185</v>
      </c>
      <c r="C60" s="441" t="s">
        <v>4049</v>
      </c>
      <c r="D60" s="438">
        <v>10101</v>
      </c>
      <c r="E60" s="333" t="str">
        <f>IF(B60="I",IF(C60="LABOR",VLOOKUP(D60,'LABOR-INSUMOS'!A:F,2,FALSE),IF(C60="SINAPI",VLOOKUP(D60,'SINAPI-INSUMOS'!A:E,2,FALSE),IF(C60="COTAÇÃO",VLOOKUP(D60,#REF!,2,FALSE)))),IF(C60="LABOR",VLOOKUP(D60,'LABOR-SERVIÇOS'!A:F,5,FALSE),IF(C60="SINAPI",VLOOKUP(D60,'SINAPI-SERVIÇOS'!A:E,2,FALSE),"outro")))</f>
        <v>AJUDANTE</v>
      </c>
      <c r="F60" s="459" t="s">
        <v>20</v>
      </c>
      <c r="G60" s="438" t="str">
        <f>IF(B60="I",IF(C60="LABOR",VLOOKUP(D60,'LABOR-INSUMOS'!A:F,3,FALSE),IF(C60="SINAPI",VLOOKUP(D60,'SINAPI-INSUMOS'!A:E,3,FALSE),IF(C60="COTAÇÃO",VLOOKUP(D60,#REF!,3,FALSE)))),IF(C60="LABOR",VLOOKUP(D60,'LABOR-SERVIÇOS'!A:F,6,FALSE),IF(C60="SINAPI",VLOOKUP(D60,'SINAPI-SERVIÇOS'!A:E,3,FALSE),"outro")))</f>
        <v>H</v>
      </c>
      <c r="H60" s="383">
        <v>0.4</v>
      </c>
      <c r="I60" s="440">
        <f>IF(B60="I",IF(F60="MO",IF(C60="LABOR",ROUND(VLOOKUP(D60,'LABOR-INSUMOS'!A:F,4,FALSE)/(1+'LABOR-INSUMOS'!$E$1),2),IF(C60="SINAPI",ROUND(VLOOKUP(D60,'SINAPI-INSUMOS'!A:E,5,FALSE)/(1+'SINAPI-INSUMOS'!$E$1),2),"outro")),IF(C60="LABOR",VLOOKUP(D60,'LABOR-INSUMOS'!A:F,4,FALSE),IF(C60="SINAPI",VLOOKUP(D60,'SINAPI-INSUMOS'!A:E,5,FALSE),IF(C60="COTAÇÃO",VLOOKUP(D60,#REF!,14,FALSE))))),IF(C60="SINAPI",IF(F60="MO",ROUND(VLOOKUP(D60,'SINAPI-SERVIÇOS'!A:D,4,FALSE)/(1+'SINAPI-SERVIÇOS'!$E$1),2),VLOOKUP(D60,'SINAPI-SERVIÇOS'!A:D,4,FALSE)),"outro"))</f>
        <v>4.3099999999999996</v>
      </c>
      <c r="J60" s="440">
        <f t="shared" si="7"/>
        <v>1.72</v>
      </c>
    </row>
    <row r="61" spans="1:13" s="448" customFormat="1" ht="45">
      <c r="A61" s="461"/>
      <c r="B61" s="451" t="s">
        <v>4185</v>
      </c>
      <c r="C61" s="459" t="s">
        <v>4083</v>
      </c>
      <c r="D61" s="460">
        <v>3380</v>
      </c>
      <c r="E61" s="445" t="str">
        <f>IF(B61="I",IF(C61="LABOR",VLOOKUP(D61,'LABOR-INSUMOS'!A:F,2,FALSE),IF(C61="SINAPI",VLOOKUP(D61,'SINAPI-INSUMOS'!A:E,2,FALSE),IF(C61="COTAÇÃO",VLOOKUP(D61,#REF!,2,FALSE)))),IF(C61="LABOR",VLOOKUP(D61,'LABOR-SERVIÇOS'!A:F,5,FALSE),IF(C61="SINAPI",VLOOKUP(D61,'SINAPI-SERVIÇOS'!A:E,2,FALSE),"outro")))</f>
        <v>HASTE DE ATERRAMENTO EM ACO, REVESTIDA COM BAIXA CAMADA DE COBRE, COM 3,00 MDE COMPRIMENTO E DN = 5/8", COM CONECTOR TIPO GRAMPO</v>
      </c>
      <c r="F61" s="459" t="s">
        <v>53</v>
      </c>
      <c r="G61" s="460" t="str">
        <f>IF(B61="I",IF(C61="LABOR",VLOOKUP(D61,'LABOR-INSUMOS'!A:F,3,FALSE),IF(C61="SINAPI",VLOOKUP(D61,'SINAPI-INSUMOS'!A:E,3,FALSE),IF(C61="COTAÇÃO",VLOOKUP(D61,#REF!,3,FALSE)))),IF(C61="LABOR",VLOOKUP(D61,'LABOR-SERVIÇOS'!A:F,6,FALSE),IF(C61="SINAPI",VLOOKUP(D61,'SINAPI-SERVIÇOS'!A:E,3,FALSE),"outro")))</f>
        <v>UN</v>
      </c>
      <c r="H61" s="383">
        <v>1</v>
      </c>
      <c r="I61" s="464">
        <f>IF(B61="I",IF(F61="MO",IF(C61="LABOR",ROUND(VLOOKUP(D61,'LABOR-INSUMOS'!A:F,4,FALSE)/(1+'LABOR-INSUMOS'!$E$1),2),IF(C61="SINAPI",ROUND(VLOOKUP(D61,'SINAPI-INSUMOS'!A:E,5,FALSE)/(1+'SINAPI-INSUMOS'!$E$1),2),"outro")),IF(C61="LABOR",VLOOKUP(D61,'LABOR-INSUMOS'!A:F,4,FALSE),IF(C61="SINAPI",VLOOKUP(D61,'SINAPI-INSUMOS'!A:E,5,FALSE),IF(C61="COTAÇÃO",VLOOKUP(D61,#REF!,14,FALSE))))),IF(C61="SINAPI",IF(F61="MO",ROUND(VLOOKUP(D61,'SINAPI-SERVIÇOS'!A:D,4,FALSE)/(1+'SINAPI-SERVIÇOS'!$E$1),2),VLOOKUP(D61,'SINAPI-SERVIÇOS'!A:D,4,FALSE)),"outro"))</f>
        <v>28.47</v>
      </c>
      <c r="J61" s="464">
        <f t="shared" si="7"/>
        <v>28.47</v>
      </c>
    </row>
    <row r="62" spans="1:13" s="448" customFormat="1">
      <c r="A62" s="461"/>
      <c r="B62" s="451" t="s">
        <v>4185</v>
      </c>
      <c r="C62" s="459" t="s">
        <v>4083</v>
      </c>
      <c r="D62" s="460">
        <v>425</v>
      </c>
      <c r="E62" s="437" t="str">
        <f>IF(B62="I",IF(C62="LABOR",VLOOKUP(D62,'LABOR-INSUMOS'!A:F,2,FALSE),IF(C62="SINAPI",VLOOKUP(D62,'SINAPI-INSUMOS'!A:E,2,FALSE),IF(C62="COTAÇÃO",VLOOKUP(D62,#REF!,2,FALSE)))),IF(C62="LABOR",VLOOKUP(D62,'LABOR-SERVIÇOS'!A:F,5,FALSE),IF(C62="SINAPI",VLOOKUP(D62,'SINAPI-SERVIÇOS'!A:E,2,FALSE),"outro")))</f>
        <v>GRAMPO P/ HASTE DE ATERRAMENTO DE 5/8", CABO 6 A 50MM2</v>
      </c>
      <c r="F62" s="459" t="s">
        <v>53</v>
      </c>
      <c r="G62" s="438" t="str">
        <f>IF(B62="I",IF(C62="LABOR",VLOOKUP(D62,'LABOR-INSUMOS'!A:F,3,FALSE),IF(C62="SINAPI",VLOOKUP(D62,'SINAPI-INSUMOS'!A:E,3,FALSE),IF(C62="COTAÇÃO",VLOOKUP(D62,#REF!,3,FALSE)))),IF(C62="LABOR",VLOOKUP(D62,'LABOR-SERVIÇOS'!A:F,6,FALSE),IF(C62="SINAPI",VLOOKUP(D62,'SINAPI-SERVIÇOS'!A:E,3,FALSE),"outro")))</f>
        <v>UN</v>
      </c>
      <c r="H62" s="383">
        <v>1</v>
      </c>
      <c r="I62" s="440">
        <f>IF(B62="I",IF(F62="MO",IF(C62="LABOR",ROUND(VLOOKUP(D62,'LABOR-INSUMOS'!A:F,4,FALSE)/(1+'LABOR-INSUMOS'!$E$1),2),IF(C62="SINAPI",ROUND(VLOOKUP(D62,'SINAPI-INSUMOS'!A:E,5,FALSE)/(1+'SINAPI-INSUMOS'!$E$1),2),"outro")),IF(C62="LABOR",VLOOKUP(D62,'LABOR-INSUMOS'!A:F,4,FALSE),IF(C62="SINAPI",VLOOKUP(D62,'SINAPI-INSUMOS'!A:E,5,FALSE),IF(C62="COTAÇÃO",VLOOKUP(D62,#REF!,14,FALSE))))),IF(C62="SINAPI",IF(F62="MO",ROUND(VLOOKUP(D62,'SINAPI-SERVIÇOS'!A:D,4,FALSE)/(1+'SINAPI-SERVIÇOS'!$E$1),2),VLOOKUP(D62,'SINAPI-SERVIÇOS'!A:D,4,FALSE)),"outro"))</f>
        <v>2.5</v>
      </c>
      <c r="J62" s="440">
        <f t="shared" si="7"/>
        <v>2.5</v>
      </c>
    </row>
    <row r="63" spans="1:13" s="500" customFormat="1">
      <c r="A63" s="489"/>
      <c r="B63" s="490"/>
      <c r="C63" s="491"/>
      <c r="D63" s="491"/>
      <c r="E63" s="492"/>
      <c r="F63" s="491"/>
      <c r="G63" s="492"/>
      <c r="H63" s="492"/>
      <c r="I63" s="492"/>
      <c r="J63" s="493"/>
    </row>
    <row r="64" spans="1:13" ht="25.5">
      <c r="A64" s="799" t="s">
        <v>7</v>
      </c>
      <c r="B64" s="799"/>
      <c r="C64" s="799" t="s">
        <v>8</v>
      </c>
      <c r="D64" s="799"/>
      <c r="E64" s="369" t="s">
        <v>9</v>
      </c>
      <c r="F64" s="133" t="s">
        <v>1</v>
      </c>
      <c r="G64" s="134"/>
      <c r="H64" s="163"/>
      <c r="I64" s="155"/>
      <c r="J64" s="156" t="s">
        <v>4071</v>
      </c>
      <c r="K64" s="128"/>
      <c r="L64" s="128"/>
      <c r="M64" s="128"/>
    </row>
    <row r="65" spans="1:13" ht="30">
      <c r="A65" s="141" t="s">
        <v>4263</v>
      </c>
      <c r="B65" s="142">
        <v>8</v>
      </c>
      <c r="C65" s="135" t="s">
        <v>4049</v>
      </c>
      <c r="D65" s="135">
        <v>160328</v>
      </c>
      <c r="E65" s="445" t="s">
        <v>4266</v>
      </c>
      <c r="F65" s="136" t="s">
        <v>4052</v>
      </c>
      <c r="G65" s="137"/>
      <c r="H65" s="164"/>
      <c r="I65" s="157"/>
      <c r="J65" s="375">
        <f>((SUMIF(F67:F70,"MO",J67:J70)*(1+$G$3)+(SUM(J67:J70)-SUMIF(F67:F70,"MO",J67:J70)))*(1+$H$3))</f>
        <v>14.189510324400002</v>
      </c>
      <c r="K65" s="128"/>
      <c r="L65" s="128"/>
      <c r="M65" s="128"/>
    </row>
    <row r="66" spans="1:13">
      <c r="A66" s="146"/>
      <c r="B66" s="143" t="s">
        <v>0</v>
      </c>
      <c r="C66" s="138" t="s">
        <v>5</v>
      </c>
      <c r="D66" s="138" t="s">
        <v>6</v>
      </c>
      <c r="E66" s="370" t="s">
        <v>4050</v>
      </c>
      <c r="F66" s="138" t="s">
        <v>0</v>
      </c>
      <c r="G66" s="139" t="s">
        <v>1</v>
      </c>
      <c r="H66" s="165" t="s">
        <v>2</v>
      </c>
      <c r="I66" s="158" t="s">
        <v>3</v>
      </c>
      <c r="J66" s="159" t="s">
        <v>4</v>
      </c>
      <c r="K66" s="128"/>
      <c r="L66" s="128"/>
      <c r="M66" s="128"/>
    </row>
    <row r="67" spans="1:13">
      <c r="A67" s="147"/>
      <c r="B67" s="451" t="s">
        <v>4185</v>
      </c>
      <c r="C67" s="441" t="s">
        <v>4049</v>
      </c>
      <c r="D67" s="438">
        <v>10115</v>
      </c>
      <c r="E67" s="333" t="str">
        <f>IF(B67="I",IF(C67="LABOR",VLOOKUP(D67,'LABOR-INSUMOS'!A:F,2,FALSE),IF(C67="SINAPI",VLOOKUP(D67,'SINAPI-INSUMOS'!A:E,2,FALSE),IF(C67="COTAÇÃO",VLOOKUP(D67,#REF!,2,FALSE)))),IF(C67="LABOR",VLOOKUP(D67,'LABOR-SERVIÇOS'!A:F,5,FALSE),IF(C67="SINAPI",VLOOKUP(D67,'SINAPI-SERVIÇOS'!A:E,2,FALSE),"outro")))</f>
        <v>ELETRICISTA</v>
      </c>
      <c r="F67" s="144" t="s">
        <v>20</v>
      </c>
      <c r="G67" s="438" t="str">
        <f>IF(B67="I",IF(C67="LABOR",VLOOKUP(D67,'LABOR-INSUMOS'!A:F,3,FALSE),IF(C67="SINAPI",VLOOKUP(D67,'SINAPI-INSUMOS'!A:E,3,FALSE),IF(C67="COTAÇÃO",VLOOKUP(D67,#REF!,3,FALSE)))),IF(C67="LABOR",VLOOKUP(D67,'LABOR-SERVIÇOS'!A:F,6,FALSE),IF(C67="SINAPI",VLOOKUP(D67,'SINAPI-SERVIÇOS'!A:E,3,FALSE),"outro")))</f>
        <v>H</v>
      </c>
      <c r="H67" s="166">
        <v>0.3</v>
      </c>
      <c r="I67" s="440">
        <f>IF(B67="I",IF(F67="MO",IF(C67="LABOR",ROUND(VLOOKUP(D67,'LABOR-INSUMOS'!A:F,4,FALSE)/(1+'LABOR-INSUMOS'!$E$1),2),IF(C67="SINAPI",ROUND(VLOOKUP(D67,'SINAPI-INSUMOS'!A:E,5,FALSE)/(1+'SINAPI-INSUMOS'!$E$1),2),"outro")),IF(C67="LABOR",VLOOKUP(D67,'LABOR-INSUMOS'!A:F,4,FALSE),IF(C67="SINAPI",VLOOKUP(D67,'SINAPI-INSUMOS'!A:E,5,FALSE),IF(C67="COTAÇÃO",VLOOKUP(D67,#REF!,14,FALSE))))),IF(C67="SINAPI",IF(F67="MO",ROUND(VLOOKUP(D67,'SINAPI-SERVIÇOS'!A:D,4,FALSE)/(1+'SINAPI-SERVIÇOS'!$E$1),2),VLOOKUP(D67,'SINAPI-SERVIÇOS'!A:D,4,FALSE)),"outro"))</f>
        <v>5.12</v>
      </c>
      <c r="J67" s="440">
        <f t="shared" ref="J67:J70" si="8">ROUND(H67*I67,2)</f>
        <v>1.54</v>
      </c>
      <c r="K67" s="128"/>
      <c r="L67" s="128"/>
      <c r="M67" s="128"/>
    </row>
    <row r="68" spans="1:13">
      <c r="A68" s="147"/>
      <c r="B68" s="451" t="s">
        <v>4185</v>
      </c>
      <c r="C68" s="441" t="s">
        <v>4049</v>
      </c>
      <c r="D68" s="438">
        <v>10101</v>
      </c>
      <c r="E68" s="333" t="str">
        <f>IF(B68="I",IF(C68="LABOR",VLOOKUP(D68,'LABOR-INSUMOS'!A:F,2,FALSE),IF(C68="SINAPI",VLOOKUP(D68,'SINAPI-INSUMOS'!A:E,2,FALSE),IF(C68="COTAÇÃO",VLOOKUP(D68,#REF!,2,FALSE)))),IF(C68="LABOR",VLOOKUP(D68,'LABOR-SERVIÇOS'!A:F,5,FALSE),IF(C68="SINAPI",VLOOKUP(D68,'SINAPI-SERVIÇOS'!A:E,2,FALSE),"outro")))</f>
        <v>AJUDANTE</v>
      </c>
      <c r="F68" s="144" t="s">
        <v>20</v>
      </c>
      <c r="G68" s="438" t="str">
        <f>IF(B68="I",IF(C68="LABOR",VLOOKUP(D68,'LABOR-INSUMOS'!A:F,3,FALSE),IF(C68="SINAPI",VLOOKUP(D68,'SINAPI-INSUMOS'!A:E,3,FALSE),IF(C68="COTAÇÃO",VLOOKUP(D68,#REF!,3,FALSE)))),IF(C68="LABOR",VLOOKUP(D68,'LABOR-SERVIÇOS'!A:F,6,FALSE),IF(C68="SINAPI",VLOOKUP(D68,'SINAPI-SERVIÇOS'!A:E,3,FALSE),"outro")))</f>
        <v>H</v>
      </c>
      <c r="H68" s="166">
        <v>0.3</v>
      </c>
      <c r="I68" s="440">
        <f>IF(B68="I",IF(F68="MO",IF(C68="LABOR",ROUND(VLOOKUP(D68,'LABOR-INSUMOS'!A:F,4,FALSE)/(1+'LABOR-INSUMOS'!$E$1),2),IF(C68="SINAPI",ROUND(VLOOKUP(D68,'SINAPI-INSUMOS'!A:E,5,FALSE)/(1+'SINAPI-INSUMOS'!$E$1),2),"outro")),IF(C68="LABOR",VLOOKUP(D68,'LABOR-INSUMOS'!A:F,4,FALSE),IF(C68="SINAPI",VLOOKUP(D68,'SINAPI-INSUMOS'!A:E,5,FALSE),IF(C68="COTAÇÃO",VLOOKUP(D68,#REF!,14,FALSE))))),IF(C68="SINAPI",IF(F68="MO",ROUND(VLOOKUP(D68,'SINAPI-SERVIÇOS'!A:D,4,FALSE)/(1+'SINAPI-SERVIÇOS'!$E$1),2),VLOOKUP(D68,'SINAPI-SERVIÇOS'!A:D,4,FALSE)),"outro"))</f>
        <v>4.3099999999999996</v>
      </c>
      <c r="J68" s="440">
        <f t="shared" si="8"/>
        <v>1.29</v>
      </c>
      <c r="K68" s="128"/>
      <c r="L68" s="128"/>
      <c r="M68" s="128"/>
    </row>
    <row r="69" spans="1:13">
      <c r="A69" s="147"/>
      <c r="B69" s="135" t="s">
        <v>4185</v>
      </c>
      <c r="C69" s="144" t="s">
        <v>4049</v>
      </c>
      <c r="D69" s="145">
        <v>48606</v>
      </c>
      <c r="E69" s="437" t="str">
        <f>IF(B69="I",IF(C69="LABOR",VLOOKUP(D69,'LABOR-INSUMOS'!A:F,2,FALSE),IF(C69="SINAPI",VLOOKUP(D69,'SINAPI-INSUMOS'!A:E,2,FALSE),IF(C69="COTAÇÃO",VLOOKUP(D69,#REF!,2,FALSE)))),IF(C69="LABOR",VLOOKUP(D69,'LABOR-SERVIÇOS'!A:F,5,FALSE),IF(C69="SINAPI",VLOOKUP(D69,'SINAPI-SERVIÇOS'!A:E,2,FALSE),"outro")))</f>
        <v>CONJ PARAFUSO, PORCA E ARRUELA LATAO 5/16 X 11/4"</v>
      </c>
      <c r="F69" s="144" t="s">
        <v>53</v>
      </c>
      <c r="G69" s="438" t="str">
        <f>IF(B69="I",IF(C69="LABOR",VLOOKUP(D69,'LABOR-INSUMOS'!A:F,3,FALSE),IF(C69="SINAPI",VLOOKUP(D69,'SINAPI-INSUMOS'!A:E,3,FALSE),IF(C69="COTAÇÃO",VLOOKUP(D69,#REF!,3,FALSE)))),IF(C69="LABOR",VLOOKUP(D69,'LABOR-SERVIÇOS'!A:F,6,FALSE),IF(C69="SINAPI",VLOOKUP(D69,'SINAPI-SERVIÇOS'!A:E,3,FALSE),"outro")))</f>
        <v>UN</v>
      </c>
      <c r="H69" s="166">
        <v>1</v>
      </c>
      <c r="I69" s="440">
        <f>IF(B69="I",IF(F69="MO",IF(C69="LABOR",ROUND(VLOOKUP(D69,'LABOR-INSUMOS'!A:F,4,FALSE)/(1+'LABOR-INSUMOS'!$E$1),2),IF(C69="SINAPI",ROUND(VLOOKUP(D69,'SINAPI-INSUMOS'!A:E,5,FALSE)/(1+'SINAPI-INSUMOS'!$E$1),2),"outro")),IF(C69="LABOR",VLOOKUP(D69,'LABOR-INSUMOS'!A:F,4,FALSE),IF(C69="SINAPI",VLOOKUP(D69,'SINAPI-INSUMOS'!A:E,5,FALSE),IF(C69="COTAÇÃO",VLOOKUP(D69,#REF!,14,FALSE))))),IF(C69="SINAPI",IF(F69="MO",ROUND(VLOOKUP(D69,'SINAPI-SERVIÇOS'!A:D,4,FALSE)/(1+'SINAPI-SERVIÇOS'!$E$1),2),VLOOKUP(D69,'SINAPI-SERVIÇOS'!A:D,4,FALSE)),"outro"))</f>
        <v>3.24</v>
      </c>
      <c r="J69" s="440">
        <f t="shared" si="8"/>
        <v>3.24</v>
      </c>
      <c r="K69" s="128"/>
      <c r="L69" s="128"/>
      <c r="M69" s="128"/>
    </row>
    <row r="70" spans="1:13">
      <c r="A70" s="147"/>
      <c r="B70" s="135" t="s">
        <v>4185</v>
      </c>
      <c r="C70" s="144" t="s">
        <v>4049</v>
      </c>
      <c r="D70" s="145">
        <v>54003</v>
      </c>
      <c r="E70" s="437" t="str">
        <f>IF(B70="I",IF(C70="LABOR",VLOOKUP(D70,'LABOR-INSUMOS'!A:F,2,FALSE),IF(C70="SINAPI",VLOOKUP(D70,'SINAPI-INSUMOS'!A:E,2,FALSE),IF(C70="COTAÇÃO",VLOOKUP(D70,#REF!,2,FALSE)))),IF(C70="LABOR",VLOOKUP(D70,'LABOR-SERVIÇOS'!A:F,5,FALSE),IF(C70="SINAPI",VLOOKUP(D70,'SINAPI-SERVIÇOS'!A:E,2,FALSE),"outro")))</f>
        <v>TERMINAL COMPRESSÃO COBRE ESTANHADO TEL 5135</v>
      </c>
      <c r="F70" s="144" t="s">
        <v>53</v>
      </c>
      <c r="G70" s="438" t="str">
        <f>IF(B70="I",IF(C70="LABOR",VLOOKUP(D70,'LABOR-INSUMOS'!A:F,3,FALSE),IF(C70="SINAPI",VLOOKUP(D70,'SINAPI-INSUMOS'!A:E,3,FALSE),IF(C70="COTAÇÃO",VLOOKUP(D70,#REF!,3,FALSE)))),IF(C70="LABOR",VLOOKUP(D70,'LABOR-SERVIÇOS'!A:F,6,FALSE),IF(C70="SINAPI",VLOOKUP(D70,'SINAPI-SERVIÇOS'!A:E,3,FALSE),"outro")))</f>
        <v>UN</v>
      </c>
      <c r="H70" s="166">
        <v>1</v>
      </c>
      <c r="I70" s="440">
        <f>IF(B70="I",IF(F70="MO",IF(C70="LABOR",ROUND(VLOOKUP(D70,'LABOR-INSUMOS'!A:F,4,FALSE)/(1+'LABOR-INSUMOS'!$E$1),2),IF(C70="SINAPI",ROUND(VLOOKUP(D70,'SINAPI-INSUMOS'!A:E,5,FALSE)/(1+'SINAPI-INSUMOS'!$E$1),2),"outro")),IF(C70="LABOR",VLOOKUP(D70,'LABOR-INSUMOS'!A:F,4,FALSE),IF(C70="SINAPI",VLOOKUP(D70,'SINAPI-INSUMOS'!A:E,5,FALSE),IF(C70="COTAÇÃO",VLOOKUP(D70,#REF!,14,FALSE))))),IF(C70="SINAPI",IF(F70="MO",ROUND(VLOOKUP(D70,'SINAPI-SERVIÇOS'!A:D,4,FALSE)/(1+'SINAPI-SERVIÇOS'!$E$1),2),VLOOKUP(D70,'SINAPI-SERVIÇOS'!A:D,4,FALSE)),"outro"))</f>
        <v>1.23</v>
      </c>
      <c r="J70" s="440">
        <f t="shared" si="8"/>
        <v>1.23</v>
      </c>
      <c r="K70" s="128"/>
      <c r="L70" s="128"/>
      <c r="M70" s="128"/>
    </row>
    <row r="71" spans="1:13" s="500" customFormat="1">
      <c r="A71" s="489"/>
      <c r="B71" s="490"/>
      <c r="C71" s="491"/>
      <c r="D71" s="491"/>
      <c r="E71" s="492"/>
      <c r="F71" s="491"/>
      <c r="G71" s="492"/>
      <c r="H71" s="492"/>
      <c r="I71" s="492"/>
      <c r="J71" s="493"/>
    </row>
    <row r="72" spans="1:13">
      <c r="E72" s="449"/>
    </row>
    <row r="73" spans="1:13">
      <c r="E73" s="449"/>
    </row>
    <row r="74" spans="1:13">
      <c r="E74" s="449"/>
    </row>
    <row r="75" spans="1:13">
      <c r="E75" s="449"/>
    </row>
    <row r="76" spans="1:13">
      <c r="E76" s="449"/>
    </row>
    <row r="77" spans="1:13">
      <c r="E77" s="449"/>
    </row>
    <row r="78" spans="1:13">
      <c r="E78" s="449"/>
    </row>
    <row r="79" spans="1:13">
      <c r="E79" s="449"/>
    </row>
    <row r="80" spans="1:13">
      <c r="E80" s="449"/>
    </row>
    <row r="81" spans="5:5">
      <c r="E81" s="449"/>
    </row>
    <row r="82" spans="5:5">
      <c r="E82" s="449"/>
    </row>
    <row r="83" spans="5:5">
      <c r="E83" s="449"/>
    </row>
    <row r="84" spans="5:5">
      <c r="E84" s="449"/>
    </row>
    <row r="85" spans="5:5">
      <c r="E85" s="449"/>
    </row>
    <row r="86" spans="5:5">
      <c r="E86" s="449"/>
    </row>
    <row r="87" spans="5:5">
      <c r="E87" s="449"/>
    </row>
    <row r="88" spans="5:5">
      <c r="E88" s="449"/>
    </row>
    <row r="89" spans="5:5">
      <c r="E89" s="449"/>
    </row>
    <row r="90" spans="5:5">
      <c r="E90" s="449"/>
    </row>
    <row r="91" spans="5:5">
      <c r="E91" s="449"/>
    </row>
    <row r="92" spans="5:5">
      <c r="E92" s="449"/>
    </row>
    <row r="93" spans="5:5">
      <c r="E93" s="449"/>
    </row>
    <row r="94" spans="5:5">
      <c r="E94" s="449"/>
    </row>
    <row r="95" spans="5:5">
      <c r="E95" s="449"/>
    </row>
    <row r="96" spans="5:5">
      <c r="E96" s="449"/>
    </row>
    <row r="97" spans="5:5">
      <c r="E97" s="449"/>
    </row>
    <row r="98" spans="5:5">
      <c r="E98" s="449"/>
    </row>
    <row r="99" spans="5:5">
      <c r="E99" s="449"/>
    </row>
    <row r="100" spans="5:5">
      <c r="E100" s="449"/>
    </row>
    <row r="101" spans="5:5">
      <c r="E101" s="449"/>
    </row>
    <row r="102" spans="5:5">
      <c r="E102" s="449"/>
    </row>
    <row r="103" spans="5:5">
      <c r="E103" s="449"/>
    </row>
    <row r="104" spans="5:5">
      <c r="E104" s="449"/>
    </row>
    <row r="105" spans="5:5">
      <c r="E105" s="449"/>
    </row>
    <row r="106" spans="5:5">
      <c r="E106" s="449"/>
    </row>
    <row r="107" spans="5:5">
      <c r="E107" s="449"/>
    </row>
    <row r="108" spans="5:5">
      <c r="E108" s="449"/>
    </row>
  </sheetData>
  <mergeCells count="19">
    <mergeCell ref="A49:B49"/>
    <mergeCell ref="C49:D49"/>
    <mergeCell ref="A64:B64"/>
    <mergeCell ref="C64:D64"/>
    <mergeCell ref="A56:B56"/>
    <mergeCell ref="C56:D56"/>
    <mergeCell ref="A1:F1"/>
    <mergeCell ref="A2:F2"/>
    <mergeCell ref="A3:F3"/>
    <mergeCell ref="A5:B5"/>
    <mergeCell ref="C5:D5"/>
    <mergeCell ref="C42:D42"/>
    <mergeCell ref="A42:B42"/>
    <mergeCell ref="A31:B31"/>
    <mergeCell ref="C31:D31"/>
    <mergeCell ref="A12:B12"/>
    <mergeCell ref="C12:D12"/>
    <mergeCell ref="A20:B20"/>
    <mergeCell ref="C20:D20"/>
  </mergeCells>
  <printOptions horizontalCentered="1"/>
  <pageMargins left="0.51181102362204722" right="0.51181102362204722" top="0.19685039370078741" bottom="0.78740157480314965" header="0.31496062992125984" footer="0.19685039370078741"/>
  <pageSetup paperSize="9" scale="84" orientation="landscape" r:id="rId1"/>
  <headerFooter>
    <oddFooter>&amp;R&amp;G</oddFooter>
  </headerFooter>
  <rowBreaks count="2" manualBreakCount="2">
    <brk id="30" max="9" man="1"/>
    <brk id="55" max="9" man="1"/>
  </rowBreaks>
  <drawing r:id="rId2"/>
  <legacyDrawing r:id="rId3"/>
  <legacyDrawingHF r:id="rId4"/>
</worksheet>
</file>

<file path=xl/worksheets/sheet12.xml><?xml version="1.0" encoding="utf-8"?>
<worksheet xmlns="http://schemas.openxmlformats.org/spreadsheetml/2006/main" xmlns:r="http://schemas.openxmlformats.org/officeDocument/2006/relationships">
  <sheetPr codeName="Plan21"/>
  <dimension ref="A1:G1997"/>
  <sheetViews>
    <sheetView topLeftCell="A462" workbookViewId="0">
      <selection activeCell="A469" sqref="A469"/>
    </sheetView>
  </sheetViews>
  <sheetFormatPr defaultColWidth="46" defaultRowHeight="15"/>
  <cols>
    <col min="1" max="1" width="7.140625" bestFit="1" customWidth="1"/>
    <col min="2" max="2" width="45.140625" bestFit="1" customWidth="1"/>
    <col min="3" max="3" width="7.28515625" bestFit="1" customWidth="1"/>
    <col min="4" max="4" width="11" bestFit="1" customWidth="1"/>
    <col min="5" max="5" width="46" style="2"/>
    <col min="6" max="6" width="6.42578125" style="444" customWidth="1"/>
  </cols>
  <sheetData>
    <row r="1" spans="1:7">
      <c r="B1" t="s">
        <v>2673</v>
      </c>
      <c r="C1" s="3">
        <v>42064</v>
      </c>
    </row>
    <row r="3" spans="1:7">
      <c r="A3" s="502" t="s">
        <v>10</v>
      </c>
      <c r="B3" s="502" t="s">
        <v>11</v>
      </c>
      <c r="C3" s="503" t="s">
        <v>12</v>
      </c>
      <c r="D3" s="504" t="s">
        <v>1351</v>
      </c>
    </row>
    <row r="4" spans="1:7">
      <c r="A4" s="392">
        <v>1</v>
      </c>
      <c r="B4" s="392" t="s">
        <v>1352</v>
      </c>
      <c r="C4" s="393"/>
      <c r="D4" s="394"/>
    </row>
    <row r="5" spans="1:7">
      <c r="A5" s="391">
        <v>102</v>
      </c>
      <c r="B5" s="391" t="s">
        <v>1353</v>
      </c>
      <c r="C5" s="395"/>
      <c r="D5" s="396"/>
      <c r="E5" s="2" t="str">
        <f>UPPER(B5)</f>
        <v>DEMOLIÇÕES E RETIRADAS</v>
      </c>
      <c r="F5" s="343" t="str">
        <f>UPPER(C5)</f>
        <v/>
      </c>
      <c r="G5" s="127"/>
    </row>
    <row r="6" spans="1:7" ht="30">
      <c r="A6" s="397">
        <v>10201</v>
      </c>
      <c r="B6" s="397" t="s">
        <v>1354</v>
      </c>
      <c r="C6" s="393" t="s">
        <v>1355</v>
      </c>
      <c r="D6" s="394">
        <v>16.64</v>
      </c>
      <c r="E6" s="2" t="str">
        <f t="shared" ref="E6:E55" si="0">UPPER(B6)</f>
        <v>DEMOLIÇÃO DE PISO CIMENTADO INCLUSIVE LASTRO DE CONCRETO</v>
      </c>
      <c r="F6" s="343" t="str">
        <f t="shared" ref="F6:F55" si="1">UPPER(C6)</f>
        <v>M2</v>
      </c>
      <c r="G6" s="127"/>
    </row>
    <row r="7" spans="1:7">
      <c r="A7" s="398">
        <v>10202</v>
      </c>
      <c r="B7" s="398" t="s">
        <v>1356</v>
      </c>
      <c r="C7" s="395" t="s">
        <v>1355</v>
      </c>
      <c r="D7" s="396">
        <v>8.9600000000000009</v>
      </c>
      <c r="E7" s="2" t="str">
        <f t="shared" si="0"/>
        <v>DEMOLIÇÃO DE PISO REVESTIDO COM CERÂMICA</v>
      </c>
      <c r="F7" s="343" t="str">
        <f t="shared" si="1"/>
        <v>M2</v>
      </c>
      <c r="G7" s="127"/>
    </row>
    <row r="8" spans="1:7" ht="30">
      <c r="A8" s="397">
        <v>10203</v>
      </c>
      <c r="B8" s="397" t="s">
        <v>1357</v>
      </c>
      <c r="C8" s="393" t="s">
        <v>1355</v>
      </c>
      <c r="D8" s="394">
        <v>17.93</v>
      </c>
      <c r="E8" s="2" t="str">
        <f t="shared" si="0"/>
        <v>DEMOLIÇÃO DE PISO REVESTIDO COM CERÂMICA INCLUSIVE LASTRO DE CONCRETO</v>
      </c>
      <c r="F8" s="343" t="str">
        <f t="shared" si="1"/>
        <v>M2</v>
      </c>
      <c r="G8" s="127"/>
    </row>
    <row r="9" spans="1:7" ht="30">
      <c r="A9" s="398">
        <v>10204</v>
      </c>
      <c r="B9" s="398" t="s">
        <v>1358</v>
      </c>
      <c r="C9" s="395" t="s">
        <v>1355</v>
      </c>
      <c r="D9" s="396">
        <v>12.8</v>
      </c>
      <c r="E9" s="2" t="str">
        <f t="shared" si="0"/>
        <v>DEMOLIÇÃO DE PISO REVESTIDO COM TACOS DE MADEIRA</v>
      </c>
      <c r="F9" s="343" t="str">
        <f t="shared" si="1"/>
        <v>M2</v>
      </c>
      <c r="G9" s="127"/>
    </row>
    <row r="10" spans="1:7">
      <c r="A10" s="397">
        <v>10205</v>
      </c>
      <c r="B10" s="397" t="s">
        <v>1359</v>
      </c>
      <c r="C10" s="393" t="s">
        <v>1355</v>
      </c>
      <c r="D10" s="394">
        <v>11.53</v>
      </c>
      <c r="E10" s="2" t="str">
        <f t="shared" si="0"/>
        <v>DEMOLIÇÃO DE PISO DE TÁBUAS</v>
      </c>
      <c r="F10" s="343" t="str">
        <f t="shared" si="1"/>
        <v>M2</v>
      </c>
      <c r="G10" s="127"/>
    </row>
    <row r="11" spans="1:7">
      <c r="A11" s="398">
        <v>10206</v>
      </c>
      <c r="B11" s="398" t="s">
        <v>1360</v>
      </c>
      <c r="C11" s="395" t="s">
        <v>1355</v>
      </c>
      <c r="D11" s="396">
        <v>32.01</v>
      </c>
      <c r="E11" s="2" t="str">
        <f t="shared" si="0"/>
        <v>DEMOLIÇÃO DE REVESTIMENTO COM AZULEJOS</v>
      </c>
      <c r="F11" s="343" t="str">
        <f t="shared" si="1"/>
        <v>M2</v>
      </c>
      <c r="G11" s="127"/>
    </row>
    <row r="12" spans="1:7" ht="30">
      <c r="A12" s="397">
        <v>10207</v>
      </c>
      <c r="B12" s="397" t="s">
        <v>1361</v>
      </c>
      <c r="C12" s="393" t="s">
        <v>1355</v>
      </c>
      <c r="D12" s="394">
        <v>32.01</v>
      </c>
      <c r="E12" s="2" t="str">
        <f t="shared" si="0"/>
        <v>DEMOLIÇÃO DE REVESTIMENTO COM LAMBRIS DE MADEIRA</v>
      </c>
      <c r="F12" s="343" t="str">
        <f t="shared" si="1"/>
        <v>M2</v>
      </c>
      <c r="G12" s="127"/>
    </row>
    <row r="13" spans="1:7">
      <c r="A13" s="398">
        <v>10208</v>
      </c>
      <c r="B13" s="398" t="s">
        <v>1362</v>
      </c>
      <c r="C13" s="395" t="s">
        <v>1355</v>
      </c>
      <c r="D13" s="396">
        <v>6.41</v>
      </c>
      <c r="E13" s="2" t="str">
        <f t="shared" si="0"/>
        <v>RETIRADA DE REVESTIMENTO ANTIGO EM REBOCO</v>
      </c>
      <c r="F13" s="343" t="str">
        <f t="shared" si="1"/>
        <v>M2</v>
      </c>
      <c r="G13" s="127"/>
    </row>
    <row r="14" spans="1:7">
      <c r="A14" s="397">
        <v>10209</v>
      </c>
      <c r="B14" s="397" t="s">
        <v>1363</v>
      </c>
      <c r="C14" s="393" t="s">
        <v>1364</v>
      </c>
      <c r="D14" s="394">
        <v>38.42</v>
      </c>
      <c r="E14" s="2" t="str">
        <f t="shared" si="0"/>
        <v>DEMOLIÇÃO DE ALVENARIA</v>
      </c>
      <c r="F14" s="343" t="str">
        <f t="shared" si="1"/>
        <v>M3</v>
      </c>
      <c r="G14" s="127"/>
    </row>
    <row r="15" spans="1:7" ht="30">
      <c r="A15" s="398">
        <v>10210</v>
      </c>
      <c r="B15" s="398" t="s">
        <v>1365</v>
      </c>
      <c r="C15" s="395" t="s">
        <v>1364</v>
      </c>
      <c r="D15" s="396">
        <v>180.33</v>
      </c>
      <c r="E15" s="2" t="str">
        <f t="shared" si="0"/>
        <v>DEMOLIÇÃO MANUAL DE CONCRETO SIMPLES (EMOP 05.001.001)</v>
      </c>
      <c r="F15" s="343" t="str">
        <f t="shared" si="1"/>
        <v>M3</v>
      </c>
      <c r="G15" s="127"/>
    </row>
    <row r="16" spans="1:7" ht="30">
      <c r="A16" s="397">
        <v>10211</v>
      </c>
      <c r="B16" s="397" t="s">
        <v>1366</v>
      </c>
      <c r="C16" s="393" t="s">
        <v>1364</v>
      </c>
      <c r="D16" s="394">
        <v>548.41</v>
      </c>
      <c r="E16" s="2" t="str">
        <f t="shared" si="0"/>
        <v>DEMOLIÇÃO DE CONCRETO ARMADO, COM UTILIZAÇÃO DE ROMPEDOR PNEUMÁTICO</v>
      </c>
      <c r="F16" s="343" t="str">
        <f t="shared" si="1"/>
        <v>M3</v>
      </c>
      <c r="G16" s="127"/>
    </row>
    <row r="17" spans="1:7" ht="45">
      <c r="A17" s="398">
        <v>10212</v>
      </c>
      <c r="B17" s="398" t="s">
        <v>1367</v>
      </c>
      <c r="C17" s="395" t="s">
        <v>1355</v>
      </c>
      <c r="D17" s="396">
        <v>7.68</v>
      </c>
      <c r="E17" s="2" t="str">
        <f t="shared" si="0"/>
        <v>RETIRADA MANUAL DE PAVIMENTO EM PARALELEPÍPEDOS, INCLUINDO EMPILHAMENTO PARA REAPROVEITAMENTO</v>
      </c>
      <c r="F17" s="343" t="str">
        <f t="shared" si="1"/>
        <v>M2</v>
      </c>
      <c r="G17" s="127"/>
    </row>
    <row r="18" spans="1:7" ht="45">
      <c r="A18" s="397">
        <v>10213</v>
      </c>
      <c r="B18" s="397" t="s">
        <v>1368</v>
      </c>
      <c r="C18" s="393" t="s">
        <v>1355</v>
      </c>
      <c r="D18" s="394">
        <v>8.9600000000000009</v>
      </c>
      <c r="E18" s="2" t="str">
        <f t="shared" si="0"/>
        <v>RETIRADA MANUAL DE BLOCOS PRÉ-MOLDADOS DE CONCRETO (BLOKRET), INCLUSIVE EMPILHAMENTO PARA REAPROVEITAMENTO</v>
      </c>
      <c r="F18" s="343" t="str">
        <f t="shared" si="1"/>
        <v>M2</v>
      </c>
      <c r="G18" s="127"/>
    </row>
    <row r="19" spans="1:7" ht="30">
      <c r="A19" s="398">
        <v>10214</v>
      </c>
      <c r="B19" s="398" t="s">
        <v>1369</v>
      </c>
      <c r="C19" s="395" t="s">
        <v>1355</v>
      </c>
      <c r="D19" s="396">
        <v>10.25</v>
      </c>
      <c r="E19" s="2" t="str">
        <f t="shared" si="0"/>
        <v>RETIRADA DE PORTAS E JANELAS DE MADEIRA, INCLUSIVE BATENTES</v>
      </c>
      <c r="F19" s="343" t="str">
        <f t="shared" si="1"/>
        <v>M2</v>
      </c>
      <c r="G19" s="127"/>
    </row>
    <row r="20" spans="1:7">
      <c r="A20" s="397">
        <v>10215</v>
      </c>
      <c r="B20" s="397" t="s">
        <v>1370</v>
      </c>
      <c r="C20" s="393" t="s">
        <v>1355</v>
      </c>
      <c r="D20" s="394">
        <v>6.41</v>
      </c>
      <c r="E20" s="2" t="str">
        <f t="shared" si="0"/>
        <v>RETIRADA DE ESQUADRIAS METÁLICAS</v>
      </c>
      <c r="F20" s="343" t="str">
        <f t="shared" si="1"/>
        <v>M2</v>
      </c>
      <c r="G20" s="127"/>
    </row>
    <row r="21" spans="1:7">
      <c r="A21" s="398">
        <v>10216</v>
      </c>
      <c r="B21" s="398" t="s">
        <v>1371</v>
      </c>
      <c r="C21" s="395" t="s">
        <v>1372</v>
      </c>
      <c r="D21" s="396">
        <v>6.41</v>
      </c>
      <c r="E21" s="2" t="str">
        <f t="shared" si="0"/>
        <v>RETIRADA DE MEIO-FIO DE CONCRETO</v>
      </c>
      <c r="F21" s="343" t="str">
        <f t="shared" si="1"/>
        <v>M</v>
      </c>
      <c r="G21" s="127"/>
    </row>
    <row r="22" spans="1:7">
      <c r="A22" s="397">
        <v>10217</v>
      </c>
      <c r="B22" s="397" t="s">
        <v>1373</v>
      </c>
      <c r="C22" s="393" t="s">
        <v>1355</v>
      </c>
      <c r="D22" s="394">
        <v>2.2599999999999998</v>
      </c>
      <c r="E22" s="2" t="str">
        <f t="shared" si="0"/>
        <v>REMOÇÃO DE PINTURA ANTIGA A CAL</v>
      </c>
      <c r="F22" s="343" t="str">
        <f t="shared" si="1"/>
        <v>M2</v>
      </c>
      <c r="G22" s="127"/>
    </row>
    <row r="23" spans="1:7" ht="30">
      <c r="A23" s="398">
        <v>10218</v>
      </c>
      <c r="B23" s="398" t="s">
        <v>1374</v>
      </c>
      <c r="C23" s="395" t="s">
        <v>1355</v>
      </c>
      <c r="D23" s="396">
        <v>8.17</v>
      </c>
      <c r="E23" s="2" t="str">
        <f t="shared" si="0"/>
        <v>REMOÇÃO DE PINTURA ANTIGA A ÓLEO OU ESMALTE</v>
      </c>
      <c r="F23" s="343" t="str">
        <f t="shared" si="1"/>
        <v>M2</v>
      </c>
      <c r="G23" s="127"/>
    </row>
    <row r="24" spans="1:7" ht="30">
      <c r="A24" s="397">
        <v>10219</v>
      </c>
      <c r="B24" s="397" t="s">
        <v>1375</v>
      </c>
      <c r="C24" s="393" t="s">
        <v>1364</v>
      </c>
      <c r="D24" s="394">
        <v>212.21</v>
      </c>
      <c r="E24" s="2" t="str">
        <f t="shared" si="0"/>
        <v>DEMOLIÇÃO MANUAL DE CONCRETO ARMADO (EMOP 05.001.033)</v>
      </c>
      <c r="F24" s="343" t="str">
        <f t="shared" si="1"/>
        <v>M3</v>
      </c>
      <c r="G24" s="127"/>
    </row>
    <row r="25" spans="1:7" ht="30">
      <c r="A25" s="398">
        <v>10220</v>
      </c>
      <c r="B25" s="398" t="s">
        <v>1376</v>
      </c>
      <c r="C25" s="395" t="s">
        <v>1355</v>
      </c>
      <c r="D25" s="396">
        <v>7.89</v>
      </c>
      <c r="E25" s="2" t="str">
        <f t="shared" si="0"/>
        <v>DEMOLIÇÃO DE PISO CIMENTADO, EXCLUSIVE LASTRO DE CONCRETO</v>
      </c>
      <c r="F25" s="343" t="str">
        <f t="shared" si="1"/>
        <v>M2</v>
      </c>
      <c r="G25" s="127"/>
    </row>
    <row r="26" spans="1:7">
      <c r="A26" s="397">
        <v>10221</v>
      </c>
      <c r="B26" s="397" t="s">
        <v>1377</v>
      </c>
      <c r="C26" s="393" t="s">
        <v>1378</v>
      </c>
      <c r="D26" s="394">
        <v>19.57</v>
      </c>
      <c r="E26" s="2" t="str">
        <f t="shared" si="0"/>
        <v>RETIRADA DE BANDEIRA DE PORTA</v>
      </c>
      <c r="F26" s="343" t="str">
        <f t="shared" si="1"/>
        <v>UND</v>
      </c>
      <c r="G26" s="127"/>
    </row>
    <row r="27" spans="1:7" ht="30">
      <c r="A27" s="398">
        <v>10222</v>
      </c>
      <c r="B27" s="398" t="s">
        <v>1379</v>
      </c>
      <c r="C27" s="395" t="s">
        <v>1355</v>
      </c>
      <c r="D27" s="396">
        <v>14.19</v>
      </c>
      <c r="E27" s="2" t="str">
        <f t="shared" si="0"/>
        <v>DEMOLIÇÃO DE ELEMENTOS VAZADOS CERÂMICOS OU DE CONCRETO</v>
      </c>
      <c r="F27" s="343" t="str">
        <f t="shared" si="1"/>
        <v>M2</v>
      </c>
      <c r="G27" s="127"/>
    </row>
    <row r="28" spans="1:7">
      <c r="A28" s="397">
        <v>10223</v>
      </c>
      <c r="B28" s="397" t="s">
        <v>1380</v>
      </c>
      <c r="C28" s="393" t="s">
        <v>1378</v>
      </c>
      <c r="D28" s="394">
        <v>13.31</v>
      </c>
      <c r="E28" s="2" t="str">
        <f t="shared" si="0"/>
        <v>RETIRADA DE APARELHOS SANITÁRIOS</v>
      </c>
      <c r="F28" s="343" t="str">
        <f t="shared" si="1"/>
        <v>UND</v>
      </c>
      <c r="G28" s="127"/>
    </row>
    <row r="29" spans="1:7" ht="30">
      <c r="A29" s="398">
        <v>10224</v>
      </c>
      <c r="B29" s="398" t="s">
        <v>1381</v>
      </c>
      <c r="C29" s="395" t="s">
        <v>1355</v>
      </c>
      <c r="D29" s="396">
        <v>11.27</v>
      </c>
      <c r="E29" s="2" t="str">
        <f t="shared" si="0"/>
        <v>RETIRADA DE GRADES, GRADIS, ALAMBRADOS, CERCAS E PORTÕES</v>
      </c>
      <c r="F29" s="343" t="str">
        <f t="shared" si="1"/>
        <v>M2</v>
      </c>
      <c r="G29" s="127"/>
    </row>
    <row r="30" spans="1:7">
      <c r="A30" s="397">
        <v>10225</v>
      </c>
      <c r="B30" s="397" t="s">
        <v>1382</v>
      </c>
      <c r="C30" s="393" t="s">
        <v>1355</v>
      </c>
      <c r="D30" s="394">
        <v>15.98</v>
      </c>
      <c r="E30" s="2" t="str">
        <f t="shared" si="0"/>
        <v>RETIRADA DE BANCADA DE PIA</v>
      </c>
      <c r="F30" s="343" t="str">
        <f t="shared" si="1"/>
        <v>M2</v>
      </c>
      <c r="G30" s="127"/>
    </row>
    <row r="31" spans="1:7">
      <c r="A31" s="398">
        <v>10226</v>
      </c>
      <c r="B31" s="398" t="s">
        <v>1383</v>
      </c>
      <c r="C31" s="395" t="s">
        <v>1378</v>
      </c>
      <c r="D31" s="396">
        <v>15.98</v>
      </c>
      <c r="E31" s="2" t="str">
        <f t="shared" si="0"/>
        <v>RETIRADA DE TANQUE DE CIMENTO</v>
      </c>
      <c r="F31" s="343" t="str">
        <f t="shared" si="1"/>
        <v>UND</v>
      </c>
      <c r="G31" s="127"/>
    </row>
    <row r="32" spans="1:7" ht="30">
      <c r="A32" s="397">
        <v>10227</v>
      </c>
      <c r="B32" s="397" t="s">
        <v>1384</v>
      </c>
      <c r="C32" s="393" t="s">
        <v>1378</v>
      </c>
      <c r="D32" s="394">
        <v>26.63</v>
      </c>
      <c r="E32" s="2" t="str">
        <f t="shared" si="0"/>
        <v>RETIRADA DE CAIXA D'ÁGUA DE FIBROCIMENTO, INCLUSIVE TUBULAÇÃO DE LIGAÇÃO</v>
      </c>
      <c r="F32" s="343" t="str">
        <f t="shared" si="1"/>
        <v>UND</v>
      </c>
      <c r="G32" s="127"/>
    </row>
    <row r="33" spans="1:7" ht="30">
      <c r="A33" s="398">
        <v>10228</v>
      </c>
      <c r="B33" s="398" t="s">
        <v>1385</v>
      </c>
      <c r="C33" s="395" t="s">
        <v>1355</v>
      </c>
      <c r="D33" s="396">
        <v>4.34</v>
      </c>
      <c r="E33" s="2" t="str">
        <f t="shared" si="0"/>
        <v>DEMOLIÇÃO DE FORRO DE MADEIRA, SEM REAPROVEITAMENTO</v>
      </c>
      <c r="F33" s="343" t="str">
        <f t="shared" si="1"/>
        <v>M2</v>
      </c>
      <c r="G33" s="127"/>
    </row>
    <row r="34" spans="1:7">
      <c r="A34" s="397">
        <v>10229</v>
      </c>
      <c r="B34" s="397" t="s">
        <v>1386</v>
      </c>
      <c r="C34" s="393" t="s">
        <v>1378</v>
      </c>
      <c r="D34" s="394">
        <v>25.62</v>
      </c>
      <c r="E34" s="2" t="str">
        <f t="shared" si="0"/>
        <v>RETIRADA DE POSTE DE AÇO DE 4 A 6 M</v>
      </c>
      <c r="F34" s="343" t="str">
        <f t="shared" si="1"/>
        <v>UND</v>
      </c>
      <c r="G34" s="127"/>
    </row>
    <row r="35" spans="1:7">
      <c r="A35" s="398">
        <v>10230</v>
      </c>
      <c r="B35" s="398" t="s">
        <v>1387</v>
      </c>
      <c r="C35" s="395" t="s">
        <v>1355</v>
      </c>
      <c r="D35" s="396">
        <v>4.08</v>
      </c>
      <c r="E35" s="2" t="str">
        <f t="shared" si="0"/>
        <v>RETIRADA DE PINTURA ANTIGA A BASE DE PVA</v>
      </c>
      <c r="F35" s="343" t="str">
        <f t="shared" si="1"/>
        <v>M2</v>
      </c>
      <c r="G35" s="127"/>
    </row>
    <row r="36" spans="1:7" ht="30">
      <c r="A36" s="397">
        <v>10234</v>
      </c>
      <c r="B36" s="397" t="s">
        <v>1388</v>
      </c>
      <c r="C36" s="393" t="s">
        <v>1355</v>
      </c>
      <c r="D36" s="394">
        <v>16.64</v>
      </c>
      <c r="E36" s="2" t="str">
        <f t="shared" si="0"/>
        <v>DEMOLIÇÃO DE LAJE PRÉ-MOLDADA DE CONCRETO</v>
      </c>
      <c r="F36" s="343" t="str">
        <f t="shared" si="1"/>
        <v>M2</v>
      </c>
      <c r="G36" s="127"/>
    </row>
    <row r="37" spans="1:7" ht="30">
      <c r="A37" s="398">
        <v>10238</v>
      </c>
      <c r="B37" s="398" t="s">
        <v>1389</v>
      </c>
      <c r="C37" s="395" t="s">
        <v>1355</v>
      </c>
      <c r="D37" s="396">
        <v>6.41</v>
      </c>
      <c r="E37" s="2" t="str">
        <f t="shared" si="0"/>
        <v>APICOAMENTO DE SUPERFÍCIE COM REVESTIMENTO EM ARGAMASSA</v>
      </c>
      <c r="F37" s="343" t="str">
        <f t="shared" si="1"/>
        <v>M2</v>
      </c>
      <c r="G37" s="127"/>
    </row>
    <row r="38" spans="1:7" ht="30">
      <c r="A38" s="397">
        <v>10239</v>
      </c>
      <c r="B38" s="397" t="s">
        <v>1390</v>
      </c>
      <c r="C38" s="393" t="s">
        <v>1355</v>
      </c>
      <c r="D38" s="394">
        <v>24.97</v>
      </c>
      <c r="E38" s="2" t="str">
        <f t="shared" si="0"/>
        <v>RETIRADA DE DIVISÓRIAS COM REAPROVEITAMENTO</v>
      </c>
      <c r="F38" s="343" t="str">
        <f t="shared" si="1"/>
        <v>M2</v>
      </c>
      <c r="G38" s="127"/>
    </row>
    <row r="39" spans="1:7" ht="30">
      <c r="A39" s="398">
        <v>10240</v>
      </c>
      <c r="B39" s="398" t="s">
        <v>1391</v>
      </c>
      <c r="C39" s="395" t="s">
        <v>1378</v>
      </c>
      <c r="D39" s="396">
        <v>7.07</v>
      </c>
      <c r="E39" s="2" t="str">
        <f t="shared" si="0"/>
        <v>RETIRADA DE PONTOS ELÉTRICOS (LUMINÁRIAS, INTERRUPTORES E TOMADAS)</v>
      </c>
      <c r="F39" s="343" t="str">
        <f t="shared" si="1"/>
        <v>UND</v>
      </c>
      <c r="G39" s="127"/>
    </row>
    <row r="40" spans="1:7">
      <c r="A40" s="397">
        <v>10242</v>
      </c>
      <c r="B40" s="397" t="s">
        <v>1392</v>
      </c>
      <c r="C40" s="393" t="s">
        <v>1355</v>
      </c>
      <c r="D40" s="394">
        <v>2.2599999999999998</v>
      </c>
      <c r="E40" s="2" t="str">
        <f t="shared" si="0"/>
        <v>RETIRADA DE VIDROS QUEBRADOS</v>
      </c>
      <c r="F40" s="343" t="str">
        <f t="shared" si="1"/>
        <v>M2</v>
      </c>
      <c r="G40" s="127"/>
    </row>
    <row r="41" spans="1:7" ht="30">
      <c r="A41" s="398">
        <v>10244</v>
      </c>
      <c r="B41" s="398" t="s">
        <v>1393</v>
      </c>
      <c r="C41" s="395" t="s">
        <v>1372</v>
      </c>
      <c r="D41" s="396">
        <v>9.2200000000000006</v>
      </c>
      <c r="E41" s="2" t="str">
        <f t="shared" si="0"/>
        <v>RETIRADA DE RODAPÉ EM ARGAMASSA DE CIMENTO E AREIA</v>
      </c>
      <c r="F41" s="343" t="str">
        <f t="shared" si="1"/>
        <v>M</v>
      </c>
      <c r="G41" s="127"/>
    </row>
    <row r="42" spans="1:7" ht="30" customHeight="1">
      <c r="A42" s="397">
        <v>10246</v>
      </c>
      <c r="B42" s="397" t="s">
        <v>1394</v>
      </c>
      <c r="C42" s="393" t="s">
        <v>1355</v>
      </c>
      <c r="D42" s="394">
        <v>2.4</v>
      </c>
      <c r="E42" s="2" t="str">
        <f t="shared" si="0"/>
        <v>LIXAMENTO DE PAREDE COM PINTURA ANTIGA PVA PARA RECEBIMENTO DE NOVA CAMADA DE TINTA</v>
      </c>
      <c r="F42" s="343" t="str">
        <f t="shared" si="1"/>
        <v>M2</v>
      </c>
      <c r="G42" s="127"/>
    </row>
    <row r="43" spans="1:7" ht="30">
      <c r="A43" s="398">
        <v>10253</v>
      </c>
      <c r="B43" s="398" t="s">
        <v>1395</v>
      </c>
      <c r="C43" s="395" t="s">
        <v>1355</v>
      </c>
      <c r="D43" s="396">
        <v>18.79</v>
      </c>
      <c r="E43" s="2" t="str">
        <f t="shared" si="0"/>
        <v>REMOÇÃO DE ENGRADAMENTO DE MADEIRA DE COBERTURA PARA REAPROVEITAMENTO</v>
      </c>
      <c r="F43" s="343" t="str">
        <f t="shared" si="1"/>
        <v>M2</v>
      </c>
      <c r="G43" s="127"/>
    </row>
    <row r="44" spans="1:7" ht="30">
      <c r="A44" s="397">
        <v>10254</v>
      </c>
      <c r="B44" s="397" t="s">
        <v>1396</v>
      </c>
      <c r="C44" s="393" t="s">
        <v>1355</v>
      </c>
      <c r="D44" s="394">
        <v>6.24</v>
      </c>
      <c r="E44" s="2" t="str">
        <f t="shared" si="0"/>
        <v>REMOÇÃO DE TELHAS CERÂMICA, TIPO FRANCESA, INCLUSIVE CUMEEIRA</v>
      </c>
      <c r="F44" s="343" t="str">
        <f t="shared" si="1"/>
        <v>M2</v>
      </c>
      <c r="G44" s="127"/>
    </row>
    <row r="45" spans="1:7" ht="30">
      <c r="A45" s="398">
        <v>10255</v>
      </c>
      <c r="B45" s="398" t="s">
        <v>1397</v>
      </c>
      <c r="C45" s="395" t="s">
        <v>1355</v>
      </c>
      <c r="D45" s="396">
        <v>15.41</v>
      </c>
      <c r="E45" s="2" t="str">
        <f t="shared" si="0"/>
        <v>REMOÇÃO DE TELHAS CERÂMICAS, TIPO COLONIAL, INCLUSIVE CUMEEIRAS</v>
      </c>
      <c r="F45" s="343" t="str">
        <f t="shared" si="1"/>
        <v>M2</v>
      </c>
      <c r="G45" s="127"/>
    </row>
    <row r="46" spans="1:7" ht="30">
      <c r="A46" s="397">
        <v>10256</v>
      </c>
      <c r="B46" s="397" t="s">
        <v>1398</v>
      </c>
      <c r="C46" s="393" t="s">
        <v>1355</v>
      </c>
      <c r="D46" s="394">
        <v>4.9000000000000004</v>
      </c>
      <c r="E46" s="2" t="str">
        <f t="shared" si="0"/>
        <v>REMOÇÃO DE TELHA ONDULADA DE FIBROCIMENTO, INCLUSIVE CUMEEIRA</v>
      </c>
      <c r="F46" s="343" t="str">
        <f t="shared" si="1"/>
        <v>M2</v>
      </c>
      <c r="G46" s="127"/>
    </row>
    <row r="47" spans="1:7">
      <c r="A47" s="398">
        <v>10259</v>
      </c>
      <c r="B47" s="398" t="s">
        <v>1399</v>
      </c>
      <c r="C47" s="395" t="s">
        <v>1372</v>
      </c>
      <c r="D47" s="396">
        <v>1.49</v>
      </c>
      <c r="E47" s="2" t="str">
        <f t="shared" si="0"/>
        <v>RETIRADA DE RODAPÉ DE MADEIRA OU CERÂMICA</v>
      </c>
      <c r="F47" s="343" t="str">
        <f t="shared" si="1"/>
        <v>M</v>
      </c>
      <c r="G47" s="127"/>
    </row>
    <row r="48" spans="1:7">
      <c r="A48" s="397">
        <v>10264</v>
      </c>
      <c r="B48" s="397" t="s">
        <v>1400</v>
      </c>
      <c r="C48" s="393" t="s">
        <v>1355</v>
      </c>
      <c r="D48" s="394">
        <v>17.75</v>
      </c>
      <c r="E48" s="2" t="str">
        <f t="shared" si="0"/>
        <v>DEMOLIÇÃO DE PISO GRANILITE</v>
      </c>
      <c r="F48" s="343" t="str">
        <f t="shared" si="1"/>
        <v>M2</v>
      </c>
      <c r="G48" s="127"/>
    </row>
    <row r="49" spans="1:7" ht="30">
      <c r="A49" s="398">
        <v>10269</v>
      </c>
      <c r="B49" s="398" t="s">
        <v>1401</v>
      </c>
      <c r="C49" s="395" t="s">
        <v>1402</v>
      </c>
      <c r="D49" s="396">
        <v>133.93</v>
      </c>
      <c r="E49" s="2" t="str">
        <f t="shared" si="0"/>
        <v>DEMOLIÇÃO MECÂNICA DE EDIFICAÇÕES EXISTENTES</v>
      </c>
      <c r="F49" s="343" t="str">
        <f t="shared" si="1"/>
        <v>H</v>
      </c>
      <c r="G49" s="127"/>
    </row>
    <row r="50" spans="1:7">
      <c r="A50" s="397">
        <v>10271</v>
      </c>
      <c r="B50" s="397" t="s">
        <v>1403</v>
      </c>
      <c r="C50" s="393" t="s">
        <v>1378</v>
      </c>
      <c r="D50" s="394">
        <v>9.5299999999999994</v>
      </c>
      <c r="E50" s="2" t="str">
        <f t="shared" si="0"/>
        <v>RETIRADA DE CAIXAS/QUADROS ELÉTRICOS</v>
      </c>
      <c r="F50" s="343" t="str">
        <f t="shared" si="1"/>
        <v>UND</v>
      </c>
      <c r="G50" s="127"/>
    </row>
    <row r="51" spans="1:7">
      <c r="A51" s="398">
        <v>10279</v>
      </c>
      <c r="B51" s="398" t="s">
        <v>1404</v>
      </c>
      <c r="C51" s="395" t="s">
        <v>1378</v>
      </c>
      <c r="D51" s="396">
        <v>14.88</v>
      </c>
      <c r="E51" s="2" t="str">
        <f t="shared" si="0"/>
        <v>RETIRADA DE QUADRO DE GIZ (1.29 X 3.95M)</v>
      </c>
      <c r="F51" s="343" t="str">
        <f t="shared" si="1"/>
        <v>UND</v>
      </c>
      <c r="G51" s="127"/>
    </row>
    <row r="52" spans="1:7" ht="30">
      <c r="A52" s="397">
        <v>10280</v>
      </c>
      <c r="B52" s="397" t="s">
        <v>1405</v>
      </c>
      <c r="C52" s="393" t="s">
        <v>1355</v>
      </c>
      <c r="D52" s="394">
        <v>5.59</v>
      </c>
      <c r="E52" s="2" t="str">
        <f t="shared" si="0"/>
        <v>REMOÇÃO DE COBERTURA EM TELHA METÁLICA, EXCLUSIVE ESTRUTURA</v>
      </c>
      <c r="F52" s="343" t="str">
        <f t="shared" si="1"/>
        <v>M2</v>
      </c>
      <c r="G52" s="127"/>
    </row>
    <row r="53" spans="1:7">
      <c r="A53" s="398">
        <v>10286</v>
      </c>
      <c r="B53" s="398" t="s">
        <v>1406</v>
      </c>
      <c r="C53" s="395" t="s">
        <v>1355</v>
      </c>
      <c r="D53" s="396">
        <v>9.4700000000000006</v>
      </c>
      <c r="E53" s="2" t="str">
        <f t="shared" si="0"/>
        <v>DEMOLIÇÃO DE DIVISÓRIA DE GRANITO</v>
      </c>
      <c r="F53" s="343" t="str">
        <f t="shared" si="1"/>
        <v>M2</v>
      </c>
      <c r="G53" s="127"/>
    </row>
    <row r="54" spans="1:7">
      <c r="A54" s="397">
        <v>10292</v>
      </c>
      <c r="B54" s="397" t="s">
        <v>1407</v>
      </c>
      <c r="C54" s="393" t="s">
        <v>1372</v>
      </c>
      <c r="D54" s="394">
        <v>0.4</v>
      </c>
      <c r="E54" s="2" t="str">
        <f t="shared" si="0"/>
        <v>RETIRADA DE ALIZAR DE MADEIRA</v>
      </c>
      <c r="F54" s="343" t="str">
        <f t="shared" si="1"/>
        <v>M</v>
      </c>
      <c r="G54" s="127"/>
    </row>
    <row r="55" spans="1:7" ht="30">
      <c r="A55" s="398">
        <v>10293</v>
      </c>
      <c r="B55" s="398" t="s">
        <v>1408</v>
      </c>
      <c r="C55" s="395" t="s">
        <v>1378</v>
      </c>
      <c r="D55" s="396">
        <v>16.670000000000002</v>
      </c>
      <c r="E55" s="2" t="str">
        <f t="shared" si="0"/>
        <v>RETIRADA DE CAIXA DE AR REFRIGERADO, EM CONCRETO</v>
      </c>
      <c r="F55" s="343" t="str">
        <f t="shared" si="1"/>
        <v>UND</v>
      </c>
      <c r="G55" s="127"/>
    </row>
    <row r="56" spans="1:7">
      <c r="A56" s="392">
        <v>103</v>
      </c>
      <c r="B56" s="392" t="s">
        <v>1353</v>
      </c>
      <c r="C56" s="393"/>
      <c r="D56" s="394"/>
      <c r="E56" s="2" t="str">
        <f t="shared" ref="E56:E119" si="2">UPPER(B56)</f>
        <v>DEMOLIÇÕES E RETIRADAS</v>
      </c>
      <c r="F56" s="343" t="str">
        <f t="shared" ref="F56:F119" si="3">UPPER(C56)</f>
        <v/>
      </c>
      <c r="G56" s="127"/>
    </row>
    <row r="57" spans="1:7" ht="30">
      <c r="A57" s="398">
        <v>10315</v>
      </c>
      <c r="B57" s="398" t="s">
        <v>1409</v>
      </c>
      <c r="C57" s="395" t="s">
        <v>1355</v>
      </c>
      <c r="D57" s="396">
        <v>7.34</v>
      </c>
      <c r="E57" s="2" t="str">
        <f t="shared" si="2"/>
        <v>RETIRADA DE COBERTURA EM TELHAS CANALETE 49</v>
      </c>
      <c r="F57" s="343" t="str">
        <f t="shared" si="3"/>
        <v>M2</v>
      </c>
      <c r="G57" s="127"/>
    </row>
    <row r="58" spans="1:7" ht="30">
      <c r="A58" s="397">
        <v>10317</v>
      </c>
      <c r="B58" s="397" t="s">
        <v>1410</v>
      </c>
      <c r="C58" s="393" t="s">
        <v>1355</v>
      </c>
      <c r="D58" s="394">
        <v>76.84</v>
      </c>
      <c r="E58" s="2" t="str">
        <f t="shared" si="2"/>
        <v>DEMOLIÇÃO DE ALVENARIA, COM REAPROVEITAMENTO</v>
      </c>
      <c r="F58" s="343" t="str">
        <f t="shared" si="3"/>
        <v>M2</v>
      </c>
      <c r="G58" s="127"/>
    </row>
    <row r="59" spans="1:7" ht="30">
      <c r="A59" s="398">
        <v>10318</v>
      </c>
      <c r="B59" s="398" t="s">
        <v>1411</v>
      </c>
      <c r="C59" s="395" t="s">
        <v>1355</v>
      </c>
      <c r="D59" s="396">
        <v>9.0399999999999991</v>
      </c>
      <c r="E59" s="2" t="str">
        <f t="shared" si="2"/>
        <v>REMOÇÃO DE FORRO EM EUCATEX, SEM APROVEITAMENTO DO MATERIAL</v>
      </c>
      <c r="F59" s="343" t="str">
        <f t="shared" si="3"/>
        <v>M2</v>
      </c>
      <c r="G59" s="127"/>
    </row>
    <row r="60" spans="1:7" ht="30">
      <c r="A60" s="397">
        <v>10319</v>
      </c>
      <c r="B60" s="397" t="s">
        <v>1412</v>
      </c>
      <c r="C60" s="393" t="s">
        <v>1355</v>
      </c>
      <c r="D60" s="394">
        <v>12.11</v>
      </c>
      <c r="E60" s="2" t="str">
        <f t="shared" si="2"/>
        <v>REMOÇÃO DE PINTURA ANTIGA A BASE DE ÓLEO OU ESMALTE SOBRE ESQUADRIAS</v>
      </c>
      <c r="F60" s="343" t="str">
        <f t="shared" si="3"/>
        <v>M2</v>
      </c>
      <c r="G60" s="127"/>
    </row>
    <row r="61" spans="1:7" ht="30">
      <c r="A61" s="398">
        <v>10320</v>
      </c>
      <c r="B61" s="398" t="s">
        <v>1413</v>
      </c>
      <c r="C61" s="395" t="s">
        <v>1355</v>
      </c>
      <c r="D61" s="396">
        <v>1.28</v>
      </c>
      <c r="E61" s="2" t="str">
        <f t="shared" si="2"/>
        <v>REMOÇÃO DE REVESTIMENTO DE PISOS COM FORRAÇÃO TEXTIL</v>
      </c>
      <c r="F61" s="343" t="str">
        <f t="shared" si="3"/>
        <v>M2</v>
      </c>
      <c r="G61" s="127"/>
    </row>
    <row r="62" spans="1:7" ht="30">
      <c r="A62" s="397">
        <v>10322</v>
      </c>
      <c r="B62" s="397" t="s">
        <v>1414</v>
      </c>
      <c r="C62" s="393" t="s">
        <v>1355</v>
      </c>
      <c r="D62" s="394">
        <v>14.45</v>
      </c>
      <c r="E62" s="2" t="str">
        <f t="shared" si="2"/>
        <v>RETIRADA DE DIVISÓRIA EM MADEIRIT, COM UMA FACE</v>
      </c>
      <c r="F62" s="343" t="str">
        <f t="shared" si="3"/>
        <v>M2</v>
      </c>
      <c r="G62" s="127"/>
    </row>
    <row r="63" spans="1:7">
      <c r="A63" s="398">
        <v>10323</v>
      </c>
      <c r="B63" s="398" t="s">
        <v>1415</v>
      </c>
      <c r="C63" s="395" t="s">
        <v>1378</v>
      </c>
      <c r="D63" s="396">
        <v>7.07</v>
      </c>
      <c r="E63" s="2" t="str">
        <f t="shared" si="2"/>
        <v>RETIRADA DE TORNEIRAS E REGISTROS</v>
      </c>
      <c r="F63" s="343" t="str">
        <f t="shared" si="3"/>
        <v>UND</v>
      </c>
      <c r="G63" s="127"/>
    </row>
    <row r="64" spans="1:7">
      <c r="A64" s="397">
        <v>10324</v>
      </c>
      <c r="B64" s="397" t="s">
        <v>1416</v>
      </c>
      <c r="C64" s="393" t="s">
        <v>1355</v>
      </c>
      <c r="D64" s="394">
        <v>5.65</v>
      </c>
      <c r="E64" s="2" t="str">
        <f t="shared" si="2"/>
        <v>RETIRADA DE COBERTURA EM TELHA CANALETE 90</v>
      </c>
      <c r="F64" s="343" t="str">
        <f t="shared" si="3"/>
        <v>M2</v>
      </c>
      <c r="G64" s="127"/>
    </row>
    <row r="65" spans="1:7" ht="30">
      <c r="A65" s="398">
        <v>10325</v>
      </c>
      <c r="B65" s="398" t="s">
        <v>1417</v>
      </c>
      <c r="C65" s="395" t="s">
        <v>1355</v>
      </c>
      <c r="D65" s="396">
        <v>18.79</v>
      </c>
      <c r="E65" s="2" t="str">
        <f t="shared" si="2"/>
        <v>DEMOLIÇÃO DE ESTRUTURA DE MADEIRA PARA TELHADO</v>
      </c>
      <c r="F65" s="343" t="str">
        <f t="shared" si="3"/>
        <v>M2</v>
      </c>
      <c r="G65" s="127"/>
    </row>
    <row r="66" spans="1:7" ht="30">
      <c r="A66" s="397">
        <v>10326</v>
      </c>
      <c r="B66" s="397" t="s">
        <v>1418</v>
      </c>
      <c r="C66" s="393" t="s">
        <v>1355</v>
      </c>
      <c r="D66" s="394">
        <v>18.79</v>
      </c>
      <c r="E66" s="2" t="str">
        <f t="shared" si="2"/>
        <v>RETIRADA DE ESTRUTURA EM MADEIRA DO TELHADO</v>
      </c>
      <c r="F66" s="343" t="str">
        <f t="shared" si="3"/>
        <v>M2</v>
      </c>
      <c r="G66" s="127"/>
    </row>
    <row r="67" spans="1:7">
      <c r="A67" s="398">
        <v>10327</v>
      </c>
      <c r="B67" s="398" t="s">
        <v>1419</v>
      </c>
      <c r="C67" s="395" t="s">
        <v>1372</v>
      </c>
      <c r="D67" s="396">
        <v>1.6</v>
      </c>
      <c r="E67" s="2" t="str">
        <f t="shared" si="2"/>
        <v>RETIRADA DE MARCO DE MADEIRA</v>
      </c>
      <c r="F67" s="343" t="str">
        <f t="shared" si="3"/>
        <v>M</v>
      </c>
      <c r="G67" s="127"/>
    </row>
    <row r="68" spans="1:7" ht="30">
      <c r="A68" s="397">
        <v>10328</v>
      </c>
      <c r="B68" s="397" t="s">
        <v>1420</v>
      </c>
      <c r="C68" s="393" t="s">
        <v>1355</v>
      </c>
      <c r="D68" s="394">
        <v>13.12</v>
      </c>
      <c r="E68" s="2" t="str">
        <f t="shared" si="2"/>
        <v>DEMOLIÇÃO DE QUADRO DE GIZ NA PAREDE, INCLUSIVE REQUADRO</v>
      </c>
      <c r="F68" s="343" t="str">
        <f t="shared" si="3"/>
        <v>M2</v>
      </c>
      <c r="G68" s="127"/>
    </row>
    <row r="69" spans="1:7">
      <c r="A69" s="398">
        <v>10329</v>
      </c>
      <c r="B69" s="398" t="s">
        <v>1421</v>
      </c>
      <c r="C69" s="395" t="s">
        <v>1378</v>
      </c>
      <c r="D69" s="396">
        <v>13.2</v>
      </c>
      <c r="E69" s="2" t="str">
        <f t="shared" si="2"/>
        <v>RETIRADA DE DISJUNTOR</v>
      </c>
      <c r="F69" s="343" t="str">
        <f t="shared" si="3"/>
        <v>UND</v>
      </c>
      <c r="G69" s="127"/>
    </row>
    <row r="70" spans="1:7" ht="75">
      <c r="A70" s="397">
        <v>10330</v>
      </c>
      <c r="B70" s="397" t="s">
        <v>1422</v>
      </c>
      <c r="C70" s="393" t="s">
        <v>1355</v>
      </c>
      <c r="D70" s="394">
        <v>8.4499999999999993</v>
      </c>
      <c r="E70" s="2" t="str">
        <f t="shared" si="2"/>
        <v>PREPARO DE SUPERFÍCIE DE ALVENARIA EM "TIJOLINHO", PARA RECEBIMENTO DE REVESTIMENTO EM ARGAMASSA, COM REMOÇÃO DE PINTURA ANTIGA E APLICAÇÃO DE ESCOVA DE AÇO</v>
      </c>
      <c r="F70" s="343" t="str">
        <f t="shared" si="3"/>
        <v>M2</v>
      </c>
      <c r="G70" s="127"/>
    </row>
    <row r="71" spans="1:7" ht="45">
      <c r="A71" s="398">
        <v>10331</v>
      </c>
      <c r="B71" s="398" t="s">
        <v>1423</v>
      </c>
      <c r="C71" s="395" t="s">
        <v>1355</v>
      </c>
      <c r="D71" s="396">
        <v>6.87</v>
      </c>
      <c r="E71" s="2" t="str">
        <f t="shared" si="2"/>
        <v>DEMOLIÇÃO DE PISO, SOLEIRA, PEITORIS E ESCADAS EM MÁRMORE OU GRANITO, EXCLUSIVE REGULARIZAÇÃO</v>
      </c>
      <c r="F71" s="343" t="str">
        <f t="shared" si="3"/>
        <v>M2</v>
      </c>
      <c r="G71" s="127"/>
    </row>
    <row r="72" spans="1:7">
      <c r="A72" s="397">
        <v>10332</v>
      </c>
      <c r="B72" s="397" t="s">
        <v>1424</v>
      </c>
      <c r="C72" s="393" t="s">
        <v>1372</v>
      </c>
      <c r="D72" s="394">
        <v>2.39</v>
      </c>
      <c r="E72" s="2" t="str">
        <f t="shared" si="2"/>
        <v>RETIRADA DE RODA PAREDE EM MADEIRA</v>
      </c>
      <c r="F72" s="343" t="str">
        <f t="shared" si="3"/>
        <v>M</v>
      </c>
      <c r="G72" s="127"/>
    </row>
    <row r="73" spans="1:7">
      <c r="A73" s="398">
        <v>10333</v>
      </c>
      <c r="B73" s="398" t="s">
        <v>1425</v>
      </c>
      <c r="C73" s="395" t="s">
        <v>1355</v>
      </c>
      <c r="D73" s="396">
        <v>5.37</v>
      </c>
      <c r="E73" s="2" t="str">
        <f t="shared" si="2"/>
        <v>RETIRADA DE PISO DE BORRACHA</v>
      </c>
      <c r="F73" s="343" t="str">
        <f t="shared" si="3"/>
        <v>M2</v>
      </c>
      <c r="G73" s="127"/>
    </row>
    <row r="74" spans="1:7" ht="30">
      <c r="A74" s="397">
        <v>10334</v>
      </c>
      <c r="B74" s="397" t="s">
        <v>1426</v>
      </c>
      <c r="C74" s="393" t="s">
        <v>1402</v>
      </c>
      <c r="D74" s="394">
        <v>133.93</v>
      </c>
      <c r="E74" s="2" t="str">
        <f t="shared" si="2"/>
        <v>DEMOLIÇÃO DE EDIFICAÇÃO EXISTENTE (HORA DE MÁQUINA - PÁ CARREGADEIRA)</v>
      </c>
      <c r="F74" s="343" t="str">
        <f t="shared" si="3"/>
        <v>H</v>
      </c>
      <c r="G74" s="127"/>
    </row>
    <row r="75" spans="1:7">
      <c r="A75" s="391">
        <v>104</v>
      </c>
      <c r="B75" s="391" t="s">
        <v>1427</v>
      </c>
      <c r="C75" s="395"/>
      <c r="D75" s="396"/>
      <c r="E75" s="2" t="str">
        <f t="shared" si="2"/>
        <v>LIMPEZA DO TERRENO</v>
      </c>
      <c r="F75" s="343" t="str">
        <f t="shared" si="3"/>
        <v/>
      </c>
      <c r="G75" s="127"/>
    </row>
    <row r="76" spans="1:7">
      <c r="A76" s="397">
        <v>10401</v>
      </c>
      <c r="B76" s="397" t="s">
        <v>1428</v>
      </c>
      <c r="C76" s="393" t="s">
        <v>1355</v>
      </c>
      <c r="D76" s="394">
        <v>0.87</v>
      </c>
      <c r="E76" s="2" t="str">
        <f t="shared" si="2"/>
        <v>CORTE DE CAPOEIRA FINA, A FOICE (MANUAL)</v>
      </c>
      <c r="F76" s="343" t="str">
        <f t="shared" si="3"/>
        <v>M2</v>
      </c>
      <c r="G76" s="127"/>
    </row>
    <row r="77" spans="1:7">
      <c r="A77" s="398">
        <v>10402</v>
      </c>
      <c r="B77" s="398" t="s">
        <v>1429</v>
      </c>
      <c r="C77" s="395" t="s">
        <v>1355</v>
      </c>
      <c r="D77" s="396">
        <v>2.82</v>
      </c>
      <c r="E77" s="2" t="str">
        <f t="shared" si="2"/>
        <v>RASPAGEM E LIMPEZA DO TERRENO (MANUAL)</v>
      </c>
      <c r="F77" s="343" t="str">
        <f t="shared" si="3"/>
        <v>M2</v>
      </c>
      <c r="G77" s="127"/>
    </row>
    <row r="78" spans="1:7" ht="30">
      <c r="A78" s="397">
        <v>10403</v>
      </c>
      <c r="B78" s="397" t="s">
        <v>1430</v>
      </c>
      <c r="C78" s="393" t="s">
        <v>1378</v>
      </c>
      <c r="D78" s="394">
        <v>33.81</v>
      </c>
      <c r="E78" s="2" t="str">
        <f t="shared" si="2"/>
        <v>CORTE E DESTOCAMENTO DE ÁRVORES COM DIÂMETRO DE ATÉ 15 CM</v>
      </c>
      <c r="F78" s="343" t="str">
        <f t="shared" si="3"/>
        <v>UND</v>
      </c>
      <c r="G78" s="127"/>
    </row>
    <row r="79" spans="1:7" ht="30">
      <c r="A79" s="398">
        <v>10404</v>
      </c>
      <c r="B79" s="398" t="s">
        <v>1431</v>
      </c>
      <c r="C79" s="395" t="s">
        <v>1378</v>
      </c>
      <c r="D79" s="396">
        <v>84.08</v>
      </c>
      <c r="E79" s="2" t="str">
        <f t="shared" si="2"/>
        <v>CORTE E DESTOCAMENTO DE ÁRVORES COM DIÂMETRO SUPERIOR A 30 CM</v>
      </c>
      <c r="F79" s="343" t="str">
        <f t="shared" si="3"/>
        <v>UND</v>
      </c>
      <c r="G79" s="127"/>
    </row>
    <row r="80" spans="1:7">
      <c r="A80" s="392">
        <v>105</v>
      </c>
      <c r="B80" s="392" t="s">
        <v>1432</v>
      </c>
      <c r="C80" s="393"/>
      <c r="D80" s="394"/>
      <c r="E80" s="2" t="str">
        <f t="shared" si="2"/>
        <v>LOCAÇÃO</v>
      </c>
      <c r="F80" s="343" t="str">
        <f t="shared" si="3"/>
        <v/>
      </c>
      <c r="G80" s="127"/>
    </row>
    <row r="81" spans="1:7">
      <c r="A81" s="398">
        <v>10501</v>
      </c>
      <c r="B81" s="398" t="s">
        <v>1433</v>
      </c>
      <c r="C81" s="395" t="s">
        <v>1355</v>
      </c>
      <c r="D81" s="396">
        <v>10.06</v>
      </c>
      <c r="E81" s="2" t="str">
        <f t="shared" si="2"/>
        <v>LOCAÇÃO DE OBRA COM GABARITO DE MADEIRA</v>
      </c>
      <c r="F81" s="343" t="str">
        <f t="shared" si="3"/>
        <v>M2</v>
      </c>
      <c r="G81" s="127"/>
    </row>
    <row r="82" spans="1:7" ht="60">
      <c r="A82" s="397">
        <v>10512</v>
      </c>
      <c r="B82" s="397" t="s">
        <v>1434</v>
      </c>
      <c r="C82" s="393" t="s">
        <v>1435</v>
      </c>
      <c r="D82" s="400">
        <v>13994.4</v>
      </c>
      <c r="E82" s="2" t="str">
        <f t="shared" si="2"/>
        <v>EQUIPE TOPOGRÁFICA PARA SERVIÇOS SIMPLES DE LOCAÇÃO E NIVELAMENTO (INCLUINDO EQUIPAMENTO, TRANSPORTE E PROFISSIONAIS NIVEL MÉDIO)</v>
      </c>
      <c r="F82" s="343" t="str">
        <f t="shared" si="3"/>
        <v>MÊS</v>
      </c>
      <c r="G82" s="127"/>
    </row>
    <row r="83" spans="1:7">
      <c r="A83" s="391">
        <v>106</v>
      </c>
      <c r="B83" s="391" t="s">
        <v>1436</v>
      </c>
      <c r="C83" s="395"/>
      <c r="D83" s="396"/>
      <c r="E83" s="2" t="str">
        <f t="shared" si="2"/>
        <v>ARGAMASSAS</v>
      </c>
      <c r="F83" s="343" t="str">
        <f t="shared" si="3"/>
        <v/>
      </c>
      <c r="G83" s="127"/>
    </row>
    <row r="84" spans="1:7" ht="45">
      <c r="A84" s="397">
        <v>10601</v>
      </c>
      <c r="B84" s="397" t="s">
        <v>1437</v>
      </c>
      <c r="C84" s="393" t="s">
        <v>1364</v>
      </c>
      <c r="D84" s="394">
        <v>435.76</v>
      </c>
      <c r="E84" s="2" t="str">
        <f t="shared" si="2"/>
        <v>PREPARO DE ARGAMASSA DE CIMENTO E AREIA SEM PENEIRAR NO TRAÇO 1:3, INCL. FORNECIMENTO</v>
      </c>
      <c r="F84" s="343" t="str">
        <f t="shared" si="3"/>
        <v>M3</v>
      </c>
      <c r="G84" s="127"/>
    </row>
    <row r="85" spans="1:7" ht="45">
      <c r="A85" s="398">
        <v>10602</v>
      </c>
      <c r="B85" s="398" t="s">
        <v>1438</v>
      </c>
      <c r="C85" s="395" t="s">
        <v>1364</v>
      </c>
      <c r="D85" s="396">
        <v>373.99</v>
      </c>
      <c r="E85" s="2" t="str">
        <f t="shared" si="2"/>
        <v>PREPARO DE ARGAMASSA DE CIMENTO E AREIA SEM PENEIRAR NO TRAÇO 1:4, INCL. FORNECIMENTO</v>
      </c>
      <c r="F85" s="343" t="str">
        <f t="shared" si="3"/>
        <v>M3</v>
      </c>
      <c r="G85" s="127"/>
    </row>
    <row r="86" spans="1:7" ht="45">
      <c r="A86" s="397">
        <v>10603</v>
      </c>
      <c r="B86" s="397" t="s">
        <v>1439</v>
      </c>
      <c r="C86" s="393" t="s">
        <v>1364</v>
      </c>
      <c r="D86" s="394">
        <v>623.14</v>
      </c>
      <c r="E86" s="2" t="str">
        <f t="shared" si="2"/>
        <v>PREPARO DE ARGAMASSA DE CIMENTO E AREIA SEM PENEIRAR NO TRAÇO 1:2, COM ADITIVO IMPERMEABILIZANTE, INCL. FORNECIMENTO</v>
      </c>
      <c r="F86" s="343" t="str">
        <f t="shared" si="3"/>
        <v>M3</v>
      </c>
      <c r="G86" s="127"/>
    </row>
    <row r="87" spans="1:7" ht="45">
      <c r="A87" s="398">
        <v>10604</v>
      </c>
      <c r="B87" s="398" t="s">
        <v>1440</v>
      </c>
      <c r="C87" s="395" t="s">
        <v>1364</v>
      </c>
      <c r="D87" s="396">
        <v>551.91999999999996</v>
      </c>
      <c r="E87" s="2" t="str">
        <f t="shared" si="2"/>
        <v>PREPARO DE ARGAMASSA DE CIMENTO E AREIA SEM PENEIRAR NO TRAÇO 1:3, COM ADITIVO IMPERMEABILIZANTE, INCL. FORNECIMENTO</v>
      </c>
      <c r="F87" s="343" t="str">
        <f t="shared" si="3"/>
        <v>M3</v>
      </c>
      <c r="G87" s="127"/>
    </row>
    <row r="88" spans="1:7" ht="45">
      <c r="A88" s="397">
        <v>10605</v>
      </c>
      <c r="B88" s="397" t="s">
        <v>1441</v>
      </c>
      <c r="C88" s="393" t="s">
        <v>1364</v>
      </c>
      <c r="D88" s="394">
        <v>283.13</v>
      </c>
      <c r="E88" s="2" t="str">
        <f t="shared" si="2"/>
        <v>PREPARO DE ARGAMASSA MISTA DE CIMENTO, SAIBRO E AREIA SEM PENEIRAR NO TRAÇO 1:1:5,5, INCL. FORNECIMENTO</v>
      </c>
      <c r="F88" s="343" t="str">
        <f t="shared" si="3"/>
        <v>M3</v>
      </c>
      <c r="G88" s="127"/>
    </row>
    <row r="89" spans="1:7" ht="45">
      <c r="A89" s="398">
        <v>10606</v>
      </c>
      <c r="B89" s="398" t="s">
        <v>1442</v>
      </c>
      <c r="C89" s="395" t="s">
        <v>1364</v>
      </c>
      <c r="D89" s="396">
        <v>431.55</v>
      </c>
      <c r="E89" s="2" t="str">
        <f t="shared" si="2"/>
        <v>PREPARO DE ARGAMASSA MISTA DE CIMENTO, CAL HIDRATADA E AREIA SEM PENEIRAR NO TRAÇO 1:2:8, INCL. FORNECIMENTO</v>
      </c>
      <c r="F89" s="343" t="str">
        <f t="shared" si="3"/>
        <v>M3</v>
      </c>
      <c r="G89" s="127"/>
    </row>
    <row r="90" spans="1:7" ht="45">
      <c r="A90" s="397">
        <v>10607</v>
      </c>
      <c r="B90" s="397" t="s">
        <v>1443</v>
      </c>
      <c r="C90" s="393" t="s">
        <v>1364</v>
      </c>
      <c r="D90" s="394">
        <v>308.70999999999998</v>
      </c>
      <c r="E90" s="2" t="str">
        <f t="shared" si="2"/>
        <v>PREPARO DE ARGAMASSA MISTA DE CIMENTO, CAL HIDRATADA E AREIA SEM PENEIRAR NO TRAÇO 1:0,5:8, INCL. FORNECIMENTO</v>
      </c>
      <c r="F90" s="343" t="str">
        <f t="shared" si="3"/>
        <v>M3</v>
      </c>
      <c r="G90" s="127"/>
    </row>
    <row r="91" spans="1:7" ht="45">
      <c r="A91" s="398">
        <v>10608</v>
      </c>
      <c r="B91" s="398" t="s">
        <v>1444</v>
      </c>
      <c r="C91" s="395" t="s">
        <v>1364</v>
      </c>
      <c r="D91" s="396">
        <v>346.66</v>
      </c>
      <c r="E91" s="2" t="str">
        <f t="shared" si="2"/>
        <v>PREPARO DE ARGAMASSA MISTA DE CIMENTO, CAL HIDRATADA E AREIA SEM PENEIRAR NO TRAÇO 1:0,5:6, INCL. FORNECIMENTO</v>
      </c>
      <c r="F91" s="343" t="str">
        <f t="shared" si="3"/>
        <v>M3</v>
      </c>
      <c r="G91" s="127"/>
    </row>
    <row r="92" spans="1:7">
      <c r="A92" s="392">
        <v>2</v>
      </c>
      <c r="B92" s="392" t="s">
        <v>1445</v>
      </c>
      <c r="C92" s="393"/>
      <c r="D92" s="394"/>
      <c r="E92" s="2" t="str">
        <f t="shared" si="2"/>
        <v>INSTALAÇÃO DO CANTEIRO DE OBRAS</v>
      </c>
      <c r="F92" s="343" t="str">
        <f t="shared" si="3"/>
        <v/>
      </c>
      <c r="G92" s="127"/>
    </row>
    <row r="93" spans="1:7">
      <c r="A93" s="391">
        <v>203</v>
      </c>
      <c r="B93" s="391" t="s">
        <v>1446</v>
      </c>
      <c r="C93" s="395"/>
      <c r="D93" s="396"/>
      <c r="E93" s="2" t="str">
        <f t="shared" si="2"/>
        <v>TAPUMES, BARRACÕES E COBERTURAS</v>
      </c>
      <c r="F93" s="343" t="str">
        <f t="shared" si="3"/>
        <v/>
      </c>
      <c r="G93" s="127"/>
    </row>
    <row r="94" spans="1:7" ht="45">
      <c r="A94" s="397">
        <v>20301</v>
      </c>
      <c r="B94" s="397" t="s">
        <v>1447</v>
      </c>
      <c r="C94" s="393" t="s">
        <v>1372</v>
      </c>
      <c r="D94" s="394">
        <v>377.95</v>
      </c>
      <c r="E94" s="2" t="str">
        <f t="shared" si="2"/>
        <v>TAPUME DE TÁBUA DE MADEIRA 2.5X30.0 CM COM MATAJUNTAS DE RIPA 5X1 CM, DISPONDO DE ABERTURA E PORTÃO, COM 2.20 M DE ALTURA</v>
      </c>
      <c r="F94" s="343" t="str">
        <f t="shared" si="3"/>
        <v>M</v>
      </c>
      <c r="G94" s="127"/>
    </row>
    <row r="95" spans="1:7" ht="45">
      <c r="A95" s="398">
        <v>20302</v>
      </c>
      <c r="B95" s="398" t="s">
        <v>1448</v>
      </c>
      <c r="C95" s="395" t="s">
        <v>1372</v>
      </c>
      <c r="D95" s="396">
        <v>245.23</v>
      </c>
      <c r="E95" s="2" t="str">
        <f t="shared" si="2"/>
        <v>TAPUME DE CHAPA DE COMPENSADO RESINADO ESP. 6 MM, 2.20 X 1.10 M, DISPONDO DE ABERTURA E PORTÃO, COM 2.20 M DE ALTURA</v>
      </c>
      <c r="F95" s="343" t="str">
        <f t="shared" si="3"/>
        <v>M</v>
      </c>
      <c r="G95" s="127"/>
    </row>
    <row r="96" spans="1:7" ht="30">
      <c r="A96" s="397">
        <v>20305</v>
      </c>
      <c r="B96" s="397" t="s">
        <v>1449</v>
      </c>
      <c r="C96" s="393" t="s">
        <v>1355</v>
      </c>
      <c r="D96" s="394">
        <v>278.06</v>
      </c>
      <c r="E96" s="2" t="str">
        <f t="shared" si="2"/>
        <v>PLACA DE OBRA NAS DIMENSÕES DE 2.0 X 4.0 M, PADRÃO IOPES</v>
      </c>
      <c r="F96" s="343" t="str">
        <f t="shared" si="3"/>
        <v>M2</v>
      </c>
      <c r="G96" s="127"/>
    </row>
    <row r="97" spans="1:7" ht="60">
      <c r="A97" s="398">
        <v>20307</v>
      </c>
      <c r="B97" s="398" t="s">
        <v>1450</v>
      </c>
      <c r="C97" s="395" t="s">
        <v>1372</v>
      </c>
      <c r="D97" s="396">
        <v>281.55</v>
      </c>
      <c r="E97" s="2" t="str">
        <f t="shared" si="2"/>
        <v>TAPUME DE CHAPA DE COMPENSADO RESINADO ESP. 6 MM, 2.20 X 1.10 M DISPONDO DE ABERTURA E PORTÃO, COM 2.20 M DE ALTURA , INCLUSIVE PINTURA</v>
      </c>
      <c r="F97" s="343" t="str">
        <f t="shared" si="3"/>
        <v>M</v>
      </c>
      <c r="G97" s="127"/>
    </row>
    <row r="98" spans="1:7" ht="60">
      <c r="A98" s="397">
        <v>20339</v>
      </c>
      <c r="B98" s="397" t="s">
        <v>1451</v>
      </c>
      <c r="C98" s="393" t="s">
        <v>1355</v>
      </c>
      <c r="D98" s="394">
        <v>7.68</v>
      </c>
      <c r="E98" s="2" t="str">
        <f t="shared" si="2"/>
        <v>LOCAÇÃO DE ANDAIME METÁLICO PARA TRABALHO EM FACHADA DE EDIFÍCO (ALUGUEL DE 1 M² POR 1 MÊS) INCLUSIVE FRETE, MONTAGEM E DESMONTAGEM</v>
      </c>
      <c r="F98" s="343" t="str">
        <f t="shared" si="3"/>
        <v>M2</v>
      </c>
      <c r="G98" s="127"/>
    </row>
    <row r="99" spans="1:7" ht="30">
      <c r="A99" s="398">
        <v>20346</v>
      </c>
      <c r="B99" s="398" t="s">
        <v>1452</v>
      </c>
      <c r="C99" s="395" t="s">
        <v>1372</v>
      </c>
      <c r="D99" s="396">
        <v>11.33</v>
      </c>
      <c r="E99" s="2" t="str">
        <f t="shared" si="2"/>
        <v>LOCAÇÃO DE ANDAIME METÁLICO PARA FACHADA - TIPO TORRE (ALUGUEL MENSAL)</v>
      </c>
      <c r="F99" s="343" t="str">
        <f t="shared" si="3"/>
        <v>M</v>
      </c>
      <c r="G99" s="127"/>
    </row>
    <row r="100" spans="1:7" ht="75">
      <c r="A100" s="397">
        <v>20347</v>
      </c>
      <c r="B100" s="397" t="s">
        <v>1453</v>
      </c>
      <c r="C100" s="393" t="s">
        <v>1355</v>
      </c>
      <c r="D100" s="394">
        <v>40.590000000000003</v>
      </c>
      <c r="E100" s="2" t="str">
        <f t="shared" si="2"/>
        <v>CONSTRUÇÃO E DEMOLIÇÃO DE ANDAIME EXTERNO DE MADEIRA PARA EXECUÇÃO DE ALVENARIA EM PRÉDIOS COM ATÉ 4 PAVIMENTOS, MADEIRA REAPROVEITADA 6 VEZEZ POR M2 DE ALVENARIA TOTAL</v>
      </c>
      <c r="F100" s="343" t="str">
        <f t="shared" si="3"/>
        <v>M2</v>
      </c>
      <c r="G100" s="127"/>
    </row>
    <row r="101" spans="1:7" ht="75">
      <c r="A101" s="398">
        <v>20348</v>
      </c>
      <c r="B101" s="398" t="s">
        <v>1454</v>
      </c>
      <c r="C101" s="395" t="s">
        <v>1355</v>
      </c>
      <c r="D101" s="396">
        <v>16.8</v>
      </c>
      <c r="E101" s="2" t="str">
        <f t="shared" si="2"/>
        <v>FORNECIMENTO E INSTALAÇÃO DE PROTEÇÃO PARA ANDAIME FACHADEIRO CONSIDERANDO PLATAFORMA, RODAPÉ E GUARDA-CORPO EM MADEIRA, INCLUSIVE ENTELAMENTO, CONFORME NR-18 (MEDIDO POR M2 DE FACHADA)</v>
      </c>
      <c r="F101" s="343" t="str">
        <f t="shared" si="3"/>
        <v>M2</v>
      </c>
      <c r="G101" s="127"/>
    </row>
    <row r="102" spans="1:7" ht="45">
      <c r="A102" s="392">
        <v>207</v>
      </c>
      <c r="B102" s="392" t="s">
        <v>1455</v>
      </c>
      <c r="C102" s="393"/>
      <c r="D102" s="394"/>
      <c r="E102" s="2" t="str">
        <f t="shared" si="2"/>
        <v>INSTALAÇÃO DO CANTEIRO DE OBRAS (UTILIZAÇÃO 1 VEZ), PROJETO PADRÃO LABOR - NR.18</v>
      </c>
      <c r="F102" s="343" t="str">
        <f t="shared" si="3"/>
        <v/>
      </c>
      <c r="G102" s="127"/>
    </row>
    <row r="103" spans="1:7" ht="90">
      <c r="A103" s="398">
        <v>20701</v>
      </c>
      <c r="B103" s="398" t="s">
        <v>1456</v>
      </c>
      <c r="C103" s="395" t="s">
        <v>1355</v>
      </c>
      <c r="D103" s="396">
        <v>662.72</v>
      </c>
      <c r="E103" s="2" t="str">
        <f t="shared" si="2"/>
        <v>BARRACÃO PARA ESCRITÓRIO COM SANITÁRIO ÁREA DE 14.50 M2, DE CHAPA DE COMPENS. 12MM E PONTALETE 8X8CM, PISO CIMENTADO E COBERTURA DE TELHA DE FIBROC. 6MM, INCL. PONTO DE LUZ E CX. DE INSPEÇÃO, CONF. PROJETO (1 UTILIZAÇÃO)</v>
      </c>
      <c r="F103" s="343" t="str">
        <f t="shared" si="3"/>
        <v>M2</v>
      </c>
      <c r="G103" s="127"/>
    </row>
    <row r="104" spans="1:7" ht="90">
      <c r="A104" s="397">
        <v>20702</v>
      </c>
      <c r="B104" s="397" t="s">
        <v>1457</v>
      </c>
      <c r="C104" s="393" t="s">
        <v>1355</v>
      </c>
      <c r="D104" s="394">
        <v>523.42999999999995</v>
      </c>
      <c r="E104" s="2" t="str">
        <f t="shared" si="2"/>
        <v>BARRACÃO PARA ALMOXARIFADO ÁREA DE 10.90M2, DE CHAPA DE COMPENSADO DE 12MM E PONTALETE 8X8CM, PISO CIMENTADO E COBERTURA DE TELHAS DE FIBROCIMENTO DE 6MM, INCL. PONTO DE LUZ, CONF. PROJETO (1 UTILIZAÇÃO)</v>
      </c>
      <c r="F104" s="343" t="str">
        <f t="shared" si="3"/>
        <v>M2</v>
      </c>
      <c r="G104" s="127"/>
    </row>
    <row r="105" spans="1:7" ht="90">
      <c r="A105" s="398">
        <v>20703</v>
      </c>
      <c r="B105" s="398" t="s">
        <v>1458</v>
      </c>
      <c r="C105" s="395" t="s">
        <v>1355</v>
      </c>
      <c r="D105" s="396">
        <v>475.17</v>
      </c>
      <c r="E105" s="2" t="str">
        <f t="shared" si="2"/>
        <v>BARRACÃO PARA DEPÓSITO DE CIMENTO ÁREA DE 10.90M2, DE CHAPA DE COMPENSADO 12MM E PONTALETES 8X8CM, PISO CIMENTADO E COBERTURA DE TELHAS DE FIBROCIMENTO DE 6MM, INCLUSIVE PONTO DE LUZ, CONF. PROJETO (1 UTILIZAÇÃO)</v>
      </c>
      <c r="F105" s="343" t="str">
        <f t="shared" si="3"/>
        <v>M2</v>
      </c>
      <c r="G105" s="127"/>
    </row>
    <row r="106" spans="1:7" ht="90">
      <c r="A106" s="397">
        <v>20704</v>
      </c>
      <c r="B106" s="397" t="s">
        <v>1459</v>
      </c>
      <c r="C106" s="393" t="s">
        <v>1355</v>
      </c>
      <c r="D106" s="394">
        <v>453.42</v>
      </c>
      <c r="E106" s="2" t="str">
        <f t="shared" si="2"/>
        <v>REFEITÓRIO COM PAREDES DE CHAPA DE COMPENS. 12MM E PONTALETES 8X8CM, PISO CIMENT. E COB. DE TELHAS FIBROC. 6MM, INCL. PONTO DE LUZ E CX. DE INSPEÇÃO (CONS. 1.21 M2/FUNC./TURNO), CONF. PROJETO (1 UTILIZAÇÃO)</v>
      </c>
      <c r="F106" s="343" t="str">
        <f t="shared" si="3"/>
        <v>M2</v>
      </c>
      <c r="G106" s="127"/>
    </row>
    <row r="107" spans="1:7" ht="90">
      <c r="A107" s="398">
        <v>20705</v>
      </c>
      <c r="B107" s="398" t="s">
        <v>1460</v>
      </c>
      <c r="C107" s="395" t="s">
        <v>1378</v>
      </c>
      <c r="D107" s="399">
        <v>12883.91</v>
      </c>
      <c r="E107" s="2" t="str">
        <f t="shared" si="2"/>
        <v>UNIDADE DE SANITÁRIO E VESTIÁRIO P/ ATÉ 20 FUNC. ÁREA DE 18.15M2, PAREDES DE CHAPA COMPENS. 12MM E PONTALETE 8X8CM, PISO CIMENTADO, COBERT. TELHA FIBROC. 6MM, INCL. INSTALAÇÃO DE LUZ E CX. DE INSPEÇÃO, CONF. PROJETO (1 UTILIZAÇÃO)</v>
      </c>
      <c r="F107" s="343" t="str">
        <f t="shared" si="3"/>
        <v>UND</v>
      </c>
      <c r="G107" s="127"/>
    </row>
    <row r="108" spans="1:7" ht="90">
      <c r="A108" s="397">
        <v>20706</v>
      </c>
      <c r="B108" s="397" t="s">
        <v>1461</v>
      </c>
      <c r="C108" s="393" t="s">
        <v>1378</v>
      </c>
      <c r="D108" s="400">
        <v>18338.72</v>
      </c>
      <c r="E108" s="2" t="str">
        <f t="shared" si="2"/>
        <v>UNIDADE DE SANITÁRIO E VESTIÁRIO DE 20 A 40 FUNC. ÁREA 25.40M2, PAREDES DE CHAPA COMPENS. 12MM E PONTALETE 8X8CM, PISO CIMENTADO, COBERT. TELHA FIBROC. 6MM, INCL. INST. DE LUZ E CX. DE INSPEÇÃO, CONF. PROJETO (1 UTILIZAÇÃO)</v>
      </c>
      <c r="F108" s="343" t="str">
        <f t="shared" si="3"/>
        <v>UND</v>
      </c>
      <c r="G108" s="127"/>
    </row>
    <row r="109" spans="1:7" ht="90">
      <c r="A109" s="398">
        <v>20707</v>
      </c>
      <c r="B109" s="398" t="s">
        <v>1462</v>
      </c>
      <c r="C109" s="395" t="s">
        <v>1378</v>
      </c>
      <c r="D109" s="399">
        <v>22812.87</v>
      </c>
      <c r="E109" s="2" t="str">
        <f t="shared" si="2"/>
        <v>UNIDADE DE SANITÁRIO E VESTIÁRIO DE 40 A 60 FUNC. ÁREA 33.90M2, PAREDES DE CHAPA COMPENS. 12MM E PONTALETE 8X8CM, PISO CIMENTADO, COBERT. TELHA FIBROC. 6MM, INCL. INST. DE LUZ E CX. DE INSPEÇÃO, CONF. PROJETO (1 UTILIZAÇÃO)</v>
      </c>
      <c r="F109" s="343" t="str">
        <f t="shared" si="3"/>
        <v>UND</v>
      </c>
      <c r="G109" s="127"/>
    </row>
    <row r="110" spans="1:7" ht="90">
      <c r="A110" s="397">
        <v>20708</v>
      </c>
      <c r="B110" s="397" t="s">
        <v>1463</v>
      </c>
      <c r="C110" s="393" t="s">
        <v>1355</v>
      </c>
      <c r="D110" s="394">
        <v>248.2</v>
      </c>
      <c r="E110" s="2" t="str">
        <f t="shared" si="2"/>
        <v>GALPÃO PARA SERRARIA E CARPINTARIA ÁREA 12.00M2, EM PEÇA DE MADEIRA 8X8CM E CONTRAVENTAMENTO DE 5X7CM, COBERTURA DE TELHA DE FIBROC. DE 6MM, INCLUSIVE PONTO E CABO DE ALIMENTAÇÃO DA MÁQUINA, CONF. PROJETO (1 UTILIZAÇÃO)</v>
      </c>
      <c r="F110" s="343" t="str">
        <f t="shared" si="3"/>
        <v>M2</v>
      </c>
      <c r="G110" s="127"/>
    </row>
    <row r="111" spans="1:7" ht="90">
      <c r="A111" s="398">
        <v>20709</v>
      </c>
      <c r="B111" s="398" t="s">
        <v>1464</v>
      </c>
      <c r="C111" s="395" t="s">
        <v>1355</v>
      </c>
      <c r="D111" s="396">
        <v>310.68</v>
      </c>
      <c r="E111" s="2" t="str">
        <f t="shared" si="2"/>
        <v>GALPÃO PARA CORTE E ARMAÇÃO COM ÁREA DE 6.00M2, EM PEÇAS DE MADEIRA 8X8CM E CONTRAVENTAMENTO DE 5X7CM, COBERTURA DE TELHAS DE FIBROC. DE 6MM, INCLUSIVE PONTO E CABO DE ALIMENTAÇÃO DA MÁQUINA, CONF. PROJETO (1 UTILIZAÇÃO)</v>
      </c>
      <c r="F111" s="343" t="str">
        <f t="shared" si="3"/>
        <v>M2</v>
      </c>
      <c r="G111" s="127"/>
    </row>
    <row r="112" spans="1:7" ht="45">
      <c r="A112" s="397">
        <v>20710</v>
      </c>
      <c r="B112" s="397" t="s">
        <v>1465</v>
      </c>
      <c r="C112" s="393" t="s">
        <v>1378</v>
      </c>
      <c r="D112" s="400">
        <v>1240.1500000000001</v>
      </c>
      <c r="E112" s="2" t="str">
        <f t="shared" si="2"/>
        <v>RESERVATÓRIO DE FIBRA DE VIDRO DE 500L, INCL. SUPORTE EM MADEIRA DE 7X12CM E 5X7CM, ELEVADO DE 4M, CONF. PROJETO (1 UTILIZAÇÃO)</v>
      </c>
      <c r="F112" s="343" t="str">
        <f t="shared" si="3"/>
        <v>UND</v>
      </c>
      <c r="G112" s="127"/>
    </row>
    <row r="113" spans="1:7" ht="45">
      <c r="A113" s="398">
        <v>20711</v>
      </c>
      <c r="B113" s="398" t="s">
        <v>1466</v>
      </c>
      <c r="C113" s="395" t="s">
        <v>1378</v>
      </c>
      <c r="D113" s="399">
        <v>1486.2</v>
      </c>
      <c r="E113" s="2" t="str">
        <f t="shared" si="2"/>
        <v>RESERVATÓRIO DE FIBRA DE VIDRO DE 1000 L, INCL. SUPORTE EM MADEIRA DE 7X12CM E 8X7CM, ELEVADO DE 4M, CONF. PROJETO (1 UTILIZAÇÃO)</v>
      </c>
      <c r="F113" s="343" t="str">
        <f t="shared" si="3"/>
        <v>UND</v>
      </c>
      <c r="G113" s="127"/>
    </row>
    <row r="114" spans="1:7" ht="75">
      <c r="A114" s="397">
        <v>20712</v>
      </c>
      <c r="B114" s="397" t="s">
        <v>1467</v>
      </c>
      <c r="C114" s="393" t="s">
        <v>1372</v>
      </c>
      <c r="D114" s="394">
        <v>29.15</v>
      </c>
      <c r="E114" s="2" t="str">
        <f t="shared" si="2"/>
        <v>REDE DE ÁGUA COM PADRÃO DE ENTRADA D'ÁGUA DIÂM. 3/4", CONF. ESPEC. CESAN, INCL. TUBOS E CONEXÕES PARA ALIMENTAÇÃO, DISTRIBUIÇÃO, EXTRAVASOR E LIMPEZA, CONS. O PADRÃO A 25M, CONF. PROJETO (1 UTILIZAÇÃO)</v>
      </c>
      <c r="F114" s="343" t="str">
        <f t="shared" si="3"/>
        <v>M</v>
      </c>
      <c r="G114" s="127"/>
    </row>
    <row r="115" spans="1:7" ht="90">
      <c r="A115" s="398">
        <v>20713</v>
      </c>
      <c r="B115" s="398" t="s">
        <v>1468</v>
      </c>
      <c r="C115" s="395" t="s">
        <v>1372</v>
      </c>
      <c r="D115" s="396">
        <v>332.08</v>
      </c>
      <c r="E115" s="2" t="str">
        <f t="shared" si="2"/>
        <v>REDE DE LUZ, INCL. PADRÃO ENTRADA DE ENERGIA TRIFÁS., CABO DE LIGAÇÃO ATÉ BARRACÕES, QUADRO DE DISTRIB., DISJ. E CHAVE DE FORÇA (QUANDO NECESSÁRIO), CONS. 20M ENTRE PADRÃO ENTRADA E QDG, CONF. PROJETO (1 UTILIZAÇÃO)</v>
      </c>
      <c r="F115" s="343" t="str">
        <f t="shared" si="3"/>
        <v>M</v>
      </c>
      <c r="G115" s="127"/>
    </row>
    <row r="116" spans="1:7" ht="60">
      <c r="A116" s="397">
        <v>20714</v>
      </c>
      <c r="B116" s="397" t="s">
        <v>1469</v>
      </c>
      <c r="C116" s="393" t="s">
        <v>1372</v>
      </c>
      <c r="D116" s="394">
        <v>257.56</v>
      </c>
      <c r="E116" s="2" t="str">
        <f t="shared" si="2"/>
        <v>REDE DE ESGOTO, CONTENDO FOSSA E FILTRO, INCLUSIVE TUBOS E CONEXÕES DE LIGAÇÃO ENTRE CAIXAS, CONSIDERANDO DISTÂNCIA DE 25M, CONFORME PROJETO (1 UTILIZAÇÃO)</v>
      </c>
      <c r="F116" s="343" t="str">
        <f t="shared" si="3"/>
        <v>M</v>
      </c>
      <c r="G116" s="127"/>
    </row>
    <row r="117" spans="1:7" ht="45">
      <c r="A117" s="391">
        <v>208</v>
      </c>
      <c r="B117" s="391" t="s">
        <v>1470</v>
      </c>
      <c r="C117" s="395"/>
      <c r="D117" s="396"/>
      <c r="E117" s="2" t="str">
        <f t="shared" si="2"/>
        <v>INSTALAÇÃO DO CANTEIRO DE OBRAS (UTILIZAÇÃO 2 VEZES), PROJETO PADRÃO LABOR - NR.18</v>
      </c>
      <c r="F117" s="343" t="str">
        <f t="shared" si="3"/>
        <v/>
      </c>
      <c r="G117" s="127"/>
    </row>
    <row r="118" spans="1:7" ht="90">
      <c r="A118" s="397">
        <v>20801</v>
      </c>
      <c r="B118" s="397" t="s">
        <v>1471</v>
      </c>
      <c r="C118" s="393" t="s">
        <v>1355</v>
      </c>
      <c r="D118" s="394">
        <v>482.25</v>
      </c>
      <c r="E118" s="2" t="str">
        <f t="shared" si="2"/>
        <v>BARRACÃO PARA ESCRITÓRIO COM SANITÁRIO ÁREA 14.50M2, DE CHAPA DE COMPENS. 12MM E PONTALETE 8X8CM, PISO CIMENTADO E COBERTURA DE TELHA DE FIBROC. 6MM, INCL. PONTO DE LUZ E CX. DE INSPEÇÃO, CONF. PROJETO (2 UTILIZAÇÕES)</v>
      </c>
      <c r="F118" s="343" t="str">
        <f t="shared" si="3"/>
        <v>M2</v>
      </c>
      <c r="G118" s="127"/>
    </row>
    <row r="119" spans="1:7" ht="90">
      <c r="A119" s="398">
        <v>20802</v>
      </c>
      <c r="B119" s="398" t="s">
        <v>1472</v>
      </c>
      <c r="C119" s="395" t="s">
        <v>1355</v>
      </c>
      <c r="D119" s="396">
        <v>376.92</v>
      </c>
      <c r="E119" s="2" t="str">
        <f t="shared" si="2"/>
        <v>BARRACÃO PARA ALMOXARIFADO ÁREA DE 10.90M2, DE CHAPA DE COMPENSADO 12MM E PONTALETES 8X8CM, PISO CIMENTADO E COBERTURA DE TELHA DE FIBROCIMENTO DE 6MM, INCLUSIVE PONTO DE LUZ, CONF. PROJETO (2 UTILIZAÇÕES)</v>
      </c>
      <c r="F119" s="343" t="str">
        <f t="shared" si="3"/>
        <v>M2</v>
      </c>
      <c r="G119" s="127"/>
    </row>
    <row r="120" spans="1:7" ht="90">
      <c r="A120" s="397">
        <v>20803</v>
      </c>
      <c r="B120" s="397" t="s">
        <v>1473</v>
      </c>
      <c r="C120" s="393" t="s">
        <v>1355</v>
      </c>
      <c r="D120" s="394">
        <v>340.86</v>
      </c>
      <c r="E120" s="2" t="str">
        <f t="shared" ref="E120:E183" si="4">UPPER(B120)</f>
        <v>BARRACÃO PARA DEPÓSITO DE CIMENTO ÁREA DE 10.90M2, DE CHAPA DE COMPENSADO 12MM E PONTALETES 8X8CM, PISO CIMENTADO E COBERTURA DE TELHAS DE FIBROCIMENTO DE 6MM, INCLUSIVE PONTO DE LUZ, CONF. PROJETO (2 UTILIZAÇÕES)</v>
      </c>
      <c r="F120" s="343" t="str">
        <f t="shared" ref="F120:F183" si="5">UPPER(C120)</f>
        <v>M2</v>
      </c>
      <c r="G120" s="127"/>
    </row>
    <row r="121" spans="1:7" ht="90">
      <c r="A121" s="398">
        <v>20804</v>
      </c>
      <c r="B121" s="398" t="s">
        <v>1474</v>
      </c>
      <c r="C121" s="395" t="s">
        <v>1355</v>
      </c>
      <c r="D121" s="396">
        <v>336.88</v>
      </c>
      <c r="E121" s="2" t="str">
        <f t="shared" si="4"/>
        <v>REFEITÓRIO COM PAREDES DE CHAPA DE COMPENS. 12MM E PONTALETES 8X8CM, PISO CIMENT. E COBERT. DE TELHAS FIBROC. 6MM, INCL. PONTO DE LUZ E CX. DE INSPEÇÃO (CONS. 1.21M2/FUNC./TURNO), CONF. PROJETO (2 UTILIZAÇÃO)</v>
      </c>
      <c r="F121" s="343" t="str">
        <f t="shared" si="5"/>
        <v>M2</v>
      </c>
      <c r="G121" s="127"/>
    </row>
    <row r="122" spans="1:7" ht="90">
      <c r="A122" s="397">
        <v>20805</v>
      </c>
      <c r="B122" s="397" t="s">
        <v>1475</v>
      </c>
      <c r="C122" s="393" t="s">
        <v>1378</v>
      </c>
      <c r="D122" s="400">
        <v>9544.33</v>
      </c>
      <c r="E122" s="2" t="str">
        <f t="shared" si="4"/>
        <v>UNIDADE DE SANITÁRIO E VESTIÁRIO PARA ATÉ 20 FUNC. ÁREA 18.15M2, PAREDES DE CHAPA COMPENS. 12MM E PONTALETE 8X8CM, PISO CIMENTADO, COBERT. TELHA FIBROC. 6MM, INCL. INST. DE LUZ E CX. DE INSPEÇÃO, CONF. PROJETO (2 UTILIZAÇÕES)</v>
      </c>
      <c r="F122" s="343" t="str">
        <f t="shared" si="5"/>
        <v>UND</v>
      </c>
      <c r="G122" s="127"/>
    </row>
    <row r="123" spans="1:7" ht="90">
      <c r="A123" s="398">
        <v>20806</v>
      </c>
      <c r="B123" s="398" t="s">
        <v>1476</v>
      </c>
      <c r="C123" s="395" t="s">
        <v>1378</v>
      </c>
      <c r="D123" s="399">
        <v>13732.8</v>
      </c>
      <c r="E123" s="2" t="str">
        <f t="shared" si="4"/>
        <v>UNIDADE DE SANITÁRIO E VESTIÁRIO DE 20 A 40 FUNC. ÁREA 25.40M2, PAREDES DE CHAPA COMPENS. 12MM E PONTALETE 8X8CM, PISO CIMENTADO, COBERT. TELHA FIBROC. 6MM, INCL. INST. DE LUZ E CX. DE INSPEÇÃO, CONF. PROJETO (2 UTILIZAÇÕES)</v>
      </c>
      <c r="F123" s="343" t="str">
        <f t="shared" si="5"/>
        <v>UND</v>
      </c>
      <c r="G123" s="127"/>
    </row>
    <row r="124" spans="1:7" ht="90">
      <c r="A124" s="397">
        <v>20807</v>
      </c>
      <c r="B124" s="397" t="s">
        <v>1477</v>
      </c>
      <c r="C124" s="393" t="s">
        <v>1378</v>
      </c>
      <c r="D124" s="400">
        <v>17063.060000000001</v>
      </c>
      <c r="E124" s="2" t="str">
        <f t="shared" si="4"/>
        <v>UNIDADE DE SANITÁRIO E VESTIÁRIO DE 40 A 60 FUNC. ÁREA 33.90M2, PAREDES DE CHAPA COMPENS. 12MM E PONTALETE 8X8CM, PISO CIMENTADO, COBERT. TELHA FIBROC. 6MM, INCL. INST. DE LUZ E CX. DE INSPEÇÃO, CONF. PROJETO (2 UTILIZAÇÕES)</v>
      </c>
      <c r="F124" s="343" t="str">
        <f t="shared" si="5"/>
        <v>UND</v>
      </c>
      <c r="G124" s="127"/>
    </row>
    <row r="125" spans="1:7" ht="90">
      <c r="A125" s="398">
        <v>20808</v>
      </c>
      <c r="B125" s="398" t="s">
        <v>1478</v>
      </c>
      <c r="C125" s="395" t="s">
        <v>1355</v>
      </c>
      <c r="D125" s="396">
        <v>161.66999999999999</v>
      </c>
      <c r="E125" s="2" t="str">
        <f t="shared" si="4"/>
        <v>GALPÃO PARA SERRARIA E CARPINTARIA ÁREA 12.00M2, EM PEÇAS DE MADEIRA 8X8CM E CONTRAVENTAMENTO DE 5X7CM, COBERTURA DE TELHAS DE FIBROC. DE 6MM, INCLUSIVE PONTO E CABO DE ALIMENTAÇÃO DA MÁQUINA, CONF. PROJETO (2 UTILIZAÇÕES)</v>
      </c>
      <c r="F125" s="343" t="str">
        <f t="shared" si="5"/>
        <v>M2</v>
      </c>
      <c r="G125" s="127"/>
    </row>
    <row r="126" spans="1:7" ht="90">
      <c r="A126" s="397">
        <v>20809</v>
      </c>
      <c r="B126" s="397" t="s">
        <v>1479</v>
      </c>
      <c r="C126" s="393" t="s">
        <v>1355</v>
      </c>
      <c r="D126" s="394">
        <v>206.84</v>
      </c>
      <c r="E126" s="2" t="str">
        <f t="shared" si="4"/>
        <v>GALPÃO PARA CORTE E ARMAÇÃO COM ÁREA DE 6.00M2, DE PEÇAS DE MADEIRA 8X8CM E CONTRAVENTAMENTO DE 5X7CM, COBERTURA DE TELHAS DE FIBROC. DE 6MM, INCLUSIVE PONTO E CABO DE ALIMENTAÇÃO DA MÁQUINA, CONF. PROJETO (2 UTILIZAÇÕES)</v>
      </c>
      <c r="F126" s="343" t="str">
        <f t="shared" si="5"/>
        <v>M2</v>
      </c>
      <c r="G126" s="127"/>
    </row>
    <row r="127" spans="1:7" ht="60">
      <c r="A127" s="398">
        <v>20810</v>
      </c>
      <c r="B127" s="398" t="s">
        <v>1480</v>
      </c>
      <c r="C127" s="395" t="s">
        <v>1378</v>
      </c>
      <c r="D127" s="396">
        <v>771.79</v>
      </c>
      <c r="E127" s="2" t="str">
        <f t="shared" si="4"/>
        <v>RESERVATÓRIO DE FIBRA DE VIDRO DE 500 L, INCL. SUPORTE EM MADEIRA DE 7X12CM E 5X7CM, ELEVADO DE 4M, CONFORME PROJETO (2 UTILIZAÇÕES)</v>
      </c>
      <c r="F127" s="343" t="str">
        <f t="shared" si="5"/>
        <v>UND</v>
      </c>
      <c r="G127" s="127"/>
    </row>
    <row r="128" spans="1:7" ht="60">
      <c r="A128" s="397">
        <v>20811</v>
      </c>
      <c r="B128" s="397" t="s">
        <v>1481</v>
      </c>
      <c r="C128" s="393" t="s">
        <v>1378</v>
      </c>
      <c r="D128" s="394">
        <v>909.13</v>
      </c>
      <c r="E128" s="2" t="str">
        <f t="shared" si="4"/>
        <v>RESERVATÓRIO DE FIBRA DE VIDRO DE 1000 L, INCLUSIVE SUPORTE EM MADEIRA DE 7X12CM E 5X7CM, ELEVADO DE 4M, CONFORME PROJETO (2 UTILIZAÇÕES)</v>
      </c>
      <c r="F128" s="343" t="str">
        <f t="shared" si="5"/>
        <v>UND</v>
      </c>
      <c r="G128" s="127"/>
    </row>
    <row r="129" spans="1:7" ht="75">
      <c r="A129" s="398">
        <v>20812</v>
      </c>
      <c r="B129" s="398" t="s">
        <v>1482</v>
      </c>
      <c r="C129" s="395" t="s">
        <v>1372</v>
      </c>
      <c r="D129" s="396">
        <v>21.16</v>
      </c>
      <c r="E129" s="2" t="str">
        <f t="shared" si="4"/>
        <v>REDE DE ÁGUA, COM PADRÃO DE ENTRADA D'ÁGUA DIÂM. 3/4", CONF. ESPEC. CESAN, INCL. TUBOS E CONEXÕES PARA ALIMENTAÇÃO, DISTRIBUIÇÃO, EXTRAVASOR E LIMPEZA, CONS. O PADRÃO A 25M, CONF. PROJETO (2 UTILIZAÇÕES)</v>
      </c>
      <c r="F129" s="343" t="str">
        <f t="shared" si="5"/>
        <v>M</v>
      </c>
      <c r="G129" s="127"/>
    </row>
    <row r="130" spans="1:7" ht="45">
      <c r="A130" s="392">
        <v>209</v>
      </c>
      <c r="B130" s="392" t="s">
        <v>1483</v>
      </c>
      <c r="C130" s="393"/>
      <c r="D130" s="394"/>
      <c r="E130" s="2" t="str">
        <f t="shared" si="4"/>
        <v>INSTALAÇÃO DO CANTEIRO DE OBRAS (UTILIZAÇÃO 3 VEZES), PROJETO PADRÃO LABOR - NR.18</v>
      </c>
      <c r="F130" s="343" t="str">
        <f t="shared" si="5"/>
        <v/>
      </c>
      <c r="G130" s="127"/>
    </row>
    <row r="131" spans="1:7" ht="90">
      <c r="A131" s="398">
        <v>20901</v>
      </c>
      <c r="B131" s="398" t="s">
        <v>1484</v>
      </c>
      <c r="C131" s="395" t="s">
        <v>1355</v>
      </c>
      <c r="D131" s="396">
        <v>452.64</v>
      </c>
      <c r="E131" s="2" t="str">
        <f t="shared" si="4"/>
        <v>BARRACÃO PARA ESCRITÓRIO COM SANITÁRIO ÁREA DE 14.50M2, DE CHAPA DE COMPENS. 12MM E PONTALETE 8X8CM, PISO CIMENTADO E COBERTURA DE TELHA DE FIBROC. 6MM, INCL. PONTO DE LUZ E CX. DE INSPEÇÃO, CONF. PROJETO (3 UTILIZAÇÕES)</v>
      </c>
      <c r="F131" s="343" t="str">
        <f t="shared" si="5"/>
        <v>M2</v>
      </c>
      <c r="G131" s="127"/>
    </row>
    <row r="132" spans="1:7" ht="90">
      <c r="A132" s="397">
        <v>20902</v>
      </c>
      <c r="B132" s="397" t="s">
        <v>1485</v>
      </c>
      <c r="C132" s="393" t="s">
        <v>1355</v>
      </c>
      <c r="D132" s="394">
        <v>361.03</v>
      </c>
      <c r="E132" s="2" t="str">
        <f t="shared" si="4"/>
        <v>BARRACÃO PARA ALMOXARIFADO ÁREA DE 10.90M2, DE CHAPA DE COMPENSADO 12MM E PONTALETES 8X8CM, PISO CIMENTADO E COBERTURA DE TELHAS DE FIBROCIMENTO DE 6MM, INCL. PONTO DE LUZ, CONF. PROJETO (3 UTILIZAÇÕES)</v>
      </c>
      <c r="F132" s="343" t="str">
        <f t="shared" si="5"/>
        <v>M2</v>
      </c>
      <c r="G132" s="127"/>
    </row>
    <row r="133" spans="1:7" ht="90">
      <c r="A133" s="398">
        <v>20903</v>
      </c>
      <c r="B133" s="398" t="s">
        <v>1486</v>
      </c>
      <c r="C133" s="395" t="s">
        <v>1355</v>
      </c>
      <c r="D133" s="396">
        <v>327.5</v>
      </c>
      <c r="E133" s="2" t="str">
        <f t="shared" si="4"/>
        <v>BARRACÃO PARA DEPÓSITO DE CIMENTO ÁREA DE 10.90M2, DE CHAPA DE COMPENSADO 12MM E PONTALETES 8X8CM, PISO CIMENTADO E COBERTURA DE TELHAS DE FIBROCIMENTO DE 6MM, INCL. PONTO DE LUZ, CONF. PROJETO (3 UTILIZAÇÕES)</v>
      </c>
      <c r="F133" s="343" t="str">
        <f t="shared" si="5"/>
        <v>M2</v>
      </c>
      <c r="G133" s="127"/>
    </row>
    <row r="134" spans="1:7" ht="90">
      <c r="A134" s="397">
        <v>20904</v>
      </c>
      <c r="B134" s="397" t="s">
        <v>1487</v>
      </c>
      <c r="C134" s="393" t="s">
        <v>1355</v>
      </c>
      <c r="D134" s="394">
        <v>307.63</v>
      </c>
      <c r="E134" s="2" t="str">
        <f t="shared" si="4"/>
        <v>REFEITÓRIO COM PAREDES DE CHAPA DE COMPENS. 12MM E PONTALETES 8X8CM, PISO CIMENT. E COBERT.DE TELHAS FIBROC. 6MM, INCL. PONTO DE LUZ E CX. DE INSPEÇÃO (CONS. 1.21 M2/FUNC/TURNO), CONF. PROJETO (3 UTILIZAÇÕES)</v>
      </c>
      <c r="F134" s="343" t="str">
        <f t="shared" si="5"/>
        <v>M2</v>
      </c>
      <c r="G134" s="127"/>
    </row>
    <row r="135" spans="1:7" ht="90">
      <c r="A135" s="398">
        <v>20905</v>
      </c>
      <c r="B135" s="398" t="s">
        <v>1488</v>
      </c>
      <c r="C135" s="395" t="s">
        <v>1378</v>
      </c>
      <c r="D135" s="399">
        <v>9138.14</v>
      </c>
      <c r="E135" s="2" t="str">
        <f t="shared" si="4"/>
        <v>UNIDADE DE SANITÁRIO E VESTIÁRIO PARA ATÉ 20 FUNC. ÁREA 18.15M2, PAREDES DE CHAPA COMPENS. 12MM E PONTALETES 8X8CM, PISO CIMENTADO, COBERT. TELHA FIBROC. 6MM, INCL. INST. DE LUZ E CX.DE INSPEÇÃO, CONF. PROJETO (3 UTILIZAÇÕES)</v>
      </c>
      <c r="F135" s="343" t="str">
        <f t="shared" si="5"/>
        <v>UND</v>
      </c>
      <c r="G135" s="127"/>
    </row>
    <row r="136" spans="1:7" ht="90">
      <c r="A136" s="397">
        <v>20906</v>
      </c>
      <c r="B136" s="397" t="s">
        <v>1489</v>
      </c>
      <c r="C136" s="393" t="s">
        <v>1378</v>
      </c>
      <c r="D136" s="400">
        <v>13109.06</v>
      </c>
      <c r="E136" s="2" t="str">
        <f t="shared" si="4"/>
        <v>UNIDADE DE SANITÁRIO E VESTIÁRIO DE 20 A 40 FUNC. ÁREA 25.40M2, PAREDES DE CHAPA COMPENS. 12MM E PONTALETES 8X8CM, PISO CIMENTADO, COBERT. TELHA FIBROC. 6MM, INCL. INST. DE LUZ E CX. DE INSPEÇÃO, CONF. PROJETO (3 UTILIZAÇÕES)</v>
      </c>
      <c r="F136" s="343" t="str">
        <f t="shared" si="5"/>
        <v>UND</v>
      </c>
      <c r="G136" s="127"/>
    </row>
    <row r="137" spans="1:7" ht="90">
      <c r="A137" s="398">
        <v>20907</v>
      </c>
      <c r="B137" s="398" t="s">
        <v>1490</v>
      </c>
      <c r="C137" s="395" t="s">
        <v>1378</v>
      </c>
      <c r="D137" s="399">
        <v>16241.96</v>
      </c>
      <c r="E137" s="2" t="str">
        <f t="shared" si="4"/>
        <v>UNIDADE DE SANITÁRIO E VESTIÁRIO DE 40 A 60 FUNC. ÁREA 33.90M2, PAREDES DE CHAPA COMPENS/. 12MM E PONTALETES 8X8CM, PISO CIMENTADO, COBERT. TELHA FIBROC. 6MM, INCL. INST. DE LUZ E CX. DE INSPEÇÃO, CONF. PROJETO (3 UTILIZAÇÕES)</v>
      </c>
      <c r="F137" s="343" t="str">
        <f t="shared" si="5"/>
        <v>UND</v>
      </c>
      <c r="G137" s="127"/>
    </row>
    <row r="138" spans="1:7" ht="90">
      <c r="A138" s="397">
        <v>20908</v>
      </c>
      <c r="B138" s="397" t="s">
        <v>1491</v>
      </c>
      <c r="C138" s="393" t="s">
        <v>1355</v>
      </c>
      <c r="D138" s="394">
        <v>148.53</v>
      </c>
      <c r="E138" s="2" t="str">
        <f t="shared" si="4"/>
        <v>GALPÃO PARA SERRARIA E CARPINTARIA ÁREA 12.00M2, DE PEÇAS DE MADEIRA 8X8CM E CONTRAVENTAMENTO DE 5X7CM, COBERTURA DE TELHAS DE FIBROC. DE 6MM, INCLUSIVE PONTO E CABO DE ALIMENTAÇÃO DA MÁQUINA, CONF. PROJETO (3 UTILIZAÇÕES)</v>
      </c>
      <c r="F138" s="343" t="str">
        <f t="shared" si="5"/>
        <v>M2</v>
      </c>
      <c r="G138" s="127"/>
    </row>
    <row r="139" spans="1:7" ht="90">
      <c r="A139" s="398">
        <v>20909</v>
      </c>
      <c r="B139" s="398" t="s">
        <v>1492</v>
      </c>
      <c r="C139" s="395" t="s">
        <v>1355</v>
      </c>
      <c r="D139" s="396">
        <v>190.08</v>
      </c>
      <c r="E139" s="2" t="str">
        <f t="shared" si="4"/>
        <v>GALPÃO PARA CORTE E ARMAÇÃO COM ÁREA DE 6.00M2, DE PEÇAS DE MADEIRA 8X8CM E CONTRAVENTAMENTO DE 5X7CM, COBERTURA DE TELHA DE FIBROC. 6MM, INCLUSIVE PONTO E CABO DE ALIMENTAÇÃO DA MÁQUINA, CONF. PROJETO (3 UTILIZAÇÕES)</v>
      </c>
      <c r="F139" s="343" t="str">
        <f t="shared" si="5"/>
        <v>M2</v>
      </c>
      <c r="G139" s="127"/>
    </row>
    <row r="140" spans="1:7" ht="45">
      <c r="A140" s="397">
        <v>20910</v>
      </c>
      <c r="B140" s="397" t="s">
        <v>1493</v>
      </c>
      <c r="C140" s="393" t="s">
        <v>1378</v>
      </c>
      <c r="D140" s="394">
        <v>716.41</v>
      </c>
      <c r="E140" s="2" t="str">
        <f t="shared" si="4"/>
        <v>RESERVATÓRIO DE FIBRA DE VIDRO DE 500 L, INCL. SUPORTE EM MADEIRA DE 7X12CM E 5X7CM, ELEVADO DE 4M, CONF. PROJETO (3 UTILIZAÇÕES)</v>
      </c>
      <c r="F140" s="343" t="str">
        <f t="shared" si="5"/>
        <v>UND</v>
      </c>
      <c r="G140" s="127"/>
    </row>
    <row r="141" spans="1:7" ht="45">
      <c r="A141" s="398">
        <v>20911</v>
      </c>
      <c r="B141" s="398" t="s">
        <v>1494</v>
      </c>
      <c r="C141" s="395" t="s">
        <v>1378</v>
      </c>
      <c r="D141" s="396">
        <v>829.67</v>
      </c>
      <c r="E141" s="2" t="str">
        <f t="shared" si="4"/>
        <v>RESERVATÓRIO DE FIBRA DE VIDRO DE 1000 L, INCL. SUPORTE EM MADEIRA DE 7X12CM E 5X7CM, ELEVADO DE 4M, CONF. PROJETO (3 UTILIZAÇÕES)</v>
      </c>
      <c r="F141" s="343" t="str">
        <f t="shared" si="5"/>
        <v>UND</v>
      </c>
      <c r="G141" s="127"/>
    </row>
    <row r="142" spans="1:7" ht="75">
      <c r="A142" s="397">
        <v>20912</v>
      </c>
      <c r="B142" s="397" t="s">
        <v>1495</v>
      </c>
      <c r="C142" s="393" t="s">
        <v>1372</v>
      </c>
      <c r="D142" s="394">
        <v>18.5</v>
      </c>
      <c r="E142" s="2" t="str">
        <f t="shared" si="4"/>
        <v>REDE DE ÁGUA, COM PADRÃO DE ENTRADA D'ÁGUA DIÂM. 3/4", CONF. ESPEC. CESAN, INCL. TUBOS E CONEXÕES PARA ALIMENTAÇÃO, DISTRIBUIÇÃO, EXTRAVASOR E LIMPEZA, CONS. O PADRÃO A 25M, CONF. PROJETO (3 UTILIZAÇÕES)</v>
      </c>
      <c r="F142" s="343" t="str">
        <f t="shared" si="5"/>
        <v>M</v>
      </c>
      <c r="G142" s="127"/>
    </row>
    <row r="143" spans="1:7" ht="90">
      <c r="A143" s="398">
        <v>20913</v>
      </c>
      <c r="B143" s="398" t="s">
        <v>1496</v>
      </c>
      <c r="C143" s="395" t="s">
        <v>1372</v>
      </c>
      <c r="D143" s="396">
        <v>111.43</v>
      </c>
      <c r="E143" s="2" t="str">
        <f t="shared" si="4"/>
        <v>REDE DE LUZ, INCL. PADRÃO ENTRADA DE ENERGIA TRIFÁS., CABO DE LIGAÇÃO ATÉ BARRACÕES, QUADRO DE DISTRIB., DISJ. E CHAVE DE FORÇA (QUANDO NECESSÁRIO), CONS. 20M ENTRE PADRÃO ENTRADA E QDG, CONF. PROJETO (3 UTILIZAÇÕES)</v>
      </c>
      <c r="F143" s="343" t="str">
        <f t="shared" si="5"/>
        <v>M</v>
      </c>
      <c r="G143" s="127"/>
    </row>
    <row r="144" spans="1:7">
      <c r="A144" s="392">
        <v>3</v>
      </c>
      <c r="B144" s="392" t="s">
        <v>1497</v>
      </c>
      <c r="C144" s="393"/>
      <c r="D144" s="394"/>
      <c r="E144" s="2" t="str">
        <f t="shared" si="4"/>
        <v>MOVIMENTO DE TERRA</v>
      </c>
      <c r="F144" s="343" t="str">
        <f t="shared" si="5"/>
        <v/>
      </c>
      <c r="G144" s="127"/>
    </row>
    <row r="145" spans="1:7">
      <c r="A145" s="391">
        <v>301</v>
      </c>
      <c r="B145" s="391" t="s">
        <v>1498</v>
      </c>
      <c r="C145" s="395"/>
      <c r="D145" s="396"/>
      <c r="E145" s="2" t="str">
        <f t="shared" si="4"/>
        <v>ESCAVAÇÕES</v>
      </c>
      <c r="F145" s="343" t="str">
        <f t="shared" si="5"/>
        <v/>
      </c>
      <c r="G145" s="127"/>
    </row>
    <row r="146" spans="1:7" ht="30">
      <c r="A146" s="397">
        <v>30101</v>
      </c>
      <c r="B146" s="397" t="s">
        <v>1499</v>
      </c>
      <c r="C146" s="393" t="s">
        <v>1364</v>
      </c>
      <c r="D146" s="394">
        <v>36.630000000000003</v>
      </c>
      <c r="E146" s="2" t="str">
        <f t="shared" si="4"/>
        <v>ESCAVAÇÃO MANUAL EM MATERIAL DE 1A. CATEGORIA, ATÉ 1.50 M DE PROFUNDIDADE</v>
      </c>
      <c r="F146" s="343" t="str">
        <f t="shared" si="5"/>
        <v>M3</v>
      </c>
      <c r="G146" s="127"/>
    </row>
    <row r="147" spans="1:7" ht="30">
      <c r="A147" s="398">
        <v>30102</v>
      </c>
      <c r="B147" s="398" t="s">
        <v>1500</v>
      </c>
      <c r="C147" s="395" t="s">
        <v>1364</v>
      </c>
      <c r="D147" s="396">
        <v>61.99</v>
      </c>
      <c r="E147" s="2" t="str">
        <f t="shared" si="4"/>
        <v>ESCAVAÇÃO MANUAL EM MATERIAL DE 2A. CATEGORIA, ATÉ 1.50 M DE PROFUNDIDADE</v>
      </c>
      <c r="F147" s="343" t="str">
        <f t="shared" si="5"/>
        <v>M3</v>
      </c>
      <c r="G147" s="127"/>
    </row>
    <row r="148" spans="1:7" ht="30">
      <c r="A148" s="397">
        <v>30103</v>
      </c>
      <c r="B148" s="397" t="s">
        <v>1501</v>
      </c>
      <c r="C148" s="393" t="s">
        <v>1364</v>
      </c>
      <c r="D148" s="394">
        <v>11.5</v>
      </c>
      <c r="E148" s="2" t="str">
        <f t="shared" si="4"/>
        <v>ESCAVAÇÃO MECÂNICA EM MATERIAL DE 1A. CATEGORIA</v>
      </c>
      <c r="F148" s="343" t="str">
        <f t="shared" si="5"/>
        <v>M3</v>
      </c>
      <c r="G148" s="127"/>
    </row>
    <row r="149" spans="1:7" ht="30">
      <c r="A149" s="398">
        <v>30104</v>
      </c>
      <c r="B149" s="398" t="s">
        <v>1502</v>
      </c>
      <c r="C149" s="395" t="s">
        <v>1364</v>
      </c>
      <c r="D149" s="396">
        <v>16.079999999999998</v>
      </c>
      <c r="E149" s="2" t="str">
        <f t="shared" si="4"/>
        <v>ESCAVAÇÃO MECÂNICA EM MATERIAL DE 2A. CATEGORIA</v>
      </c>
      <c r="F149" s="343" t="str">
        <f t="shared" si="5"/>
        <v>M3</v>
      </c>
      <c r="G149" s="127"/>
    </row>
    <row r="150" spans="1:7" ht="60">
      <c r="A150" s="397">
        <v>30111</v>
      </c>
      <c r="B150" s="397" t="s">
        <v>1503</v>
      </c>
      <c r="C150" s="393" t="s">
        <v>1364</v>
      </c>
      <c r="D150" s="394">
        <v>292.42</v>
      </c>
      <c r="E150" s="2" t="str">
        <f t="shared" si="4"/>
        <v>ESCAVAÇÃO MANUAL EM ROCHA, COM USO DE EXPLOSIVOS E PERFURAÇÃO MANUAL, ATÉ 2.00 M DE PROFUNDIDADE, EM ÁREA URBANA (ATÉ 100M3)</v>
      </c>
      <c r="F150" s="343" t="str">
        <f t="shared" si="5"/>
        <v>M3</v>
      </c>
      <c r="G150" s="127"/>
    </row>
    <row r="151" spans="1:7" ht="45">
      <c r="A151" s="398">
        <v>30116</v>
      </c>
      <c r="B151" s="398" t="s">
        <v>10274</v>
      </c>
      <c r="C151" s="395" t="s">
        <v>1364</v>
      </c>
      <c r="D151" s="396">
        <v>268.12</v>
      </c>
      <c r="E151" s="2" t="str">
        <f t="shared" si="4"/>
        <v>ESCAVAÇÃO MANUAL EM ROCHA, COM USO DE EXPLOSIVOS E PERFURAÇÃO MANUAL, ATÉ 2.00 M DE PROFUNDIDADE, EM ÁREA URBANA</v>
      </c>
      <c r="F151" s="343" t="str">
        <f t="shared" si="5"/>
        <v>M3</v>
      </c>
      <c r="G151" s="127"/>
    </row>
    <row r="152" spans="1:7" ht="30">
      <c r="A152" s="397">
        <v>30119</v>
      </c>
      <c r="B152" s="397" t="s">
        <v>1504</v>
      </c>
      <c r="C152" s="393" t="s">
        <v>1355</v>
      </c>
      <c r="D152" s="394">
        <v>19.16</v>
      </c>
      <c r="E152" s="2" t="str">
        <f t="shared" si="4"/>
        <v>APILOAMENTO DO FUNDO DE VALA COM MAÇO DE 30 A 60KG</v>
      </c>
      <c r="F152" s="343" t="str">
        <f t="shared" si="5"/>
        <v>M2</v>
      </c>
      <c r="G152" s="127"/>
    </row>
    <row r="153" spans="1:7">
      <c r="A153" s="391">
        <v>302</v>
      </c>
      <c r="B153" s="391" t="s">
        <v>1505</v>
      </c>
      <c r="C153" s="395"/>
      <c r="D153" s="396"/>
      <c r="E153" s="2" t="str">
        <f t="shared" si="4"/>
        <v>REATERRO E COMPACTAÇÃO</v>
      </c>
      <c r="F153" s="343" t="str">
        <f t="shared" si="5"/>
        <v/>
      </c>
      <c r="G153" s="127"/>
    </row>
    <row r="154" spans="1:7" ht="30">
      <c r="A154" s="397">
        <v>30201</v>
      </c>
      <c r="B154" s="397" t="s">
        <v>1506</v>
      </c>
      <c r="C154" s="393" t="s">
        <v>1364</v>
      </c>
      <c r="D154" s="394">
        <v>39.450000000000003</v>
      </c>
      <c r="E154" s="2" t="str">
        <f t="shared" si="4"/>
        <v>REATERRO APILOADO DE CAVAS DE FUNDAÇÃO, EM CAMADAS DE 20 CM</v>
      </c>
      <c r="F154" s="343" t="str">
        <f t="shared" si="5"/>
        <v>M3</v>
      </c>
      <c r="G154" s="127"/>
    </row>
    <row r="155" spans="1:7">
      <c r="A155" s="398">
        <v>30202</v>
      </c>
      <c r="B155" s="398" t="s">
        <v>1507</v>
      </c>
      <c r="C155" s="395" t="s">
        <v>1364</v>
      </c>
      <c r="D155" s="396">
        <v>70.849999999999994</v>
      </c>
      <c r="E155" s="2" t="str">
        <f t="shared" si="4"/>
        <v>MATERIAL PARA ATERRO (FORNECIMENTO)</v>
      </c>
      <c r="F155" s="343" t="str">
        <f t="shared" si="5"/>
        <v>M3</v>
      </c>
      <c r="G155" s="127"/>
    </row>
    <row r="156" spans="1:7" ht="30">
      <c r="A156" s="397">
        <v>30203</v>
      </c>
      <c r="B156" s="397" t="s">
        <v>1508</v>
      </c>
      <c r="C156" s="393" t="s">
        <v>1364</v>
      </c>
      <c r="D156" s="394">
        <v>116.09</v>
      </c>
      <c r="E156" s="2" t="str">
        <f t="shared" si="4"/>
        <v>LASTRO DE BRITA 3 E 4, APILOADO MANUALMENTE</v>
      </c>
      <c r="F156" s="343" t="str">
        <f t="shared" si="5"/>
        <v>M3</v>
      </c>
      <c r="G156" s="127"/>
    </row>
    <row r="157" spans="1:7">
      <c r="A157" s="398">
        <v>30204</v>
      </c>
      <c r="B157" s="398" t="s">
        <v>1509</v>
      </c>
      <c r="C157" s="395" t="s">
        <v>1364</v>
      </c>
      <c r="D157" s="396">
        <v>110.31</v>
      </c>
      <c r="E157" s="2" t="str">
        <f t="shared" si="4"/>
        <v>LASTRO DE AREIA</v>
      </c>
      <c r="F157" s="343" t="str">
        <f t="shared" si="5"/>
        <v>M3</v>
      </c>
      <c r="G157" s="127"/>
    </row>
    <row r="158" spans="1:7" ht="60">
      <c r="A158" s="397">
        <v>30206</v>
      </c>
      <c r="B158" s="397" t="s">
        <v>1510</v>
      </c>
      <c r="C158" s="393" t="s">
        <v>1364</v>
      </c>
      <c r="D158" s="394">
        <v>100.38</v>
      </c>
      <c r="E158" s="2" t="str">
        <f t="shared" si="4"/>
        <v>ATERRO PARA REGULARIZAÇÃO DO TERRENO EM AREIA, INCLUSIVE ADENSAMENTO HIDRÁULICO E FORNECIMENTO DO MATERIAL (MÁXIMO DE 100M3)</v>
      </c>
      <c r="F158" s="343" t="str">
        <f t="shared" si="5"/>
        <v>M3</v>
      </c>
      <c r="G158" s="127"/>
    </row>
    <row r="159" spans="1:7" ht="60">
      <c r="A159" s="398">
        <v>30208</v>
      </c>
      <c r="B159" s="398" t="s">
        <v>1511</v>
      </c>
      <c r="C159" s="395" t="s">
        <v>1364</v>
      </c>
      <c r="D159" s="396">
        <v>92.21</v>
      </c>
      <c r="E159" s="2" t="str">
        <f t="shared" si="4"/>
        <v>ATERRO PARA REGULARIZAÇÃO DO TERRENO EM ARGILA, INCLUSIVE ADENSAMENTO MANUAL E FORNECIMENTO DO MATERIAL (MÁXIMO DE 100M3)</v>
      </c>
      <c r="F159" s="343" t="str">
        <f t="shared" si="5"/>
        <v>M3</v>
      </c>
      <c r="G159" s="127"/>
    </row>
    <row r="160" spans="1:7" ht="30">
      <c r="A160" s="397">
        <v>30209</v>
      </c>
      <c r="B160" s="397" t="s">
        <v>1512</v>
      </c>
      <c r="C160" s="393" t="s">
        <v>1364</v>
      </c>
      <c r="D160" s="394">
        <v>82.47</v>
      </c>
      <c r="E160" s="2" t="str">
        <f t="shared" si="4"/>
        <v>ATERRO COM AREIA EM ÁREAS DE CALÇADA, INCLUSIVE FORNECIMENTO E ADENSAMENTO</v>
      </c>
      <c r="F160" s="343" t="str">
        <f t="shared" si="5"/>
        <v>M3</v>
      </c>
      <c r="G160" s="127"/>
    </row>
    <row r="161" spans="1:7" ht="45">
      <c r="A161" s="398">
        <v>30210</v>
      </c>
      <c r="B161" s="398" t="s">
        <v>1513</v>
      </c>
      <c r="C161" s="395" t="s">
        <v>1364</v>
      </c>
      <c r="D161" s="396">
        <v>20.260000000000002</v>
      </c>
      <c r="E161" s="2" t="str">
        <f t="shared" si="4"/>
        <v>ATERRO COMPACTADO UTILIZANDO COMPACTADOR DE PLACA VIBRATÓRIA COM REAPROVEITAMENTO DO MATERIAL</v>
      </c>
      <c r="F161" s="343" t="str">
        <f t="shared" si="5"/>
        <v>M3</v>
      </c>
      <c r="G161" s="127"/>
    </row>
    <row r="162" spans="1:7">
      <c r="A162" s="397">
        <v>30211</v>
      </c>
      <c r="B162" s="397" t="s">
        <v>1514</v>
      </c>
      <c r="C162" s="393" t="s">
        <v>1364</v>
      </c>
      <c r="D162" s="394">
        <v>5.07</v>
      </c>
      <c r="E162" s="2" t="str">
        <f t="shared" si="4"/>
        <v>REATERRO DE VALAS, EXCLUSIVE COMPACTAÇÃO</v>
      </c>
      <c r="F162" s="343" t="str">
        <f t="shared" si="5"/>
        <v>M3</v>
      </c>
      <c r="G162" s="127"/>
    </row>
    <row r="163" spans="1:7">
      <c r="A163" s="391">
        <v>303</v>
      </c>
      <c r="B163" s="391" t="s">
        <v>1515</v>
      </c>
      <c r="C163" s="395"/>
      <c r="D163" s="396"/>
      <c r="E163" s="2" t="str">
        <f t="shared" si="4"/>
        <v>TRANSPORTES</v>
      </c>
      <c r="F163" s="343" t="str">
        <f t="shared" si="5"/>
        <v/>
      </c>
      <c r="G163" s="127"/>
    </row>
    <row r="164" spans="1:7" ht="75">
      <c r="A164" s="397">
        <v>30304</v>
      </c>
      <c r="B164" s="397" t="s">
        <v>1516</v>
      </c>
      <c r="C164" s="393" t="s">
        <v>1364</v>
      </c>
      <c r="D164" s="394">
        <v>47.18</v>
      </c>
      <c r="E164" s="2" t="str">
        <f t="shared" si="4"/>
        <v>ÍNDICE DE PREÇO PARA REMOÇÃO DE ENTULHO DECORRENTE DA EXECUÇÃO DE OBRAS (CLASSE A CONAMA - NBR 10.004 - CLASSE II-B), INCLUINDO ALUGUEL DA CAÇAMBA, CARGA, TRANSPORTE E DESCARGA EM ÁREA LICENCIADA</v>
      </c>
      <c r="F164" s="343" t="str">
        <f t="shared" si="5"/>
        <v>M3</v>
      </c>
      <c r="G164" s="127"/>
    </row>
    <row r="165" spans="1:7" ht="75">
      <c r="A165" s="398">
        <v>30305</v>
      </c>
      <c r="B165" s="398" t="s">
        <v>1517</v>
      </c>
      <c r="C165" s="395" t="s">
        <v>1378</v>
      </c>
      <c r="D165" s="396">
        <v>16.91</v>
      </c>
      <c r="E165" s="2" t="str">
        <f t="shared" si="4"/>
        <v>TRANSPORTE DE MATERIAL ENCOSTA ACIMA, SERVIÇO INTEIRAMENTE MANUAL, A 10M DE DISTÂNCIA, CONSIDERADOS AO LONGO DA ENCOSTA, INCLUSIVE CARGA E DESCARGA (TXDAM)</v>
      </c>
      <c r="F165" s="343" t="str">
        <f t="shared" si="5"/>
        <v>UND</v>
      </c>
      <c r="G165" s="127"/>
    </row>
    <row r="166" spans="1:7" ht="75">
      <c r="A166" s="397">
        <v>30306</v>
      </c>
      <c r="B166" s="397" t="s">
        <v>1518</v>
      </c>
      <c r="C166" s="393" t="s">
        <v>1378</v>
      </c>
      <c r="D166" s="394">
        <v>11.27</v>
      </c>
      <c r="E166" s="2" t="str">
        <f t="shared" si="4"/>
        <v>TRANSPORTE DE MATERIAL ENCOSTA ABAIXO, SERVIÇO INTEIRAMENTE MANUAL, A 10M DE DISTÂNCIA, CONSIDERADOS AO LONGO DA ENCOSTA, INCLUSIVE CARGA E DESCARGA (TXDAM)</v>
      </c>
      <c r="F166" s="343" t="str">
        <f t="shared" si="5"/>
        <v>UND</v>
      </c>
      <c r="G166" s="127"/>
    </row>
    <row r="167" spans="1:7">
      <c r="A167" s="391">
        <v>4</v>
      </c>
      <c r="B167" s="391" t="s">
        <v>1519</v>
      </c>
      <c r="C167" s="395"/>
      <c r="D167" s="396"/>
      <c r="E167" s="2" t="str">
        <f t="shared" si="4"/>
        <v>ESTRUTURAS</v>
      </c>
      <c r="F167" s="343" t="str">
        <f t="shared" si="5"/>
        <v/>
      </c>
      <c r="G167" s="127"/>
    </row>
    <row r="168" spans="1:7">
      <c r="A168" s="392">
        <v>402</v>
      </c>
      <c r="B168" s="392" t="s">
        <v>1520</v>
      </c>
      <c r="C168" s="393"/>
      <c r="D168" s="394"/>
      <c r="E168" s="2" t="str">
        <f t="shared" si="4"/>
        <v>INFRA-ESTRUTURA (FUNDAÇÃO)</v>
      </c>
      <c r="F168" s="343" t="str">
        <f t="shared" si="5"/>
        <v/>
      </c>
      <c r="G168" s="127"/>
    </row>
    <row r="169" spans="1:7" ht="45">
      <c r="A169" s="398">
        <v>40202</v>
      </c>
      <c r="B169" s="398" t="s">
        <v>1521</v>
      </c>
      <c r="C169" s="395" t="s">
        <v>1364</v>
      </c>
      <c r="D169" s="396">
        <v>426.13</v>
      </c>
      <c r="E169" s="2" t="str">
        <f t="shared" si="4"/>
        <v>FORNECIMENTO, PREPARO E APLICAÇÃO DE CONCRETO CICLÓPICO FCK=15MPA COM 30% DE PEDRA DE MÃO</v>
      </c>
      <c r="F169" s="343" t="str">
        <f t="shared" si="5"/>
        <v>M3</v>
      </c>
      <c r="G169" s="127"/>
    </row>
    <row r="170" spans="1:7" ht="75">
      <c r="A170" s="397">
        <v>40206</v>
      </c>
      <c r="B170" s="397" t="s">
        <v>1522</v>
      </c>
      <c r="C170" s="393" t="s">
        <v>1355</v>
      </c>
      <c r="D170" s="394">
        <v>63.85</v>
      </c>
      <c r="E170" s="2" t="str">
        <f t="shared" si="4"/>
        <v>FÔRMA DE TÁBUA DE MADEIRA DE 2.5 X 30.0 CM PARA FUNDAÇÕES, LEVANDO-SE EM CONTA A UTILIZAÇÃO 5 VEZES (INCLUIDO O MATERIAL, CORTE, MONTAGEM, ESCORAMENTO E DESFORMA)</v>
      </c>
      <c r="F170" s="343" t="str">
        <f t="shared" si="5"/>
        <v>M2</v>
      </c>
      <c r="G170" s="127"/>
    </row>
    <row r="171" spans="1:7" ht="45">
      <c r="A171" s="398">
        <v>40224</v>
      </c>
      <c r="B171" s="398" t="s">
        <v>1523</v>
      </c>
      <c r="C171" s="395" t="s">
        <v>1364</v>
      </c>
      <c r="D171" s="396">
        <v>522.72</v>
      </c>
      <c r="E171" s="2" t="str">
        <f t="shared" si="4"/>
        <v>FORNECIMENTO, PREPARO E APLICAÇÃO DE CONCRETO FCK = 30 MPA (COM BRITA 1 E 2) - (5% DE PERDAS JÁ INCLUÍDO NO CUSTO)</v>
      </c>
      <c r="F171" s="343" t="str">
        <f t="shared" si="5"/>
        <v>M3</v>
      </c>
      <c r="G171" s="127"/>
    </row>
    <row r="172" spans="1:7" ht="60">
      <c r="A172" s="397">
        <v>40231</v>
      </c>
      <c r="B172" s="717" t="s">
        <v>1524</v>
      </c>
      <c r="C172" s="393" t="s">
        <v>1364</v>
      </c>
      <c r="D172" s="394">
        <v>436.29</v>
      </c>
      <c r="E172" s="2" t="str">
        <f t="shared" si="4"/>
        <v>FORNECIMENTO, PREPARO E APLICAÇÃO DE CONCRETO MAGRO COM CONSUMO MÍNIMO DE CIMENTO DE 250 KG/M3 (BRITA 1 E 2) - (5% DE PERDAS JÁ INCLUÍDO NO CUSTO)</v>
      </c>
      <c r="F172" s="343" t="str">
        <f t="shared" si="5"/>
        <v>M3</v>
      </c>
      <c r="G172" s="127"/>
    </row>
    <row r="173" spans="1:7" ht="45">
      <c r="A173" s="398">
        <v>40232</v>
      </c>
      <c r="B173" s="398" t="s">
        <v>1525</v>
      </c>
      <c r="C173" s="395" t="s">
        <v>1364</v>
      </c>
      <c r="D173" s="396">
        <v>463.77</v>
      </c>
      <c r="E173" s="2" t="str">
        <f t="shared" si="4"/>
        <v>FORNECIMENTO, PREPARO E APLICAÇÃO DE CONCRETO FCK=15 MPA (BRITA 1) - (5% DE PERDAS JÁ INCLUÍDO NO CUSTO)</v>
      </c>
      <c r="F173" s="343" t="str">
        <f t="shared" si="5"/>
        <v>M3</v>
      </c>
      <c r="G173" s="127"/>
    </row>
    <row r="174" spans="1:7" ht="45">
      <c r="A174" s="397">
        <v>40233</v>
      </c>
      <c r="B174" s="397" t="s">
        <v>1526</v>
      </c>
      <c r="C174" s="393" t="s">
        <v>1364</v>
      </c>
      <c r="D174" s="394">
        <v>458.19</v>
      </c>
      <c r="E174" s="2" t="str">
        <f t="shared" si="4"/>
        <v>FORNECIMENTO, PREPARO E APLICAÇÃO DE CONCRETO FCK=15 MPA (BRITA 1 E 2) - (5% DE PERDAS JÁ INCLUÍDO NO CUSTO)</v>
      </c>
      <c r="F174" s="343" t="str">
        <f t="shared" si="5"/>
        <v>M3</v>
      </c>
      <c r="G174" s="127"/>
    </row>
    <row r="175" spans="1:7" ht="45">
      <c r="A175" s="398">
        <v>40234</v>
      </c>
      <c r="B175" s="398" t="s">
        <v>1527</v>
      </c>
      <c r="C175" s="395" t="s">
        <v>1364</v>
      </c>
      <c r="D175" s="396">
        <v>485.38</v>
      </c>
      <c r="E175" s="2" t="str">
        <f t="shared" si="4"/>
        <v>FORNECIMENTO, PREPARO E APLICAÇÃO DE CONCRETO FCK=20 MPA (BRITA 1) - (5% DE PERDAS JÁ INCLUÍDO NO CUSTO)</v>
      </c>
      <c r="F175" s="343" t="str">
        <f t="shared" si="5"/>
        <v>M3</v>
      </c>
      <c r="G175" s="127"/>
    </row>
    <row r="176" spans="1:7" ht="45">
      <c r="A176" s="397">
        <v>40235</v>
      </c>
      <c r="B176" s="397" t="s">
        <v>1528</v>
      </c>
      <c r="C176" s="393" t="s">
        <v>1364</v>
      </c>
      <c r="D176" s="394">
        <v>479.56</v>
      </c>
      <c r="E176" s="2" t="str">
        <f t="shared" si="4"/>
        <v>FORNECIMENTO, PREPARO E APLICAÇÃO DE CONCRETO FCK=20 MPA (BRITA 1 E 2) - (5% DE PERDAS JÁ INCLUÍDO NO CUSTO)</v>
      </c>
      <c r="F176" s="343" t="str">
        <f t="shared" si="5"/>
        <v>M3</v>
      </c>
      <c r="G176" s="127"/>
    </row>
    <row r="177" spans="1:7" ht="45">
      <c r="A177" s="398">
        <v>40236</v>
      </c>
      <c r="B177" s="398" t="s">
        <v>1529</v>
      </c>
      <c r="C177" s="395" t="s">
        <v>1364</v>
      </c>
      <c r="D177" s="396">
        <v>511.24</v>
      </c>
      <c r="E177" s="2" t="str">
        <f t="shared" si="4"/>
        <v>FORNECIMENTO, PREPARO E APLICAÇÃO DE CONCRETO FCK=25 MPA (BRITA 1) - (5% DE PERDAS JÁ INCLUÍDO NO CUSTO)</v>
      </c>
      <c r="F177" s="343" t="str">
        <f t="shared" si="5"/>
        <v>M3</v>
      </c>
      <c r="G177" s="127"/>
    </row>
    <row r="178" spans="1:7" ht="45">
      <c r="A178" s="397">
        <v>40237</v>
      </c>
      <c r="B178" s="397" t="s">
        <v>1530</v>
      </c>
      <c r="C178" s="393" t="s">
        <v>1364</v>
      </c>
      <c r="D178" s="394">
        <v>503.13</v>
      </c>
      <c r="E178" s="2" t="str">
        <f t="shared" si="4"/>
        <v>FORNECIMENTO, PREPARO E APLICAÇÃO DE CONCRETO FCK=25 MPA (BRITA 1 E 2) - (5% DE PERDAS JÁ INCLUÍDO NO CUSTO)</v>
      </c>
      <c r="F178" s="343" t="str">
        <f t="shared" si="5"/>
        <v>M3</v>
      </c>
      <c r="G178" s="127"/>
    </row>
    <row r="179" spans="1:7" ht="60">
      <c r="A179" s="398">
        <v>40238</v>
      </c>
      <c r="B179" s="398" t="s">
        <v>1531</v>
      </c>
      <c r="C179" s="395" t="s">
        <v>1355</v>
      </c>
      <c r="D179" s="396">
        <v>58.82</v>
      </c>
      <c r="E179" s="2" t="str">
        <f t="shared" si="4"/>
        <v>FÔRMA DE CHAPA COMPENSADA RESINADA 12MM, LEVANDO-SE EM CONTA A UTILIZAÇÃO 3 VEZES (INCLUIDO O MATERIAL, CORTE, MONTAGEM, ESCORAMENTO E DESFÔRMA)</v>
      </c>
      <c r="F179" s="343" t="str">
        <f t="shared" si="5"/>
        <v>M2</v>
      </c>
      <c r="G179" s="127"/>
    </row>
    <row r="180" spans="1:7" ht="60">
      <c r="A180" s="397">
        <v>40239</v>
      </c>
      <c r="B180" s="397" t="s">
        <v>1532</v>
      </c>
      <c r="C180" s="393" t="s">
        <v>1364</v>
      </c>
      <c r="D180" s="394">
        <v>420.4</v>
      </c>
      <c r="E180" s="2" t="str">
        <f t="shared" si="4"/>
        <v>FORNECIMENTO E APLICAÇÃO DE CONCRETO USINADO FCK=20 MPA - CONSIDERANDO LANÇAMENTO MANUAL PARA INFRA-ESTRUTURA (5% DE PERDAS JÁ INCLUÍDO NO CUSTO)</v>
      </c>
      <c r="F180" s="343" t="str">
        <f t="shared" si="5"/>
        <v>M3</v>
      </c>
      <c r="G180" s="127"/>
    </row>
    <row r="181" spans="1:7" ht="60">
      <c r="A181" s="398">
        <v>40240</v>
      </c>
      <c r="B181" s="398" t="s">
        <v>1533</v>
      </c>
      <c r="C181" s="395" t="s">
        <v>1364</v>
      </c>
      <c r="D181" s="396">
        <v>431.08</v>
      </c>
      <c r="E181" s="2" t="str">
        <f t="shared" si="4"/>
        <v>FORNECIMENTO E APLICAÇÃO DE CONCRETO USINADO FCK=25 MPA - CONSIDERANDO LANÇAMENTO MANUAL PARA INFRA-ESTRUTURA (5% DE PERDAS JÁ INCLUÍDO NO CUSTO)</v>
      </c>
      <c r="F181" s="343" t="str">
        <f t="shared" si="5"/>
        <v>M3</v>
      </c>
      <c r="G181" s="127"/>
    </row>
    <row r="182" spans="1:7" ht="90">
      <c r="A182" s="397">
        <v>40241</v>
      </c>
      <c r="B182" s="397" t="s">
        <v>1534</v>
      </c>
      <c r="C182" s="393" t="s">
        <v>1364</v>
      </c>
      <c r="D182" s="394">
        <v>548.84</v>
      </c>
      <c r="E182" s="2" t="str">
        <f t="shared" si="4"/>
        <v>FORN. E APLICAÇÃO DE CONCR. USINADO FCK MAIOR OU IGUAL A 30 MPA P/GALERIAS C/CONSUMO MÍNIMO DE 424 KG DE CIMENTO POR M3 DE CONCR. E FATOR ÁGUA/CIMENTO 0.45-CONS. LANÇAMENTO MANUAL P/ INFRA-ESTR. (5% DE PERDAS JÁ INCLUÍDO NO CUSTO)</v>
      </c>
      <c r="F182" s="343" t="str">
        <f t="shared" si="5"/>
        <v>M3</v>
      </c>
      <c r="G182" s="127"/>
    </row>
    <row r="183" spans="1:7" ht="45">
      <c r="A183" s="398">
        <v>40243</v>
      </c>
      <c r="B183" s="398" t="s">
        <v>1535</v>
      </c>
      <c r="C183" s="395" t="s">
        <v>1536</v>
      </c>
      <c r="D183" s="396">
        <v>7.02</v>
      </c>
      <c r="E183" s="2" t="str">
        <f t="shared" si="4"/>
        <v>FORNECIMENTO, DOBRAGEM E COLOCAÇÃO EM FÔRMA, DE ARMADURA CA-50 A MÉDIA, DIÂMETRO DE 6.3 A 10.0 MM</v>
      </c>
      <c r="F183" s="343" t="str">
        <f t="shared" si="5"/>
        <v>KG</v>
      </c>
      <c r="G183" s="127"/>
    </row>
    <row r="184" spans="1:7" ht="45">
      <c r="A184" s="397">
        <v>40245</v>
      </c>
      <c r="B184" s="397" t="s">
        <v>1537</v>
      </c>
      <c r="C184" s="393" t="s">
        <v>1536</v>
      </c>
      <c r="D184" s="394">
        <v>7.35</v>
      </c>
      <c r="E184" s="2" t="str">
        <f t="shared" ref="E184:E247" si="6">UPPER(B184)</f>
        <v>FORNECIMENTO, DOBRAGEM E COLOCAÇÃO EM FÔRMA, DE ARMADURA CA-50 A GROSSA DIÂMETRO DE 12.5 A 25.0 MM (1/2 A 1")</v>
      </c>
      <c r="F184" s="343" t="str">
        <f t="shared" ref="F184:F247" si="7">UPPER(C184)</f>
        <v>KG</v>
      </c>
      <c r="G184" s="127"/>
    </row>
    <row r="185" spans="1:7" ht="45">
      <c r="A185" s="398">
        <v>40246</v>
      </c>
      <c r="B185" s="398" t="s">
        <v>1538</v>
      </c>
      <c r="C185" s="395" t="s">
        <v>1536</v>
      </c>
      <c r="D185" s="396">
        <v>6.51</v>
      </c>
      <c r="E185" s="2" t="str">
        <f t="shared" si="6"/>
        <v>FORNECIMENTO, DOBRAGEM E COLOCAÇÃO EM FÔRMA, DE ARMADURA CA-60 B FINA, DIÂMETRO DE 4.0 A 7.0MM</v>
      </c>
      <c r="F185" s="343" t="str">
        <f t="shared" si="7"/>
        <v>KG</v>
      </c>
      <c r="G185" s="127"/>
    </row>
    <row r="186" spans="1:7" ht="60">
      <c r="A186" s="397">
        <v>40249</v>
      </c>
      <c r="B186" s="397" t="s">
        <v>1539</v>
      </c>
      <c r="C186" s="393" t="s">
        <v>1355</v>
      </c>
      <c r="D186" s="394">
        <v>126.36</v>
      </c>
      <c r="E186" s="2" t="str">
        <f t="shared" si="6"/>
        <v>FÔRMA DE TÁBUA DE MADEIRA DE 2.5X30.0CM, LEVANDO-SE EM CONTA UTILIZAÇÃO 1 VEZ (INCLUINDO O MATERIAL, CORTE, MONTAGEM, ESCORAMENTO E DESFORMA)</v>
      </c>
      <c r="F186" s="343" t="str">
        <f t="shared" si="7"/>
        <v>M2</v>
      </c>
      <c r="G186" s="127"/>
    </row>
    <row r="187" spans="1:7" ht="60">
      <c r="A187" s="398">
        <v>40250</v>
      </c>
      <c r="B187" s="398" t="s">
        <v>1540</v>
      </c>
      <c r="C187" s="395" t="s">
        <v>1355</v>
      </c>
      <c r="D187" s="396">
        <v>85.75</v>
      </c>
      <c r="E187" s="2" t="str">
        <f t="shared" si="6"/>
        <v>FÔRMA DE TÁBUA DE MADEIRA DE 2.5X30.0CM, LEVANDO-SE EM CONTA UTILIZAÇÃO 3 VEZES (INCLUINDO O MATERIAL, CORTE, MONTAGEM, ESCORAMENTO E DESFORMA)</v>
      </c>
      <c r="F187" s="343" t="str">
        <f t="shared" si="7"/>
        <v>M2</v>
      </c>
      <c r="G187" s="127"/>
    </row>
    <row r="188" spans="1:7" ht="60">
      <c r="A188" s="397">
        <v>40253</v>
      </c>
      <c r="B188" s="397" t="s">
        <v>1541</v>
      </c>
      <c r="C188" s="393" t="s">
        <v>1364</v>
      </c>
      <c r="D188" s="394">
        <v>440.45</v>
      </c>
      <c r="E188" s="2" t="str">
        <f t="shared" si="6"/>
        <v>FORNECIMENTO E APLICAÇÃO DE CONCRETO USINADO FCK=30 MPA - CONSIDERANDO LANÇAMENTO MANUAL PARA INFRA-ESTRUTURA (5% DE PERDAS JÁ INCLUÍDO NO CUSTO)</v>
      </c>
      <c r="F188" s="343" t="str">
        <f t="shared" si="7"/>
        <v>M3</v>
      </c>
      <c r="G188" s="127"/>
    </row>
    <row r="189" spans="1:7">
      <c r="A189" s="391">
        <v>403</v>
      </c>
      <c r="B189" s="391" t="s">
        <v>1542</v>
      </c>
      <c r="C189" s="395"/>
      <c r="D189" s="396"/>
      <c r="E189" s="2" t="str">
        <f t="shared" si="6"/>
        <v>SUPER-ESTRUTURA</v>
      </c>
      <c r="F189" s="343" t="str">
        <f t="shared" si="7"/>
        <v/>
      </c>
      <c r="G189" s="127"/>
    </row>
    <row r="190" spans="1:7" ht="90">
      <c r="A190" s="397">
        <v>40304</v>
      </c>
      <c r="B190" s="397" t="s">
        <v>1543</v>
      </c>
      <c r="C190" s="393" t="s">
        <v>1355</v>
      </c>
      <c r="D190" s="394">
        <v>149.35</v>
      </c>
      <c r="E190" s="2" t="str">
        <f t="shared" si="6"/>
        <v>FÔRMA CHAPAS DE MADEIRA COMPENSADA RESINADA, DE 12 MM DE ESPESSURA, LEVANDO-SE EM CONTA A UTILIZAÇÃO 3 VEZES, REFORÇADAS COM SARRAFOS DE MADEIRA DE 2.5 X 10.0 CM (INCL. MATERIAL, MONTAGEM, ESCORAMENTO COM PONTALETES 8X8CM E DESF.)</v>
      </c>
      <c r="F190" s="343" t="str">
        <f t="shared" si="7"/>
        <v>M2</v>
      </c>
      <c r="G190" s="127"/>
    </row>
    <row r="191" spans="1:7" ht="45">
      <c r="A191" s="398">
        <v>40315</v>
      </c>
      <c r="B191" s="398" t="s">
        <v>1523</v>
      </c>
      <c r="C191" s="395" t="s">
        <v>1364</v>
      </c>
      <c r="D191" s="396">
        <v>594.76</v>
      </c>
      <c r="E191" s="2" t="str">
        <f t="shared" si="6"/>
        <v>FORNECIMENTO, PREPARO E APLICAÇÃO DE CONCRETO FCK = 30 MPA (COM BRITA 1 E 2) - (5% DE PERDAS JÁ INCLUÍDO NO CUSTO)</v>
      </c>
      <c r="F191" s="343" t="str">
        <f t="shared" si="7"/>
        <v>M3</v>
      </c>
      <c r="G191" s="127"/>
    </row>
    <row r="192" spans="1:7" ht="45">
      <c r="A192" s="397">
        <v>40319</v>
      </c>
      <c r="B192" s="397" t="s">
        <v>1525</v>
      </c>
      <c r="C192" s="393" t="s">
        <v>1364</v>
      </c>
      <c r="D192" s="394">
        <v>535.80999999999995</v>
      </c>
      <c r="E192" s="2" t="str">
        <f t="shared" si="6"/>
        <v>FORNECIMENTO, PREPARO E APLICAÇÃO DE CONCRETO FCK=15 MPA (BRITA 1) - (5% DE PERDAS JÁ INCLUÍDO NO CUSTO)</v>
      </c>
      <c r="F192" s="343" t="str">
        <f t="shared" si="7"/>
        <v>M3</v>
      </c>
      <c r="G192" s="127"/>
    </row>
    <row r="193" spans="1:7" ht="45">
      <c r="A193" s="398">
        <v>40320</v>
      </c>
      <c r="B193" s="398" t="s">
        <v>1526</v>
      </c>
      <c r="C193" s="395" t="s">
        <v>1364</v>
      </c>
      <c r="D193" s="396">
        <v>530.23</v>
      </c>
      <c r="E193" s="2" t="str">
        <f t="shared" si="6"/>
        <v>FORNECIMENTO, PREPARO E APLICAÇÃO DE CONCRETO FCK=15 MPA (BRITA 1 E 2) - (5% DE PERDAS JÁ INCLUÍDO NO CUSTO)</v>
      </c>
      <c r="F193" s="343" t="str">
        <f t="shared" si="7"/>
        <v>M3</v>
      </c>
      <c r="G193" s="127"/>
    </row>
    <row r="194" spans="1:7" ht="45">
      <c r="A194" s="397">
        <v>40321</v>
      </c>
      <c r="B194" s="397" t="s">
        <v>1527</v>
      </c>
      <c r="C194" s="393" t="s">
        <v>1364</v>
      </c>
      <c r="D194" s="394">
        <v>557.41999999999996</v>
      </c>
      <c r="E194" s="2" t="str">
        <f t="shared" si="6"/>
        <v>FORNECIMENTO, PREPARO E APLICAÇÃO DE CONCRETO FCK=20 MPA (BRITA 1) - (5% DE PERDAS JÁ INCLUÍDO NO CUSTO)</v>
      </c>
      <c r="F194" s="343" t="str">
        <f t="shared" si="7"/>
        <v>M3</v>
      </c>
      <c r="G194" s="127"/>
    </row>
    <row r="195" spans="1:7" ht="45">
      <c r="A195" s="398">
        <v>40322</v>
      </c>
      <c r="B195" s="398" t="s">
        <v>1528</v>
      </c>
      <c r="C195" s="395" t="s">
        <v>1364</v>
      </c>
      <c r="D195" s="396">
        <v>551.6</v>
      </c>
      <c r="E195" s="2" t="str">
        <f t="shared" si="6"/>
        <v>FORNECIMENTO, PREPARO E APLICAÇÃO DE CONCRETO FCK=20 MPA (BRITA 1 E 2) - (5% DE PERDAS JÁ INCLUÍDO NO CUSTO)</v>
      </c>
      <c r="F195" s="343" t="str">
        <f t="shared" si="7"/>
        <v>M3</v>
      </c>
      <c r="G195" s="127"/>
    </row>
    <row r="196" spans="1:7" ht="45">
      <c r="A196" s="397">
        <v>40323</v>
      </c>
      <c r="B196" s="397" t="s">
        <v>1529</v>
      </c>
      <c r="C196" s="393" t="s">
        <v>1364</v>
      </c>
      <c r="D196" s="394">
        <v>583.28</v>
      </c>
      <c r="E196" s="2" t="str">
        <f t="shared" si="6"/>
        <v>FORNECIMENTO, PREPARO E APLICAÇÃO DE CONCRETO FCK=25 MPA (BRITA 1) - (5% DE PERDAS JÁ INCLUÍDO NO CUSTO)</v>
      </c>
      <c r="F196" s="343" t="str">
        <f t="shared" si="7"/>
        <v>M3</v>
      </c>
      <c r="G196" s="127"/>
    </row>
    <row r="197" spans="1:7" ht="45">
      <c r="A197" s="398">
        <v>40324</v>
      </c>
      <c r="B197" s="398" t="s">
        <v>1530</v>
      </c>
      <c r="C197" s="395" t="s">
        <v>1364</v>
      </c>
      <c r="D197" s="396">
        <v>575.16999999999996</v>
      </c>
      <c r="E197" s="2" t="str">
        <f t="shared" si="6"/>
        <v>FORNECIMENTO, PREPARO E APLICAÇÃO DE CONCRETO FCK=25 MPA (BRITA 1 E 2) - (5% DE PERDAS JÁ INCLUÍDO NO CUSTO)</v>
      </c>
      <c r="F197" s="343" t="str">
        <f t="shared" si="7"/>
        <v>M3</v>
      </c>
      <c r="G197" s="127"/>
    </row>
    <row r="198" spans="1:7" ht="45">
      <c r="A198" s="397">
        <v>40328</v>
      </c>
      <c r="B198" s="397" t="s">
        <v>1535</v>
      </c>
      <c r="C198" s="393" t="s">
        <v>1536</v>
      </c>
      <c r="D198" s="394">
        <v>7.02</v>
      </c>
      <c r="E198" s="2" t="str">
        <f t="shared" si="6"/>
        <v>FORNECIMENTO, DOBRAGEM E COLOCAÇÃO EM FÔRMA, DE ARMADURA CA-50 A MÉDIA, DIÂMETRO DE 6.3 A 10.0 MM</v>
      </c>
      <c r="F198" s="343" t="str">
        <f t="shared" si="7"/>
        <v>KG</v>
      </c>
      <c r="G198" s="127"/>
    </row>
    <row r="199" spans="1:7" ht="60">
      <c r="A199" s="398">
        <v>40329</v>
      </c>
      <c r="B199" s="398" t="s">
        <v>1544</v>
      </c>
      <c r="C199" s="395" t="s">
        <v>1364</v>
      </c>
      <c r="D199" s="396">
        <v>381.15</v>
      </c>
      <c r="E199" s="2" t="str">
        <f t="shared" si="6"/>
        <v>FORNECIMENTO E APLICAÇÃO DE CONCRETO USINADO FCK=20 MPA - CONSIDERANDO BOMBEAMENTO (5% DE PERDAS JÁ INCLUÍDO NO CUSTO) (6% DE TAXA P/CONCR.BOMBEAVEL)</v>
      </c>
      <c r="F199" s="343" t="str">
        <f t="shared" si="7"/>
        <v>M3</v>
      </c>
      <c r="G199" s="127"/>
    </row>
    <row r="200" spans="1:7" ht="60">
      <c r="A200" s="397">
        <v>40330</v>
      </c>
      <c r="B200" s="397" t="s">
        <v>1545</v>
      </c>
      <c r="C200" s="393" t="s">
        <v>1364</v>
      </c>
      <c r="D200" s="394">
        <v>392.45</v>
      </c>
      <c r="E200" s="2" t="str">
        <f t="shared" si="6"/>
        <v>FORNECIMENTO E APLICAÇÃO DE CONCRETO USINADO FCK=25 MPA - CONSIDERANDO BOMBEAMENTO (5% DE PERDAS JÁ INCLUÍDO NO CUSTO) (6% DE TAXA P/CONCR.BOMBEAVEL)</v>
      </c>
      <c r="F200" s="343" t="str">
        <f t="shared" si="7"/>
        <v>M3</v>
      </c>
      <c r="G200" s="127"/>
    </row>
    <row r="201" spans="1:7" ht="60">
      <c r="A201" s="398">
        <v>40331</v>
      </c>
      <c r="B201" s="398" t="s">
        <v>1546</v>
      </c>
      <c r="C201" s="395" t="s">
        <v>1364</v>
      </c>
      <c r="D201" s="396">
        <v>402.35</v>
      </c>
      <c r="E201" s="2" t="str">
        <f t="shared" si="6"/>
        <v>FORNECIMENTO E APLICAÇÃO DE CONCRETO USINADO FCK=30 MPA - CONSIDERANDO BOMBEAMENTO (5% DE PERDAS JÁ INCLUÍDO NO CUSTO) (6% DE TAXA P/ CONCR. BOMBEAVEL)</v>
      </c>
      <c r="F201" s="343" t="str">
        <f t="shared" si="7"/>
        <v>M3</v>
      </c>
      <c r="G201" s="127"/>
    </row>
    <row r="202" spans="1:7" ht="45">
      <c r="A202" s="397">
        <v>40332</v>
      </c>
      <c r="B202" s="397" t="s">
        <v>1547</v>
      </c>
      <c r="C202" s="393" t="s">
        <v>1536</v>
      </c>
      <c r="D202" s="394">
        <v>7.35</v>
      </c>
      <c r="E202" s="2" t="str">
        <f t="shared" si="6"/>
        <v>FORNECIMENTO, DOBRAGEM E COLOCAÇÃO EM FÔRMA, DE ARMADURA CA-50 A GROSSA, DIÂMETRO DE 12.5 A 25.0MM</v>
      </c>
      <c r="F202" s="343" t="str">
        <f t="shared" si="7"/>
        <v>KG</v>
      </c>
      <c r="G202" s="127"/>
    </row>
    <row r="203" spans="1:7" ht="45">
      <c r="A203" s="398">
        <v>40333</v>
      </c>
      <c r="B203" s="398" t="s">
        <v>1538</v>
      </c>
      <c r="C203" s="395" t="s">
        <v>1536</v>
      </c>
      <c r="D203" s="396">
        <v>6.51</v>
      </c>
      <c r="E203" s="2" t="str">
        <f t="shared" si="6"/>
        <v>FORNECIMENTO, DOBRAGEM E COLOCAÇÃO EM FÔRMA, DE ARMADURA CA-60 B FINA, DIÂMETRO DE 4.0 A 7.0MM</v>
      </c>
      <c r="F203" s="343" t="str">
        <f t="shared" si="7"/>
        <v>KG</v>
      </c>
      <c r="G203" s="127"/>
    </row>
    <row r="204" spans="1:7" ht="30">
      <c r="A204" s="397">
        <v>40336</v>
      </c>
      <c r="B204" s="397" t="s">
        <v>1548</v>
      </c>
      <c r="C204" s="393" t="s">
        <v>1355</v>
      </c>
      <c r="D204" s="394">
        <v>197.04</v>
      </c>
      <c r="E204" s="2" t="str">
        <f t="shared" si="6"/>
        <v>FÔRMA DE TÁBUA DE MADEIRA DE 2.5 X 30.0CM, LEVANDO-SE EM CONTA UTILIZAÇÃO 2 VEZES</v>
      </c>
      <c r="F204" s="343" t="str">
        <f t="shared" si="7"/>
        <v>M2</v>
      </c>
      <c r="G204" s="127"/>
    </row>
    <row r="205" spans="1:7" ht="90">
      <c r="A205" s="398">
        <v>40337</v>
      </c>
      <c r="B205" s="398" t="s">
        <v>1549</v>
      </c>
      <c r="C205" s="395" t="s">
        <v>1355</v>
      </c>
      <c r="D205" s="396">
        <v>78.98</v>
      </c>
      <c r="E205" s="2" t="str">
        <f t="shared" si="6"/>
        <v>FÔRMA EM CHAPA DE MADEIRA COMPENSADA PLASTIFICADA 12MM PARA ESTRUTURA EM GERAL, 5 REAPROVEITAMENTOS, REFORÇADA COM SARRAFOS DE MADEIRA 2.5X10CM (INCL MATERIAL, CORTE, MONTAGEM, ESCORAS EM EUCALIPTO E DESFORMA)</v>
      </c>
      <c r="F205" s="343" t="str">
        <f t="shared" si="7"/>
        <v>M2</v>
      </c>
      <c r="G205" s="127"/>
    </row>
    <row r="206" spans="1:7" ht="90">
      <c r="A206" s="397">
        <v>40339</v>
      </c>
      <c r="B206" s="397" t="s">
        <v>1550</v>
      </c>
      <c r="C206" s="393" t="s">
        <v>1355</v>
      </c>
      <c r="D206" s="394">
        <v>93.7</v>
      </c>
      <c r="E206" s="2" t="str">
        <f t="shared" si="6"/>
        <v>FORMA DE CHAPAS MADEIRA COMPENSADA RESINADA, ESP. 12MM, LEVANDO-SE EM CONTA A UTILIZAÇÃO 3 VEZES, REFORÇADAS COM SARRAFOS DE MADEIRA DE 2.5 X 10.0CM (INCL MATERIAL, CORTE, MONTAGEM, ESCORAS EM EUCALIPTO E DESFORMA)</v>
      </c>
      <c r="F206" s="343" t="str">
        <f t="shared" si="7"/>
        <v>M2</v>
      </c>
      <c r="G206" s="127"/>
    </row>
    <row r="207" spans="1:7">
      <c r="A207" s="391">
        <v>404</v>
      </c>
      <c r="B207" s="391" t="s">
        <v>1551</v>
      </c>
      <c r="C207" s="395"/>
      <c r="D207" s="396"/>
      <c r="E207" s="2" t="str">
        <f t="shared" si="6"/>
        <v>ESTRUTURAS DE CONCRETO APARENTE</v>
      </c>
      <c r="F207" s="343" t="str">
        <f t="shared" si="7"/>
        <v/>
      </c>
      <c r="G207" s="127"/>
    </row>
    <row r="208" spans="1:7" ht="30">
      <c r="A208" s="397">
        <v>40405</v>
      </c>
      <c r="B208" s="397" t="s">
        <v>1552</v>
      </c>
      <c r="C208" s="393" t="s">
        <v>1355</v>
      </c>
      <c r="D208" s="394">
        <v>115.12</v>
      </c>
      <c r="E208" s="2" t="str">
        <f t="shared" si="6"/>
        <v>FÔRMA COM CHAPA COMPENSADA PLASTIFICADA ESP. 12MM, UTIZAÇÃO 5 VEZES</v>
      </c>
      <c r="F208" s="343" t="str">
        <f t="shared" si="7"/>
        <v>M2</v>
      </c>
      <c r="G208" s="127"/>
    </row>
    <row r="209" spans="1:7">
      <c r="A209" s="391">
        <v>406</v>
      </c>
      <c r="B209" s="391" t="s">
        <v>1553</v>
      </c>
      <c r="C209" s="395"/>
      <c r="D209" s="396"/>
      <c r="E209" s="2" t="str">
        <f t="shared" si="6"/>
        <v>LAJES PRÉ-MOLDADAS</v>
      </c>
      <c r="F209" s="343" t="str">
        <f t="shared" si="7"/>
        <v/>
      </c>
      <c r="G209" s="127"/>
    </row>
    <row r="210" spans="1:7" ht="45">
      <c r="A210" s="397">
        <v>40601</v>
      </c>
      <c r="B210" s="397" t="s">
        <v>1554</v>
      </c>
      <c r="C210" s="393" t="s">
        <v>1355</v>
      </c>
      <c r="D210" s="394">
        <v>99.7</v>
      </c>
      <c r="E210" s="2" t="str">
        <f t="shared" si="6"/>
        <v>LAJE PRÉ-MOLDADA PARA FORRO SIMPLES REVESTIDO, VÃO ATÉ 3.5M, CAPEAMENTO 2CM, ESP. 10CM, FCK = 150KG/CM2</v>
      </c>
      <c r="F210" s="343" t="str">
        <f t="shared" si="7"/>
        <v>M2</v>
      </c>
      <c r="G210" s="127"/>
    </row>
    <row r="211" spans="1:7" ht="45">
      <c r="A211" s="398">
        <v>40602</v>
      </c>
      <c r="B211" s="398" t="s">
        <v>1555</v>
      </c>
      <c r="C211" s="395" t="s">
        <v>1355</v>
      </c>
      <c r="D211" s="396">
        <v>111.15</v>
      </c>
      <c r="E211" s="2" t="str">
        <f t="shared" si="6"/>
        <v>LAJE PRÉ-MOLDADA, SOBRECARGA 300 KG/M2, VÃO DE 3.5M A 4.3M, CAPEAMENTO 4CM, ESP. 12CM, FCK = 150 KG/CM2</v>
      </c>
      <c r="F211" s="343" t="str">
        <f t="shared" si="7"/>
        <v>M2</v>
      </c>
      <c r="G211" s="127"/>
    </row>
    <row r="212" spans="1:7" ht="45">
      <c r="A212" s="397">
        <v>40603</v>
      </c>
      <c r="B212" s="397" t="s">
        <v>1556</v>
      </c>
      <c r="C212" s="393" t="s">
        <v>1355</v>
      </c>
      <c r="D212" s="394">
        <v>143.19999999999999</v>
      </c>
      <c r="E212" s="2" t="str">
        <f t="shared" si="6"/>
        <v>LAJE PRÉ-MOLDADA, SOBRECARGA 300 KG/M2, VÃO DE 5.0M A 5.7M, CAPEAMENTO 4CM, ESP. 16CM, FCK = 150 KG/CM2</v>
      </c>
      <c r="F212" s="343" t="str">
        <f t="shared" si="7"/>
        <v>M2</v>
      </c>
      <c r="G212" s="127"/>
    </row>
    <row r="213" spans="1:7" ht="45">
      <c r="A213" s="398">
        <v>40604</v>
      </c>
      <c r="B213" s="398" t="s">
        <v>1557</v>
      </c>
      <c r="C213" s="395" t="s">
        <v>1355</v>
      </c>
      <c r="D213" s="396">
        <v>161.97999999999999</v>
      </c>
      <c r="E213" s="2" t="str">
        <f t="shared" si="6"/>
        <v>LAJE PRÉ-MOLDADA, SOBRECARGA 300 KG/M2, VÃO DE 5.7M A 6.8M, CAPEAMENTO 4CM, ESP. 20CM, FCK = 150 KG/CM2</v>
      </c>
      <c r="F213" s="343" t="str">
        <f t="shared" si="7"/>
        <v>M2</v>
      </c>
      <c r="G213" s="127"/>
    </row>
    <row r="214" spans="1:7">
      <c r="A214" s="392">
        <v>407</v>
      </c>
      <c r="B214" s="392" t="s">
        <v>264</v>
      </c>
      <c r="C214" s="393"/>
      <c r="D214" s="394"/>
      <c r="E214" s="2" t="str">
        <f t="shared" si="6"/>
        <v>DIVERSOS</v>
      </c>
      <c r="F214" s="343" t="str">
        <f t="shared" si="7"/>
        <v/>
      </c>
      <c r="G214" s="127"/>
    </row>
    <row r="215" spans="1:7" ht="60">
      <c r="A215" s="398">
        <v>40705</v>
      </c>
      <c r="B215" s="398" t="s">
        <v>1558</v>
      </c>
      <c r="C215" s="395" t="s">
        <v>1372</v>
      </c>
      <c r="D215" s="396">
        <v>41.33</v>
      </c>
      <c r="E215" s="2" t="str">
        <f t="shared" si="6"/>
        <v>EXECUÇÃO DE JUNTA DE DILATAÇÃO 2 X 2 CM CONSIDERANDO 1CM DE APLICAÇÃO DE ISOPOR E 1CM DE APLICAÇÃO DE MASTIQUE ELÁSTICO DO TIPO SIKAFLEX 1A OU EQUIVALENTE</v>
      </c>
      <c r="F215" s="343" t="str">
        <f t="shared" si="7"/>
        <v>M</v>
      </c>
      <c r="G215" s="127"/>
    </row>
    <row r="216" spans="1:7">
      <c r="A216" s="392">
        <v>408</v>
      </c>
      <c r="B216" s="392" t="s">
        <v>1559</v>
      </c>
      <c r="C216" s="393"/>
      <c r="D216" s="394"/>
      <c r="E216" s="2" t="str">
        <f t="shared" si="6"/>
        <v>RECUPERAÇÃO DE ESTRUTURAS</v>
      </c>
      <c r="F216" s="343" t="str">
        <f t="shared" si="7"/>
        <v/>
      </c>
      <c r="G216" s="127"/>
    </row>
    <row r="217" spans="1:7" ht="30">
      <c r="A217" s="398">
        <v>40801</v>
      </c>
      <c r="B217" s="398" t="s">
        <v>1560</v>
      </c>
      <c r="C217" s="395" t="s">
        <v>1364</v>
      </c>
      <c r="D217" s="399">
        <v>1909.98</v>
      </c>
      <c r="E217" s="2" t="str">
        <f t="shared" si="6"/>
        <v>REMOÇÃO CUIDADOSA DO CONCRETO AFETADO, ATRAVÉS DE ESCARIFICAÇÃO</v>
      </c>
      <c r="F217" s="343" t="str">
        <f t="shared" si="7"/>
        <v>M3</v>
      </c>
      <c r="G217" s="127"/>
    </row>
    <row r="218" spans="1:7" ht="45">
      <c r="A218" s="397">
        <v>40802</v>
      </c>
      <c r="B218" s="397" t="s">
        <v>1561</v>
      </c>
      <c r="C218" s="393" t="s">
        <v>1355</v>
      </c>
      <c r="D218" s="394">
        <v>95.5</v>
      </c>
      <c r="E218" s="2" t="str">
        <f t="shared" si="6"/>
        <v>REMOÇÃO CUIDADOSA DO CONCRETO AFETADO, ATRAVÉS DE ESCARIFICAÇÃO (CONSIDERANDO ESP. ESCARIFICADA DE 5CM)</v>
      </c>
      <c r="F218" s="343" t="str">
        <f t="shared" si="7"/>
        <v>M2</v>
      </c>
      <c r="G218" s="127"/>
    </row>
    <row r="219" spans="1:7">
      <c r="A219" s="398">
        <v>40803</v>
      </c>
      <c r="B219" s="398" t="s">
        <v>1562</v>
      </c>
      <c r="C219" s="395" t="s">
        <v>1355</v>
      </c>
      <c r="D219" s="396">
        <v>40.04</v>
      </c>
      <c r="E219" s="2" t="str">
        <f t="shared" si="6"/>
        <v>APICOAMENTO DE CONCRETO</v>
      </c>
      <c r="F219" s="343" t="str">
        <f t="shared" si="7"/>
        <v>M2</v>
      </c>
      <c r="G219" s="127"/>
    </row>
    <row r="220" spans="1:7" ht="60">
      <c r="A220" s="397">
        <v>40806</v>
      </c>
      <c r="B220" s="397" t="s">
        <v>1563</v>
      </c>
      <c r="C220" s="393" t="s">
        <v>1355</v>
      </c>
      <c r="D220" s="394">
        <v>16.91</v>
      </c>
      <c r="E220" s="2" t="str">
        <f t="shared" si="6"/>
        <v>LIMPEZA DE AÇO COM LIXAMENTO E ESCOVAMENTO COM ESCOVA DE AÇO, ATÉ A COMPLETA REMOÇÃO DE PARTÍCULAS SOLTAS, MATERIAIS INDESEJÁVEIS E CORROSÃO</v>
      </c>
      <c r="F220" s="343" t="str">
        <f t="shared" si="7"/>
        <v>M2</v>
      </c>
      <c r="G220" s="127"/>
    </row>
    <row r="221" spans="1:7" ht="45">
      <c r="A221" s="398">
        <v>40807</v>
      </c>
      <c r="B221" s="398" t="s">
        <v>1564</v>
      </c>
      <c r="C221" s="395" t="s">
        <v>1355</v>
      </c>
      <c r="D221" s="396">
        <v>44.61</v>
      </c>
      <c r="E221" s="2" t="str">
        <f t="shared" si="6"/>
        <v>APLICAÇÃO DE SIKA TOP 108 ARMATEC OU EQUIVALENTE, NAS FERRAGENS A SEREM RECUPERADAS</v>
      </c>
      <c r="F221" s="343" t="str">
        <f t="shared" si="7"/>
        <v>M2</v>
      </c>
      <c r="G221" s="127"/>
    </row>
    <row r="222" spans="1:7">
      <c r="A222" s="397">
        <v>40808</v>
      </c>
      <c r="B222" s="397" t="s">
        <v>1565</v>
      </c>
      <c r="C222" s="393" t="s">
        <v>1536</v>
      </c>
      <c r="D222" s="394">
        <v>3.4</v>
      </c>
      <c r="E222" s="2" t="str">
        <f t="shared" si="6"/>
        <v>RETIRADA DE FERRAGEM CORROÍDA</v>
      </c>
      <c r="F222" s="343" t="str">
        <f t="shared" si="7"/>
        <v>KG</v>
      </c>
      <c r="G222" s="127"/>
    </row>
    <row r="223" spans="1:7" ht="45">
      <c r="A223" s="398">
        <v>40809</v>
      </c>
      <c r="B223" s="398" t="s">
        <v>1566</v>
      </c>
      <c r="C223" s="395" t="s">
        <v>1355</v>
      </c>
      <c r="D223" s="396">
        <v>367.56</v>
      </c>
      <c r="E223" s="2" t="str">
        <f t="shared" si="6"/>
        <v>RECOMPOSIÇÃO DE CONCRETO DANIFICADO, COM UTILIZAÇÃO DE ARGAMASSA SIKA GROUT OU EQUIVALENTE (CONSIDERANDO ESP. 5CM)</v>
      </c>
      <c r="F223" s="343" t="str">
        <f t="shared" si="7"/>
        <v>M2</v>
      </c>
      <c r="G223" s="127"/>
    </row>
    <row r="224" spans="1:7" ht="45">
      <c r="A224" s="397">
        <v>40810</v>
      </c>
      <c r="B224" s="397" t="s">
        <v>1567</v>
      </c>
      <c r="C224" s="393" t="s">
        <v>1364</v>
      </c>
      <c r="D224" s="400">
        <v>6753.98</v>
      </c>
      <c r="E224" s="2" t="str">
        <f t="shared" si="6"/>
        <v>RECOMPOSIÇÃO DE CONCRETO DANIFICADO, COM UTILIZAÇÃO DE ARGAMASSA SIKA GROUT OU EQUIVALENTE</v>
      </c>
      <c r="F224" s="343" t="str">
        <f t="shared" si="7"/>
        <v>M3</v>
      </c>
      <c r="G224" s="127"/>
    </row>
    <row r="225" spans="1:7" ht="30">
      <c r="A225" s="398">
        <v>40813</v>
      </c>
      <c r="B225" s="398" t="s">
        <v>1568</v>
      </c>
      <c r="C225" s="395" t="s">
        <v>1355</v>
      </c>
      <c r="D225" s="396">
        <v>63.03</v>
      </c>
      <c r="E225" s="2" t="str">
        <f t="shared" si="6"/>
        <v>IMPERMEABILIZAÇÃO DE ESTRUTURA COM SIKA TOP 107 OU EQUIVALENTE</v>
      </c>
      <c r="F225" s="343" t="str">
        <f t="shared" si="7"/>
        <v>M2</v>
      </c>
      <c r="G225" s="127"/>
    </row>
    <row r="226" spans="1:7" ht="30">
      <c r="A226" s="397">
        <v>40816</v>
      </c>
      <c r="B226" s="397" t="s">
        <v>1569</v>
      </c>
      <c r="C226" s="393" t="s">
        <v>1355</v>
      </c>
      <c r="D226" s="394">
        <v>10.42</v>
      </c>
      <c r="E226" s="2" t="str">
        <f t="shared" si="6"/>
        <v>APLICAÇÃO DE OXIPRIMER OU EQUIVALENTE, NAS FERRAGENS A SEREM RECUPERADAS</v>
      </c>
      <c r="F226" s="343" t="str">
        <f t="shared" si="7"/>
        <v>M2</v>
      </c>
      <c r="G226" s="127"/>
    </row>
    <row r="227" spans="1:7" ht="75">
      <c r="A227" s="398">
        <v>40817</v>
      </c>
      <c r="B227" s="398" t="s">
        <v>1570</v>
      </c>
      <c r="C227" s="395" t="s">
        <v>1364</v>
      </c>
      <c r="D227" s="399">
        <v>2758.44</v>
      </c>
      <c r="E227" s="2" t="str">
        <f t="shared" si="6"/>
        <v>FORNECIMENTO E LANÇAMENTO DE CONCRETO PARA GROUTEAMENTO COM ADIÇÃO DE PEDRISCO (50% EM PESO), UTILIZANDO SIKAGROUT OU PRODUTO EQUIVALENTE, EXCLUSIVE FORMA</v>
      </c>
      <c r="F227" s="343" t="str">
        <f t="shared" si="7"/>
        <v>M3</v>
      </c>
      <c r="G227" s="127"/>
    </row>
    <row r="228" spans="1:7" ht="45">
      <c r="A228" s="397">
        <v>40818</v>
      </c>
      <c r="B228" s="397" t="s">
        <v>1571</v>
      </c>
      <c r="C228" s="393" t="s">
        <v>1355</v>
      </c>
      <c r="D228" s="394">
        <v>41.16</v>
      </c>
      <c r="E228" s="2" t="str">
        <f t="shared" si="6"/>
        <v>REVESTIMENTO EXTERNO COM ARGAMASSA CORRETIVA TIPO SIKA MONOTOP 622 BR OU EQUIVALENTE, ESP. 5MM</v>
      </c>
      <c r="F228" s="343" t="str">
        <f t="shared" si="7"/>
        <v>M2</v>
      </c>
      <c r="G228" s="127"/>
    </row>
    <row r="229" spans="1:7" ht="90">
      <c r="A229" s="391">
        <v>409</v>
      </c>
      <c r="B229" s="391" t="s">
        <v>1572</v>
      </c>
      <c r="C229" s="395"/>
      <c r="D229" s="396"/>
      <c r="E229" s="2" t="str">
        <f t="shared" si="6"/>
        <v>MURO DE ARRIMO (CONC. CICLÓPICO 15MPA C/ 30% DE PEDRA DE MÃO, C/ FORN., PREPARO E APLICAÇÃO DE CONCRETO, FORMA DE TÁBUA PINHO-REAP.5 VEZES, EXCLUSIVE ESCAV. E REATERRO) SEÇÕES TIPICAS NAS SEGUINTES DIMENSÕES:</v>
      </c>
      <c r="F229" s="343" t="str">
        <f t="shared" si="7"/>
        <v/>
      </c>
      <c r="G229" s="127"/>
    </row>
    <row r="230" spans="1:7">
      <c r="A230" s="397">
        <v>40901</v>
      </c>
      <c r="B230" s="397" t="s">
        <v>1573</v>
      </c>
      <c r="C230" s="393" t="s">
        <v>1372</v>
      </c>
      <c r="D230" s="394">
        <v>423.02</v>
      </c>
      <c r="E230" s="2" t="str">
        <f t="shared" si="6"/>
        <v>B=0.40M; B=0.70M E H=1.00M</v>
      </c>
      <c r="F230" s="343" t="str">
        <f t="shared" si="7"/>
        <v>M</v>
      </c>
      <c r="G230" s="127"/>
    </row>
    <row r="231" spans="1:7">
      <c r="A231" s="398">
        <v>40902</v>
      </c>
      <c r="B231" s="398" t="s">
        <v>1574</v>
      </c>
      <c r="C231" s="395" t="s">
        <v>1372</v>
      </c>
      <c r="D231" s="396">
        <v>693.29</v>
      </c>
      <c r="E231" s="2" t="str">
        <f t="shared" si="6"/>
        <v>B=0.40M; B=0.90M E H=1,50M</v>
      </c>
      <c r="F231" s="343" t="str">
        <f t="shared" si="7"/>
        <v>M</v>
      </c>
      <c r="G231" s="127"/>
    </row>
    <row r="232" spans="1:7">
      <c r="A232" s="397">
        <v>40903</v>
      </c>
      <c r="B232" s="397" t="s">
        <v>1575</v>
      </c>
      <c r="C232" s="393" t="s">
        <v>1372</v>
      </c>
      <c r="D232" s="394">
        <v>994.28</v>
      </c>
      <c r="E232" s="2" t="str">
        <f t="shared" si="6"/>
        <v>B=0.40M; B=1.05M E H=2.00M</v>
      </c>
      <c r="F232" s="343" t="str">
        <f t="shared" si="7"/>
        <v>M</v>
      </c>
      <c r="G232" s="127"/>
    </row>
    <row r="233" spans="1:7">
      <c r="A233" s="398">
        <v>40904</v>
      </c>
      <c r="B233" s="398" t="s">
        <v>1576</v>
      </c>
      <c r="C233" s="395" t="s">
        <v>1372</v>
      </c>
      <c r="D233" s="399">
        <v>1322.17</v>
      </c>
      <c r="E233" s="2" t="str">
        <f t="shared" si="6"/>
        <v>B=0.40M; B=1.23 E H=2.50M</v>
      </c>
      <c r="F233" s="343" t="str">
        <f t="shared" si="7"/>
        <v>M</v>
      </c>
      <c r="G233" s="127"/>
    </row>
    <row r="234" spans="1:7">
      <c r="A234" s="392">
        <v>5</v>
      </c>
      <c r="B234" s="716" t="s">
        <v>1577</v>
      </c>
      <c r="C234" s="393"/>
      <c r="D234" s="394"/>
      <c r="E234" s="2" t="str">
        <f t="shared" si="6"/>
        <v>PAREDES E PAINÉIS</v>
      </c>
      <c r="F234" s="343" t="str">
        <f t="shared" si="7"/>
        <v/>
      </c>
      <c r="G234" s="127"/>
    </row>
    <row r="235" spans="1:7">
      <c r="A235" s="391">
        <v>501</v>
      </c>
      <c r="B235" s="391" t="s">
        <v>1578</v>
      </c>
      <c r="C235" s="395"/>
      <c r="D235" s="396"/>
      <c r="E235" s="2" t="str">
        <f t="shared" si="6"/>
        <v>ALVENARIA DE VEDAÇÃO</v>
      </c>
      <c r="F235" s="343" t="str">
        <f t="shared" si="7"/>
        <v/>
      </c>
      <c r="G235" s="127"/>
    </row>
    <row r="236" spans="1:7" ht="60">
      <c r="A236" s="397">
        <v>50111</v>
      </c>
      <c r="B236" s="397" t="s">
        <v>1579</v>
      </c>
      <c r="C236" s="393" t="s">
        <v>1355</v>
      </c>
      <c r="D236" s="394">
        <v>106.13</v>
      </c>
      <c r="E236" s="2" t="str">
        <f t="shared" si="6"/>
        <v>COBOGÓ DE CONCRETO TIPO CRUZETA 10X30X30 CM, ASSENTADOS COM ARGAMASSA DE CIMENTO E AREIA NO TRAÇO 1:4, ESPESSURA DAS JUNTAS 10MM E ESPESSURA DA PAREDE 10 CM</v>
      </c>
      <c r="F236" s="343" t="str">
        <f t="shared" si="7"/>
        <v>M2</v>
      </c>
      <c r="G236" s="127"/>
    </row>
    <row r="237" spans="1:7" ht="60">
      <c r="A237" s="398">
        <v>50112</v>
      </c>
      <c r="B237" s="398" t="s">
        <v>1580</v>
      </c>
      <c r="C237" s="395" t="s">
        <v>1355</v>
      </c>
      <c r="D237" s="396">
        <v>95.4</v>
      </c>
      <c r="E237" s="2" t="str">
        <f t="shared" si="6"/>
        <v>COBOGÓ DE CONCRETO 40 X 40 X 10 CM, TIPO CRUZETA, ASSENTADOS COM ARGAMASSA DE CIMENTO E AREIA NO TRAÇO 1:3, ESPESSURA DAS JUNTAS 15 MM</v>
      </c>
      <c r="F237" s="343" t="str">
        <f t="shared" si="7"/>
        <v>M2</v>
      </c>
      <c r="G237" s="127"/>
    </row>
    <row r="238" spans="1:7" ht="60">
      <c r="A238" s="397">
        <v>50113</v>
      </c>
      <c r="B238" s="397" t="s">
        <v>1581</v>
      </c>
      <c r="C238" s="393" t="s">
        <v>1355</v>
      </c>
      <c r="D238" s="394">
        <v>123.34</v>
      </c>
      <c r="E238" s="2" t="str">
        <f t="shared" si="6"/>
        <v>COBOGÓ DE CONCRETO TIPO CRUZETA 15X30X30 CM, ASSENTADOS COM ARGAMASSA DE CIMENTO E AREIA NO TRAÇO 1:4, ESPESSURA DAS JUNTAS 10MM E ESPESSURA DA PAREDE 15 CM</v>
      </c>
      <c r="F238" s="343" t="str">
        <f t="shared" si="7"/>
        <v>M2</v>
      </c>
      <c r="G238" s="127"/>
    </row>
    <row r="239" spans="1:7" ht="30">
      <c r="A239" s="398">
        <v>50115</v>
      </c>
      <c r="B239" s="398" t="s">
        <v>1582</v>
      </c>
      <c r="C239" s="395" t="s">
        <v>1364</v>
      </c>
      <c r="D239" s="396">
        <v>348.67</v>
      </c>
      <c r="E239" s="2" t="str">
        <f t="shared" si="6"/>
        <v>ALVENARIA EM BLOCO DE PEDRA ARGAMASSADA COM CIMENTO E AREIA NO TRAÇO 1:3</v>
      </c>
      <c r="F239" s="343" t="str">
        <f t="shared" si="7"/>
        <v>M3</v>
      </c>
      <c r="G239" s="127"/>
    </row>
    <row r="240" spans="1:7" ht="75">
      <c r="A240" s="397">
        <v>50117</v>
      </c>
      <c r="B240" s="397" t="s">
        <v>1583</v>
      </c>
      <c r="C240" s="393" t="s">
        <v>1355</v>
      </c>
      <c r="D240" s="394">
        <v>589.85</v>
      </c>
      <c r="E240" s="2" t="str">
        <f t="shared" si="6"/>
        <v>ALVENARIA DE TIJOLO DE VIDRO LISO, 9X19X19CM, ASSENTADOS COM ARGAMASSA DE CIMENTO, CAL E AREIA NO TRAÇO 1:2:8, ESPESSURA DAS JUNTAS 12MM E ESP. DAS PAREDES 10 CM</v>
      </c>
      <c r="F240" s="343" t="str">
        <f t="shared" si="7"/>
        <v>M2</v>
      </c>
      <c r="G240" s="127"/>
    </row>
    <row r="241" spans="1:7" ht="75">
      <c r="A241" s="398">
        <v>50122</v>
      </c>
      <c r="B241" s="398" t="s">
        <v>1584</v>
      </c>
      <c r="C241" s="395" t="s">
        <v>1355</v>
      </c>
      <c r="D241" s="396">
        <v>102.76</v>
      </c>
      <c r="E241" s="2" t="str">
        <f t="shared" si="6"/>
        <v>COBOGÓ DE CONCRETO TIPO CRUZETA DE 20 X 20 X 10 CM, ASSENTADO COM ARGAMASSA DE CIMENTO, CAL HIDRATADA E AREIA NO TRAÇO1:0,5:5, ESPESSURA DAS JUNTAS DE 10MM E ESPESSURA DE PAREDE 10CM</v>
      </c>
      <c r="F241" s="343" t="str">
        <f t="shared" si="7"/>
        <v>M2</v>
      </c>
      <c r="G241" s="127"/>
    </row>
    <row r="242" spans="1:7">
      <c r="A242" s="397">
        <v>502</v>
      </c>
      <c r="B242" s="397" t="s">
        <v>1585</v>
      </c>
      <c r="C242" s="393"/>
      <c r="D242" s="394"/>
      <c r="E242" s="2" t="str">
        <f t="shared" si="6"/>
        <v>PLACAS E PAINÉIS DIVISÓRIOS</v>
      </c>
      <c r="F242" s="343" t="str">
        <f t="shared" si="7"/>
        <v/>
      </c>
      <c r="G242" s="127"/>
    </row>
    <row r="243" spans="1:7" ht="45">
      <c r="A243" s="391">
        <v>50201</v>
      </c>
      <c r="B243" s="391" t="s">
        <v>1586</v>
      </c>
      <c r="C243" s="395" t="s">
        <v>1355</v>
      </c>
      <c r="D243" s="396">
        <v>140.79</v>
      </c>
      <c r="E243" s="2" t="str">
        <f t="shared" si="6"/>
        <v>DIVISÓRIA DE GRANILITE COM 3 CM DE ESPESSURA, ASSENTADA COM ARGAMASSA DE CIMENTO E AREIA NO TRAÇO 1:3</v>
      </c>
      <c r="F243" s="343" t="str">
        <f t="shared" si="7"/>
        <v>M2</v>
      </c>
      <c r="G243" s="127"/>
    </row>
    <row r="244" spans="1:7" ht="75">
      <c r="A244" s="397">
        <v>50202</v>
      </c>
      <c r="B244" s="397" t="s">
        <v>1587</v>
      </c>
      <c r="C244" s="393" t="s">
        <v>1355</v>
      </c>
      <c r="D244" s="394">
        <v>81.150000000000006</v>
      </c>
      <c r="E244" s="2" t="str">
        <f t="shared" si="6"/>
        <v>FORNECIMENTO E INSTALAÇÃO DE DIVISÓRIAS NOVAS COM ACABAMENTO DE CHAPA DE FIBRA DE MADEIRA, SISTEMA DE MONTAGEM SIMPLIFICADO, ESPESSURA DE 35MM E MIOLO EM COLMÉIA NO PADRÃO PAINEL/PAINEL</v>
      </c>
      <c r="F244" s="343" t="str">
        <f t="shared" si="7"/>
        <v>M2</v>
      </c>
      <c r="G244" s="127"/>
    </row>
    <row r="245" spans="1:7" ht="45">
      <c r="A245" s="398">
        <v>50203</v>
      </c>
      <c r="B245" s="398" t="s">
        <v>1588</v>
      </c>
      <c r="C245" s="395" t="s">
        <v>1378</v>
      </c>
      <c r="D245" s="396">
        <v>297.08</v>
      </c>
      <c r="E245" s="2" t="str">
        <f t="shared" si="6"/>
        <v>FORNECIMENTO E INSTALAÇÃO DE PORTA PARA DIVISÓRIA DE 80 X 210 CM INCLUINDO DOBRADIÇAS E FECHADURA INTERNA</v>
      </c>
      <c r="F245" s="343" t="str">
        <f t="shared" si="7"/>
        <v>UND</v>
      </c>
      <c r="G245" s="127"/>
    </row>
    <row r="246" spans="1:7" ht="45">
      <c r="A246" s="397">
        <v>50205</v>
      </c>
      <c r="B246" s="397" t="s">
        <v>1589</v>
      </c>
      <c r="C246" s="393" t="s">
        <v>1355</v>
      </c>
      <c r="D246" s="394">
        <v>399.44</v>
      </c>
      <c r="E246" s="2" t="str">
        <f t="shared" si="6"/>
        <v>DIVISÓRIA DE GRANITO COM 3 CM DE ESPESSURA, ASSENTADA COM ARGAMASSA DE CIMENTO E AREIA NO TRAÇO 1:3, NA COR CINZA</v>
      </c>
      <c r="F246" s="343" t="str">
        <f t="shared" si="7"/>
        <v>M2</v>
      </c>
      <c r="G246" s="127"/>
    </row>
    <row r="247" spans="1:7" ht="45">
      <c r="A247" s="398">
        <v>50206</v>
      </c>
      <c r="B247" s="398" t="s">
        <v>1590</v>
      </c>
      <c r="C247" s="395" t="s">
        <v>1355</v>
      </c>
      <c r="D247" s="396">
        <v>362.48</v>
      </c>
      <c r="E247" s="2" t="str">
        <f t="shared" si="6"/>
        <v>DIVISÓRIA DE GRANITO CINZA ANDORINHA COM 3 CM DE ESPESSURA, FIXADA COM CANTONEIRA DE FERRO CROMADO</v>
      </c>
      <c r="F247" s="343" t="str">
        <f t="shared" si="7"/>
        <v>M2</v>
      </c>
      <c r="G247" s="127"/>
    </row>
    <row r="248" spans="1:7" ht="75">
      <c r="A248" s="397">
        <v>50208</v>
      </c>
      <c r="B248" s="397" t="s">
        <v>1591</v>
      </c>
      <c r="C248" s="393" t="s">
        <v>1355</v>
      </c>
      <c r="D248" s="394">
        <v>94.52</v>
      </c>
      <c r="E248" s="2" t="str">
        <f t="shared" ref="E248:E311" si="8">UPPER(B248)</f>
        <v>ASSENTAMENTO DE DIVISÓRIA DE MÁRMORE OU GRANITO COM 3 CM DE ESPESSURA, EMPREGANDO ARGAMASSA DE CIMENTO E AREIA NO TRAÇO 1:3, EXCLUSIVE FORNECIMENTO DA DIVISÓRIA</v>
      </c>
      <c r="F248" s="343" t="str">
        <f t="shared" ref="F248:F311" si="9">UPPER(C248)</f>
        <v>M2</v>
      </c>
      <c r="G248" s="127"/>
    </row>
    <row r="249" spans="1:7" ht="45">
      <c r="A249" s="398">
        <v>50209</v>
      </c>
      <c r="B249" s="398" t="s">
        <v>1592</v>
      </c>
      <c r="C249" s="395" t="s">
        <v>1355</v>
      </c>
      <c r="D249" s="396">
        <v>150.77000000000001</v>
      </c>
      <c r="E249" s="2" t="str">
        <f t="shared" si="8"/>
        <v>DIVISÓRIA EM MADEIRIT ESP. 6MM, DUAS FACES, COM ESTRUTURA DE MADEIRA PARAJU DE 4X5CM, INCL. PINTURA PVA SOBRE MASSA</v>
      </c>
      <c r="F249" s="343" t="str">
        <f t="shared" si="9"/>
        <v>M2</v>
      </c>
      <c r="G249" s="127"/>
    </row>
    <row r="250" spans="1:7" ht="30">
      <c r="A250" s="397">
        <v>50210</v>
      </c>
      <c r="B250" s="397" t="s">
        <v>1593</v>
      </c>
      <c r="C250" s="393" t="s">
        <v>1355</v>
      </c>
      <c r="D250" s="394">
        <v>96.02</v>
      </c>
      <c r="E250" s="2" t="str">
        <f t="shared" si="8"/>
        <v>DIVISÓRIA EM CONCRETO ARMADO APARENTE COM ESPESSURA DE 5CM</v>
      </c>
      <c r="F250" s="343" t="str">
        <f t="shared" si="9"/>
        <v>M2</v>
      </c>
      <c r="G250" s="127"/>
    </row>
    <row r="251" spans="1:7" ht="45">
      <c r="A251" s="398">
        <v>50211</v>
      </c>
      <c r="B251" s="398" t="s">
        <v>1594</v>
      </c>
      <c r="C251" s="395" t="s">
        <v>1355</v>
      </c>
      <c r="D251" s="396">
        <v>431.97</v>
      </c>
      <c r="E251" s="2" t="str">
        <f t="shared" si="8"/>
        <v>DIVISÓRIA DE MÁRMORE BRANCO COM 3 CM DE ESPESSURA, ASSENTADA COM ARGAMASSA DE CIMENTO E AREIA NO TRAÇO 1:3</v>
      </c>
      <c r="F251" s="343" t="str">
        <f t="shared" si="9"/>
        <v>M2</v>
      </c>
      <c r="G251" s="127"/>
    </row>
    <row r="252" spans="1:7">
      <c r="A252" s="397">
        <v>503</v>
      </c>
      <c r="B252" s="397" t="s">
        <v>1595</v>
      </c>
      <c r="C252" s="393"/>
      <c r="D252" s="394"/>
      <c r="E252" s="2" t="str">
        <f t="shared" si="8"/>
        <v>VERGAS/CONTRAVERGA</v>
      </c>
      <c r="F252" s="343" t="str">
        <f t="shared" si="9"/>
        <v/>
      </c>
      <c r="G252" s="127"/>
    </row>
    <row r="253" spans="1:7" ht="45">
      <c r="A253" s="391">
        <v>50301</v>
      </c>
      <c r="B253" s="391" t="s">
        <v>1596</v>
      </c>
      <c r="C253" s="395" t="s">
        <v>1372</v>
      </c>
      <c r="D253" s="396">
        <v>6.94</v>
      </c>
      <c r="E253" s="2" t="str">
        <f t="shared" si="8"/>
        <v>VERGA/CONTRAVERGA RETA DE CONCRETO ARMADO 10 X 5 CM, FCK = 15 MPA, INCLUSIVE FORMA, ARMAÇÃO E DESFORMA</v>
      </c>
      <c r="F253" s="343" t="str">
        <f t="shared" si="9"/>
        <v>M</v>
      </c>
      <c r="G253" s="127"/>
    </row>
    <row r="254" spans="1:7" ht="45">
      <c r="A254" s="397">
        <v>50303</v>
      </c>
      <c r="B254" s="397" t="s">
        <v>1597</v>
      </c>
      <c r="C254" s="393" t="s">
        <v>1372</v>
      </c>
      <c r="D254" s="394">
        <v>76.760000000000005</v>
      </c>
      <c r="E254" s="2" t="str">
        <f t="shared" si="8"/>
        <v>VERGA/CONTRAVERGA CURVA DE CONCRETO ARMADO 10 X 5 CM, FCK = 15 MPA, INCLUSIVE FORMA, ARMAÇÃO E DESFORMA</v>
      </c>
      <c r="F254" s="343" t="str">
        <f t="shared" si="9"/>
        <v>M</v>
      </c>
      <c r="G254" s="127"/>
    </row>
    <row r="255" spans="1:7">
      <c r="A255" s="398">
        <v>505</v>
      </c>
      <c r="B255" s="398" t="s">
        <v>1598</v>
      </c>
      <c r="C255" s="395"/>
      <c r="D255" s="396"/>
      <c r="E255" s="2" t="str">
        <f t="shared" si="8"/>
        <v>ALVENARIA ESTRUTURAL</v>
      </c>
      <c r="F255" s="343" t="str">
        <f t="shared" si="9"/>
        <v/>
      </c>
      <c r="G255" s="127"/>
    </row>
    <row r="256" spans="1:7" ht="75">
      <c r="A256" s="392">
        <v>50501</v>
      </c>
      <c r="B256" s="392" t="s">
        <v>1599</v>
      </c>
      <c r="C256" s="393" t="s">
        <v>1355</v>
      </c>
      <c r="D256" s="394">
        <v>83.26</v>
      </c>
      <c r="E256" s="2" t="str">
        <f t="shared" si="8"/>
        <v>ALVENARIA DE BLOCOS DE CONCRETO ESTRUT. (14X19X39CM) CHEIOS, C/ RESIST. MÍN. COMPR. 15MPA, ASSENTADOS C/ ARG. DE CIMENTO E AREIA NO TRAÇO 1:4, ESP. JUNTAS 10MM E ESP. DA PAREDE S/ REVEST. 14CM</v>
      </c>
      <c r="F256" s="343" t="str">
        <f t="shared" si="9"/>
        <v>M2</v>
      </c>
      <c r="G256" s="127"/>
    </row>
    <row r="257" spans="1:7" ht="75">
      <c r="A257" s="398">
        <v>50502</v>
      </c>
      <c r="B257" s="398" t="s">
        <v>1600</v>
      </c>
      <c r="C257" s="395" t="s">
        <v>1355</v>
      </c>
      <c r="D257" s="396">
        <v>159.97</v>
      </c>
      <c r="E257" s="2" t="str">
        <f t="shared" si="8"/>
        <v>ALVENARIA DE BLOCOS DE CONCRETO ESTRUT. (19X19X39CM) CHEIOS, C/ RESIST. MÍN. COMPR. 15MPA, ASSENTADOS C/ ARG. CIMENTO E AREIA NO TRAÇO 1:4, ESP. JUNTAS DE 10MM E ESP. DA PAREDE S/ REVEST. 19CM</v>
      </c>
      <c r="F257" s="343" t="str">
        <f t="shared" si="9"/>
        <v>M2</v>
      </c>
      <c r="G257" s="127"/>
    </row>
    <row r="258" spans="1:7" ht="75">
      <c r="A258" s="397">
        <v>50503</v>
      </c>
      <c r="B258" s="397" t="s">
        <v>1601</v>
      </c>
      <c r="C258" s="393" t="s">
        <v>1355</v>
      </c>
      <c r="D258" s="394">
        <v>57.53</v>
      </c>
      <c r="E258" s="2" t="str">
        <f t="shared" si="8"/>
        <v>ALVENARIA DE BLOCOS DE CONCRETO ESTRUT. (9X19X39CM) CHEIOS, COM RESISTÊNCIA MÍN. COMPR. 15MPA, ASSENTADOS C/ ARG. DE CIMENTO E AREIA NO TRAÇO 1:4, ESP. JUNTAS 10MM E ESP. DA PAREDE S/ REVEST. 9CM</v>
      </c>
      <c r="F258" s="343" t="str">
        <f t="shared" si="9"/>
        <v>M2</v>
      </c>
      <c r="G258" s="127"/>
    </row>
    <row r="259" spans="1:7" ht="30">
      <c r="A259" s="398">
        <v>506</v>
      </c>
      <c r="B259" s="398" t="s">
        <v>1602</v>
      </c>
      <c r="C259" s="395"/>
      <c r="D259" s="396"/>
      <c r="E259" s="2" t="str">
        <f t="shared" si="8"/>
        <v>ALVENARIA DE VEDAÇÃO EMPREGANDO ARGAMASSA DE CIMENTO, CAL E AREIA</v>
      </c>
      <c r="F259" s="343" t="str">
        <f t="shared" si="9"/>
        <v/>
      </c>
      <c r="G259" s="127"/>
    </row>
    <row r="260" spans="1:7" ht="90">
      <c r="A260" s="392">
        <v>50601</v>
      </c>
      <c r="B260" s="392" t="s">
        <v>1603</v>
      </c>
      <c r="C260" s="393" t="s">
        <v>1355</v>
      </c>
      <c r="D260" s="394">
        <v>42.53</v>
      </c>
      <c r="E260" s="2" t="str">
        <f t="shared" si="8"/>
        <v>ALVENARIA DE BLOCOS DE CONCRETO 9X19X39CM, C/ RESIST. MÍNIMO A COMPRES. 2.5 MPA, ASSENT. C/ ARG. DE CIMENTO, CAL HIDRATADA CH1 E AREIA NO TRAÇO 1:0.5:8 ESP. DAS JUNTAS 10MM E ESP. DAS PAREDES, S/ REV. 9CM</v>
      </c>
      <c r="F260" s="343" t="str">
        <f t="shared" si="9"/>
        <v>M2</v>
      </c>
      <c r="G260" s="127"/>
    </row>
    <row r="261" spans="1:7" ht="90">
      <c r="A261" s="398">
        <v>50602</v>
      </c>
      <c r="B261" s="398" t="s">
        <v>1604</v>
      </c>
      <c r="C261" s="395" t="s">
        <v>1355</v>
      </c>
      <c r="D261" s="396">
        <v>50.35</v>
      </c>
      <c r="E261" s="2" t="str">
        <f t="shared" si="8"/>
        <v>ALVENARIA DE BLOCOS DE CONCRETO 14X19X39CM, C/ RESIST. MÍNIMO A COMPRES. 2.5 MPA, ASSENT. C/ ARG. DE CIMENTO, CAL HIDRATADA CH1 E AREIA NO TRAÇO 1:0.5:8 ESP. DAS JUNTAS 10MM E ESP. DAS PAREDES, S/ REV. 14CM</v>
      </c>
      <c r="F261" s="343" t="str">
        <f t="shared" si="9"/>
        <v>M2</v>
      </c>
      <c r="G261" s="127"/>
    </row>
    <row r="262" spans="1:7" ht="90">
      <c r="A262" s="397">
        <v>50603</v>
      </c>
      <c r="B262" s="397" t="s">
        <v>1605</v>
      </c>
      <c r="C262" s="393" t="s">
        <v>1355</v>
      </c>
      <c r="D262" s="394">
        <v>62.88</v>
      </c>
      <c r="E262" s="2" t="str">
        <f t="shared" si="8"/>
        <v>ALVENARIA DE BLOCOS DE CONCRETO 19X19X39CM, C/ RESIST. MÍNIMO A COMPRES. 2.5 MPA, ASSENT. C/ ARG. DE CIMENTO, CAL HIDRATADA CH1 E AREIA NO TRAÇO 1:0.5:8 ESP. DAS JUNTAS 10MM E ESP. DAS PAREDES, S/ REV. 19CM</v>
      </c>
      <c r="F262" s="343" t="str">
        <f t="shared" si="9"/>
        <v>M2</v>
      </c>
      <c r="G262" s="127"/>
    </row>
    <row r="263" spans="1:7" ht="75">
      <c r="A263" s="398">
        <v>50604</v>
      </c>
      <c r="B263" s="398" t="s">
        <v>1606</v>
      </c>
      <c r="C263" s="395" t="s">
        <v>1355</v>
      </c>
      <c r="D263" s="396">
        <v>163.03</v>
      </c>
      <c r="E263" s="2" t="str">
        <f t="shared" si="8"/>
        <v>ALVENARIA DE TIJOLOS CERÂMICOS MACIÇOS APARENTES 5X10X20CM, ASSENTADOS C/ ARGAM. DE CIMENTO, CAL HIDRATADA CH1 E AREIA NO TRAÇO 1:0.5:8, JUNTAS DE 10MM E ESP. PAREDE 10 CM, INCL. LIMP. E REBAIX.DAS JUNTAS</v>
      </c>
      <c r="F263" s="343" t="str">
        <f t="shared" si="9"/>
        <v>M2</v>
      </c>
      <c r="G263" s="127"/>
    </row>
    <row r="264" spans="1:7" ht="90">
      <c r="A264" s="397">
        <v>50605</v>
      </c>
      <c r="B264" s="397" t="s">
        <v>1607</v>
      </c>
      <c r="C264" s="393" t="s">
        <v>1355</v>
      </c>
      <c r="D264" s="394">
        <v>54.9</v>
      </c>
      <c r="E264" s="2" t="str">
        <f t="shared" si="8"/>
        <v>ALVENARIA DE BLOCOS CERÂMICOS 10 FUROS 10X20X20CM, ASSENTADOS C/ARGAMASSA DE CIMENTO, CAL HIDRATADA CH1 E AREIA TRAÇO 1:0,5:8, JUNTAS 12MM E ESP. DAS PAREDES S/REVESTIMENTO, 10CM (BLOCO COMPRADO NA PRAÇA DE VITÓRIA, POSTO OBRA)</v>
      </c>
      <c r="F264" s="343" t="str">
        <f t="shared" si="9"/>
        <v>M2</v>
      </c>
      <c r="G264" s="127"/>
    </row>
    <row r="265" spans="1:7" ht="90">
      <c r="A265" s="398">
        <v>50606</v>
      </c>
      <c r="B265" s="398" t="s">
        <v>1608</v>
      </c>
      <c r="C265" s="395" t="s">
        <v>1355</v>
      </c>
      <c r="D265" s="396">
        <v>42.77</v>
      </c>
      <c r="E265" s="2" t="str">
        <f t="shared" si="8"/>
        <v>ALVENARIA DE BLOCOS CERÂMICOS 10 FUROS 10X20X20CM, ASSENTADOS C/ARGAMASSA DE CIMENTO, CAL HIDRATADA CH1 E AREIA TRAÇO 1:0,5:8, ESP. DAS JUNTAS 12MM E ESP. DAS PAREDES S/REVESTIMENTO, 10CM (BLOCO COMPRADO NA FÁBRICA, POSTO OBRA)</v>
      </c>
      <c r="F265" s="343" t="str">
        <f t="shared" si="9"/>
        <v>M2</v>
      </c>
      <c r="G265" s="127"/>
    </row>
    <row r="266" spans="1:7" ht="90">
      <c r="A266" s="397">
        <v>50607</v>
      </c>
      <c r="B266" s="397" t="s">
        <v>1609</v>
      </c>
      <c r="C266" s="393" t="s">
        <v>1355</v>
      </c>
      <c r="D266" s="394">
        <v>96.62</v>
      </c>
      <c r="E266" s="2" t="str">
        <f t="shared" si="8"/>
        <v>ALVENARIA DE BLOCOS CERÂMICOS 10 FUROS 10X20X20CM, ASSENTADOS C/ARGAMASSA DE CIMENTO, CAL HIDRATADA CH1 E AREIA TRAÇO 1:0.5:8, JUNTAS 12MM E ESPESSURA DAS PAREDES, S/ REVESTIMENTO, 20CM(BLOCO COMPRADO PRAÇA DE VITÓRIA, POSTO OBRA)</v>
      </c>
      <c r="F266" s="343" t="str">
        <f t="shared" si="9"/>
        <v>M2</v>
      </c>
      <c r="G266" s="127"/>
    </row>
    <row r="267" spans="1:7" ht="90">
      <c r="A267" s="398">
        <v>50608</v>
      </c>
      <c r="B267" s="398" t="s">
        <v>1610</v>
      </c>
      <c r="C267" s="395" t="s">
        <v>1355</v>
      </c>
      <c r="D267" s="396">
        <v>73.83</v>
      </c>
      <c r="E267" s="2" t="str">
        <f t="shared" si="8"/>
        <v>ALVENARIA DE BLOCOS CERÂMICOS 10 FUROS 10X20X20CM, ASSENTADOS C/ARGAMASSA DE CIMENTO, CAL HIDRATADA CH1 E AREIA TRAÇO 1:0,5:8, JUNTAS 12MM E ESPESSURA DAS PAREDES, S/REVESTIMENTO, 20CM (BLOCO COMPRADO FÁBRICA,POSTO OBRA)</v>
      </c>
      <c r="F267" s="343" t="str">
        <f t="shared" si="9"/>
        <v>M2</v>
      </c>
      <c r="G267" s="127"/>
    </row>
    <row r="268" spans="1:7">
      <c r="A268" s="397">
        <v>6</v>
      </c>
      <c r="B268" s="397" t="s">
        <v>1611</v>
      </c>
      <c r="C268" s="393"/>
      <c r="D268" s="394"/>
      <c r="E268" s="2" t="str">
        <f t="shared" si="8"/>
        <v>ESQUADRIAS DE MADEIRA</v>
      </c>
      <c r="F268" s="343" t="str">
        <f t="shared" si="9"/>
        <v/>
      </c>
      <c r="G268" s="127"/>
    </row>
    <row r="269" spans="1:7">
      <c r="A269" s="391">
        <v>601</v>
      </c>
      <c r="B269" s="391" t="s">
        <v>1612</v>
      </c>
      <c r="C269" s="395"/>
      <c r="D269" s="396"/>
      <c r="E269" s="2" t="str">
        <f t="shared" si="8"/>
        <v>MARCOS E ALIZARES</v>
      </c>
      <c r="F269" s="343" t="str">
        <f t="shared" si="9"/>
        <v/>
      </c>
      <c r="G269" s="127"/>
    </row>
    <row r="270" spans="1:7" ht="45">
      <c r="A270" s="392">
        <v>60101</v>
      </c>
      <c r="B270" s="392" t="s">
        <v>1613</v>
      </c>
      <c r="C270" s="393" t="s">
        <v>1378</v>
      </c>
      <c r="D270" s="394">
        <v>192.76</v>
      </c>
      <c r="E270" s="2" t="str">
        <f t="shared" si="8"/>
        <v>MARCO DE MADEIRA DE LEI TIPO PARAJU OU EQUIVALENTE COM 15X3 CM DE BATENTE, NAS DIMENSÕES DE 0.60 X 2.10 M</v>
      </c>
      <c r="F270" s="343" t="str">
        <f t="shared" si="9"/>
        <v>UND</v>
      </c>
      <c r="G270" s="127"/>
    </row>
    <row r="271" spans="1:7" ht="45">
      <c r="A271" s="398">
        <v>60102</v>
      </c>
      <c r="B271" s="398" t="s">
        <v>1614</v>
      </c>
      <c r="C271" s="395" t="s">
        <v>1378</v>
      </c>
      <c r="D271" s="396">
        <v>192.76</v>
      </c>
      <c r="E271" s="2" t="str">
        <f t="shared" si="8"/>
        <v>MARCO DE MADEIRA DE LEI TIPO PARAJU OU EQUIVALENTE COM 15X3 CM DE BATENTE, NAS DIMENSÕES DE 0.70 X 2.10 M</v>
      </c>
      <c r="F271" s="343" t="str">
        <f t="shared" si="9"/>
        <v>UND</v>
      </c>
      <c r="G271" s="127"/>
    </row>
    <row r="272" spans="1:7" ht="45">
      <c r="A272" s="397">
        <v>60103</v>
      </c>
      <c r="B272" s="397" t="s">
        <v>1615</v>
      </c>
      <c r="C272" s="393" t="s">
        <v>1378</v>
      </c>
      <c r="D272" s="394">
        <v>192.76</v>
      </c>
      <c r="E272" s="2" t="str">
        <f t="shared" si="8"/>
        <v>MARCO DE MADEIRA DE LEI TIPO PARAJU OU EQUIVALENTE COM 15X3 CM DE BATENTE, NAS DIMENSÕES DE 0.80 X 2.10 M</v>
      </c>
      <c r="F272" s="343" t="str">
        <f t="shared" si="9"/>
        <v>UND</v>
      </c>
      <c r="G272" s="127"/>
    </row>
    <row r="273" spans="1:7" ht="30">
      <c r="A273" s="398">
        <v>60107</v>
      </c>
      <c r="B273" s="398" t="s">
        <v>1616</v>
      </c>
      <c r="C273" s="395" t="s">
        <v>1372</v>
      </c>
      <c r="D273" s="396">
        <v>9.64</v>
      </c>
      <c r="E273" s="2" t="str">
        <f t="shared" si="8"/>
        <v>ALIZAR DE MADEIRA DE LEI TIPO PARAJU OU EQUIVALENTE DE 5 X 1,5 CM</v>
      </c>
      <c r="F273" s="343" t="str">
        <f t="shared" si="9"/>
        <v>M</v>
      </c>
      <c r="G273" s="127"/>
    </row>
    <row r="274" spans="1:7" ht="45">
      <c r="A274" s="397">
        <v>60108</v>
      </c>
      <c r="B274" s="397" t="s">
        <v>1617</v>
      </c>
      <c r="C274" s="393" t="s">
        <v>1378</v>
      </c>
      <c r="D274" s="394">
        <v>192.76</v>
      </c>
      <c r="E274" s="2" t="str">
        <f t="shared" si="8"/>
        <v>MARCO DE MADEIRA DE LEI TIPO PARAJU OU EQUIVALENTE COM 15 X 3 CM DE BATENTE, NAS DIMENSÕES DE 0.90 X 2.10 M</v>
      </c>
      <c r="F274" s="343" t="str">
        <f t="shared" si="9"/>
        <v>UND</v>
      </c>
      <c r="G274" s="127"/>
    </row>
    <row r="275" spans="1:7" ht="30">
      <c r="A275" s="398">
        <v>60110</v>
      </c>
      <c r="B275" s="398" t="s">
        <v>1618</v>
      </c>
      <c r="C275" s="395" t="s">
        <v>1372</v>
      </c>
      <c r="D275" s="396">
        <v>41.73</v>
      </c>
      <c r="E275" s="2" t="str">
        <f t="shared" si="8"/>
        <v>MARCO DE MADEIRA DE LEI TIPO PARAJU OU EQUIVALENTE COM 15 X 3 CM DE BATENTE</v>
      </c>
      <c r="F275" s="343" t="str">
        <f t="shared" si="9"/>
        <v>M</v>
      </c>
      <c r="G275" s="127"/>
    </row>
    <row r="276" spans="1:7" ht="30">
      <c r="A276" s="397">
        <v>60111</v>
      </c>
      <c r="B276" s="397" t="s">
        <v>1619</v>
      </c>
      <c r="C276" s="393" t="s">
        <v>1372</v>
      </c>
      <c r="D276" s="394">
        <v>33.44</v>
      </c>
      <c r="E276" s="2" t="str">
        <f t="shared" si="8"/>
        <v>MARCO DE MADEIRA DE LEI TIPO PARAJU OU EQUIVALENTE COM 7 X 3 CM DE BATENTE</v>
      </c>
      <c r="F276" s="343" t="str">
        <f t="shared" si="9"/>
        <v>M</v>
      </c>
      <c r="G276" s="127"/>
    </row>
    <row r="277" spans="1:7" ht="30">
      <c r="A277" s="398">
        <v>60112</v>
      </c>
      <c r="B277" s="398" t="s">
        <v>1620</v>
      </c>
      <c r="C277" s="395" t="s">
        <v>1372</v>
      </c>
      <c r="D277" s="396">
        <v>37.229999999999997</v>
      </c>
      <c r="E277" s="2" t="str">
        <f t="shared" si="8"/>
        <v>CAIXILHO EM MADEIRA DE LEI DE 9 X 3 CM PARA JANELA</v>
      </c>
      <c r="F277" s="343" t="str">
        <f t="shared" si="9"/>
        <v>M</v>
      </c>
      <c r="G277" s="127"/>
    </row>
    <row r="278" spans="1:7" ht="30">
      <c r="A278" s="397">
        <v>60113</v>
      </c>
      <c r="B278" s="397" t="s">
        <v>1621</v>
      </c>
      <c r="C278" s="393" t="s">
        <v>1372</v>
      </c>
      <c r="D278" s="394">
        <v>12.82</v>
      </c>
      <c r="E278" s="2" t="str">
        <f t="shared" si="8"/>
        <v>ALIZAR DE MADEIRA DE LEI PARAJU OU EQUIVALENTE 7 X 1,5 CM</v>
      </c>
      <c r="F278" s="343" t="str">
        <f t="shared" si="9"/>
        <v>M</v>
      </c>
      <c r="G278" s="127"/>
    </row>
    <row r="279" spans="1:7">
      <c r="A279" s="398">
        <v>611</v>
      </c>
      <c r="B279" s="398" t="s">
        <v>1622</v>
      </c>
      <c r="C279" s="395"/>
      <c r="D279" s="396"/>
      <c r="E279" s="2" t="str">
        <f t="shared" si="8"/>
        <v>FERRAGENS</v>
      </c>
      <c r="F279" s="343" t="str">
        <f t="shared" si="9"/>
        <v/>
      </c>
      <c r="G279" s="127"/>
    </row>
    <row r="280" spans="1:7" ht="30">
      <c r="A280" s="392">
        <v>61101</v>
      </c>
      <c r="B280" s="392" t="s">
        <v>1623</v>
      </c>
      <c r="C280" s="393" t="s">
        <v>1378</v>
      </c>
      <c r="D280" s="394">
        <v>8.6</v>
      </c>
      <c r="E280" s="2" t="str">
        <f t="shared" si="8"/>
        <v>TARGETA FIO REDONDO 3" PARA TRAVAMENTO DE PORTAS</v>
      </c>
      <c r="F280" s="343" t="str">
        <f t="shared" si="9"/>
        <v>UND</v>
      </c>
      <c r="G280" s="127"/>
    </row>
    <row r="281" spans="1:7" ht="30">
      <c r="A281" s="398">
        <v>61102</v>
      </c>
      <c r="B281" s="398" t="s">
        <v>1624</v>
      </c>
      <c r="C281" s="395" t="s">
        <v>1378</v>
      </c>
      <c r="D281" s="396">
        <v>86.94</v>
      </c>
      <c r="E281" s="2" t="str">
        <f t="shared" si="8"/>
        <v>FECHADURA COM MAÇANETA TIPO ALAVANCA E CHAVE TIPO YALE</v>
      </c>
      <c r="F281" s="343" t="str">
        <f t="shared" si="9"/>
        <v>UND</v>
      </c>
      <c r="G281" s="127"/>
    </row>
    <row r="282" spans="1:7" ht="30">
      <c r="A282" s="397">
        <v>61103</v>
      </c>
      <c r="B282" s="397" t="s">
        <v>1625</v>
      </c>
      <c r="C282" s="393" t="s">
        <v>1378</v>
      </c>
      <c r="D282" s="394">
        <v>157.32</v>
      </c>
      <c r="E282" s="2" t="str">
        <f t="shared" si="8"/>
        <v>FECHADURA COM MAÇANETA TIPO ALAVANCA E CHAVE COMUM PARA PORTA INTERNA</v>
      </c>
      <c r="F282" s="343" t="str">
        <f t="shared" si="9"/>
        <v>UND</v>
      </c>
      <c r="G282" s="127"/>
    </row>
    <row r="283" spans="1:7">
      <c r="A283" s="398">
        <v>61104</v>
      </c>
      <c r="B283" s="398" t="s">
        <v>1626</v>
      </c>
      <c r="C283" s="395" t="s">
        <v>1378</v>
      </c>
      <c r="D283" s="396">
        <v>60.6</v>
      </c>
      <c r="E283" s="2" t="str">
        <f t="shared" si="8"/>
        <v>TARGETA TIPO LIVRE/OCUPADO</v>
      </c>
      <c r="F283" s="343" t="str">
        <f t="shared" si="9"/>
        <v>UND</v>
      </c>
      <c r="G283" s="127"/>
    </row>
    <row r="284" spans="1:7">
      <c r="A284" s="397">
        <v>61105</v>
      </c>
      <c r="B284" s="397" t="s">
        <v>1627</v>
      </c>
      <c r="C284" s="393" t="s">
        <v>1378</v>
      </c>
      <c r="D284" s="394">
        <v>7.68</v>
      </c>
      <c r="E284" s="2" t="str">
        <f t="shared" si="8"/>
        <v>TARGETA FIO REDONDO 2"</v>
      </c>
      <c r="F284" s="343" t="str">
        <f t="shared" si="9"/>
        <v>UND</v>
      </c>
      <c r="G284" s="127"/>
    </row>
    <row r="285" spans="1:7" ht="30">
      <c r="A285" s="398">
        <v>61106</v>
      </c>
      <c r="B285" s="398" t="s">
        <v>1628</v>
      </c>
      <c r="C285" s="395" t="s">
        <v>1378</v>
      </c>
      <c r="D285" s="396">
        <v>127.03</v>
      </c>
      <c r="E285" s="2" t="str">
        <f t="shared" si="8"/>
        <v>FECHADURA COM MAÇANETA TIPO BOLA E CHAVE TIPO YALE</v>
      </c>
      <c r="F285" s="343" t="str">
        <f t="shared" si="9"/>
        <v>UND</v>
      </c>
      <c r="G285" s="127"/>
    </row>
    <row r="286" spans="1:7" ht="30">
      <c r="A286" s="397">
        <v>61107</v>
      </c>
      <c r="B286" s="397" t="s">
        <v>1629</v>
      </c>
      <c r="C286" s="393" t="s">
        <v>1378</v>
      </c>
      <c r="D286" s="394">
        <v>86.45</v>
      </c>
      <c r="E286" s="2" t="str">
        <f t="shared" si="8"/>
        <v>FECHADURA DE SOBREPOR, TIPO CAIXÃO, COM CHAVE COMUM</v>
      </c>
      <c r="F286" s="343" t="str">
        <f t="shared" si="9"/>
        <v>UND</v>
      </c>
      <c r="G286" s="127"/>
    </row>
    <row r="287" spans="1:7" ht="30">
      <c r="A287" s="398">
        <v>61108</v>
      </c>
      <c r="B287" s="398" t="s">
        <v>1630</v>
      </c>
      <c r="C287" s="395" t="s">
        <v>1378</v>
      </c>
      <c r="D287" s="396">
        <v>81.94</v>
      </c>
      <c r="E287" s="2" t="str">
        <f t="shared" si="8"/>
        <v>FECHADURA COM MAÇANETA TIPO ALAVANCA E CHAVE TIPO BANHEIRO</v>
      </c>
      <c r="F287" s="343" t="str">
        <f t="shared" si="9"/>
        <v>UND</v>
      </c>
      <c r="G287" s="127"/>
    </row>
    <row r="288" spans="1:7" ht="30">
      <c r="A288" s="397">
        <v>61109</v>
      </c>
      <c r="B288" s="397" t="s">
        <v>1631</v>
      </c>
      <c r="C288" s="393" t="s">
        <v>1378</v>
      </c>
      <c r="D288" s="394">
        <v>14.08</v>
      </c>
      <c r="E288" s="2" t="str">
        <f t="shared" si="8"/>
        <v>DOBRADIÇA DE FERRO ZINCADO DE 3 X 2 1/2", INCL. PARAFUSOS</v>
      </c>
      <c r="F288" s="343" t="str">
        <f t="shared" si="9"/>
        <v>UND</v>
      </c>
      <c r="G288" s="127"/>
    </row>
    <row r="289" spans="1:7" ht="30">
      <c r="A289" s="398">
        <v>61111</v>
      </c>
      <c r="B289" s="398" t="s">
        <v>1632</v>
      </c>
      <c r="C289" s="395" t="s">
        <v>1378</v>
      </c>
      <c r="D289" s="396">
        <v>18.28</v>
      </c>
      <c r="E289" s="2" t="str">
        <f t="shared" si="8"/>
        <v>DOBRADIÇA DE FERRO ZINCADO DE 3 X 3 1/2", INCL. PARAFUSOS</v>
      </c>
      <c r="F289" s="343" t="str">
        <f t="shared" si="9"/>
        <v>UND</v>
      </c>
      <c r="G289" s="127"/>
    </row>
    <row r="290" spans="1:7" ht="30">
      <c r="A290" s="397">
        <v>61112</v>
      </c>
      <c r="B290" s="397" t="s">
        <v>1633</v>
      </c>
      <c r="C290" s="393" t="s">
        <v>1378</v>
      </c>
      <c r="D290" s="394">
        <v>25.32</v>
      </c>
      <c r="E290" s="2" t="str">
        <f t="shared" si="8"/>
        <v>DOBRADIÇA DE LATÃO CROMADO DE 3 X 2 1/2", INCL. PARAFUSOS</v>
      </c>
      <c r="F290" s="343" t="str">
        <f t="shared" si="9"/>
        <v>UND</v>
      </c>
      <c r="G290" s="127"/>
    </row>
    <row r="291" spans="1:7" ht="30">
      <c r="A291" s="398">
        <v>61113</v>
      </c>
      <c r="B291" s="398" t="s">
        <v>1634</v>
      </c>
      <c r="C291" s="395" t="s">
        <v>1378</v>
      </c>
      <c r="D291" s="396">
        <v>10.96</v>
      </c>
      <c r="E291" s="2" t="str">
        <f t="shared" si="8"/>
        <v>DOBRADIÇA DE FERRO ZINCADO DE 2 X 2", INCL. PARAFUSOS</v>
      </c>
      <c r="F291" s="343" t="str">
        <f t="shared" si="9"/>
        <v>UND</v>
      </c>
      <c r="G291" s="127"/>
    </row>
    <row r="292" spans="1:7" ht="30">
      <c r="A292" s="397">
        <v>61114</v>
      </c>
      <c r="B292" s="397" t="s">
        <v>1635</v>
      </c>
      <c r="C292" s="393" t="s">
        <v>1378</v>
      </c>
      <c r="D292" s="394">
        <v>51.45</v>
      </c>
      <c r="E292" s="2" t="str">
        <f t="shared" si="8"/>
        <v>FECHADURA DE SOBREPOR DE FERRO, COM CHAVE, PARA PORTA DE ARMÁRIO</v>
      </c>
      <c r="F292" s="343" t="str">
        <f t="shared" si="9"/>
        <v>UND</v>
      </c>
      <c r="G292" s="127"/>
    </row>
    <row r="293" spans="1:7">
      <c r="A293" s="398">
        <v>61115</v>
      </c>
      <c r="B293" s="398" t="s">
        <v>1636</v>
      </c>
      <c r="C293" s="395" t="s">
        <v>1378</v>
      </c>
      <c r="D293" s="396">
        <v>39.130000000000003</v>
      </c>
      <c r="E293" s="2" t="str">
        <f t="shared" si="8"/>
        <v>CONJUNTO DE PUNHO PARA JANELA DE CORRER</v>
      </c>
      <c r="F293" s="343" t="str">
        <f t="shared" si="9"/>
        <v>UND</v>
      </c>
      <c r="G293" s="127"/>
    </row>
    <row r="294" spans="1:7" ht="75">
      <c r="A294" s="397">
        <v>61116</v>
      </c>
      <c r="B294" s="397" t="s">
        <v>1637</v>
      </c>
      <c r="C294" s="393" t="s">
        <v>1378</v>
      </c>
      <c r="D294" s="394">
        <v>30.56</v>
      </c>
      <c r="E294" s="2" t="str">
        <f t="shared" si="8"/>
        <v>CONJUNTO DE FERRAGENS PARA JANELA DE CORRER, CONSTANDO DE 4 RODIZIOS DE LATÃO COM ROLAMENTOS PARA TRILHOS E 3M DE TRILHO DE ALUMÍNIO (FORNECIMENTO SEM COLOCAÇÃO)</v>
      </c>
      <c r="F294" s="343" t="str">
        <f t="shared" si="9"/>
        <v>UND</v>
      </c>
      <c r="G294" s="127"/>
    </row>
    <row r="295" spans="1:7" ht="30">
      <c r="A295" s="398">
        <v>61117</v>
      </c>
      <c r="B295" s="398" t="s">
        <v>1638</v>
      </c>
      <c r="C295" s="395" t="s">
        <v>1378</v>
      </c>
      <c r="D295" s="396">
        <v>85.37</v>
      </c>
      <c r="E295" s="2" t="str">
        <f t="shared" si="8"/>
        <v>CREMONA COM VARA DE FERRO PARA JANELA DE ABRIR</v>
      </c>
      <c r="F295" s="343" t="str">
        <f t="shared" si="9"/>
        <v>UND</v>
      </c>
      <c r="G295" s="127"/>
    </row>
    <row r="296" spans="1:7">
      <c r="A296" s="397">
        <v>61118</v>
      </c>
      <c r="B296" s="397" t="s">
        <v>1639</v>
      </c>
      <c r="C296" s="393" t="s">
        <v>1378</v>
      </c>
      <c r="D296" s="394">
        <v>54.85</v>
      </c>
      <c r="E296" s="2" t="str">
        <f t="shared" si="8"/>
        <v>CADEADO DE 50MM COM PORTA CADEADO</v>
      </c>
      <c r="F296" s="343" t="str">
        <f t="shared" si="9"/>
        <v>UND</v>
      </c>
      <c r="G296" s="127"/>
    </row>
    <row r="297" spans="1:7" ht="30">
      <c r="A297" s="398">
        <v>61119</v>
      </c>
      <c r="B297" s="398" t="s">
        <v>1640</v>
      </c>
      <c r="C297" s="395" t="s">
        <v>1378</v>
      </c>
      <c r="D297" s="396">
        <v>63.87</v>
      </c>
      <c r="E297" s="2" t="str">
        <f t="shared" si="8"/>
        <v>BRAÇO ARTICULADO DE FERRO GALVANIZADO PARA ESQUADRIA TIPO MAXIM-AR</v>
      </c>
      <c r="F297" s="343" t="str">
        <f t="shared" si="9"/>
        <v>UND</v>
      </c>
      <c r="G297" s="127"/>
    </row>
    <row r="298" spans="1:7">
      <c r="A298" s="397">
        <v>61120</v>
      </c>
      <c r="B298" s="397" t="s">
        <v>1641</v>
      </c>
      <c r="C298" s="393" t="s">
        <v>1378</v>
      </c>
      <c r="D298" s="394">
        <v>7.06</v>
      </c>
      <c r="E298" s="2" t="str">
        <f t="shared" si="8"/>
        <v>BATENTE PARA JANELA DE CORRER</v>
      </c>
      <c r="F298" s="343" t="str">
        <f t="shared" si="9"/>
        <v>UND</v>
      </c>
      <c r="G298" s="127"/>
    </row>
    <row r="299" spans="1:7" ht="30">
      <c r="A299" s="398">
        <v>61122</v>
      </c>
      <c r="B299" s="398" t="s">
        <v>1642</v>
      </c>
      <c r="C299" s="395" t="s">
        <v>1378</v>
      </c>
      <c r="D299" s="396">
        <v>1.06</v>
      </c>
      <c r="E299" s="2" t="str">
        <f t="shared" si="8"/>
        <v>PARAFUSO EM LATÃO COM ROSCA SOBERBA DE 2,8X22MM, PARA DOBRADIÇAS</v>
      </c>
      <c r="F299" s="343" t="str">
        <f t="shared" si="9"/>
        <v>UND</v>
      </c>
      <c r="G299" s="127"/>
    </row>
    <row r="300" spans="1:7" ht="30">
      <c r="A300" s="397">
        <v>61123</v>
      </c>
      <c r="B300" s="397" t="s">
        <v>1643</v>
      </c>
      <c r="C300" s="393" t="s">
        <v>1378</v>
      </c>
      <c r="D300" s="394">
        <v>26.82</v>
      </c>
      <c r="E300" s="2" t="str">
        <f t="shared" si="8"/>
        <v>PRENDEDOR DE PORTA, CROMADO, FIXAÇÃO COM PARAFUSO, NO PISO OU RODAPÉ</v>
      </c>
      <c r="F300" s="343" t="str">
        <f t="shared" si="9"/>
        <v>UND</v>
      </c>
      <c r="G300" s="127"/>
    </row>
    <row r="301" spans="1:7" ht="45">
      <c r="A301" s="398">
        <v>61124</v>
      </c>
      <c r="B301" s="398" t="s">
        <v>1644</v>
      </c>
      <c r="C301" s="395" t="s">
        <v>1378</v>
      </c>
      <c r="D301" s="396">
        <v>4.99</v>
      </c>
      <c r="E301" s="2" t="str">
        <f t="shared" si="8"/>
        <v>FECHO EM BARRA CHATA DE 1/4" X 1 1/4" COM 20CM DE COMPRIMENTO, PARA PORTÃO DE FERRO</v>
      </c>
      <c r="F301" s="343" t="str">
        <f t="shared" si="9"/>
        <v>UND</v>
      </c>
      <c r="G301" s="127"/>
    </row>
    <row r="302" spans="1:7" ht="90">
      <c r="A302" s="397">
        <v>612</v>
      </c>
      <c r="B302" s="397" t="s">
        <v>1645</v>
      </c>
      <c r="C302" s="393"/>
      <c r="D302" s="394"/>
      <c r="E302" s="2" t="str">
        <f t="shared" si="8"/>
        <v>PORTA EM MADEIRA DE LEI TIPO ANGELIM PEDRA OU EQUIV.C/ENCHIMENTO EM MADEIRA 1A.QUALIDADE,ESP. 30 MM P/ PINTURA, INCLUSIVE ALIZARES, DOBRADIÇAS E FECHADURA INT. EM LATÃO CROMADO LAFONTE OU EQUIV., EXCLUSIVE MARCO, NAS DIM.:</v>
      </c>
      <c r="F302" s="343" t="str">
        <f t="shared" si="9"/>
        <v/>
      </c>
      <c r="G302" s="127"/>
    </row>
    <row r="303" spans="1:7">
      <c r="A303" s="391">
        <v>61201</v>
      </c>
      <c r="B303" s="391" t="s">
        <v>1646</v>
      </c>
      <c r="C303" s="395" t="s">
        <v>1378</v>
      </c>
      <c r="D303" s="396">
        <v>551.33000000000004</v>
      </c>
      <c r="E303" s="2" t="str">
        <f t="shared" si="8"/>
        <v>0.60 X 2.10 M</v>
      </c>
      <c r="F303" s="343" t="str">
        <f t="shared" si="9"/>
        <v>UND</v>
      </c>
      <c r="G303" s="127"/>
    </row>
    <row r="304" spans="1:7">
      <c r="A304" s="397">
        <v>61202</v>
      </c>
      <c r="B304" s="397" t="s">
        <v>1647</v>
      </c>
      <c r="C304" s="393" t="s">
        <v>1378</v>
      </c>
      <c r="D304" s="394">
        <v>569.91</v>
      </c>
      <c r="E304" s="2" t="str">
        <f t="shared" si="8"/>
        <v>0.70 X 2.10 M</v>
      </c>
      <c r="F304" s="343" t="str">
        <f t="shared" si="9"/>
        <v>UND</v>
      </c>
      <c r="G304" s="127"/>
    </row>
    <row r="305" spans="1:7">
      <c r="A305" s="398">
        <v>61203</v>
      </c>
      <c r="B305" s="398" t="s">
        <v>1648</v>
      </c>
      <c r="C305" s="395" t="s">
        <v>1378</v>
      </c>
      <c r="D305" s="396">
        <v>637.26</v>
      </c>
      <c r="E305" s="2" t="str">
        <f t="shared" si="8"/>
        <v>0.80 X 2.10 M</v>
      </c>
      <c r="F305" s="343" t="str">
        <f t="shared" si="9"/>
        <v>UND</v>
      </c>
      <c r="G305" s="127"/>
    </row>
    <row r="306" spans="1:7">
      <c r="A306" s="397">
        <v>61204</v>
      </c>
      <c r="B306" s="397" t="s">
        <v>1649</v>
      </c>
      <c r="C306" s="393" t="s">
        <v>1378</v>
      </c>
      <c r="D306" s="394">
        <v>721.75</v>
      </c>
      <c r="E306" s="2" t="str">
        <f t="shared" si="8"/>
        <v>0.90 X 2.10 M</v>
      </c>
      <c r="F306" s="343" t="str">
        <f t="shared" si="9"/>
        <v>UND</v>
      </c>
      <c r="G306" s="127"/>
    </row>
    <row r="307" spans="1:7" ht="90">
      <c r="A307" s="398">
        <v>613</v>
      </c>
      <c r="B307" s="398" t="s">
        <v>1650</v>
      </c>
      <c r="C307" s="395"/>
      <c r="D307" s="396"/>
      <c r="E307" s="2" t="str">
        <f t="shared" si="8"/>
        <v>PORTA EM MADEIRA DE LEI TIPO ANGELIM PEDRA OU EQUIV.C/ENCHIMENTO EM MADEIRA 1A.QUALIDADE ESP. 30MM P/ PINTURA, INCLUSIVE ALIZARES, DOBRADIÇAS E FECHADURA EXTERNA EM LATÃO CROMADO LAFONTE OU EQUIV., EXCLUSIVE MARCO, NAS DIM.:</v>
      </c>
      <c r="F307" s="343" t="str">
        <f t="shared" si="9"/>
        <v/>
      </c>
      <c r="G307" s="127"/>
    </row>
    <row r="308" spans="1:7">
      <c r="A308" s="392">
        <v>61301</v>
      </c>
      <c r="B308" s="392" t="s">
        <v>1646</v>
      </c>
      <c r="C308" s="393" t="s">
        <v>1378</v>
      </c>
      <c r="D308" s="394">
        <v>571.75</v>
      </c>
      <c r="E308" s="2" t="str">
        <f t="shared" si="8"/>
        <v>0.60 X 2.10 M</v>
      </c>
      <c r="F308" s="343" t="str">
        <f t="shared" si="9"/>
        <v>UND</v>
      </c>
      <c r="G308" s="127"/>
    </row>
    <row r="309" spans="1:7">
      <c r="A309" s="398">
        <v>61302</v>
      </c>
      <c r="B309" s="398" t="s">
        <v>1647</v>
      </c>
      <c r="C309" s="395" t="s">
        <v>1378</v>
      </c>
      <c r="D309" s="396">
        <v>590.34</v>
      </c>
      <c r="E309" s="2" t="str">
        <f t="shared" si="8"/>
        <v>0.70 X 2.10 M</v>
      </c>
      <c r="F309" s="343" t="str">
        <f t="shared" si="9"/>
        <v>UND</v>
      </c>
      <c r="G309" s="127"/>
    </row>
    <row r="310" spans="1:7">
      <c r="A310" s="397">
        <v>61303</v>
      </c>
      <c r="B310" s="397" t="s">
        <v>1648</v>
      </c>
      <c r="C310" s="393" t="s">
        <v>1378</v>
      </c>
      <c r="D310" s="394">
        <v>657.68</v>
      </c>
      <c r="E310" s="2" t="str">
        <f t="shared" si="8"/>
        <v>0.80 X 2.10 M</v>
      </c>
      <c r="F310" s="343" t="str">
        <f t="shared" si="9"/>
        <v>UND</v>
      </c>
      <c r="G310" s="127"/>
    </row>
    <row r="311" spans="1:7">
      <c r="A311" s="398">
        <v>61304</v>
      </c>
      <c r="B311" s="398" t="s">
        <v>1649</v>
      </c>
      <c r="C311" s="395" t="s">
        <v>1378</v>
      </c>
      <c r="D311" s="396">
        <v>742.18</v>
      </c>
      <c r="E311" s="2" t="str">
        <f t="shared" si="8"/>
        <v>0.90 X 2.10 M</v>
      </c>
      <c r="F311" s="343" t="str">
        <f t="shared" si="9"/>
        <v>UND</v>
      </c>
      <c r="G311" s="127"/>
    </row>
    <row r="312" spans="1:7" ht="90">
      <c r="A312" s="397">
        <v>614</v>
      </c>
      <c r="B312" s="397" t="s">
        <v>1651</v>
      </c>
      <c r="C312" s="393"/>
      <c r="D312" s="394"/>
      <c r="E312" s="2" t="str">
        <f t="shared" ref="E312:E375" si="10">UPPER(B312)</f>
        <v>PORTA EM MADEIRA DE LEI TIPO PARAJU, ESP. 30MM C/ ACAB. LISO P/ PINTURA, INCL. FECHADURA TIPO "LIVRE/OCUPADO" EM LATÃO CROMADO LAFONTE OU EQUIV. E FERRAGENS P/ FIXAÇÃO EM GRANITO, EXCL. MARCO, NAS DIMENSÕES:</v>
      </c>
      <c r="F312" s="343" t="str">
        <f t="shared" ref="F312:F375" si="11">UPPER(C312)</f>
        <v/>
      </c>
      <c r="G312" s="127"/>
    </row>
    <row r="313" spans="1:7">
      <c r="A313" s="391">
        <v>61401</v>
      </c>
      <c r="B313" s="391" t="s">
        <v>1652</v>
      </c>
      <c r="C313" s="395" t="s">
        <v>1378</v>
      </c>
      <c r="D313" s="396">
        <v>381.16</v>
      </c>
      <c r="E313" s="2" t="str">
        <f t="shared" si="10"/>
        <v>0.60 X 1.80 M</v>
      </c>
      <c r="F313" s="343" t="str">
        <f t="shared" si="11"/>
        <v>UND</v>
      </c>
      <c r="G313" s="127"/>
    </row>
    <row r="314" spans="1:7">
      <c r="A314" s="397">
        <v>61402</v>
      </c>
      <c r="B314" s="397" t="s">
        <v>1653</v>
      </c>
      <c r="C314" s="393" t="s">
        <v>1378</v>
      </c>
      <c r="D314" s="394">
        <v>381.16</v>
      </c>
      <c r="E314" s="2" t="str">
        <f t="shared" si="10"/>
        <v>0.80 X 1.80 M</v>
      </c>
      <c r="F314" s="343" t="str">
        <f t="shared" si="11"/>
        <v>UND</v>
      </c>
      <c r="G314" s="127"/>
    </row>
    <row r="315" spans="1:7">
      <c r="A315" s="398">
        <v>61403</v>
      </c>
      <c r="B315" s="398" t="s">
        <v>1654</v>
      </c>
      <c r="C315" s="395" t="s">
        <v>1378</v>
      </c>
      <c r="D315" s="396">
        <v>381.16</v>
      </c>
      <c r="E315" s="2" t="str">
        <f t="shared" si="10"/>
        <v>0.60 X 1.60 M</v>
      </c>
      <c r="F315" s="343" t="str">
        <f t="shared" si="11"/>
        <v>UND</v>
      </c>
      <c r="G315" s="127"/>
    </row>
    <row r="316" spans="1:7">
      <c r="A316" s="397">
        <v>61404</v>
      </c>
      <c r="B316" s="397" t="s">
        <v>1655</v>
      </c>
      <c r="C316" s="393" t="s">
        <v>1378</v>
      </c>
      <c r="D316" s="394">
        <v>381.16</v>
      </c>
      <c r="E316" s="2" t="str">
        <f t="shared" si="10"/>
        <v>0.80 X 1.60 M</v>
      </c>
      <c r="F316" s="343" t="str">
        <f t="shared" si="11"/>
        <v>UND</v>
      </c>
      <c r="G316" s="127"/>
    </row>
    <row r="317" spans="1:7" ht="45">
      <c r="A317" s="398">
        <v>616</v>
      </c>
      <c r="B317" s="398" t="s">
        <v>1656</v>
      </c>
      <c r="C317" s="395"/>
      <c r="D317" s="396"/>
      <c r="E317" s="2" t="str">
        <f t="shared" si="10"/>
        <v>PORTA ALMOFADADA EM MADEIRA DE LEI, ESP. 30MM PARA PINTURA, INCL. DOBRADIÇAS, EXCL. MARCO, ALIZAR E FECHADURA, NAS DIMENSÕES:</v>
      </c>
      <c r="F317" s="343" t="str">
        <f t="shared" si="11"/>
        <v/>
      </c>
      <c r="G317" s="127"/>
    </row>
    <row r="318" spans="1:7">
      <c r="A318" s="392">
        <v>61601</v>
      </c>
      <c r="B318" s="392" t="s">
        <v>1646</v>
      </c>
      <c r="C318" s="393" t="s">
        <v>1378</v>
      </c>
      <c r="D318" s="394">
        <v>627.98</v>
      </c>
      <c r="E318" s="2" t="str">
        <f t="shared" si="10"/>
        <v>0.60 X 2.10 M</v>
      </c>
      <c r="F318" s="343" t="str">
        <f t="shared" si="11"/>
        <v>UND</v>
      </c>
      <c r="G318" s="127"/>
    </row>
    <row r="319" spans="1:7">
      <c r="A319" s="398">
        <v>61602</v>
      </c>
      <c r="B319" s="398" t="s">
        <v>1647</v>
      </c>
      <c r="C319" s="395" t="s">
        <v>1378</v>
      </c>
      <c r="D319" s="396">
        <v>673.29</v>
      </c>
      <c r="E319" s="2" t="str">
        <f t="shared" si="10"/>
        <v>0.70 X 2.10 M</v>
      </c>
      <c r="F319" s="343" t="str">
        <f t="shared" si="11"/>
        <v>UND</v>
      </c>
      <c r="G319" s="127"/>
    </row>
    <row r="320" spans="1:7">
      <c r="A320" s="397">
        <v>61603</v>
      </c>
      <c r="B320" s="397" t="s">
        <v>1648</v>
      </c>
      <c r="C320" s="393" t="s">
        <v>1378</v>
      </c>
      <c r="D320" s="394">
        <v>694.35</v>
      </c>
      <c r="E320" s="2" t="str">
        <f t="shared" si="10"/>
        <v>0.80 X 2.10 M</v>
      </c>
      <c r="F320" s="343" t="str">
        <f t="shared" si="11"/>
        <v>UND</v>
      </c>
      <c r="G320" s="127"/>
    </row>
    <row r="321" spans="1:7">
      <c r="A321" s="398">
        <v>61604</v>
      </c>
      <c r="B321" s="398" t="s">
        <v>1649</v>
      </c>
      <c r="C321" s="395" t="s">
        <v>1378</v>
      </c>
      <c r="D321" s="396">
        <v>836.03</v>
      </c>
      <c r="E321" s="2" t="str">
        <f t="shared" si="10"/>
        <v>0.90 X 2.10 M</v>
      </c>
      <c r="F321" s="343" t="str">
        <f t="shared" si="11"/>
        <v>UND</v>
      </c>
      <c r="G321" s="127"/>
    </row>
    <row r="322" spans="1:7" ht="45">
      <c r="A322" s="397">
        <v>617</v>
      </c>
      <c r="B322" s="397" t="s">
        <v>1657</v>
      </c>
      <c r="C322" s="393"/>
      <c r="D322" s="394"/>
      <c r="E322" s="2" t="str">
        <f t="shared" si="10"/>
        <v>PORTA EM VENEZIANA, EM MADEIRA DE LEI, ESP. 30MM, INCL. DOBRADIÇAS, EXCL. ALIZAR, MARCO E FECHADURA, NAS DIMENSÕES:</v>
      </c>
      <c r="F322" s="343" t="str">
        <f t="shared" si="11"/>
        <v/>
      </c>
      <c r="G322" s="127"/>
    </row>
    <row r="323" spans="1:7">
      <c r="A323" s="391">
        <v>61701</v>
      </c>
      <c r="B323" s="391" t="s">
        <v>1646</v>
      </c>
      <c r="C323" s="395" t="s">
        <v>1378</v>
      </c>
      <c r="D323" s="396">
        <v>651.91</v>
      </c>
      <c r="E323" s="2" t="str">
        <f t="shared" si="10"/>
        <v>0.60 X 2.10 M</v>
      </c>
      <c r="F323" s="343" t="str">
        <f t="shared" si="11"/>
        <v>UND</v>
      </c>
      <c r="G323" s="127"/>
    </row>
    <row r="324" spans="1:7">
      <c r="A324" s="397">
        <v>61702</v>
      </c>
      <c r="B324" s="397" t="s">
        <v>1647</v>
      </c>
      <c r="C324" s="393" t="s">
        <v>1378</v>
      </c>
      <c r="D324" s="394">
        <v>717.64</v>
      </c>
      <c r="E324" s="2" t="str">
        <f t="shared" si="10"/>
        <v>0.70 X 2.10 M</v>
      </c>
      <c r="F324" s="343" t="str">
        <f t="shared" si="11"/>
        <v>UND</v>
      </c>
      <c r="G324" s="127"/>
    </row>
    <row r="325" spans="1:7">
      <c r="A325" s="398">
        <v>61703</v>
      </c>
      <c r="B325" s="398" t="s">
        <v>1648</v>
      </c>
      <c r="C325" s="395" t="s">
        <v>1378</v>
      </c>
      <c r="D325" s="396">
        <v>759.13</v>
      </c>
      <c r="E325" s="2" t="str">
        <f t="shared" si="10"/>
        <v>0.80 X 2.10 M</v>
      </c>
      <c r="F325" s="343" t="str">
        <f t="shared" si="11"/>
        <v>UND</v>
      </c>
      <c r="G325" s="127"/>
    </row>
    <row r="326" spans="1:7" ht="75">
      <c r="A326" s="397">
        <v>618</v>
      </c>
      <c r="B326" s="397" t="s">
        <v>1658</v>
      </c>
      <c r="C326" s="393"/>
      <c r="D326" s="394"/>
      <c r="E326" s="2" t="str">
        <f t="shared" si="10"/>
        <v>FORNECIMENTO E INSTALAÇÃO DE FOLHA DE PORTA EM MADEIRA DE LEI COM ENCHIMENTO EM MADEIRA DE 1ª QUALIDADE, ESP. 30MM, PARA PINTURA, INCL. DOBRADIÇAS, EXCL. ALIZAR, MARCO E FECHADURA, NAS DIMENSÕES:</v>
      </c>
      <c r="F326" s="343" t="str">
        <f t="shared" si="11"/>
        <v/>
      </c>
      <c r="G326" s="127"/>
    </row>
    <row r="327" spans="1:7">
      <c r="A327" s="391">
        <v>61801</v>
      </c>
      <c r="B327" s="391" t="s">
        <v>1646</v>
      </c>
      <c r="C327" s="395" t="s">
        <v>1378</v>
      </c>
      <c r="D327" s="396">
        <v>270.69</v>
      </c>
      <c r="E327" s="2" t="str">
        <f t="shared" si="10"/>
        <v>0.60 X 2.10 M</v>
      </c>
      <c r="F327" s="343" t="str">
        <f t="shared" si="11"/>
        <v>UND</v>
      </c>
      <c r="G327" s="127"/>
    </row>
    <row r="328" spans="1:7">
      <c r="A328" s="397">
        <v>61802</v>
      </c>
      <c r="B328" s="397" t="s">
        <v>1647</v>
      </c>
      <c r="C328" s="393" t="s">
        <v>1378</v>
      </c>
      <c r="D328" s="394">
        <v>287.14999999999998</v>
      </c>
      <c r="E328" s="2" t="str">
        <f t="shared" si="10"/>
        <v>0.70 X 2.10 M</v>
      </c>
      <c r="F328" s="343" t="str">
        <f t="shared" si="11"/>
        <v>UND</v>
      </c>
      <c r="G328" s="127"/>
    </row>
    <row r="329" spans="1:7">
      <c r="A329" s="398">
        <v>61803</v>
      </c>
      <c r="B329" s="398" t="s">
        <v>1648</v>
      </c>
      <c r="C329" s="395" t="s">
        <v>1378</v>
      </c>
      <c r="D329" s="396">
        <v>352.38</v>
      </c>
      <c r="E329" s="2" t="str">
        <f t="shared" si="10"/>
        <v>0.80 X 2.10 M</v>
      </c>
      <c r="F329" s="343" t="str">
        <f t="shared" si="11"/>
        <v>UND</v>
      </c>
      <c r="G329" s="127"/>
    </row>
    <row r="330" spans="1:7">
      <c r="A330" s="397">
        <v>61804</v>
      </c>
      <c r="B330" s="397" t="s">
        <v>1649</v>
      </c>
      <c r="C330" s="393" t="s">
        <v>1378</v>
      </c>
      <c r="D330" s="394">
        <v>436.87</v>
      </c>
      <c r="E330" s="2" t="str">
        <f t="shared" si="10"/>
        <v>0.90 X 2.10 M</v>
      </c>
      <c r="F330" s="343" t="str">
        <f t="shared" si="11"/>
        <v>UND</v>
      </c>
      <c r="G330" s="127"/>
    </row>
    <row r="331" spans="1:7" ht="90">
      <c r="A331" s="398">
        <v>619</v>
      </c>
      <c r="B331" s="398" t="s">
        <v>1659</v>
      </c>
      <c r="C331" s="395"/>
      <c r="D331" s="396"/>
      <c r="E331" s="2" t="str">
        <f t="shared" si="10"/>
        <v>PORTA EM MADEIRA DE LEI TIPO ANGELIM PEDRA OU EQUIV. C/ ENCHIMENTO EM MADEIRA DE 1ª QUALIDADE ESP 30MM, COM VISOR DE VIDRO, INCL. ALIZARES, DOBRADIÇAS E FECHADURAS EXT EM LATÃO CROMADO LAFONTE/EQUIV , EXCL. MARCO, NAS DIMENSÕES:</v>
      </c>
      <c r="F331" s="343" t="str">
        <f t="shared" si="11"/>
        <v/>
      </c>
      <c r="G331" s="127"/>
    </row>
    <row r="332" spans="1:7">
      <c r="A332" s="392">
        <v>61901</v>
      </c>
      <c r="B332" s="392" t="s">
        <v>1647</v>
      </c>
      <c r="C332" s="393" t="s">
        <v>1378</v>
      </c>
      <c r="D332" s="394">
        <v>698.77</v>
      </c>
      <c r="E332" s="2" t="str">
        <f t="shared" si="10"/>
        <v>0.70 X 2.10 M</v>
      </c>
      <c r="F332" s="343" t="str">
        <f t="shared" si="11"/>
        <v>UND</v>
      </c>
      <c r="G332" s="127"/>
    </row>
    <row r="333" spans="1:7">
      <c r="A333" s="398">
        <v>61902</v>
      </c>
      <c r="B333" s="398" t="s">
        <v>1648</v>
      </c>
      <c r="C333" s="395" t="s">
        <v>1378</v>
      </c>
      <c r="D333" s="396">
        <v>717.49</v>
      </c>
      <c r="E333" s="2" t="str">
        <f t="shared" si="10"/>
        <v>0.80 X 2.10 M</v>
      </c>
      <c r="F333" s="343" t="str">
        <f t="shared" si="11"/>
        <v>UND</v>
      </c>
      <c r="G333" s="127"/>
    </row>
    <row r="334" spans="1:7">
      <c r="A334" s="397">
        <v>61903</v>
      </c>
      <c r="B334" s="397" t="s">
        <v>1649</v>
      </c>
      <c r="C334" s="393" t="s">
        <v>1378</v>
      </c>
      <c r="D334" s="394">
        <v>757.06</v>
      </c>
      <c r="E334" s="2" t="str">
        <f t="shared" si="10"/>
        <v>0.90 X 2.10 M</v>
      </c>
      <c r="F334" s="343" t="str">
        <f t="shared" si="11"/>
        <v>UND</v>
      </c>
      <c r="G334" s="127"/>
    </row>
    <row r="335" spans="1:7">
      <c r="A335" s="398">
        <v>621</v>
      </c>
      <c r="B335" s="398" t="s">
        <v>1660</v>
      </c>
      <c r="C335" s="395"/>
      <c r="D335" s="396"/>
      <c r="E335" s="2" t="str">
        <f t="shared" si="10"/>
        <v>ESQUADRIAS DE MADEIRA (M2)</v>
      </c>
      <c r="F335" s="343" t="str">
        <f t="shared" si="11"/>
        <v/>
      </c>
      <c r="G335" s="127"/>
    </row>
    <row r="336" spans="1:7">
      <c r="A336" s="392">
        <v>62105</v>
      </c>
      <c r="B336" s="392" t="s">
        <v>1661</v>
      </c>
      <c r="C336" s="393" t="s">
        <v>1355</v>
      </c>
      <c r="D336" s="394">
        <v>101.54</v>
      </c>
      <c r="E336" s="2" t="str">
        <f t="shared" si="10"/>
        <v>PORTA PARA GUICHÊ EM COMPENSADO</v>
      </c>
      <c r="F336" s="343" t="str">
        <f t="shared" si="11"/>
        <v>M2</v>
      </c>
      <c r="G336" s="127"/>
    </row>
    <row r="337" spans="1:7">
      <c r="A337" s="398">
        <v>622</v>
      </c>
      <c r="B337" s="398" t="s">
        <v>1662</v>
      </c>
      <c r="C337" s="395"/>
      <c r="D337" s="396"/>
      <c r="E337" s="2" t="str">
        <f t="shared" si="10"/>
        <v>REVISÕES E REPAROS</v>
      </c>
      <c r="F337" s="343" t="str">
        <f t="shared" si="11"/>
        <v/>
      </c>
      <c r="G337" s="127"/>
    </row>
    <row r="338" spans="1:7" ht="30">
      <c r="A338" s="392">
        <v>62201</v>
      </c>
      <c r="B338" s="392" t="s">
        <v>1663</v>
      </c>
      <c r="C338" s="393" t="s">
        <v>1378</v>
      </c>
      <c r="D338" s="394">
        <v>68.06</v>
      </c>
      <c r="E338" s="2" t="str">
        <f t="shared" si="10"/>
        <v>SUBSTITUIÇÃO DE FECHADURA COM MAÇANETA TIPO ALAVANCA E CHAVE YALE</v>
      </c>
      <c r="F338" s="343" t="str">
        <f t="shared" si="11"/>
        <v>UND</v>
      </c>
      <c r="G338" s="127"/>
    </row>
    <row r="339" spans="1:7" ht="30">
      <c r="A339" s="398">
        <v>62202</v>
      </c>
      <c r="B339" s="398" t="s">
        <v>1664</v>
      </c>
      <c r="C339" s="395" t="s">
        <v>1378</v>
      </c>
      <c r="D339" s="396">
        <v>138.44</v>
      </c>
      <c r="E339" s="2" t="str">
        <f t="shared" si="10"/>
        <v>SUBSTITUIÇÃO DE FECHADURA COM MAÇANETA TIPO ALAVANCA E CHAVE TIPO COMUM</v>
      </c>
      <c r="F339" s="343" t="str">
        <f t="shared" si="11"/>
        <v>UND</v>
      </c>
      <c r="G339" s="127"/>
    </row>
    <row r="340" spans="1:7" ht="30">
      <c r="A340" s="397">
        <v>62203</v>
      </c>
      <c r="B340" s="397" t="s">
        <v>1665</v>
      </c>
      <c r="C340" s="393" t="s">
        <v>1378</v>
      </c>
      <c r="D340" s="394">
        <v>108.15</v>
      </c>
      <c r="E340" s="2" t="str">
        <f t="shared" si="10"/>
        <v>SUBSTITUIÇÃO DE FECHADURA COM MAÇANETA TIPO BOLA E CHAVE TIPO YALE</v>
      </c>
      <c r="F340" s="343" t="str">
        <f t="shared" si="11"/>
        <v>UND</v>
      </c>
      <c r="G340" s="127"/>
    </row>
    <row r="341" spans="1:7" ht="45">
      <c r="A341" s="398">
        <v>62204</v>
      </c>
      <c r="B341" s="398" t="s">
        <v>1666</v>
      </c>
      <c r="C341" s="395" t="s">
        <v>1378</v>
      </c>
      <c r="D341" s="396">
        <v>53.34</v>
      </c>
      <c r="E341" s="2" t="str">
        <f t="shared" si="10"/>
        <v>RECOLOCAÇÃO DE FOLHA DE PORTA EM MADEIRA DE 1 FOLHA, EXCL. FERRAGENS, MARCOS E ALIZARES</v>
      </c>
      <c r="F341" s="343" t="str">
        <f t="shared" si="11"/>
        <v>UND</v>
      </c>
      <c r="G341" s="127"/>
    </row>
    <row r="342" spans="1:7">
      <c r="A342" s="397">
        <v>62205</v>
      </c>
      <c r="B342" s="397" t="s">
        <v>1667</v>
      </c>
      <c r="C342" s="393" t="s">
        <v>1378</v>
      </c>
      <c r="D342" s="394">
        <v>51.21</v>
      </c>
      <c r="E342" s="2" t="str">
        <f t="shared" si="10"/>
        <v>SUBSTITUIÇÃO DE TARGETA TIPO LIVRE/OCUPADO</v>
      </c>
      <c r="F342" s="343" t="str">
        <f t="shared" si="11"/>
        <v>UND</v>
      </c>
      <c r="G342" s="127"/>
    </row>
    <row r="343" spans="1:7">
      <c r="A343" s="398">
        <v>62206</v>
      </c>
      <c r="B343" s="398" t="s">
        <v>1668</v>
      </c>
      <c r="C343" s="395" t="s">
        <v>1378</v>
      </c>
      <c r="D343" s="396">
        <v>7.68</v>
      </c>
      <c r="E343" s="2" t="str">
        <f t="shared" si="10"/>
        <v>SUBSTITUIÇÃO DE TARGETA DE FIO REDONDO 2"</v>
      </c>
      <c r="F343" s="343" t="str">
        <f t="shared" si="11"/>
        <v>UND</v>
      </c>
      <c r="G343" s="127"/>
    </row>
    <row r="344" spans="1:7">
      <c r="A344" s="397">
        <v>62207</v>
      </c>
      <c r="B344" s="397" t="s">
        <v>1669</v>
      </c>
      <c r="C344" s="393" t="s">
        <v>1378</v>
      </c>
      <c r="D344" s="394">
        <v>20.72</v>
      </c>
      <c r="E344" s="2" t="str">
        <f t="shared" si="10"/>
        <v>SUBSTITUIÇÃO DE DOBRADIÇA 3 X 2 1/2"</v>
      </c>
      <c r="F344" s="343" t="str">
        <f t="shared" si="11"/>
        <v>UND</v>
      </c>
      <c r="G344" s="127"/>
    </row>
    <row r="345" spans="1:7" ht="30">
      <c r="A345" s="398">
        <v>62208</v>
      </c>
      <c r="B345" s="398" t="s">
        <v>1670</v>
      </c>
      <c r="C345" s="395" t="s">
        <v>1378</v>
      </c>
      <c r="D345" s="396">
        <v>48.67</v>
      </c>
      <c r="E345" s="2" t="str">
        <f t="shared" si="10"/>
        <v>REPARO NA PORTA COM PLAINA, INCL. RETIRADA E RECOLOCAÇÃO DE FOLHA DE PORTA</v>
      </c>
      <c r="F345" s="343" t="str">
        <f t="shared" si="11"/>
        <v>UND</v>
      </c>
      <c r="G345" s="127"/>
    </row>
    <row r="346" spans="1:7" ht="30">
      <c r="A346" s="397">
        <v>62210</v>
      </c>
      <c r="B346" s="397" t="s">
        <v>1671</v>
      </c>
      <c r="C346" s="393" t="s">
        <v>1372</v>
      </c>
      <c r="D346" s="394">
        <v>9.57</v>
      </c>
      <c r="E346" s="2" t="str">
        <f t="shared" si="10"/>
        <v>SUBSTITUIÇÃO DE TRILHO PARA JANELA DE CORRER</v>
      </c>
      <c r="F346" s="343" t="str">
        <f t="shared" si="11"/>
        <v>M</v>
      </c>
      <c r="G346" s="127"/>
    </row>
    <row r="347" spans="1:7" ht="30">
      <c r="A347" s="398">
        <v>62211</v>
      </c>
      <c r="B347" s="398" t="s">
        <v>1672</v>
      </c>
      <c r="C347" s="395" t="s">
        <v>1372</v>
      </c>
      <c r="D347" s="396">
        <v>2.0299999999999998</v>
      </c>
      <c r="E347" s="2" t="str">
        <f t="shared" si="10"/>
        <v>RECOLOCAÇÃO DE ALIZAR EM MADEIRA, EXCL. ALIZAR</v>
      </c>
      <c r="F347" s="343" t="str">
        <f t="shared" si="11"/>
        <v>M</v>
      </c>
      <c r="G347" s="127"/>
    </row>
    <row r="348" spans="1:7" ht="30">
      <c r="A348" s="397">
        <v>62212</v>
      </c>
      <c r="B348" s="397" t="s">
        <v>1673</v>
      </c>
      <c r="C348" s="393" t="s">
        <v>1372</v>
      </c>
      <c r="D348" s="394">
        <v>10.01</v>
      </c>
      <c r="E348" s="2" t="str">
        <f t="shared" si="10"/>
        <v>RECOLOCAÇÃO DE MARCO EM MADEIRA, EXCL. MARCO</v>
      </c>
      <c r="F348" s="343" t="str">
        <f t="shared" si="11"/>
        <v>M</v>
      </c>
      <c r="G348" s="127"/>
    </row>
    <row r="349" spans="1:7" ht="90">
      <c r="A349" s="398">
        <v>623</v>
      </c>
      <c r="B349" s="398" t="s">
        <v>1674</v>
      </c>
      <c r="C349" s="395"/>
      <c r="D349" s="396"/>
      <c r="E349" s="2" t="str">
        <f t="shared" si="10"/>
        <v>PORTA EM MADEIRA DE LEI COM ENCHIMENTO EM MADEIRA DE 1ª QUALIDADE, ESP. 30MM, PARA PINTURA, INCL. ALIZARES, DOBRADIÇAS, FECHADURA TIPO "LIVRE/OCUPADO" EM LATÃO CROMADO LA FONTE OU EQUIV., EXCL. MARCO, NAS DIMENSÕES:</v>
      </c>
      <c r="F349" s="343" t="str">
        <f t="shared" si="11"/>
        <v/>
      </c>
      <c r="G349" s="127"/>
    </row>
    <row r="350" spans="1:7">
      <c r="A350" s="392">
        <v>62301</v>
      </c>
      <c r="B350" s="392" t="s">
        <v>1654</v>
      </c>
      <c r="C350" s="393" t="s">
        <v>1378</v>
      </c>
      <c r="D350" s="394">
        <v>413.04</v>
      </c>
      <c r="E350" s="2" t="str">
        <f t="shared" si="10"/>
        <v>0.60 X 1.60 M</v>
      </c>
      <c r="F350" s="343" t="str">
        <f t="shared" si="11"/>
        <v>UND</v>
      </c>
      <c r="G350" s="127"/>
    </row>
    <row r="351" spans="1:7">
      <c r="A351" s="398">
        <v>62302</v>
      </c>
      <c r="B351" s="398" t="s">
        <v>1655</v>
      </c>
      <c r="C351" s="395" t="s">
        <v>1378</v>
      </c>
      <c r="D351" s="396">
        <v>413.04</v>
      </c>
      <c r="E351" s="2" t="str">
        <f t="shared" si="10"/>
        <v>0.80 X 1.60 M</v>
      </c>
      <c r="F351" s="343" t="str">
        <f t="shared" si="11"/>
        <v>UND</v>
      </c>
      <c r="G351" s="127"/>
    </row>
    <row r="352" spans="1:7" ht="90">
      <c r="A352" s="397">
        <v>625</v>
      </c>
      <c r="B352" s="397" t="s">
        <v>1675</v>
      </c>
      <c r="C352" s="393"/>
      <c r="D352" s="394"/>
      <c r="E352" s="2" t="str">
        <f t="shared" si="10"/>
        <v>PORTA EM MADEIRA DE LEI TIPO ANGELIM PEDRA OU EQUIV.,ESP. 35 MM, MACIÇA C/ FRISO P/ VERNIZ, PADRÃO SEDU, COM VISOR, INCLUSIVE ALIZARES, DOBRADIÇAS E FECHADURA DE BOLA EXT. EM LATÃO CROMADO LAFONTE OU EQUIV., EXCL. MARCO, DIMENSÕES</v>
      </c>
      <c r="F352" s="343" t="str">
        <f t="shared" si="11"/>
        <v/>
      </c>
      <c r="G352" s="127"/>
    </row>
    <row r="353" spans="1:7">
      <c r="A353" s="391">
        <v>62501</v>
      </c>
      <c r="B353" s="391" t="s">
        <v>1646</v>
      </c>
      <c r="C353" s="395" t="s">
        <v>1378</v>
      </c>
      <c r="D353" s="396">
        <v>1021.9</v>
      </c>
      <c r="E353" s="2" t="str">
        <f t="shared" si="10"/>
        <v>0.60 X 2.10 M</v>
      </c>
      <c r="F353" s="343" t="str">
        <f t="shared" si="11"/>
        <v>UND</v>
      </c>
      <c r="G353" s="127"/>
    </row>
    <row r="354" spans="1:7">
      <c r="A354" s="397">
        <v>62502</v>
      </c>
      <c r="B354" s="397" t="s">
        <v>1647</v>
      </c>
      <c r="C354" s="393" t="s">
        <v>1378</v>
      </c>
      <c r="D354" s="400">
        <v>1133.72</v>
      </c>
      <c r="E354" s="2" t="str">
        <f t="shared" si="10"/>
        <v>0.70 X 2.10 M</v>
      </c>
      <c r="F354" s="343" t="str">
        <f t="shared" si="11"/>
        <v>UND</v>
      </c>
      <c r="G354" s="127"/>
    </row>
    <row r="355" spans="1:7">
      <c r="A355" s="398">
        <v>62503</v>
      </c>
      <c r="B355" s="398" t="s">
        <v>1648</v>
      </c>
      <c r="C355" s="395" t="s">
        <v>1378</v>
      </c>
      <c r="D355" s="399">
        <v>1206.04</v>
      </c>
      <c r="E355" s="2" t="str">
        <f t="shared" si="10"/>
        <v>0.80 X 2.10 M</v>
      </c>
      <c r="F355" s="343" t="str">
        <f t="shared" si="11"/>
        <v>UND</v>
      </c>
      <c r="G355" s="127"/>
    </row>
    <row r="356" spans="1:7">
      <c r="A356" s="397">
        <v>62504</v>
      </c>
      <c r="B356" s="397" t="s">
        <v>1649</v>
      </c>
      <c r="C356" s="393" t="s">
        <v>1378</v>
      </c>
      <c r="D356" s="400">
        <v>1361</v>
      </c>
      <c r="E356" s="2" t="str">
        <f t="shared" si="10"/>
        <v>0.90 X 2.10 M</v>
      </c>
      <c r="F356" s="343" t="str">
        <f t="shared" si="11"/>
        <v>UND</v>
      </c>
      <c r="G356" s="127"/>
    </row>
    <row r="357" spans="1:7">
      <c r="A357" s="398">
        <v>62505</v>
      </c>
      <c r="B357" s="398" t="s">
        <v>1676</v>
      </c>
      <c r="C357" s="395" t="s">
        <v>1378</v>
      </c>
      <c r="D357" s="399">
        <v>2102.77</v>
      </c>
      <c r="E357" s="2" t="str">
        <f t="shared" si="10"/>
        <v>1.60 X 2.10 M (DUAS FOLHAS)</v>
      </c>
      <c r="F357" s="343" t="str">
        <f t="shared" si="11"/>
        <v>UND</v>
      </c>
      <c r="G357" s="127"/>
    </row>
    <row r="358" spans="1:7" ht="90">
      <c r="A358" s="397">
        <v>626</v>
      </c>
      <c r="B358" s="397" t="s">
        <v>1677</v>
      </c>
      <c r="C358" s="393"/>
      <c r="D358" s="400"/>
      <c r="E358" s="2" t="str">
        <f t="shared" si="10"/>
        <v>PORTA EM MADEIRA DE LEI TIPO ANGELIM PEDRA OU EQUIV, ESP 35MM, MACIÇA C/ FRIZO P/ VERNIZ, PADRÃO SEDU, SEM VISOR, INCLUSIVE ALIZARES, FECHADURA EXT DE BOLA, EM LATÃO CROMADO LAFONTE/EQUIV, EXCLUSIVE MARCO NAS DIMENSÕES:</v>
      </c>
      <c r="F358" s="343" t="str">
        <f t="shared" si="11"/>
        <v/>
      </c>
      <c r="G358" s="127"/>
    </row>
    <row r="359" spans="1:7">
      <c r="A359" s="391">
        <v>62601</v>
      </c>
      <c r="B359" s="391" t="s">
        <v>1678</v>
      </c>
      <c r="C359" s="395" t="s">
        <v>1378</v>
      </c>
      <c r="D359" s="396">
        <v>986.8</v>
      </c>
      <c r="E359" s="2" t="str">
        <f t="shared" si="10"/>
        <v>0.60 X 2.10M</v>
      </c>
      <c r="F359" s="343" t="str">
        <f t="shared" si="11"/>
        <v>UND</v>
      </c>
      <c r="G359" s="127"/>
    </row>
    <row r="360" spans="1:7">
      <c r="A360" s="397">
        <v>62602</v>
      </c>
      <c r="B360" s="397" t="s">
        <v>1647</v>
      </c>
      <c r="C360" s="393" t="s">
        <v>1378</v>
      </c>
      <c r="D360" s="394">
        <v>1051.1400000000001</v>
      </c>
      <c r="E360" s="2" t="str">
        <f t="shared" si="10"/>
        <v>0.70 X 2.10 M</v>
      </c>
      <c r="F360" s="343" t="str">
        <f t="shared" si="11"/>
        <v>UND</v>
      </c>
      <c r="G360" s="127"/>
    </row>
    <row r="361" spans="1:7">
      <c r="A361" s="398">
        <v>62603</v>
      </c>
      <c r="B361" s="398" t="s">
        <v>1648</v>
      </c>
      <c r="C361" s="395" t="s">
        <v>1378</v>
      </c>
      <c r="D361" s="399">
        <v>1126.9100000000001</v>
      </c>
      <c r="E361" s="2" t="str">
        <f t="shared" si="10"/>
        <v>0.80 X 2.10 M</v>
      </c>
      <c r="F361" s="343" t="str">
        <f t="shared" si="11"/>
        <v>UND</v>
      </c>
      <c r="G361" s="127"/>
    </row>
    <row r="362" spans="1:7">
      <c r="A362" s="397">
        <v>62604</v>
      </c>
      <c r="B362" s="397" t="s">
        <v>1649</v>
      </c>
      <c r="C362" s="393" t="s">
        <v>1378</v>
      </c>
      <c r="D362" s="400">
        <v>1297.18</v>
      </c>
      <c r="E362" s="2" t="str">
        <f t="shared" si="10"/>
        <v>0.90 X 2.10 M</v>
      </c>
      <c r="F362" s="343" t="str">
        <f t="shared" si="11"/>
        <v>UND</v>
      </c>
      <c r="G362" s="127"/>
    </row>
    <row r="363" spans="1:7">
      <c r="A363" s="398">
        <v>7</v>
      </c>
      <c r="B363" s="398" t="s">
        <v>313</v>
      </c>
      <c r="C363" s="395"/>
      <c r="D363" s="399"/>
      <c r="E363" s="2" t="str">
        <f t="shared" si="10"/>
        <v>ESQUADRIAS METÁLICAS</v>
      </c>
      <c r="F363" s="343" t="str">
        <f t="shared" si="11"/>
        <v/>
      </c>
      <c r="G363" s="127"/>
    </row>
    <row r="364" spans="1:7" ht="90">
      <c r="A364" s="392">
        <v>710</v>
      </c>
      <c r="B364" s="392" t="s">
        <v>1679</v>
      </c>
      <c r="C364" s="393"/>
      <c r="D364" s="394"/>
      <c r="E364" s="2" t="str">
        <f t="shared" si="10"/>
        <v>PORTA DE SEGURANÇA DE FERRO, EM BARRA CHATA 1"X3/16" E CANTONEIRA 1 1/4"X3/16", COM CHUMBADORES E FECHADURA DE SEGURANÇA ALIANÇA OU EQUIVALENTE, CONFORME PROJETO, NAS SEGUINTES DIMENSÕES:</v>
      </c>
      <c r="F364" s="343" t="str">
        <f t="shared" si="11"/>
        <v/>
      </c>
      <c r="G364" s="127"/>
    </row>
    <row r="365" spans="1:7">
      <c r="A365" s="391">
        <v>71001</v>
      </c>
      <c r="B365" s="391" t="s">
        <v>1648</v>
      </c>
      <c r="C365" s="395" t="s">
        <v>1378</v>
      </c>
      <c r="D365" s="396">
        <v>566.16</v>
      </c>
      <c r="E365" s="2" t="str">
        <f t="shared" si="10"/>
        <v>0.80 X 2.10 M</v>
      </c>
      <c r="F365" s="343" t="str">
        <f t="shared" si="11"/>
        <v>UND</v>
      </c>
      <c r="G365" s="127"/>
    </row>
    <row r="366" spans="1:7">
      <c r="A366" s="397">
        <v>71002</v>
      </c>
      <c r="B366" s="397" t="s">
        <v>1646</v>
      </c>
      <c r="C366" s="393" t="s">
        <v>1378</v>
      </c>
      <c r="D366" s="394">
        <v>494.59</v>
      </c>
      <c r="E366" s="2" t="str">
        <f t="shared" si="10"/>
        <v>0.60 X 2.10 M</v>
      </c>
      <c r="F366" s="343" t="str">
        <f t="shared" si="11"/>
        <v>UND</v>
      </c>
      <c r="G366" s="127"/>
    </row>
    <row r="367" spans="1:7">
      <c r="A367" s="398">
        <v>711</v>
      </c>
      <c r="B367" s="713" t="s">
        <v>1680</v>
      </c>
      <c r="C367" s="395"/>
      <c r="D367" s="396"/>
      <c r="E367" s="2" t="str">
        <f t="shared" si="10"/>
        <v>GRADES E PORTÕES</v>
      </c>
      <c r="F367" s="343" t="str">
        <f t="shared" si="11"/>
        <v/>
      </c>
      <c r="G367" s="127"/>
    </row>
    <row r="368" spans="1:7" ht="75">
      <c r="A368" s="392">
        <v>71101</v>
      </c>
      <c r="B368" s="392" t="s">
        <v>1681</v>
      </c>
      <c r="C368" s="393" t="s">
        <v>1355</v>
      </c>
      <c r="D368" s="394">
        <v>372.19</v>
      </c>
      <c r="E368" s="2" t="str">
        <f t="shared" si="10"/>
        <v>TELA DE PROTEÇÃO DE ARAME GALVANIZADO 1/2" FIO 12, COM QUADRO EM TUBO DE FERRO GALVANIZADO 1 1/2" E CANTONEIRA DE FERRO 1/2" X 1/2" X1/8", CONFORME DETALHE EM PROJETO</v>
      </c>
      <c r="F368" s="343" t="str">
        <f t="shared" si="11"/>
        <v>M2</v>
      </c>
      <c r="G368" s="127"/>
    </row>
    <row r="369" spans="1:7" ht="30">
      <c r="A369" s="398">
        <v>71103</v>
      </c>
      <c r="B369" s="398" t="s">
        <v>1682</v>
      </c>
      <c r="C369" s="395" t="s">
        <v>1355</v>
      </c>
      <c r="D369" s="396">
        <v>82.66</v>
      </c>
      <c r="E369" s="2" t="str">
        <f t="shared" si="10"/>
        <v>GRADE DE TELA TIPO MOSQUITEIRO DE ARAME GALVANIZADO, INCLUSIVE, REQUADRO EM "L"</v>
      </c>
      <c r="F369" s="343" t="str">
        <f t="shared" si="11"/>
        <v>M2</v>
      </c>
      <c r="G369" s="127"/>
    </row>
    <row r="370" spans="1:7" ht="30">
      <c r="A370" s="397">
        <v>71104</v>
      </c>
      <c r="B370" s="397" t="s">
        <v>1683</v>
      </c>
      <c r="C370" s="393" t="s">
        <v>1355</v>
      </c>
      <c r="D370" s="394">
        <v>303.76</v>
      </c>
      <c r="E370" s="2" t="str">
        <f t="shared" si="10"/>
        <v>PORTÃO DE FERRO DE ABRIR EM BARRA CHATA, INCLUSIVE CHUMBAMENTO</v>
      </c>
      <c r="F370" s="343" t="str">
        <f t="shared" si="11"/>
        <v>M2</v>
      </c>
      <c r="G370" s="127"/>
    </row>
    <row r="371" spans="1:7" ht="30">
      <c r="A371" s="398">
        <v>71105</v>
      </c>
      <c r="B371" s="398" t="s">
        <v>1684</v>
      </c>
      <c r="C371" s="395" t="s">
        <v>1355</v>
      </c>
      <c r="D371" s="396">
        <v>181.98</v>
      </c>
      <c r="E371" s="2" t="str">
        <f t="shared" si="10"/>
        <v>GRADE DE FERRO EM BARRA CHATA, INCLUSIVE CHUMBAMENTO</v>
      </c>
      <c r="F371" s="343" t="str">
        <f t="shared" si="11"/>
        <v>M2</v>
      </c>
      <c r="G371" s="127"/>
    </row>
    <row r="372" spans="1:7" ht="30">
      <c r="A372" s="397">
        <v>71106</v>
      </c>
      <c r="B372" s="397" t="s">
        <v>1685</v>
      </c>
      <c r="C372" s="393" t="s">
        <v>1355</v>
      </c>
      <c r="D372" s="394">
        <v>330.65</v>
      </c>
      <c r="E372" s="2" t="str">
        <f t="shared" si="10"/>
        <v>PORTÃO DE FERRO DE CORRER EM BARRA CHATA, INCLUSIVE CHUMBAMENTO</v>
      </c>
      <c r="F372" s="343" t="str">
        <f t="shared" si="11"/>
        <v>M2</v>
      </c>
      <c r="G372" s="127"/>
    </row>
    <row r="373" spans="1:7" ht="30">
      <c r="A373" s="398">
        <v>71107</v>
      </c>
      <c r="B373" s="398" t="s">
        <v>1686</v>
      </c>
      <c r="C373" s="395" t="s">
        <v>1355</v>
      </c>
      <c r="D373" s="396">
        <v>410.86</v>
      </c>
      <c r="E373" s="2" t="str">
        <f t="shared" si="10"/>
        <v>PORTÃO DE FERRO DE ABRIR EM BARRA CHATA, CHAPA E TUBO, INCLUSIVE CHUMBAMENTO</v>
      </c>
      <c r="F373" s="343" t="str">
        <f t="shared" si="11"/>
        <v>M2</v>
      </c>
      <c r="G373" s="127"/>
    </row>
    <row r="374" spans="1:7">
      <c r="A374" s="397">
        <v>716</v>
      </c>
      <c r="B374" s="397" t="s">
        <v>1687</v>
      </c>
      <c r="C374" s="393"/>
      <c r="D374" s="394"/>
      <c r="E374" s="2" t="str">
        <f t="shared" si="10"/>
        <v>PORTAS DE ENROLAR</v>
      </c>
      <c r="F374" s="343" t="str">
        <f t="shared" si="11"/>
        <v/>
      </c>
      <c r="G374" s="127"/>
    </row>
    <row r="375" spans="1:7">
      <c r="A375" s="391">
        <v>71601</v>
      </c>
      <c r="B375" s="391" t="s">
        <v>1688</v>
      </c>
      <c r="C375" s="395" t="s">
        <v>1355</v>
      </c>
      <c r="D375" s="396">
        <v>447.43</v>
      </c>
      <c r="E375" s="2" t="str">
        <f t="shared" si="10"/>
        <v>PORTA DE ENROLAR</v>
      </c>
      <c r="F375" s="343" t="str">
        <f t="shared" si="11"/>
        <v>M2</v>
      </c>
      <c r="G375" s="127"/>
    </row>
    <row r="376" spans="1:7">
      <c r="A376" s="397">
        <v>717</v>
      </c>
      <c r="B376" s="397" t="s">
        <v>1689</v>
      </c>
      <c r="C376" s="393"/>
      <c r="D376" s="394"/>
      <c r="E376" s="2" t="str">
        <f t="shared" ref="E376:E439" si="12">UPPER(B376)</f>
        <v>ESQUADRIAS METÁLICAS (M2)</v>
      </c>
      <c r="F376" s="343" t="str">
        <f t="shared" ref="F376:F439" si="13">UPPER(C376)</f>
        <v/>
      </c>
      <c r="G376" s="127"/>
    </row>
    <row r="377" spans="1:7" ht="60">
      <c r="A377" s="391">
        <v>71701</v>
      </c>
      <c r="B377" s="391" t="s">
        <v>1690</v>
      </c>
      <c r="C377" s="395" t="s">
        <v>1355</v>
      </c>
      <c r="D377" s="396">
        <v>291.02</v>
      </c>
      <c r="E377" s="2" t="str">
        <f t="shared" si="12"/>
        <v>JANELA DE CORRER PARA VIDRO EM ALUMÍNIO ANODIZADO COR NATURAL, LINHA 25, COMPLETA, INCL. PUXADOR COM TRANCA, ALIZAR, CAIXILHO E CONTRAMARCO, EXCLUSIVE VIDRO</v>
      </c>
      <c r="F377" s="343" t="str">
        <f t="shared" si="13"/>
        <v>M2</v>
      </c>
      <c r="G377" s="127"/>
    </row>
    <row r="378" spans="1:7" ht="60">
      <c r="A378" s="397">
        <v>71702</v>
      </c>
      <c r="B378" s="397" t="s">
        <v>1691</v>
      </c>
      <c r="C378" s="393" t="s">
        <v>1355</v>
      </c>
      <c r="D378" s="394">
        <v>337.15</v>
      </c>
      <c r="E378" s="2" t="str">
        <f t="shared" si="12"/>
        <v>BÁSCULA PARA VIDRO EM ALUMÍNIO ANODIZADO COR NATURAL, LINHA 25, COMPLETA, COM TRANCA, CAIXILHO, ALIZAR E CONTRAMARCO, EXCLUSIVE VIDRO</v>
      </c>
      <c r="F378" s="343" t="str">
        <f t="shared" si="13"/>
        <v>M2</v>
      </c>
      <c r="G378" s="127"/>
    </row>
    <row r="379" spans="1:7" ht="75">
      <c r="A379" s="398">
        <v>71703</v>
      </c>
      <c r="B379" s="398" t="s">
        <v>1692</v>
      </c>
      <c r="C379" s="395" t="s">
        <v>1355</v>
      </c>
      <c r="D379" s="396">
        <v>281.18</v>
      </c>
      <c r="E379" s="2" t="str">
        <f t="shared" si="12"/>
        <v>JANELA TIPO MAXIM-AR PARA VIDRO EM ALUMÍNIO ANODIZADO NATURAL, LINHA 25, COMPLETA, INCL. PUXADOR COM TRANCA, CAIXILHO, ALIZAR E CONTRAMARCO, EXCLUSIVE VIDRO</v>
      </c>
      <c r="F379" s="343" t="str">
        <f t="shared" si="13"/>
        <v>M2</v>
      </c>
      <c r="G379" s="127"/>
    </row>
    <row r="380" spans="1:7" ht="60">
      <c r="A380" s="397">
        <v>71704</v>
      </c>
      <c r="B380" s="397" t="s">
        <v>1693</v>
      </c>
      <c r="C380" s="393" t="s">
        <v>1355</v>
      </c>
      <c r="D380" s="394">
        <v>600.28</v>
      </c>
      <c r="E380" s="2" t="str">
        <f t="shared" si="12"/>
        <v>PORTA DE ABRIR TIPO VENEZIANA EM ALUMÍNIO ANODIZADO, LINHA 25, COMPLETA, INCL. PUXADOR COM TRANCA, CAIXILHO, ALIZAR E CONTRAMARCO</v>
      </c>
      <c r="F380" s="343" t="str">
        <f t="shared" si="13"/>
        <v>M2</v>
      </c>
      <c r="G380" s="127"/>
    </row>
    <row r="381" spans="1:7" ht="45">
      <c r="A381" s="398">
        <v>71706</v>
      </c>
      <c r="B381" s="398" t="s">
        <v>1694</v>
      </c>
      <c r="C381" s="395" t="s">
        <v>1355</v>
      </c>
      <c r="D381" s="396">
        <v>133.88999999999999</v>
      </c>
      <c r="E381" s="2" t="str">
        <f t="shared" si="12"/>
        <v>GUICHÊ/GRADIL EM PERFIL L 1" E PERFIL T 3/4" EM FERRO, INCLUSIVE PINTURA EM ESMALTE SINTÉTICO, MARCA DE REFERÊNCIA SUVINIL</v>
      </c>
      <c r="F381" s="343" t="str">
        <f t="shared" si="13"/>
        <v>M2</v>
      </c>
      <c r="G381" s="127"/>
    </row>
    <row r="382" spans="1:7">
      <c r="A382" s="397">
        <v>718</v>
      </c>
      <c r="B382" s="397" t="s">
        <v>1662</v>
      </c>
      <c r="C382" s="393"/>
      <c r="D382" s="394"/>
      <c r="E382" s="2" t="str">
        <f t="shared" si="12"/>
        <v>REVISÕES E REPAROS</v>
      </c>
      <c r="F382" s="343" t="str">
        <f t="shared" si="13"/>
        <v/>
      </c>
      <c r="G382" s="127"/>
    </row>
    <row r="383" spans="1:7" ht="30">
      <c r="A383" s="391">
        <v>71801</v>
      </c>
      <c r="B383" s="391" t="s">
        <v>1695</v>
      </c>
      <c r="C383" s="395" t="s">
        <v>1355</v>
      </c>
      <c r="D383" s="396">
        <v>16.91</v>
      </c>
      <c r="E383" s="2" t="str">
        <f t="shared" si="12"/>
        <v>ESCOVAMENTO COM ESCOVA DE AÇO EM ESQUADRIAS DE FERRO</v>
      </c>
      <c r="F383" s="343" t="str">
        <f t="shared" si="13"/>
        <v>M2</v>
      </c>
      <c r="G383" s="127"/>
    </row>
    <row r="384" spans="1:7" ht="45">
      <c r="A384" s="397">
        <v>71802</v>
      </c>
      <c r="B384" s="397" t="s">
        <v>1696</v>
      </c>
      <c r="C384" s="393" t="s">
        <v>1355</v>
      </c>
      <c r="D384" s="394">
        <v>52.23</v>
      </c>
      <c r="E384" s="2" t="str">
        <f t="shared" si="12"/>
        <v>RECOLOCAÇÃO DE ESQUADRIAS DE FERRO COM CAIXILHO, TIPO BASCULANTE OU FIXO, SEM FORNECIMENTO</v>
      </c>
      <c r="F384" s="343" t="str">
        <f t="shared" si="13"/>
        <v>M2</v>
      </c>
      <c r="G384" s="127"/>
    </row>
    <row r="385" spans="1:7" ht="45">
      <c r="A385" s="398">
        <v>71803</v>
      </c>
      <c r="B385" s="398" t="s">
        <v>1697</v>
      </c>
      <c r="C385" s="395" t="s">
        <v>1355</v>
      </c>
      <c r="D385" s="396">
        <v>86.53</v>
      </c>
      <c r="E385" s="2" t="str">
        <f t="shared" si="12"/>
        <v>RECOLOCAÇÃO DE ESQUADRIAS DE FERRO COM CAIXILHO, TIPO DE CORRER OU MAXIM-AR, SEM FORNECIMENTO</v>
      </c>
      <c r="F385" s="343" t="str">
        <f t="shared" si="13"/>
        <v>M2</v>
      </c>
      <c r="G385" s="127"/>
    </row>
    <row r="386" spans="1:7" ht="45">
      <c r="A386" s="397">
        <v>71804</v>
      </c>
      <c r="B386" s="397" t="s">
        <v>1698</v>
      </c>
      <c r="C386" s="393" t="s">
        <v>1355</v>
      </c>
      <c r="D386" s="394">
        <v>43.49</v>
      </c>
      <c r="E386" s="2" t="str">
        <f t="shared" si="12"/>
        <v>RECOLOCAÇÃO DE GRADES COM SISTEMAS DE PARAFUSOS E BUCHAS PARA FIXAÇÃO EM PAREDES DE ALVENARIA OU CONCRETO</v>
      </c>
      <c r="F386" s="343" t="str">
        <f t="shared" si="13"/>
        <v>M2</v>
      </c>
      <c r="G386" s="127"/>
    </row>
    <row r="387" spans="1:7">
      <c r="A387" s="398">
        <v>8</v>
      </c>
      <c r="B387" s="398" t="s">
        <v>1699</v>
      </c>
      <c r="C387" s="395"/>
      <c r="D387" s="396"/>
      <c r="E387" s="2" t="str">
        <f t="shared" si="12"/>
        <v>VIDROS E ESPELHOS</v>
      </c>
      <c r="F387" s="343" t="str">
        <f t="shared" si="13"/>
        <v/>
      </c>
      <c r="G387" s="127"/>
    </row>
    <row r="388" spans="1:7">
      <c r="A388" s="392">
        <v>801</v>
      </c>
      <c r="B388" s="392" t="s">
        <v>1700</v>
      </c>
      <c r="C388" s="393"/>
      <c r="D388" s="394"/>
      <c r="E388" s="2" t="str">
        <f t="shared" si="12"/>
        <v>VIDROS PARA ESQUADRIAS</v>
      </c>
      <c r="F388" s="343" t="str">
        <f t="shared" si="13"/>
        <v/>
      </c>
      <c r="G388" s="127"/>
    </row>
    <row r="389" spans="1:7" ht="30">
      <c r="A389" s="391">
        <v>80101</v>
      </c>
      <c r="B389" s="391" t="s">
        <v>1701</v>
      </c>
      <c r="C389" s="395" t="s">
        <v>1355</v>
      </c>
      <c r="D389" s="396">
        <v>75.099999999999994</v>
      </c>
      <c r="E389" s="2" t="str">
        <f t="shared" si="12"/>
        <v>VIDRO PLANO TRANSPARENTE LISO, COM 3 MM DE ESPESSURA</v>
      </c>
      <c r="F389" s="343" t="str">
        <f t="shared" si="13"/>
        <v>M2</v>
      </c>
      <c r="G389" s="127"/>
    </row>
    <row r="390" spans="1:7" ht="30">
      <c r="A390" s="397">
        <v>80102</v>
      </c>
      <c r="B390" s="397" t="s">
        <v>1702</v>
      </c>
      <c r="C390" s="393" t="s">
        <v>1355</v>
      </c>
      <c r="D390" s="394">
        <v>93.79</v>
      </c>
      <c r="E390" s="2" t="str">
        <f t="shared" si="12"/>
        <v>VIDRO PLANO TRANSPARENTE LISO, COM 4 MM DE ESPESSURA</v>
      </c>
      <c r="F390" s="343" t="str">
        <f t="shared" si="13"/>
        <v>M2</v>
      </c>
      <c r="G390" s="127"/>
    </row>
    <row r="391" spans="1:7" ht="30">
      <c r="A391" s="398">
        <v>80103</v>
      </c>
      <c r="B391" s="398" t="s">
        <v>1703</v>
      </c>
      <c r="C391" s="395" t="s">
        <v>1355</v>
      </c>
      <c r="D391" s="396">
        <v>110.41</v>
      </c>
      <c r="E391" s="2" t="str">
        <f t="shared" si="12"/>
        <v>VIDRO FANTASIA MINI-BOREAL, COM 4 MM DE ESPESSURA</v>
      </c>
      <c r="F391" s="343" t="str">
        <f t="shared" si="13"/>
        <v>M2</v>
      </c>
      <c r="G391" s="127"/>
    </row>
    <row r="392" spans="1:7" ht="30">
      <c r="A392" s="397">
        <v>80106</v>
      </c>
      <c r="B392" s="397" t="s">
        <v>1704</v>
      </c>
      <c r="C392" s="393" t="s">
        <v>1355</v>
      </c>
      <c r="D392" s="394">
        <v>15.51</v>
      </c>
      <c r="E392" s="2" t="str">
        <f t="shared" si="12"/>
        <v>SUBSTITUIÇÃO DE MASSA PARA VIDRO EM ESQUADRIAS</v>
      </c>
      <c r="F392" s="343" t="str">
        <f t="shared" si="13"/>
        <v>M2</v>
      </c>
      <c r="G392" s="127"/>
    </row>
    <row r="393" spans="1:7">
      <c r="A393" s="398">
        <v>80107</v>
      </c>
      <c r="B393" s="398" t="s">
        <v>1705</v>
      </c>
      <c r="C393" s="395" t="s">
        <v>1355</v>
      </c>
      <c r="D393" s="396">
        <v>430.36</v>
      </c>
      <c r="E393" s="2" t="str">
        <f t="shared" si="12"/>
        <v>VIDRO ARAMADO ESP. 6MM, COLOCADO</v>
      </c>
      <c r="F393" s="343" t="str">
        <f t="shared" si="13"/>
        <v>M2</v>
      </c>
      <c r="G393" s="127"/>
    </row>
    <row r="394" spans="1:7">
      <c r="A394" s="397">
        <v>802</v>
      </c>
      <c r="B394" s="397" t="s">
        <v>1706</v>
      </c>
      <c r="C394" s="393"/>
      <c r="D394" s="394"/>
      <c r="E394" s="2" t="str">
        <f t="shared" si="12"/>
        <v>ESPELHOS</v>
      </c>
      <c r="F394" s="343" t="str">
        <f t="shared" si="13"/>
        <v/>
      </c>
      <c r="G394" s="127"/>
    </row>
    <row r="395" spans="1:7" ht="60">
      <c r="A395" s="391">
        <v>80201</v>
      </c>
      <c r="B395" s="391" t="s">
        <v>1707</v>
      </c>
      <c r="C395" s="395" t="s">
        <v>1355</v>
      </c>
      <c r="D395" s="396">
        <v>436.92</v>
      </c>
      <c r="E395" s="2" t="str">
        <f t="shared" si="12"/>
        <v>ESPELHO PARA BANHEIROS ESPESSURA 4 MM, INCLUINDO CHAPA COMPENSADA 10 MM, MOLDURA DE ALUMÍNIO EM PERFIL L 3/4", FIXADO COM PARAFUSOS CROMADOS</v>
      </c>
      <c r="F395" s="343" t="str">
        <f t="shared" si="13"/>
        <v>M2</v>
      </c>
      <c r="G395" s="127"/>
    </row>
    <row r="396" spans="1:7" ht="60">
      <c r="A396" s="397">
        <v>80202</v>
      </c>
      <c r="B396" s="397" t="s">
        <v>1708</v>
      </c>
      <c r="C396" s="393" t="s">
        <v>1355</v>
      </c>
      <c r="D396" s="394">
        <v>585.75</v>
      </c>
      <c r="E396" s="2" t="str">
        <f t="shared" si="12"/>
        <v>ESPELHO ESPESSURA 4 MM, INCLUINDO CHAPA COMPENSADA 6MM, MOLDURA DE PEÇA DE MADEIRA 7X2.5CM FIXADA COM PARAFUSO E BUCHA CONFORME DETALHE EM PROJETO</v>
      </c>
      <c r="F396" s="343" t="str">
        <f t="shared" si="13"/>
        <v>M2</v>
      </c>
      <c r="G396" s="127"/>
    </row>
    <row r="397" spans="1:7" ht="75">
      <c r="A397" s="398">
        <v>80203</v>
      </c>
      <c r="B397" s="398" t="s">
        <v>1709</v>
      </c>
      <c r="C397" s="395" t="s">
        <v>1355</v>
      </c>
      <c r="D397" s="396">
        <v>462.95</v>
      </c>
      <c r="E397" s="2" t="str">
        <f t="shared" si="12"/>
        <v>ESPELHO PRATA ESP. 4 MM SOBRE CAIXA DE COMPENSADO COLADO REVESTIDO COM FÓRMICA E FIXADO COM PARAFUSO CROMADO E BUCHA, DIM. 1,80 X 0,40M, CONFORME DETALHE EM PROJETO</v>
      </c>
      <c r="F397" s="343" t="str">
        <f t="shared" si="13"/>
        <v>M2</v>
      </c>
      <c r="G397" s="127"/>
    </row>
    <row r="398" spans="1:7">
      <c r="A398" s="397">
        <v>9</v>
      </c>
      <c r="B398" s="397" t="s">
        <v>1710</v>
      </c>
      <c r="C398" s="393"/>
      <c r="D398" s="394"/>
      <c r="E398" s="2" t="str">
        <f t="shared" si="12"/>
        <v>COBERTURA</v>
      </c>
      <c r="F398" s="343" t="str">
        <f t="shared" si="13"/>
        <v/>
      </c>
      <c r="G398" s="127"/>
    </row>
    <row r="399" spans="1:7">
      <c r="A399" s="391">
        <v>901</v>
      </c>
      <c r="B399" s="391" t="s">
        <v>1711</v>
      </c>
      <c r="C399" s="395"/>
      <c r="D399" s="396"/>
      <c r="E399" s="2" t="str">
        <f t="shared" si="12"/>
        <v>ESTRUTURA PARA TELHADO</v>
      </c>
      <c r="F399" s="343" t="str">
        <f t="shared" si="13"/>
        <v/>
      </c>
      <c r="G399" s="127"/>
    </row>
    <row r="400" spans="1:7" ht="90">
      <c r="A400" s="392">
        <v>90101</v>
      </c>
      <c r="B400" s="392" t="s">
        <v>1712</v>
      </c>
      <c r="C400" s="393" t="s">
        <v>1355</v>
      </c>
      <c r="D400" s="394">
        <v>142.74</v>
      </c>
      <c r="E400" s="2" t="str">
        <f t="shared" si="12"/>
        <v>ESTRUTURA DE MADEIRA DE LEI TIPO PARAJU OU EQUIVALENTE PARA TELHADO DE TELHA CERÂMICA TIPO CAPA E CANAL, COM PONTALETES, TERÇAS, CAIBROS E RIPAS, INCLUSIVE TRATAMENTO COM CUPINICIDA, EXCLUSIVE TELHAS</v>
      </c>
      <c r="F400" s="343" t="str">
        <f t="shared" si="13"/>
        <v>M2</v>
      </c>
      <c r="G400" s="127"/>
    </row>
    <row r="401" spans="1:7" ht="75">
      <c r="A401" s="398">
        <v>90102</v>
      </c>
      <c r="B401" s="398" t="s">
        <v>1713</v>
      </c>
      <c r="C401" s="395" t="s">
        <v>1355</v>
      </c>
      <c r="D401" s="396">
        <v>67.55</v>
      </c>
      <c r="E401" s="2" t="str">
        <f t="shared" si="12"/>
        <v>ESTRUTURA DE MADEIRA DE LEI TIPO PARAJU OU EQUIVALENTE PARA TELHADO DE TELHA ONDULADA DE FIBROCIMENTO ESP. 6MM, COM PONTALETES E CAIBROS, INCLUSIVE TRATAMENTO COM CUPINICIDA, EXCLUSIVE TELHAS</v>
      </c>
      <c r="F401" s="343" t="str">
        <f t="shared" si="13"/>
        <v>M2</v>
      </c>
      <c r="G401" s="127"/>
    </row>
    <row r="402" spans="1:7" ht="75">
      <c r="A402" s="397">
        <v>90103</v>
      </c>
      <c r="B402" s="397" t="s">
        <v>1714</v>
      </c>
      <c r="C402" s="393" t="s">
        <v>1355</v>
      </c>
      <c r="D402" s="394">
        <v>61.09</v>
      </c>
      <c r="E402" s="2" t="str">
        <f t="shared" si="12"/>
        <v>ESTRUTURA DE MADEIRA DE LEI TIPO PARAJU OU EQUIVALENTE PARA COBERTURA DE TELHA DE FIBROCIMENTO CANALETE 49/90, INCLUSIVE TRATAMENTO COM CUPINICIDA, EXCLUSIVE TELHAS</v>
      </c>
      <c r="F402" s="343" t="str">
        <f t="shared" si="13"/>
        <v>M2</v>
      </c>
      <c r="G402" s="127"/>
    </row>
    <row r="403" spans="1:7" ht="75">
      <c r="A403" s="398">
        <v>90104</v>
      </c>
      <c r="B403" s="398" t="s">
        <v>1715</v>
      </c>
      <c r="C403" s="395" t="s">
        <v>1355</v>
      </c>
      <c r="D403" s="396">
        <v>223.08</v>
      </c>
      <c r="E403" s="2" t="str">
        <f t="shared" si="12"/>
        <v>ESTRUTURA DE MADEIRA DE LEI TIPO PARAJU OU EQUIVALENTE PARA TELHADO DE TELHAS CERÂMICAS TIPO CAPA E CANAL C/ TESOURAS, PILARES, VIGAS, TERÇAS, CAIBROS E RIPAS, INCL. TRAT. C/CUPINICIDA, EXCLUSIVE TELHAS</v>
      </c>
      <c r="F403" s="343" t="str">
        <f t="shared" si="13"/>
        <v>M2</v>
      </c>
      <c r="G403" s="127"/>
    </row>
    <row r="404" spans="1:7" ht="90">
      <c r="A404" s="397">
        <v>90105</v>
      </c>
      <c r="B404" s="397" t="s">
        <v>1716</v>
      </c>
      <c r="C404" s="393" t="s">
        <v>1355</v>
      </c>
      <c r="D404" s="394">
        <v>184.13</v>
      </c>
      <c r="E404" s="2" t="str">
        <f t="shared" si="12"/>
        <v>ESTRUTURA DE MADEIRA DE LEI PARAJU OU EQUIVALENTE PARA TELHADO DE TELHA CERÂMICA TIPO FRANCESA, COM PONTALETES, TERÇAS, CAIBROS E RIPAS, INCLUSIVE TRATAMENTO COM CUPUNICIDA, EXCLUSIVE TELHAS</v>
      </c>
      <c r="F404" s="343" t="str">
        <f t="shared" si="13"/>
        <v>M2</v>
      </c>
      <c r="G404" s="127"/>
    </row>
    <row r="405" spans="1:7" ht="45">
      <c r="A405" s="398">
        <v>90113</v>
      </c>
      <c r="B405" s="398" t="s">
        <v>1717</v>
      </c>
      <c r="C405" s="395" t="s">
        <v>1378</v>
      </c>
      <c r="D405" s="396">
        <v>952.74</v>
      </c>
      <c r="E405" s="2" t="str">
        <f t="shared" si="12"/>
        <v>TESOURA COMPLETA EM PARAJU APARELHADO PARA VÃOS DE 4M, FORNECIMENTO E COLOCAÇÃO</v>
      </c>
      <c r="F405" s="343" t="str">
        <f t="shared" si="13"/>
        <v>UND</v>
      </c>
      <c r="G405" s="127"/>
    </row>
    <row r="406" spans="1:7" ht="45">
      <c r="A406" s="397">
        <v>90114</v>
      </c>
      <c r="B406" s="397" t="s">
        <v>1718</v>
      </c>
      <c r="C406" s="393" t="s">
        <v>1378</v>
      </c>
      <c r="D406" s="394">
        <v>1158.29</v>
      </c>
      <c r="E406" s="2" t="str">
        <f t="shared" si="12"/>
        <v>TESOURA COMPLETA EM PARAJU APARELHADA PARA VÃOS DE 5M, FORNECIMENTO E COLOCAÇÃO</v>
      </c>
      <c r="F406" s="343" t="str">
        <f t="shared" si="13"/>
        <v>UND</v>
      </c>
      <c r="G406" s="127"/>
    </row>
    <row r="407" spans="1:7" ht="45">
      <c r="A407" s="398">
        <v>90115</v>
      </c>
      <c r="B407" s="398" t="s">
        <v>1719</v>
      </c>
      <c r="C407" s="395" t="s">
        <v>1378</v>
      </c>
      <c r="D407" s="399">
        <v>1432.86</v>
      </c>
      <c r="E407" s="2" t="str">
        <f t="shared" si="12"/>
        <v>TESOURA COMPLETA EM PARAJU APARELHADO PARA VÃOS DE 6M, FORNECIMENTO E COLOCAÇÃO</v>
      </c>
      <c r="F407" s="343" t="str">
        <f t="shared" si="13"/>
        <v>UND</v>
      </c>
      <c r="G407" s="127"/>
    </row>
    <row r="408" spans="1:7" ht="45">
      <c r="A408" s="397">
        <v>90116</v>
      </c>
      <c r="B408" s="397" t="s">
        <v>1720</v>
      </c>
      <c r="C408" s="393" t="s">
        <v>1378</v>
      </c>
      <c r="D408" s="400">
        <v>1662.7</v>
      </c>
      <c r="E408" s="2" t="str">
        <f t="shared" si="12"/>
        <v>TESOURA COMPLETA EM PARAJU APARELHADO PARA VÃOS DE 7M, FORNECIMENTO E COLOCAÇÃO</v>
      </c>
      <c r="F408" s="343" t="str">
        <f t="shared" si="13"/>
        <v>UND</v>
      </c>
      <c r="G408" s="127"/>
    </row>
    <row r="409" spans="1:7" ht="45">
      <c r="A409" s="398">
        <v>90117</v>
      </c>
      <c r="B409" s="398" t="s">
        <v>1721</v>
      </c>
      <c r="C409" s="395" t="s">
        <v>1378</v>
      </c>
      <c r="D409" s="399">
        <v>2716.14</v>
      </c>
      <c r="E409" s="2" t="str">
        <f t="shared" si="12"/>
        <v>TESOURA COMPLETA EM PARAJU APARELHADO PARA VÃOS DE 8M, FORNECIMENTO E COLOCAÇÃO</v>
      </c>
      <c r="F409" s="343" t="str">
        <f t="shared" si="13"/>
        <v>UND</v>
      </c>
      <c r="G409" s="127"/>
    </row>
    <row r="410" spans="1:7" ht="45">
      <c r="A410" s="397">
        <v>90118</v>
      </c>
      <c r="B410" s="397" t="s">
        <v>1722</v>
      </c>
      <c r="C410" s="393" t="s">
        <v>1355</v>
      </c>
      <c r="D410" s="400">
        <v>48.09</v>
      </c>
      <c r="E410" s="2" t="str">
        <f t="shared" si="12"/>
        <v>PONTALETES DE 8X8CM EM PARAJU, VERTICAIS E HORIZONTAIS PARA COBERTURAS DE TELHA CERÂMICA</v>
      </c>
      <c r="F410" s="343" t="str">
        <f t="shared" si="13"/>
        <v>M2</v>
      </c>
      <c r="G410" s="127"/>
    </row>
    <row r="411" spans="1:7" ht="45">
      <c r="A411" s="398">
        <v>90119</v>
      </c>
      <c r="B411" s="398" t="s">
        <v>1723</v>
      </c>
      <c r="C411" s="395" t="s">
        <v>1355</v>
      </c>
      <c r="D411" s="396">
        <v>41.97</v>
      </c>
      <c r="E411" s="2" t="str">
        <f t="shared" si="12"/>
        <v>PONTALETES DE 8X8CM EM PARAJU, VERTICAIS E HORIZONTAIS PARA COBERTURA DE TELHAS ONDULADAS DE POLIETILENO OU FIBROCIMENTO</v>
      </c>
      <c r="F411" s="343" t="str">
        <f t="shared" si="13"/>
        <v>M2</v>
      </c>
      <c r="G411" s="127"/>
    </row>
    <row r="412" spans="1:7" ht="75">
      <c r="A412" s="397">
        <v>90120</v>
      </c>
      <c r="B412" s="397" t="s">
        <v>1724</v>
      </c>
      <c r="C412" s="393" t="s">
        <v>1355</v>
      </c>
      <c r="D412" s="394">
        <v>83.21</v>
      </c>
      <c r="E412" s="2" t="str">
        <f t="shared" si="12"/>
        <v>ESTRUTURA DE MADEIRA DE LEI TIPO PARAJU OU EQUIVALENTE PARA TELHADO DE TELHA ECOLÓGICA TIPO ONDULINE OU EQUIVALENTE, COM RIPÕES E CAIBROS, INCL. TRATAMENTO COM CUPINICIDA, EXCLUSIVE TELHAS</v>
      </c>
      <c r="F412" s="343" t="str">
        <f t="shared" si="13"/>
        <v>M2</v>
      </c>
      <c r="G412" s="127"/>
    </row>
    <row r="413" spans="1:7">
      <c r="A413" s="398">
        <v>902</v>
      </c>
      <c r="B413" s="398" t="s">
        <v>1725</v>
      </c>
      <c r="C413" s="395"/>
      <c r="D413" s="396"/>
      <c r="E413" s="2" t="str">
        <f t="shared" si="12"/>
        <v>TELHADO</v>
      </c>
      <c r="F413" s="343" t="str">
        <f t="shared" si="13"/>
        <v/>
      </c>
      <c r="G413" s="127"/>
    </row>
    <row r="414" spans="1:7" ht="45">
      <c r="A414" s="392">
        <v>90202</v>
      </c>
      <c r="B414" s="392" t="s">
        <v>1726</v>
      </c>
      <c r="C414" s="393" t="s">
        <v>1355</v>
      </c>
      <c r="D414" s="394">
        <v>42.33</v>
      </c>
      <c r="E414" s="2" t="str">
        <f t="shared" si="12"/>
        <v>COBERTURA NOVA DE TELHAS ONDULADAS DE FIBROCIMENTO 6.0MM, INCLUSIVE CUMEEIRAS E ACESSÓRIOS DE FIXAÇÃO</v>
      </c>
      <c r="F414" s="343" t="str">
        <f t="shared" si="13"/>
        <v>M2</v>
      </c>
      <c r="G414" s="127"/>
    </row>
    <row r="415" spans="1:7" ht="45">
      <c r="A415" s="398">
        <v>90203</v>
      </c>
      <c r="B415" s="398" t="s">
        <v>1727</v>
      </c>
      <c r="C415" s="395" t="s">
        <v>1355</v>
      </c>
      <c r="D415" s="396">
        <v>54.2</v>
      </c>
      <c r="E415" s="2" t="str">
        <f t="shared" si="12"/>
        <v>COBERTURA NOVA DE TELHAS ONDULADAS DE FIBROCIMENTO 8.0MM, INCLUSIVE CUMEEIRAS E ACESSÓRIOS DE FIXAÇÃO</v>
      </c>
      <c r="F415" s="343" t="str">
        <f t="shared" si="13"/>
        <v>M2</v>
      </c>
      <c r="G415" s="127"/>
    </row>
    <row r="416" spans="1:7" ht="45">
      <c r="A416" s="397">
        <v>90204</v>
      </c>
      <c r="B416" s="397" t="s">
        <v>1728</v>
      </c>
      <c r="C416" s="393" t="s">
        <v>1355</v>
      </c>
      <c r="D416" s="394">
        <v>126.78</v>
      </c>
      <c r="E416" s="2" t="str">
        <f t="shared" si="12"/>
        <v>COBERTURA NOVA DE TELHAS DE FIBROCIMENTO TIPO CANALETE 49, INCLUSIVE CUMEEIRA E ACESSÓRIOS DE FIXAÇÃO</v>
      </c>
      <c r="F416" s="343" t="str">
        <f t="shared" si="13"/>
        <v>M2</v>
      </c>
      <c r="G416" s="127"/>
    </row>
    <row r="417" spans="1:7" ht="45">
      <c r="A417" s="398">
        <v>90206</v>
      </c>
      <c r="B417" s="398" t="s">
        <v>1729</v>
      </c>
      <c r="C417" s="395" t="s">
        <v>1355</v>
      </c>
      <c r="D417" s="396">
        <v>39.82</v>
      </c>
      <c r="E417" s="2" t="str">
        <f t="shared" si="12"/>
        <v>COBERTURA NOVA DE TELHAS DE ALUMÍNIO TRAPEZOIDAL, H = 8 CM, ESP. 0.5MM, INCLUSIVE ACESSÓRIOS DE FIXAÇÃO</v>
      </c>
      <c r="F417" s="343" t="str">
        <f t="shared" si="13"/>
        <v>M2</v>
      </c>
      <c r="G417" s="127"/>
    </row>
    <row r="418" spans="1:7" ht="45">
      <c r="A418" s="397">
        <v>90207</v>
      </c>
      <c r="B418" s="397" t="s">
        <v>1730</v>
      </c>
      <c r="C418" s="393" t="s">
        <v>1355</v>
      </c>
      <c r="D418" s="394">
        <v>107.7</v>
      </c>
      <c r="E418" s="2" t="str">
        <f t="shared" si="12"/>
        <v>COBERTURA NOVA DE TELHAS DE FIBROCIMENTO TIPO CANALETE 90, INCLUSIVE CUMEEIRA E ACESSÓRIOS DE FIXAÇÃO</v>
      </c>
      <c r="F418" s="343" t="str">
        <f t="shared" si="13"/>
        <v>M2</v>
      </c>
      <c r="G418" s="127"/>
    </row>
    <row r="419" spans="1:7" ht="75">
      <c r="A419" s="398">
        <v>90211</v>
      </c>
      <c r="B419" s="398" t="s">
        <v>1731</v>
      </c>
      <c r="C419" s="395" t="s">
        <v>1355</v>
      </c>
      <c r="D419" s="396">
        <v>103.06</v>
      </c>
      <c r="E419" s="2" t="str">
        <f t="shared" si="12"/>
        <v>COBERTURA NOVA DE TELHAS CERÂMICAS TIPO CAPA E CANAL INCLUSIVE CUMEEIRA (TELHAS COMPRADAS NA PRAÇA DE VITÓRIA, POSTO OBRA) (ÁREA DE PROJEÇÃO HORIZONTAL; INCL. 35%)</v>
      </c>
      <c r="F419" s="343" t="str">
        <f t="shared" si="13"/>
        <v>M2</v>
      </c>
      <c r="G419" s="127"/>
    </row>
    <row r="420" spans="1:7" ht="45">
      <c r="A420" s="397">
        <v>90212</v>
      </c>
      <c r="B420" s="397" t="s">
        <v>1732</v>
      </c>
      <c r="C420" s="393" t="s">
        <v>1355</v>
      </c>
      <c r="D420" s="394">
        <v>82.58</v>
      </c>
      <c r="E420" s="2" t="str">
        <f t="shared" si="12"/>
        <v>COBERTURA NOVA DE TELHAS CERÂMICAS TIPO CAPA E CANAL INCLUSIVE CUMEEIRAS (TELHAS COMPRADAS NA FÁBRICA, POSTO OBRA)</v>
      </c>
      <c r="F420" s="343" t="str">
        <f t="shared" si="13"/>
        <v>M2</v>
      </c>
      <c r="G420" s="127"/>
    </row>
    <row r="421" spans="1:7" ht="30">
      <c r="A421" s="398">
        <v>90215</v>
      </c>
      <c r="B421" s="398" t="s">
        <v>1733</v>
      </c>
      <c r="C421" s="395" t="s">
        <v>1372</v>
      </c>
      <c r="D421" s="396">
        <v>26.59</v>
      </c>
      <c r="E421" s="2" t="str">
        <f t="shared" si="12"/>
        <v>CUMEEIRA PARA COBERTURA EM TELHA CERÂMICA TIPO CAPA E CANAL</v>
      </c>
      <c r="F421" s="343" t="str">
        <f t="shared" si="13"/>
        <v>M</v>
      </c>
      <c r="G421" s="127"/>
    </row>
    <row r="422" spans="1:7" ht="30">
      <c r="A422" s="397">
        <v>90216</v>
      </c>
      <c r="B422" s="397" t="s">
        <v>1734</v>
      </c>
      <c r="C422" s="393" t="s">
        <v>1372</v>
      </c>
      <c r="D422" s="394">
        <v>55.4</v>
      </c>
      <c r="E422" s="2" t="str">
        <f t="shared" si="12"/>
        <v>CUMEEIRA PARA COBERTURA EM TELHAS ONDULADAS DE FIBROCIMENTO 6.0MM</v>
      </c>
      <c r="F422" s="343" t="str">
        <f t="shared" si="13"/>
        <v>M</v>
      </c>
      <c r="G422" s="127"/>
    </row>
    <row r="423" spans="1:7" ht="45">
      <c r="A423" s="398">
        <v>90217</v>
      </c>
      <c r="B423" s="398" t="s">
        <v>1735</v>
      </c>
      <c r="C423" s="395" t="s">
        <v>1355</v>
      </c>
      <c r="D423" s="396">
        <v>61.88</v>
      </c>
      <c r="E423" s="2" t="str">
        <f t="shared" si="12"/>
        <v>COBERTURA NOVA DE TELHAS ECOLÓGICAS TIPO ONDULINE OU EQUIVALENTE, INCLUSIVE CUMEEIRA E ACESSÓRIOS DE FIXAÇÃO</v>
      </c>
      <c r="F423" s="343" t="str">
        <f t="shared" si="13"/>
        <v>M2</v>
      </c>
      <c r="G423" s="127"/>
    </row>
    <row r="424" spans="1:7" ht="30">
      <c r="A424" s="397">
        <v>90219</v>
      </c>
      <c r="B424" s="397" t="s">
        <v>1736</v>
      </c>
      <c r="C424" s="393" t="s">
        <v>1355</v>
      </c>
      <c r="D424" s="394">
        <v>40.1</v>
      </c>
      <c r="E424" s="2" t="str">
        <f t="shared" si="12"/>
        <v>COBERTURA EM TELHA ONDULADA DE ALUMÍNIO, ESP. 0.5MM, INCLUSIVE ACESSÓRIOS DE FIXAÇÃO</v>
      </c>
      <c r="F424" s="343" t="str">
        <f t="shared" si="13"/>
        <v>M2</v>
      </c>
      <c r="G424" s="127"/>
    </row>
    <row r="425" spans="1:7" ht="75">
      <c r="A425" s="398">
        <v>90220</v>
      </c>
      <c r="B425" s="398" t="s">
        <v>1737</v>
      </c>
      <c r="C425" s="395" t="s">
        <v>1355</v>
      </c>
      <c r="D425" s="396">
        <v>44.93</v>
      </c>
      <c r="E425" s="2" t="str">
        <f t="shared" si="12"/>
        <v>TELHA EM AÇO GALVANIZADO TRAPEZOIDAL 40, E=0.50MM, PINTURA COR BRANCA NAS DUAS FACES, INCLUSIVE ACESSÓRIO DE FIXAÇÃO, REF. STANTO ANDRÉ, ETERNIT, METFORM OU EQUIVALENTE</v>
      </c>
      <c r="F425" s="343" t="str">
        <f t="shared" si="13"/>
        <v>M2</v>
      </c>
      <c r="G425" s="127"/>
    </row>
    <row r="426" spans="1:7" ht="90">
      <c r="A426" s="397">
        <v>90221</v>
      </c>
      <c r="B426" s="397" t="s">
        <v>10275</v>
      </c>
      <c r="C426" s="393" t="s">
        <v>1355</v>
      </c>
      <c r="D426" s="394">
        <v>108.35</v>
      </c>
      <c r="E426" s="2" t="str">
        <f t="shared" si="12"/>
        <v>COBERT. TELHA TERMOACUST TIPO FORRO AÇO GALV TRAPEZ. 40, E=0.43MM, PINT. FACE. SUP. COR BRANCA, FACE INF. PLANA REVEST. PELICULA PVC TEXT., INCL. ACESS. FIX. NUCLEO ISOLANTE POLIURETANO (INJEÇÃO CONTÍNUA) E=30MM, REF. STO ANDRÉ, E</v>
      </c>
      <c r="F426" s="343" t="str">
        <f t="shared" si="13"/>
        <v>M2</v>
      </c>
      <c r="G426" s="127"/>
    </row>
    <row r="427" spans="1:7" ht="90">
      <c r="A427" s="398">
        <v>90223</v>
      </c>
      <c r="B427" s="398" t="s">
        <v>10276</v>
      </c>
      <c r="C427" s="395" t="s">
        <v>1355</v>
      </c>
      <c r="D427" s="396">
        <v>124.32</v>
      </c>
      <c r="E427" s="2" t="str">
        <f t="shared" si="12"/>
        <v>COBERTURA EM TELHA TERMOACUSTICA TIPO TELHA/TELHA EM AÇO GALVANIZADO TRAPEZ. 40, E=0.43MM, PINT. FACE. SUP. E INFER. COR BRANCA, INCL. ACESS. FIX. NUCLEO EM POLIURETANO (INJEÇÃO CONTÍNUA), E=30MM, REF. STO ANDRÉ, PANISSOL, METFORM</v>
      </c>
      <c r="F427" s="343" t="str">
        <f t="shared" si="13"/>
        <v>M2</v>
      </c>
      <c r="G427" s="127"/>
    </row>
    <row r="428" spans="1:7">
      <c r="A428" s="397">
        <v>903</v>
      </c>
      <c r="B428" s="712" t="s">
        <v>1738</v>
      </c>
      <c r="C428" s="393"/>
      <c r="D428" s="394"/>
      <c r="E428" s="2" t="str">
        <f t="shared" si="12"/>
        <v>RUFOS E CALHAS</v>
      </c>
      <c r="F428" s="343" t="str">
        <f t="shared" si="13"/>
        <v/>
      </c>
      <c r="G428" s="127"/>
    </row>
    <row r="429" spans="1:7" ht="30">
      <c r="A429" s="391">
        <v>90301</v>
      </c>
      <c r="B429" s="391" t="s">
        <v>1739</v>
      </c>
      <c r="C429" s="395" t="s">
        <v>1372</v>
      </c>
      <c r="D429" s="396">
        <v>83.17</v>
      </c>
      <c r="E429" s="2" t="str">
        <f t="shared" si="12"/>
        <v>RUFO DE CONCRETO ARMADO FCK=15 MPA, NAS DIMENSÕES DE 30X5 CM, MOLDADO "IN LOCO"</v>
      </c>
      <c r="F429" s="343" t="str">
        <f t="shared" si="13"/>
        <v>M</v>
      </c>
      <c r="G429" s="127"/>
    </row>
    <row r="430" spans="1:7" ht="30">
      <c r="A430" s="397">
        <v>90302</v>
      </c>
      <c r="B430" s="397" t="s">
        <v>1740</v>
      </c>
      <c r="C430" s="393" t="s">
        <v>1372</v>
      </c>
      <c r="D430" s="394">
        <v>23.36</v>
      </c>
      <c r="E430" s="2" t="str">
        <f t="shared" si="12"/>
        <v>RUFO DE CHAPA METÁLICA Nº 26 COM LARGURA DE 30 CM</v>
      </c>
      <c r="F430" s="343" t="str">
        <f t="shared" si="13"/>
        <v>M</v>
      </c>
      <c r="G430" s="127"/>
    </row>
    <row r="431" spans="1:7" ht="45">
      <c r="A431" s="398">
        <v>90305</v>
      </c>
      <c r="B431" s="398" t="s">
        <v>1741</v>
      </c>
      <c r="C431" s="395" t="s">
        <v>1372</v>
      </c>
      <c r="D431" s="396">
        <v>202</v>
      </c>
      <c r="E431" s="2" t="str">
        <f t="shared" si="12"/>
        <v>CALHA DE CONCRETO ARMADO FCK=15 MPA EM "U" NAS DIMENSÕES DE 38 X 56 CM CONFORME DETALHES EM PROJETO</v>
      </c>
      <c r="F431" s="343" t="str">
        <f t="shared" si="13"/>
        <v>M</v>
      </c>
      <c r="G431" s="127"/>
    </row>
    <row r="432" spans="1:7">
      <c r="A432" s="397">
        <v>90310</v>
      </c>
      <c r="B432" s="397" t="s">
        <v>1742</v>
      </c>
      <c r="C432" s="393" t="s">
        <v>1372</v>
      </c>
      <c r="D432" s="394">
        <v>42.11</v>
      </c>
      <c r="E432" s="2" t="str">
        <f t="shared" si="12"/>
        <v>CALHA EM PVC COM LARGURA DE 40 CM</v>
      </c>
      <c r="F432" s="343" t="str">
        <f t="shared" si="13"/>
        <v>M</v>
      </c>
      <c r="G432" s="127"/>
    </row>
    <row r="433" spans="1:7">
      <c r="A433" s="398">
        <v>90311</v>
      </c>
      <c r="B433" s="398" t="s">
        <v>1743</v>
      </c>
      <c r="C433" s="395" t="s">
        <v>1372</v>
      </c>
      <c r="D433" s="396">
        <v>49.78</v>
      </c>
      <c r="E433" s="2" t="str">
        <f t="shared" si="12"/>
        <v>CALHA EM PVC COM LARGURA DE 60 CM</v>
      </c>
      <c r="F433" s="343" t="str">
        <f t="shared" si="13"/>
        <v>M</v>
      </c>
      <c r="G433" s="127"/>
    </row>
    <row r="434" spans="1:7" ht="30">
      <c r="A434" s="397">
        <v>90312</v>
      </c>
      <c r="B434" s="397" t="s">
        <v>1744</v>
      </c>
      <c r="C434" s="393" t="s">
        <v>1372</v>
      </c>
      <c r="D434" s="394">
        <v>104.58</v>
      </c>
      <c r="E434" s="2" t="str">
        <f t="shared" si="12"/>
        <v>CALHA EM CHAPA GALVANIZADA COM LARGURA DE 40 CM</v>
      </c>
      <c r="F434" s="343" t="str">
        <f t="shared" si="13"/>
        <v>M</v>
      </c>
      <c r="G434" s="127"/>
    </row>
    <row r="435" spans="1:7" ht="30">
      <c r="A435" s="398">
        <v>90314</v>
      </c>
      <c r="B435" s="398" t="s">
        <v>1745</v>
      </c>
      <c r="C435" s="395" t="s">
        <v>1372</v>
      </c>
      <c r="D435" s="396">
        <v>39.54</v>
      </c>
      <c r="E435" s="2" t="str">
        <f t="shared" si="12"/>
        <v>RUFO DE CHAPA DE ALUMÍNIO ESP. 0.5MM, LARGURA DE 30CM</v>
      </c>
      <c r="F435" s="343" t="str">
        <f t="shared" si="13"/>
        <v>M</v>
      </c>
      <c r="G435" s="127"/>
    </row>
    <row r="436" spans="1:7">
      <c r="A436" s="397">
        <v>904</v>
      </c>
      <c r="B436" s="397" t="s">
        <v>1746</v>
      </c>
      <c r="C436" s="393"/>
      <c r="D436" s="394"/>
      <c r="E436" s="2" t="str">
        <f t="shared" si="12"/>
        <v>PLATIBANDA</v>
      </c>
      <c r="F436" s="343" t="str">
        <f t="shared" si="13"/>
        <v/>
      </c>
      <c r="G436" s="127"/>
    </row>
    <row r="437" spans="1:7" ht="75">
      <c r="A437" s="391">
        <v>90403</v>
      </c>
      <c r="B437" s="391" t="s">
        <v>1747</v>
      </c>
      <c r="C437" s="395" t="s">
        <v>1372</v>
      </c>
      <c r="D437" s="396">
        <v>85.99</v>
      </c>
      <c r="E437" s="2" t="str">
        <f t="shared" si="12"/>
        <v>PLATIBANDA DE ALVENARIA DE BLOCO CERÂMICO 10X20X20CM, ASSENTADO COM ARGAMASSA DE CIMENTO, CAL HIDRATADA CH1 E AREIA NO TRAÇO 1:0,5:8, AMARRADA COM PILARETES EM CONC. ARM. A CADA 2M (H=1.0M), EXCL. REVEST.</v>
      </c>
      <c r="F437" s="343" t="str">
        <f t="shared" si="13"/>
        <v>M</v>
      </c>
      <c r="G437" s="127"/>
    </row>
    <row r="438" spans="1:7">
      <c r="A438" s="397">
        <v>905</v>
      </c>
      <c r="B438" s="397" t="s">
        <v>1662</v>
      </c>
      <c r="C438" s="393"/>
      <c r="D438" s="394"/>
      <c r="E438" s="2" t="str">
        <f t="shared" si="12"/>
        <v>REVISÕES E REPAROS</v>
      </c>
      <c r="F438" s="343" t="str">
        <f t="shared" si="13"/>
        <v/>
      </c>
      <c r="G438" s="127"/>
    </row>
    <row r="439" spans="1:7" ht="60">
      <c r="A439" s="391">
        <v>90501</v>
      </c>
      <c r="B439" s="391" t="s">
        <v>1748</v>
      </c>
      <c r="C439" s="395" t="s">
        <v>1355</v>
      </c>
      <c r="D439" s="396">
        <v>42.95</v>
      </c>
      <c r="E439" s="2" t="str">
        <f t="shared" si="12"/>
        <v>RECOLOCAÇÃO DE ENGRADAMENTO DE MADEIRA PARA TELHADO COM TELHA CERÂMICA, COM PONTALETES, TERÇAS, CAIBROS E RIPAS, EXCLUSIVE FORNECIMENTO</v>
      </c>
      <c r="F439" s="343" t="str">
        <f t="shared" si="13"/>
        <v>M2</v>
      </c>
      <c r="G439" s="127"/>
    </row>
    <row r="440" spans="1:7" ht="75">
      <c r="A440" s="397">
        <v>90502</v>
      </c>
      <c r="B440" s="397" t="s">
        <v>1749</v>
      </c>
      <c r="C440" s="393" t="s">
        <v>1355</v>
      </c>
      <c r="D440" s="394">
        <v>14.73</v>
      </c>
      <c r="E440" s="2" t="str">
        <f t="shared" ref="E440:E503" si="14">UPPER(B440)</f>
        <v>RECOLOCAÇÃO DE ESTRUTURA DE MADEIRA PARA TELHADO COM TELHA ONDULADA DE FIBROCIMENTO OU TELHA ECOLÓGICA TIPO ONDULINE, COM PONTALETES E CAIBROS, EXCLUSIVE FORNECIMENTO</v>
      </c>
      <c r="F440" s="343" t="str">
        <f t="shared" ref="F440:F503" si="15">UPPER(C440)</f>
        <v>M2</v>
      </c>
      <c r="G440" s="127"/>
    </row>
    <row r="441" spans="1:7" ht="30">
      <c r="A441" s="398">
        <v>90506</v>
      </c>
      <c r="B441" s="398" t="s">
        <v>1750</v>
      </c>
      <c r="C441" s="395" t="s">
        <v>1355</v>
      </c>
      <c r="D441" s="396">
        <v>11.67</v>
      </c>
      <c r="E441" s="2" t="str">
        <f t="shared" si="14"/>
        <v>RECOLOCAÇÃO DE TELHA ONDULADA DE FIBROCIMENTO 6MM, EXCL. CUMEEIRA</v>
      </c>
      <c r="F441" s="343" t="str">
        <f t="shared" si="15"/>
        <v>M2</v>
      </c>
      <c r="G441" s="127"/>
    </row>
    <row r="442" spans="1:7" ht="30">
      <c r="A442" s="397">
        <v>90507</v>
      </c>
      <c r="B442" s="397" t="s">
        <v>1751</v>
      </c>
      <c r="C442" s="393" t="s">
        <v>1355</v>
      </c>
      <c r="D442" s="394">
        <v>38.33</v>
      </c>
      <c r="E442" s="2" t="str">
        <f t="shared" si="14"/>
        <v>RECOLOCAÇÃO DE TELHA DE FIBROCIMENTO TIPO CANALETE 49, EXCL. CUMEEIRA</v>
      </c>
      <c r="F442" s="343" t="str">
        <f t="shared" si="15"/>
        <v>M2</v>
      </c>
      <c r="G442" s="127"/>
    </row>
    <row r="443" spans="1:7" ht="30">
      <c r="A443" s="398">
        <v>90508</v>
      </c>
      <c r="B443" s="398" t="s">
        <v>1752</v>
      </c>
      <c r="C443" s="395" t="s">
        <v>1355</v>
      </c>
      <c r="D443" s="396">
        <v>24.32</v>
      </c>
      <c r="E443" s="2" t="str">
        <f t="shared" si="14"/>
        <v>RECOLOCAÇÃO DE TELHA DE FIBROCIMENTO TIPO CANALETE 90, EXCL. CUMEEIRA</v>
      </c>
      <c r="F443" s="343" t="str">
        <f t="shared" si="15"/>
        <v>M2</v>
      </c>
      <c r="G443" s="127"/>
    </row>
    <row r="444" spans="1:7" ht="30">
      <c r="A444" s="397">
        <v>90509</v>
      </c>
      <c r="B444" s="397" t="s">
        <v>1753</v>
      </c>
      <c r="C444" s="393" t="s">
        <v>1355</v>
      </c>
      <c r="D444" s="394">
        <v>60.95</v>
      </c>
      <c r="E444" s="2" t="str">
        <f t="shared" si="14"/>
        <v>REMOÇÃO, LAVAGEM COM ESCOVA DE AÇO E RECOLOCAÇÃO DE TELHAS CERÂMICAS</v>
      </c>
      <c r="F444" s="343" t="str">
        <f t="shared" si="15"/>
        <v>M2</v>
      </c>
      <c r="G444" s="127"/>
    </row>
    <row r="445" spans="1:7" ht="30">
      <c r="A445" s="398">
        <v>90511</v>
      </c>
      <c r="B445" s="398" t="s">
        <v>1754</v>
      </c>
      <c r="C445" s="395" t="s">
        <v>1355</v>
      </c>
      <c r="D445" s="396">
        <v>31.2</v>
      </c>
      <c r="E445" s="2" t="str">
        <f t="shared" si="14"/>
        <v>TRATAMENTO EM ESTRUTURA DE MADEIRA COM CUPINICIDA</v>
      </c>
      <c r="F445" s="343" t="str">
        <f t="shared" si="15"/>
        <v>M2</v>
      </c>
      <c r="G445" s="127"/>
    </row>
    <row r="446" spans="1:7" ht="30">
      <c r="A446" s="397">
        <v>90512</v>
      </c>
      <c r="B446" s="397" t="s">
        <v>1755</v>
      </c>
      <c r="C446" s="393" t="s">
        <v>1364</v>
      </c>
      <c r="D446" s="394">
        <v>15.5</v>
      </c>
      <c r="E446" s="2" t="str">
        <f t="shared" si="14"/>
        <v>LIMPEZA DE CALHAS E COLETORES (SERVIÇO REALIZADO POR SERVENTE)</v>
      </c>
      <c r="F446" s="343" t="str">
        <f t="shared" si="15"/>
        <v>M3</v>
      </c>
      <c r="G446" s="127"/>
    </row>
    <row r="447" spans="1:7">
      <c r="A447" s="398">
        <v>10</v>
      </c>
      <c r="B447" s="398" t="s">
        <v>1756</v>
      </c>
      <c r="C447" s="395"/>
      <c r="D447" s="396"/>
      <c r="E447" s="2" t="str">
        <f t="shared" si="14"/>
        <v>IMPERMEABILIZAÇÃO</v>
      </c>
      <c r="F447" s="343" t="str">
        <f t="shared" si="15"/>
        <v/>
      </c>
      <c r="G447" s="127"/>
    </row>
    <row r="448" spans="1:7">
      <c r="A448" s="392">
        <v>1001</v>
      </c>
      <c r="B448" s="392" t="s">
        <v>1757</v>
      </c>
      <c r="C448" s="393"/>
      <c r="D448" s="394"/>
      <c r="E448" s="2" t="str">
        <f t="shared" si="14"/>
        <v>IMPERMEABILIZAÇÃO DE CAIXAS DE ÁGUA</v>
      </c>
      <c r="F448" s="343" t="str">
        <f t="shared" si="15"/>
        <v/>
      </c>
      <c r="G448" s="127"/>
    </row>
    <row r="449" spans="1:7" ht="75">
      <c r="A449" s="391">
        <v>100102</v>
      </c>
      <c r="B449" s="391" t="s">
        <v>1758</v>
      </c>
      <c r="C449" s="395" t="s">
        <v>1355</v>
      </c>
      <c r="D449" s="396">
        <v>55.82</v>
      </c>
      <c r="E449" s="2" t="str">
        <f t="shared" si="14"/>
        <v>IMPERMEABILIZAÇÃO NAS SEGUINTES ETAPAS: CHAPISCO TRAÇO 1:2 C/ SIKA 1 OU EQUIVALENTE, REVEST. DUPLO C/ ARGAMASSA DE CIMENTO E AREIA TRAÇO 1:3 C/ SIKA 1 OU EQUIVALENTE, EM 2X15 MM E ACAB. ARGAMASSA 1:1</v>
      </c>
      <c r="F449" s="343" t="str">
        <f t="shared" si="15"/>
        <v>M2</v>
      </c>
      <c r="G449" s="127"/>
    </row>
    <row r="450" spans="1:7" ht="90">
      <c r="A450" s="397">
        <v>100105</v>
      </c>
      <c r="B450" s="397" t="s">
        <v>1759</v>
      </c>
      <c r="C450" s="393" t="s">
        <v>1355</v>
      </c>
      <c r="D450" s="394">
        <v>120.62</v>
      </c>
      <c r="E450" s="2" t="str">
        <f t="shared" si="14"/>
        <v>ÍNDICE DE IMPERM.C/ MANTA ASFÁLTICA ATENDENDO NBR 9952, ASFALTO POLIMÉRICO, ESP.4MM REFORÇ.C/ FILME INT.EM POLIETILENO, REGUL.BASE C/ ARG.1:4 ESP.MÍN.15MM, PROTEÇÃO MEC. ARG. 1:4 ESP.20MM E JUNTAS DILAT.</v>
      </c>
      <c r="F450" s="343" t="str">
        <f t="shared" si="15"/>
        <v>M2</v>
      </c>
      <c r="G450" s="127"/>
    </row>
    <row r="451" spans="1:7" ht="45">
      <c r="A451" s="398">
        <v>1002</v>
      </c>
      <c r="B451" s="398" t="s">
        <v>1760</v>
      </c>
      <c r="C451" s="395"/>
      <c r="D451" s="396"/>
      <c r="E451" s="2" t="str">
        <f t="shared" si="14"/>
        <v>IMPERMEABILIZAÇÃO CALHAS, LAJES DESCOBERTAS, BALDRAMES, PAREDES E JARDINEIRAS</v>
      </c>
      <c r="F451" s="343" t="str">
        <f t="shared" si="15"/>
        <v/>
      </c>
      <c r="G451" s="127"/>
    </row>
    <row r="452" spans="1:7" ht="30">
      <c r="A452" s="392">
        <v>100202</v>
      </c>
      <c r="B452" s="392" t="s">
        <v>1761</v>
      </c>
      <c r="C452" s="393" t="s">
        <v>1355</v>
      </c>
      <c r="D452" s="394">
        <v>40.46</v>
      </c>
      <c r="E452" s="2" t="str">
        <f t="shared" si="14"/>
        <v>IMPERMEABILIZAÇÃO COM ARGAMASSA DE IGOL 2 - MARCA DE REFERÊNCIA SIKA</v>
      </c>
      <c r="F452" s="343" t="str">
        <f t="shared" si="15"/>
        <v>M2</v>
      </c>
      <c r="G452" s="127"/>
    </row>
    <row r="453" spans="1:7" ht="30">
      <c r="A453" s="398">
        <v>100203</v>
      </c>
      <c r="B453" s="398" t="s">
        <v>1762</v>
      </c>
      <c r="C453" s="395" t="s">
        <v>1355</v>
      </c>
      <c r="D453" s="396">
        <v>34.97</v>
      </c>
      <c r="E453" s="2" t="str">
        <f t="shared" si="14"/>
        <v>PINTURA IMPERMEABILIZANTE COM IGOLFLEX OU EQUIVALENTE A 3 DEMÃOS</v>
      </c>
      <c r="F453" s="343" t="str">
        <f t="shared" si="15"/>
        <v>M2</v>
      </c>
      <c r="G453" s="127"/>
    </row>
    <row r="454" spans="1:7" ht="75">
      <c r="A454" s="397">
        <v>100204</v>
      </c>
      <c r="B454" s="397" t="s">
        <v>1763</v>
      </c>
      <c r="C454" s="393" t="s">
        <v>1355</v>
      </c>
      <c r="D454" s="394">
        <v>30.58</v>
      </c>
      <c r="E454" s="2" t="str">
        <f t="shared" si="14"/>
        <v>IMPERMEABILIZAÇÃO, EMPREGANDO ARGAMASSA DE CIMENTO E AREIA SEM PENEIRAR NO TRAÇO 1:3 COM ADITIVO IMPERMEABILIZADO TIPO SIKA 1 OU EQUIVALENTE, ESPESSURA DE 2 CM</v>
      </c>
      <c r="F454" s="343" t="str">
        <f t="shared" si="15"/>
        <v>M2</v>
      </c>
      <c r="G454" s="127"/>
    </row>
    <row r="455" spans="1:7" ht="90">
      <c r="A455" s="398">
        <v>100208</v>
      </c>
      <c r="B455" s="398" t="s">
        <v>1764</v>
      </c>
      <c r="C455" s="395" t="s">
        <v>1355</v>
      </c>
      <c r="D455" s="396">
        <v>107.86</v>
      </c>
      <c r="E455" s="2" t="str">
        <f t="shared" si="14"/>
        <v>ÍNDICE DE IMPERM.C/ MANTA ASFÁLTICA ATENDENDO NBR 9952, ASFALTO POLIMERIZADO ESP.3MM, REFORÇ.C/ FILME INT. POLIETILENO, REGUL. BASE C/ ARG.1:4 ESP.MÍN.15MM, PROTEÇÃO MEC. ARG.1:4 ESP.20MM E JUNTAS DILAT.</v>
      </c>
      <c r="F455" s="343" t="str">
        <f t="shared" si="15"/>
        <v>M2</v>
      </c>
      <c r="G455" s="127"/>
    </row>
    <row r="456" spans="1:7">
      <c r="A456" s="397">
        <v>1003</v>
      </c>
      <c r="B456" s="397" t="s">
        <v>1765</v>
      </c>
      <c r="C456" s="393"/>
      <c r="D456" s="394"/>
      <c r="E456" s="2" t="str">
        <f t="shared" si="14"/>
        <v>IMPERMEABILIZAÇÃO DE FOSSAS E FILTROS</v>
      </c>
      <c r="F456" s="343" t="str">
        <f t="shared" si="15"/>
        <v/>
      </c>
      <c r="G456" s="127"/>
    </row>
    <row r="457" spans="1:7" ht="90">
      <c r="A457" s="391">
        <v>100301</v>
      </c>
      <c r="B457" s="391" t="s">
        <v>1766</v>
      </c>
      <c r="C457" s="395" t="s">
        <v>1355</v>
      </c>
      <c r="D457" s="396">
        <v>64.78</v>
      </c>
      <c r="E457" s="2" t="str">
        <f t="shared" si="14"/>
        <v>IMPERMEABILIZAÇÃO NAS SEGUINTES ETAPAS: CHAPISCO TRAÇO 1:2 C/ SIKA 1 PROP. 1:10 OU EQUIV., REVEST. DUPLO C/ ARGAMASSA DE CIMENTO E AREIA TRAÇO 1:3 C/ SIKA 1 PROP. 1:12 OU EQUIVALENTE, ESP. 2X15 MM E ACAB. ARGAMASSA 1:2</v>
      </c>
      <c r="F457" s="343" t="str">
        <f t="shared" si="15"/>
        <v>M2</v>
      </c>
      <c r="G457" s="127"/>
    </row>
    <row r="458" spans="1:7">
      <c r="A458" s="397">
        <v>11</v>
      </c>
      <c r="B458" s="397" t="s">
        <v>1767</v>
      </c>
      <c r="C458" s="393"/>
      <c r="D458" s="394"/>
      <c r="E458" s="2" t="str">
        <f t="shared" si="14"/>
        <v>TETOS E FORROS</v>
      </c>
      <c r="F458" s="343" t="str">
        <f t="shared" si="15"/>
        <v/>
      </c>
      <c r="G458" s="127"/>
    </row>
    <row r="459" spans="1:7">
      <c r="A459" s="391">
        <v>1101</v>
      </c>
      <c r="B459" s="391" t="s">
        <v>1768</v>
      </c>
      <c r="C459" s="395"/>
      <c r="D459" s="396"/>
      <c r="E459" s="2" t="str">
        <f t="shared" si="14"/>
        <v>REVESTIMENTO COM ARGAMASSA</v>
      </c>
      <c r="F459" s="343" t="str">
        <f t="shared" si="15"/>
        <v/>
      </c>
      <c r="G459" s="127"/>
    </row>
    <row r="460" spans="1:7" ht="45">
      <c r="A460" s="392">
        <v>110101</v>
      </c>
      <c r="B460" s="392" t="s">
        <v>1769</v>
      </c>
      <c r="C460" s="393" t="s">
        <v>1355</v>
      </c>
      <c r="D460" s="394">
        <v>9.2799999999999994</v>
      </c>
      <c r="E460" s="2" t="str">
        <f t="shared" si="14"/>
        <v>CHAPISCO COM ARGAMASSA DE CIMENTO E AREIA MÉDIA OU GROSSA LAVADA NO TRAÇO 1:3, ESPESSURA 5 MM</v>
      </c>
      <c r="F460" s="343" t="str">
        <f t="shared" si="15"/>
        <v>M2</v>
      </c>
      <c r="G460" s="127"/>
    </row>
    <row r="461" spans="1:7" ht="45">
      <c r="A461" s="398">
        <v>110105</v>
      </c>
      <c r="B461" s="398" t="s">
        <v>1770</v>
      </c>
      <c r="C461" s="395" t="s">
        <v>1355</v>
      </c>
      <c r="D461" s="396">
        <v>45.49</v>
      </c>
      <c r="E461" s="2" t="str">
        <f t="shared" si="14"/>
        <v>REBOCO TIPO PAULISTA COM ARGAMASSA DE CIMENTO, CAL HIDRATADA E AREIA FINA LAVADA NO TRAÇO 1:1:6 ESPESSURA DE 25 MM</v>
      </c>
      <c r="F461" s="343" t="str">
        <f t="shared" si="15"/>
        <v>M2</v>
      </c>
      <c r="G461" s="127"/>
    </row>
    <row r="462" spans="1:7">
      <c r="A462" s="397">
        <v>1102</v>
      </c>
      <c r="B462" s="397" t="s">
        <v>1771</v>
      </c>
      <c r="C462" s="393"/>
      <c r="D462" s="394"/>
      <c r="E462" s="2" t="str">
        <f t="shared" si="14"/>
        <v>REBAIXAMENTOS</v>
      </c>
      <c r="F462" s="343" t="str">
        <f t="shared" si="15"/>
        <v/>
      </c>
      <c r="G462" s="127"/>
    </row>
    <row r="463" spans="1:7">
      <c r="A463" s="391">
        <v>110201</v>
      </c>
      <c r="B463" s="391" t="s">
        <v>1772</v>
      </c>
      <c r="C463" s="395" t="s">
        <v>1355</v>
      </c>
      <c r="D463" s="396">
        <v>32.869999999999997</v>
      </c>
      <c r="E463" s="2" t="str">
        <f t="shared" si="14"/>
        <v>FORRO DE GESSO ACABAMENTO TIPO LISO</v>
      </c>
      <c r="F463" s="343" t="str">
        <f t="shared" si="15"/>
        <v>M2</v>
      </c>
      <c r="G463" s="127"/>
    </row>
    <row r="464" spans="1:7">
      <c r="A464" s="397">
        <v>110203</v>
      </c>
      <c r="B464" s="397" t="s">
        <v>1773</v>
      </c>
      <c r="C464" s="393" t="s">
        <v>1355</v>
      </c>
      <c r="D464" s="394">
        <v>35.74</v>
      </c>
      <c r="E464" s="2" t="str">
        <f t="shared" si="14"/>
        <v>FORRO DE GESSO ACABAMENTO TIPO BISOTADO</v>
      </c>
      <c r="F464" s="343" t="str">
        <f t="shared" si="15"/>
        <v>M2</v>
      </c>
      <c r="G464" s="127"/>
    </row>
    <row r="465" spans="1:7" ht="60">
      <c r="A465" s="398">
        <v>110207</v>
      </c>
      <c r="B465" s="398" t="s">
        <v>1774</v>
      </c>
      <c r="C465" s="395" t="s">
        <v>1355</v>
      </c>
      <c r="D465" s="396">
        <v>65.34</v>
      </c>
      <c r="E465" s="2" t="str">
        <f t="shared" si="14"/>
        <v>FORRO COM PLACAS DE ISOPOR DE 2CM, COBERTAS COM COMPENSADO 4MM, APOIADO SOBRE RIPAS DE PARAJU DE 10X2CM FIXADAS NA ESTRUTURA DO TELHADO</v>
      </c>
      <c r="F465" s="343" t="str">
        <f t="shared" si="15"/>
        <v>M2</v>
      </c>
      <c r="G465" s="127"/>
    </row>
    <row r="466" spans="1:7" ht="45">
      <c r="A466" s="397">
        <v>110208</v>
      </c>
      <c r="B466" s="397" t="s">
        <v>1775</v>
      </c>
      <c r="C466" s="393" t="s">
        <v>1355</v>
      </c>
      <c r="D466" s="394">
        <v>39.81</v>
      </c>
      <c r="E466" s="2" t="str">
        <f t="shared" si="14"/>
        <v>FORRO EM COMPENSADO 4MM APOIADAS SOBRE RIPAS DE PARAJU DE 10X2CM APARELHADAS FIXADAS NA ESTRUTURA DO TELHADO</v>
      </c>
      <c r="F466" s="343" t="str">
        <f t="shared" si="15"/>
        <v>M2</v>
      </c>
      <c r="G466" s="127"/>
    </row>
    <row r="467" spans="1:7" ht="30">
      <c r="A467" s="398">
        <v>110210</v>
      </c>
      <c r="B467" s="398" t="s">
        <v>1776</v>
      </c>
      <c r="C467" s="395" t="s">
        <v>1355</v>
      </c>
      <c r="D467" s="396">
        <v>51.8</v>
      </c>
      <c r="E467" s="2" t="str">
        <f t="shared" si="14"/>
        <v>FORRO PVC BRANCO L = 20 CM, FRISADO, COLOCADO</v>
      </c>
      <c r="F467" s="343" t="str">
        <f t="shared" si="15"/>
        <v>M2</v>
      </c>
      <c r="G467" s="127"/>
    </row>
    <row r="468" spans="1:7" ht="30">
      <c r="A468" s="397">
        <v>1103</v>
      </c>
      <c r="B468" s="397" t="s">
        <v>1777</v>
      </c>
      <c r="C468" s="393"/>
      <c r="D468" s="394"/>
      <c r="E468" s="2" t="str">
        <f t="shared" si="14"/>
        <v>REVESTIMENTO EMPREGANDO ARGAMASSA DE CIMENTO, CAL E AREIA</v>
      </c>
      <c r="F468" s="343" t="str">
        <f t="shared" si="15"/>
        <v/>
      </c>
      <c r="G468" s="127"/>
    </row>
    <row r="469" spans="1:7" ht="45">
      <c r="A469" s="391">
        <v>110301</v>
      </c>
      <c r="B469" s="391" t="s">
        <v>1778</v>
      </c>
      <c r="C469" s="395" t="s">
        <v>1355</v>
      </c>
      <c r="D469" s="396">
        <v>25.58</v>
      </c>
      <c r="E469" s="2" t="str">
        <f t="shared" si="14"/>
        <v>EMBOÇO DE ARGAMASSA DE CIMENTO, CAL HIDRATADA CH1 E AREIA LAVADA TRAÇO 1:0.5:6, ESPESSURA 20 MM</v>
      </c>
      <c r="F469" s="343" t="str">
        <f t="shared" si="15"/>
        <v>M2</v>
      </c>
      <c r="G469" s="127"/>
    </row>
    <row r="470" spans="1:7" ht="45">
      <c r="A470" s="397">
        <v>110302</v>
      </c>
      <c r="B470" s="397" t="s">
        <v>1779</v>
      </c>
      <c r="C470" s="393" t="s">
        <v>1355</v>
      </c>
      <c r="D470" s="394">
        <v>43.83</v>
      </c>
      <c r="E470" s="2" t="str">
        <f t="shared" si="14"/>
        <v>REBOCO TIPO PAULISTA DE ARGAMASSA DE CIMENTO, CAL HIDRATADA CH1 E AREIA LAVADA TRAÇO 1:0.5:6, ESPESSURA 25 MM</v>
      </c>
      <c r="F470" s="343" t="str">
        <f t="shared" si="15"/>
        <v>M2</v>
      </c>
      <c r="G470" s="127"/>
    </row>
    <row r="471" spans="1:7">
      <c r="A471" s="398">
        <v>1104</v>
      </c>
      <c r="B471" s="398" t="s">
        <v>1662</v>
      </c>
      <c r="C471" s="395"/>
      <c r="D471" s="396"/>
      <c r="E471" s="2" t="str">
        <f t="shared" si="14"/>
        <v>REVISÕES E REPAROS</v>
      </c>
      <c r="F471" s="343" t="str">
        <f t="shared" si="15"/>
        <v/>
      </c>
      <c r="G471" s="127"/>
    </row>
    <row r="472" spans="1:7" ht="30">
      <c r="A472" s="392">
        <v>110401</v>
      </c>
      <c r="B472" s="392" t="s">
        <v>1780</v>
      </c>
      <c r="C472" s="393" t="s">
        <v>1355</v>
      </c>
      <c r="D472" s="394">
        <v>37.869999999999997</v>
      </c>
      <c r="E472" s="2" t="str">
        <f t="shared" si="14"/>
        <v>RECOLOCAÇÃO DE FORRO DE MADEIRA, COM APROVEITAMENTO DO MATERIAL</v>
      </c>
      <c r="F472" s="343" t="str">
        <f t="shared" si="15"/>
        <v>M2</v>
      </c>
      <c r="G472" s="127"/>
    </row>
    <row r="473" spans="1:7">
      <c r="A473" s="398">
        <v>12</v>
      </c>
      <c r="B473" s="398" t="s">
        <v>1781</v>
      </c>
      <c r="C473" s="395"/>
      <c r="D473" s="396"/>
      <c r="E473" s="2" t="str">
        <f t="shared" si="14"/>
        <v>REVESTIMENTO DE PAREDES</v>
      </c>
      <c r="F473" s="343" t="str">
        <f t="shared" si="15"/>
        <v/>
      </c>
      <c r="G473" s="127"/>
    </row>
    <row r="474" spans="1:7">
      <c r="A474" s="392">
        <v>1201</v>
      </c>
      <c r="B474" s="392" t="s">
        <v>1768</v>
      </c>
      <c r="C474" s="393"/>
      <c r="D474" s="394"/>
      <c r="E474" s="2" t="str">
        <f t="shared" si="14"/>
        <v>REVESTIMENTO COM ARGAMASSA</v>
      </c>
      <c r="F474" s="343" t="str">
        <f t="shared" si="15"/>
        <v/>
      </c>
      <c r="G474" s="127"/>
    </row>
    <row r="475" spans="1:7" ht="45">
      <c r="A475" s="391">
        <v>120101</v>
      </c>
      <c r="B475" s="391" t="s">
        <v>1782</v>
      </c>
      <c r="C475" s="395" t="s">
        <v>1355</v>
      </c>
      <c r="D475" s="396">
        <v>4.8499999999999996</v>
      </c>
      <c r="E475" s="2" t="str">
        <f t="shared" si="14"/>
        <v>CHAPISCO DE ARGAMASSA DE CIMENTO E AREIA MÉDIA OU GROSSA LAVADA, NO TRAÇO 1:3, ESPESSURA 5 MM</v>
      </c>
      <c r="F475" s="343" t="str">
        <f t="shared" si="15"/>
        <v>M2</v>
      </c>
      <c r="G475" s="127"/>
    </row>
    <row r="476" spans="1:7">
      <c r="A476" s="397">
        <v>1202</v>
      </c>
      <c r="B476" s="397" t="s">
        <v>1783</v>
      </c>
      <c r="C476" s="393"/>
      <c r="D476" s="394"/>
      <c r="E476" s="2" t="str">
        <f t="shared" si="14"/>
        <v>ACABAMENTOS</v>
      </c>
      <c r="F476" s="343" t="str">
        <f t="shared" si="15"/>
        <v/>
      </c>
      <c r="G476" s="127"/>
    </row>
    <row r="477" spans="1:7" ht="75">
      <c r="A477" s="391">
        <v>120201</v>
      </c>
      <c r="B477" s="391" t="s">
        <v>1784</v>
      </c>
      <c r="C477" s="395" t="s">
        <v>1355</v>
      </c>
      <c r="D477" s="396">
        <v>44.46</v>
      </c>
      <c r="E477" s="2" t="str">
        <f t="shared" si="14"/>
        <v>AZULEJO BRANCO 15 X 15 CM, JUNTAS A PRUMO, ASSENTADO COM ARGAMASSA DE CIMENTO COLANTE, INCLUSIVE REJUNTAMENTO COM CIMENTO BRANCO, MARCAS DE REFERÊNCIA ELIANE, CECRISA OU PORTOBELLO</v>
      </c>
      <c r="F477" s="343" t="str">
        <f t="shared" si="15"/>
        <v>M2</v>
      </c>
      <c r="G477" s="127"/>
    </row>
    <row r="478" spans="1:7" ht="45">
      <c r="A478" s="397">
        <v>120202</v>
      </c>
      <c r="B478" s="397" t="s">
        <v>1785</v>
      </c>
      <c r="C478" s="393" t="s">
        <v>1355</v>
      </c>
      <c r="D478" s="394">
        <v>6.98</v>
      </c>
      <c r="E478" s="2" t="str">
        <f t="shared" si="14"/>
        <v>REJUNTAMENTO PARA AZULEJOS, USANDO CIMENTO BRANCO, PARA JUNTAS DE NO MÁXIMO 3 MM DE ESPESSURA</v>
      </c>
      <c r="F478" s="343" t="str">
        <f t="shared" si="15"/>
        <v>M2</v>
      </c>
      <c r="G478" s="127"/>
    </row>
    <row r="479" spans="1:7" ht="45">
      <c r="A479" s="398">
        <v>120205</v>
      </c>
      <c r="B479" s="398" t="s">
        <v>1786</v>
      </c>
      <c r="C479" s="395" t="s">
        <v>1372</v>
      </c>
      <c r="D479" s="396">
        <v>32.89</v>
      </c>
      <c r="E479" s="2" t="str">
        <f t="shared" si="14"/>
        <v>RODA-PAREDE DE MADEIRA DE LEI TIPO PARAJU OU EQUIVALENTE, DE 10 X 2.5CM, FIXADO COM PARAFUSO E BUCHA PLÁSTICA N° 8</v>
      </c>
      <c r="F479" s="343" t="str">
        <f t="shared" si="15"/>
        <v>M</v>
      </c>
      <c r="G479" s="127"/>
    </row>
    <row r="480" spans="1:7" ht="45">
      <c r="A480" s="397">
        <v>120207</v>
      </c>
      <c r="B480" s="397" t="s">
        <v>1787</v>
      </c>
      <c r="C480" s="393" t="s">
        <v>1372</v>
      </c>
      <c r="D480" s="394">
        <v>43.79</v>
      </c>
      <c r="E480" s="2" t="str">
        <f t="shared" si="14"/>
        <v>RODA-PAREDE DE MADEIRA DE LEI TIPO PARAJU OU EQUIVALENTE, DE 20 X 1.5CM FIXADO COM PARAFUSO E BUCHA PLÁSTICA N° 7</v>
      </c>
      <c r="F480" s="343" t="str">
        <f t="shared" si="15"/>
        <v>M</v>
      </c>
      <c r="G480" s="127"/>
    </row>
    <row r="481" spans="1:7" ht="30">
      <c r="A481" s="398">
        <v>120208</v>
      </c>
      <c r="B481" s="398" t="s">
        <v>1788</v>
      </c>
      <c r="C481" s="395" t="s">
        <v>1372</v>
      </c>
      <c r="D481" s="396">
        <v>11.84</v>
      </c>
      <c r="E481" s="2" t="str">
        <f t="shared" si="14"/>
        <v>ACABAMENTO DE ALUMÍNIO COM PERFIL DE CANTO PARA ARREMATE DAS PAREDES</v>
      </c>
      <c r="F481" s="343" t="str">
        <f t="shared" si="15"/>
        <v>M</v>
      </c>
      <c r="G481" s="127"/>
    </row>
    <row r="482" spans="1:7" ht="30">
      <c r="A482" s="397">
        <v>120216</v>
      </c>
      <c r="B482" s="397" t="s">
        <v>1789</v>
      </c>
      <c r="C482" s="393" t="s">
        <v>1372</v>
      </c>
      <c r="D482" s="394">
        <v>11.9</v>
      </c>
      <c r="E482" s="2" t="str">
        <f t="shared" si="14"/>
        <v>ACABAMENTO DE PERFIL "U" EM ALUMÍNIO ANODIZADO FOSCO 1/2"</v>
      </c>
      <c r="F482" s="343" t="str">
        <f t="shared" si="15"/>
        <v>M</v>
      </c>
      <c r="G482" s="127"/>
    </row>
    <row r="483" spans="1:7" ht="60">
      <c r="A483" s="398">
        <v>120220</v>
      </c>
      <c r="B483" s="398" t="s">
        <v>1790</v>
      </c>
      <c r="C483" s="395" t="s">
        <v>1355</v>
      </c>
      <c r="D483" s="396">
        <v>56.03</v>
      </c>
      <c r="E483" s="2" t="str">
        <f t="shared" si="14"/>
        <v>CERÂMICA 10 X 10 CM, MARCAS DE REFERÊNCIA ELIANE, CECRISA OU PORTOBELLO, NAS CORES BRANCO OU AREIA, COM REJUNTE ESP. 0.5 CM, EMPREGANDO ARGAMASSA COLANTE</v>
      </c>
      <c r="F483" s="343" t="str">
        <f t="shared" si="15"/>
        <v>M2</v>
      </c>
      <c r="G483" s="127"/>
    </row>
    <row r="484" spans="1:7" ht="75">
      <c r="A484" s="397">
        <v>120221</v>
      </c>
      <c r="B484" s="397" t="s">
        <v>13918</v>
      </c>
      <c r="C484" s="393" t="s">
        <v>1355</v>
      </c>
      <c r="D484" s="394">
        <v>121.5</v>
      </c>
      <c r="E484" s="2" t="str">
        <f t="shared" si="14"/>
        <v>PASTILHA CERÂMICA BRANCA 5 X 5 CM, ASSENTADA COM ARGAMASSA DE CIMENTO COLANTE E REJUNTE PRÉ-FABRICADO, MARCAS DE REFERÊNCIA ATLAS, JATOBÁ, NGK OU EQUIVALENTWE</v>
      </c>
      <c r="F484" s="343" t="str">
        <f t="shared" si="15"/>
        <v>M2</v>
      </c>
      <c r="G484" s="127"/>
    </row>
    <row r="485" spans="1:7" ht="45">
      <c r="A485" s="398">
        <v>120224</v>
      </c>
      <c r="B485" s="398" t="s">
        <v>1791</v>
      </c>
      <c r="C485" s="395" t="s">
        <v>1355</v>
      </c>
      <c r="D485" s="396">
        <v>11.74</v>
      </c>
      <c r="E485" s="2" t="str">
        <f t="shared" si="14"/>
        <v>ASSENTAMENTO DE REVESTIMENTO CERÂMICO COM CIMENTO COLANTE, EXCL. REJUNTAMENTO E CERÂMICA</v>
      </c>
      <c r="F485" s="343" t="str">
        <f t="shared" si="15"/>
        <v>M2</v>
      </c>
      <c r="G485" s="127"/>
    </row>
    <row r="486" spans="1:7" ht="45">
      <c r="A486" s="397">
        <v>120227</v>
      </c>
      <c r="B486" s="397" t="s">
        <v>1792</v>
      </c>
      <c r="C486" s="393" t="s">
        <v>1372</v>
      </c>
      <c r="D486" s="394">
        <v>42.15</v>
      </c>
      <c r="E486" s="2" t="str">
        <f t="shared" si="14"/>
        <v>RODA PAREDE EM GRANITO CINZA ANDORINHA 7X2CM, COM ACABAMENTO ABAULADO NOS DOIS LADOS</v>
      </c>
      <c r="F486" s="343" t="str">
        <f t="shared" si="15"/>
        <v>M</v>
      </c>
      <c r="G486" s="127"/>
    </row>
    <row r="487" spans="1:7" ht="75">
      <c r="A487" s="398">
        <v>120232</v>
      </c>
      <c r="B487" s="398" t="s">
        <v>1793</v>
      </c>
      <c r="C487" s="395" t="s">
        <v>1355</v>
      </c>
      <c r="D487" s="396">
        <v>57.88</v>
      </c>
      <c r="E487" s="2" t="str">
        <f t="shared" si="14"/>
        <v>CERÂMICA 10 X 10 CM, REF CAMBURI BRANCO ELIANE, CECRISA OU PORTOBELLO, EMPREGANDO ARGAMASSA COLANTE, INCLUSIVE REJUNTAMENTO JUNTA PLUS CINZA CLARO ESP. 3 MM</v>
      </c>
      <c r="F487" s="343" t="str">
        <f t="shared" si="15"/>
        <v>M2</v>
      </c>
      <c r="G487" s="127"/>
    </row>
    <row r="488" spans="1:7" ht="90">
      <c r="A488" s="397">
        <v>120233</v>
      </c>
      <c r="B488" s="397" t="s">
        <v>1794</v>
      </c>
      <c r="C488" s="393" t="s">
        <v>1355</v>
      </c>
      <c r="D488" s="394">
        <v>45.61</v>
      </c>
      <c r="E488" s="2" t="str">
        <f t="shared" si="14"/>
        <v>ASSENTAMENTO E REJUNTAMENTO DE PISO EM PORCELANATO (DIMENSÕES SUPERIORES A 30X30CM) UTILIZANDO DUPLA COLAGEM DE ARGAMASSA COLANTE PARA PORCELANATO TIPO ACII/ACIII, EXCLUSIVE FORNECIMENTO DO PORCELANATO E DO REJUNTE</v>
      </c>
      <c r="F488" s="343" t="str">
        <f t="shared" si="15"/>
        <v>M2</v>
      </c>
      <c r="G488" s="127"/>
    </row>
    <row r="489" spans="1:7" ht="90">
      <c r="A489" s="398">
        <v>120236</v>
      </c>
      <c r="B489" s="398" t="s">
        <v>1795</v>
      </c>
      <c r="C489" s="395" t="s">
        <v>1355</v>
      </c>
      <c r="D489" s="396">
        <v>53.93</v>
      </c>
      <c r="E489" s="2" t="str">
        <f t="shared" si="14"/>
        <v>CERÂMICA RETIFICADA, ACABAMENTO BRILHANTE, DIM. 32X44CM, REF. DE COR OVIEDO PURO BRANCO BIANCOGRES/EQUIV. ASSENTADO COM ARGAMASSA DE CIMENTO COLANTE, INCLUSIVE REJUNTAMENTO COM ARGAMASSAPRE-FABRICADA PARA REJUNTE</v>
      </c>
      <c r="F489" s="343" t="str">
        <f t="shared" si="15"/>
        <v>M2</v>
      </c>
      <c r="G489" s="127"/>
    </row>
    <row r="490" spans="1:7" ht="30">
      <c r="A490" s="397">
        <v>1203</v>
      </c>
      <c r="B490" s="397" t="s">
        <v>1777</v>
      </c>
      <c r="C490" s="393"/>
      <c r="D490" s="394"/>
      <c r="E490" s="2" t="str">
        <f t="shared" si="14"/>
        <v>REVESTIMENTO EMPREGANDO ARGAMASSA DE CIMENTO, CAL E AREIA</v>
      </c>
      <c r="F490" s="343" t="str">
        <f t="shared" si="15"/>
        <v/>
      </c>
      <c r="G490" s="127"/>
    </row>
    <row r="491" spans="1:7" ht="45">
      <c r="A491" s="398">
        <v>120301</v>
      </c>
      <c r="B491" s="398" t="s">
        <v>1796</v>
      </c>
      <c r="C491" s="395" t="s">
        <v>1355</v>
      </c>
      <c r="D491" s="396">
        <v>22.91</v>
      </c>
      <c r="E491" s="2" t="str">
        <f t="shared" si="14"/>
        <v>EMBOÇO DE ARGAMASSA DE CIMENTO, CAL HIDRATADA CH1 E AREIA MÉDIA OU GROSSA LAVADA NO TRAÇO 1:0.5:6, ESPESSURA 20 MM</v>
      </c>
      <c r="F491" s="343" t="str">
        <f t="shared" si="15"/>
        <v>M2</v>
      </c>
      <c r="G491" s="127"/>
    </row>
    <row r="492" spans="1:7" ht="45">
      <c r="A492" s="392">
        <v>120302</v>
      </c>
      <c r="B492" s="392" t="s">
        <v>1797</v>
      </c>
      <c r="C492" s="393" t="s">
        <v>1355</v>
      </c>
      <c r="D492" s="394">
        <v>15.96</v>
      </c>
      <c r="E492" s="2" t="str">
        <f t="shared" si="14"/>
        <v>REBOCO DE ARGAMASSA DE CIMENTO, CAL HIDRATADA CH1 E AREIA MÉDIA OU GROSSA LAVADA NO TRAÇO 1:0.5:6, ESPESSURA 5MM</v>
      </c>
      <c r="F492" s="343" t="str">
        <f t="shared" si="15"/>
        <v>M2</v>
      </c>
      <c r="G492" s="127"/>
    </row>
    <row r="493" spans="1:7" ht="60">
      <c r="A493" s="398">
        <v>120303</v>
      </c>
      <c r="B493" s="398" t="s">
        <v>1798</v>
      </c>
      <c r="C493" s="395" t="s">
        <v>1355</v>
      </c>
      <c r="D493" s="396">
        <v>38.93</v>
      </c>
      <c r="E493" s="2" t="str">
        <f t="shared" si="14"/>
        <v>REBOCO TIPO PAULISTA DE ARGAMASSA DE CIMENTO, CAL HIDRATADA CH1 E AREIA MÉDIA OU GROSSA LAVADA NO TRAÇO 1:0.5:6, ESPESSURA 25 MM</v>
      </c>
      <c r="F493" s="343" t="str">
        <f t="shared" si="15"/>
        <v>M2</v>
      </c>
      <c r="G493" s="127"/>
    </row>
    <row r="494" spans="1:7" ht="75">
      <c r="A494" s="397">
        <v>120304</v>
      </c>
      <c r="B494" s="397" t="s">
        <v>1799</v>
      </c>
      <c r="C494" s="393" t="s">
        <v>1355</v>
      </c>
      <c r="D494" s="394">
        <v>43.17</v>
      </c>
      <c r="E494" s="2" t="str">
        <f t="shared" si="14"/>
        <v>REBOCO DE ARGAMASSA DE CIMENTO, CAL HIDRATADA CH1 E AREIA MÉDIA OU GROSSA LAVADA NO TRAÇO 1:0.5:6, COM IMPERMEABILIZANTE PARA REVESTIMENTOS (CAIXAS, FOSSAS, FILTROS, CISTERNAS, ETC...)</v>
      </c>
      <c r="F494" s="343" t="str">
        <f t="shared" si="15"/>
        <v>M2</v>
      </c>
      <c r="G494" s="127"/>
    </row>
    <row r="495" spans="1:7" ht="60">
      <c r="A495" s="398">
        <v>120308</v>
      </c>
      <c r="B495" s="398" t="s">
        <v>1800</v>
      </c>
      <c r="C495" s="395" t="s">
        <v>1355</v>
      </c>
      <c r="D495" s="396">
        <v>5.36</v>
      </c>
      <c r="E495" s="2" t="str">
        <f t="shared" si="14"/>
        <v>CHAPISCO DE ARGAMASSA DE CIMENTO E AREIA MÉDIA OU GROSSA LAVADA NO TRAÇO 1:3, ESPESSURA 5MM, COM UTILIZAÇÃO DE IMPERMEABILIZANTE</v>
      </c>
      <c r="F495" s="343" t="str">
        <f t="shared" si="15"/>
        <v>M2</v>
      </c>
      <c r="G495" s="127"/>
    </row>
    <row r="496" spans="1:7">
      <c r="A496" s="397">
        <v>13</v>
      </c>
      <c r="B496" s="397" t="s">
        <v>1801</v>
      </c>
      <c r="C496" s="393"/>
      <c r="D496" s="394"/>
      <c r="E496" s="2" t="str">
        <f t="shared" si="14"/>
        <v>PISOS INTERNOS E EXTERNOS</v>
      </c>
      <c r="F496" s="343" t="str">
        <f t="shared" si="15"/>
        <v/>
      </c>
      <c r="G496" s="127"/>
    </row>
    <row r="497" spans="1:7">
      <c r="A497" s="398">
        <v>1301</v>
      </c>
      <c r="B497" s="398" t="s">
        <v>1802</v>
      </c>
      <c r="C497" s="395"/>
      <c r="D497" s="396"/>
      <c r="E497" s="2" t="str">
        <f t="shared" si="14"/>
        <v>LASTRO DE CONTRAPISO</v>
      </c>
      <c r="F497" s="343" t="str">
        <f t="shared" si="15"/>
        <v/>
      </c>
      <c r="G497" s="127"/>
    </row>
    <row r="498" spans="1:7" ht="45">
      <c r="A498" s="392">
        <v>130103</v>
      </c>
      <c r="B498" s="392" t="s">
        <v>1803</v>
      </c>
      <c r="C498" s="393" t="s">
        <v>1355</v>
      </c>
      <c r="D498" s="394">
        <v>16.77</v>
      </c>
      <c r="E498" s="2" t="str">
        <f t="shared" si="14"/>
        <v>REGULARIZAÇÃO DE BASE P/ REVESTIMENTO CERÂMICO, COM ARGAMASSA DE CIMENTO E AREIA NO TRAÇO 1:5, ESPESSURA 3CM</v>
      </c>
      <c r="F498" s="343" t="str">
        <f t="shared" si="15"/>
        <v>M2</v>
      </c>
      <c r="G498" s="127"/>
    </row>
    <row r="499" spans="1:7" ht="45">
      <c r="A499" s="391">
        <v>130104</v>
      </c>
      <c r="B499" s="391" t="s">
        <v>1804</v>
      </c>
      <c r="C499" s="395" t="s">
        <v>1355</v>
      </c>
      <c r="D499" s="396">
        <v>26.17</v>
      </c>
      <c r="E499" s="2" t="str">
        <f t="shared" si="14"/>
        <v>REGULARIZAÇÃO DE BASE P/ REVESTIMENTO CERÂMICO, COM ARGAMASSA DE CIMENTO E AREIA NO TRAÇO 1:5, ESPESSURA 5CM</v>
      </c>
      <c r="F499" s="343" t="str">
        <f t="shared" si="15"/>
        <v>M2</v>
      </c>
      <c r="G499" s="127"/>
    </row>
    <row r="500" spans="1:7" ht="45">
      <c r="A500" s="397">
        <v>130109</v>
      </c>
      <c r="B500" s="397" t="s">
        <v>1805</v>
      </c>
      <c r="C500" s="393" t="s">
        <v>1355</v>
      </c>
      <c r="D500" s="394">
        <v>53.37</v>
      </c>
      <c r="E500" s="2" t="str">
        <f t="shared" si="14"/>
        <v>LASTRO REGULARIZADO E IMPERMEABILIZADO DE CONCRETO NÃO ESTRUTURAL, ESPESSURA DE 8 CM</v>
      </c>
      <c r="F500" s="343" t="str">
        <f t="shared" si="15"/>
        <v>M2</v>
      </c>
      <c r="G500" s="127"/>
    </row>
    <row r="501" spans="1:7" ht="30">
      <c r="A501" s="398">
        <v>130110</v>
      </c>
      <c r="B501" s="398" t="s">
        <v>1806</v>
      </c>
      <c r="C501" s="395" t="s">
        <v>1355</v>
      </c>
      <c r="D501" s="396">
        <v>44.07</v>
      </c>
      <c r="E501" s="2" t="str">
        <f t="shared" si="14"/>
        <v>LASTRO REGULARIZADO DE CONCRETO NÃO ESTRUTURAL, ESPESSURA DE 8 CM</v>
      </c>
      <c r="F501" s="343" t="str">
        <f t="shared" si="15"/>
        <v>M2</v>
      </c>
      <c r="G501" s="127"/>
    </row>
    <row r="502" spans="1:7" ht="30">
      <c r="A502" s="397">
        <v>130111</v>
      </c>
      <c r="B502" s="397" t="s">
        <v>1807</v>
      </c>
      <c r="C502" s="393" t="s">
        <v>1355</v>
      </c>
      <c r="D502" s="394">
        <v>40.4</v>
      </c>
      <c r="E502" s="2" t="str">
        <f t="shared" si="14"/>
        <v>LASTRO IMPERMEABILIZADO DE CONCRETO NÃO ESTRUTURAL, ESPESSURA DE 6 CM</v>
      </c>
      <c r="F502" s="343" t="str">
        <f t="shared" si="15"/>
        <v>M2</v>
      </c>
      <c r="G502" s="127"/>
    </row>
    <row r="503" spans="1:7" ht="30">
      <c r="A503" s="398">
        <v>130112</v>
      </c>
      <c r="B503" s="398" t="s">
        <v>1808</v>
      </c>
      <c r="C503" s="395" t="s">
        <v>1355</v>
      </c>
      <c r="D503" s="396">
        <v>33.43</v>
      </c>
      <c r="E503" s="2" t="str">
        <f t="shared" si="14"/>
        <v>LASTRO DE CONCRETO NÃO ESTRUTURAL, ESPESSURA DE 6 CM</v>
      </c>
      <c r="F503" s="343" t="str">
        <f t="shared" si="15"/>
        <v>M2</v>
      </c>
      <c r="G503" s="127"/>
    </row>
    <row r="504" spans="1:7" ht="30">
      <c r="A504" s="397">
        <v>130113</v>
      </c>
      <c r="B504" s="397" t="s">
        <v>1809</v>
      </c>
      <c r="C504" s="393" t="s">
        <v>1355</v>
      </c>
      <c r="D504" s="394">
        <v>53.75</v>
      </c>
      <c r="E504" s="2" t="str">
        <f t="shared" ref="E504:E567" si="16">UPPER(B504)</f>
        <v>LASTRO IMPERMEABILIZADO DE CONCRETO NÃO ESTRUTURAL, ESPESSURA DE 8CM</v>
      </c>
      <c r="F504" s="343" t="str">
        <f t="shared" ref="F504:F567" si="17">UPPER(C504)</f>
        <v>M2</v>
      </c>
      <c r="G504" s="127"/>
    </row>
    <row r="505" spans="1:7">
      <c r="A505" s="398">
        <v>1302</v>
      </c>
      <c r="B505" s="398" t="s">
        <v>1783</v>
      </c>
      <c r="C505" s="395"/>
      <c r="D505" s="396"/>
      <c r="E505" s="2" t="str">
        <f t="shared" si="16"/>
        <v>ACABAMENTOS</v>
      </c>
      <c r="F505" s="343" t="str">
        <f t="shared" si="17"/>
        <v/>
      </c>
      <c r="G505" s="127"/>
    </row>
    <row r="506" spans="1:7" ht="60">
      <c r="A506" s="397">
        <v>130202</v>
      </c>
      <c r="B506" s="397" t="s">
        <v>1810</v>
      </c>
      <c r="C506" s="393" t="s">
        <v>1355</v>
      </c>
      <c r="D506" s="394">
        <v>36.24</v>
      </c>
      <c r="E506" s="2" t="str">
        <f t="shared" si="16"/>
        <v>PISO CIMENTADO LISO COM 1.5 CM DE ESPESSURA, DE ARGAMASSA DE CIMENTO E AREIA NO TRAÇO 1:3 E JUNTAS PLÁSTICAS EM QUADROS DE 1 M</v>
      </c>
      <c r="F506" s="343" t="str">
        <f t="shared" si="17"/>
        <v>M2</v>
      </c>
      <c r="G506" s="127"/>
    </row>
    <row r="507" spans="1:7" ht="60">
      <c r="A507" s="391">
        <v>130205</v>
      </c>
      <c r="B507" s="391" t="s">
        <v>1811</v>
      </c>
      <c r="C507" s="395" t="s">
        <v>1355</v>
      </c>
      <c r="D507" s="396">
        <v>230.65</v>
      </c>
      <c r="E507" s="2" t="str">
        <f t="shared" si="16"/>
        <v>PISO DE TÁBUAS CORRIDAS DE PEROBA DE 15CM SOBRE CAIBROS DE 5X6CM ESPAÇADOS DE 50CM, FIXADOS COM ARGAMASSA DE CIMENTO E AREIA NO TRAÇO 1:5</v>
      </c>
      <c r="F507" s="343" t="str">
        <f t="shared" si="17"/>
        <v>M2</v>
      </c>
      <c r="G507" s="127"/>
    </row>
    <row r="508" spans="1:7" ht="45">
      <c r="A508" s="397">
        <v>130208</v>
      </c>
      <c r="B508" s="397" t="s">
        <v>1812</v>
      </c>
      <c r="C508" s="393" t="s">
        <v>1372</v>
      </c>
      <c r="D508" s="394">
        <v>6.14</v>
      </c>
      <c r="E508" s="2" t="str">
        <f t="shared" si="16"/>
        <v>JUNTA PLÁSTICA 17 X 3 MM, PARA PISOS CORRIDOS, INCLUSIVE FORNECIMENTO E COLOCAÇÃO</v>
      </c>
      <c r="F508" s="343" t="str">
        <f t="shared" si="17"/>
        <v>M</v>
      </c>
      <c r="G508" s="127"/>
    </row>
    <row r="509" spans="1:7" ht="45">
      <c r="A509" s="398">
        <v>130209</v>
      </c>
      <c r="B509" s="398" t="s">
        <v>1813</v>
      </c>
      <c r="C509" s="395" t="s">
        <v>1355</v>
      </c>
      <c r="D509" s="396">
        <v>51.82</v>
      </c>
      <c r="E509" s="2" t="str">
        <f t="shared" si="16"/>
        <v>PISO DE CIMENTADO CAMURÇADO EXECUTADO COM ARGAMASSA DE CIMENTO E AREIA NO TRAÇO 1:3, ESP. 3.0CM</v>
      </c>
      <c r="F509" s="343" t="str">
        <f t="shared" si="17"/>
        <v>M2</v>
      </c>
      <c r="G509" s="127"/>
    </row>
    <row r="510" spans="1:7" ht="75">
      <c r="A510" s="397">
        <v>130210</v>
      </c>
      <c r="B510" s="397" t="s">
        <v>1814</v>
      </c>
      <c r="C510" s="393" t="s">
        <v>1355</v>
      </c>
      <c r="D510" s="394">
        <v>41.1</v>
      </c>
      <c r="E510" s="2" t="str">
        <f t="shared" si="16"/>
        <v>PISO CIMENTADO LISO COM 1.5 CM DE ESPESSURA, EM ARGAMASSA DE CIMENTO E AREIA NO TRAÇO 1:3 E JUNTAS PLÁSTICAS EM QUADROS DE 1 M COLORIDO COM CORANTE TIPO XADREZ OU EQUIVALENTE</v>
      </c>
      <c r="F510" s="343" t="str">
        <f t="shared" si="17"/>
        <v>M2</v>
      </c>
      <c r="G510" s="127"/>
    </row>
    <row r="511" spans="1:7" ht="45">
      <c r="A511" s="398">
        <v>130211</v>
      </c>
      <c r="B511" s="398" t="s">
        <v>1815</v>
      </c>
      <c r="C511" s="395" t="s">
        <v>1355</v>
      </c>
      <c r="D511" s="396">
        <v>90.22</v>
      </c>
      <c r="E511" s="2" t="str">
        <f t="shared" si="16"/>
        <v>FORNECIMENTO E INSTALAÇÃO DE PISO PAVIFLEX DIM. 30X30CM, ESP. 2MM LINHA CHROMA CONCEPT REF. FADEMAC OU EQUIVALENTE</v>
      </c>
      <c r="F511" s="343" t="str">
        <f t="shared" si="17"/>
        <v>M2</v>
      </c>
      <c r="G511" s="127"/>
    </row>
    <row r="512" spans="1:7" ht="75">
      <c r="A512" s="397">
        <v>130219</v>
      </c>
      <c r="B512" s="397" t="s">
        <v>1816</v>
      </c>
      <c r="C512" s="393" t="s">
        <v>1355</v>
      </c>
      <c r="D512" s="394">
        <v>58.64</v>
      </c>
      <c r="E512" s="2" t="str">
        <f t="shared" si="16"/>
        <v>PISO CERÂMICO 45X45CM, PEI 5, CARGO PLUS GRAY, MARCAS DE REFERÊNCIA ELIANE, CECRISA OU PORTOBELLO, ASSENTADO COM ARGAMASSA DE CIMENTO COLANTE, INCLUSIVE REJUNTAMENTO</v>
      </c>
      <c r="F512" s="343" t="str">
        <f t="shared" si="17"/>
        <v>M2</v>
      </c>
      <c r="G512" s="127"/>
    </row>
    <row r="513" spans="1:7" ht="45">
      <c r="A513" s="398">
        <v>130222</v>
      </c>
      <c r="B513" s="398" t="s">
        <v>1817</v>
      </c>
      <c r="C513" s="395" t="s">
        <v>1355</v>
      </c>
      <c r="D513" s="396">
        <v>78.14</v>
      </c>
      <c r="E513" s="2" t="str">
        <f t="shared" si="16"/>
        <v>REVESTIMENTO DE PISO COM PLACAS DE BORRACHA PLURIGOMA PRETO PASTILHADO OU EQUIVALENTE, INCLUSIVE ARREMATE</v>
      </c>
      <c r="F513" s="343" t="str">
        <f t="shared" si="17"/>
        <v>M2</v>
      </c>
      <c r="G513" s="127"/>
    </row>
    <row r="514" spans="1:7" ht="45">
      <c r="A514" s="397">
        <v>130223</v>
      </c>
      <c r="B514" s="397" t="s">
        <v>1818</v>
      </c>
      <c r="C514" s="393" t="s">
        <v>1355</v>
      </c>
      <c r="D514" s="394">
        <v>10.59</v>
      </c>
      <c r="E514" s="2" t="str">
        <f t="shared" si="16"/>
        <v>ASSENTAMENTO DE PISO CERÂMICO, COM UTILIZAÇÃO DE CIMENTO COLANTE, EXCL. REJUNTAMENTO E CERÂMICA</v>
      </c>
      <c r="F514" s="343" t="str">
        <f t="shared" si="17"/>
        <v>M2</v>
      </c>
      <c r="G514" s="127"/>
    </row>
    <row r="515" spans="1:7" ht="45">
      <c r="A515" s="398">
        <v>130225</v>
      </c>
      <c r="B515" s="398" t="s">
        <v>1819</v>
      </c>
      <c r="C515" s="395" t="s">
        <v>1355</v>
      </c>
      <c r="D515" s="396">
        <v>6.98</v>
      </c>
      <c r="E515" s="2" t="str">
        <f t="shared" si="16"/>
        <v>REJUNTAMENTO DE PISO CERÂMICO, USANDO CIMENTO BRANCO, PARA JUNTAS DE NO MÁXIMO 3MM DE ESPESSURA</v>
      </c>
      <c r="F515" s="343" t="str">
        <f t="shared" si="17"/>
        <v>M2</v>
      </c>
      <c r="G515" s="127"/>
    </row>
    <row r="516" spans="1:7" ht="30">
      <c r="A516" s="397">
        <v>130226</v>
      </c>
      <c r="B516" s="397" t="s">
        <v>1820</v>
      </c>
      <c r="C516" s="393" t="s">
        <v>1355</v>
      </c>
      <c r="D516" s="394">
        <v>8.5</v>
      </c>
      <c r="E516" s="2" t="str">
        <f t="shared" si="16"/>
        <v>REJUNTAMENTO EMPREGANDO ARGAMASSA PARA REJUNTE, ESP. 5MM</v>
      </c>
      <c r="F516" s="343" t="str">
        <f t="shared" si="17"/>
        <v>M2</v>
      </c>
      <c r="G516" s="127"/>
    </row>
    <row r="517" spans="1:7" ht="90">
      <c r="A517" s="398">
        <v>130228</v>
      </c>
      <c r="B517" s="398" t="s">
        <v>1821</v>
      </c>
      <c r="C517" s="395" t="s">
        <v>1355</v>
      </c>
      <c r="D517" s="396">
        <v>45.61</v>
      </c>
      <c r="E517" s="2" t="str">
        <f t="shared" si="16"/>
        <v>ASSENTAMENTO E REJUNTAMENTO DE PISO EM PORCELANATO (DIMENSÕES SUPERIORES A 30X30CM) UTILIZANDO DUPLA COLAGEM DE ARGAMASSA COLANTE PARA PORCELANATO TIPO ACIII, EXCLUSIVE FORNECIMENTO DO PORCELANATO E DO REJUNTE</v>
      </c>
      <c r="F517" s="343" t="str">
        <f t="shared" si="17"/>
        <v>M2</v>
      </c>
      <c r="G517" s="127"/>
    </row>
    <row r="518" spans="1:7" ht="105">
      <c r="A518" s="397">
        <v>130230</v>
      </c>
      <c r="B518" s="397" t="s">
        <v>1822</v>
      </c>
      <c r="C518" s="393" t="s">
        <v>1355</v>
      </c>
      <c r="D518" s="394">
        <v>91.57</v>
      </c>
      <c r="E518" s="2" t="str">
        <f t="shared" si="16"/>
        <v>PISO ARGAMASSA ALTA RESISTÊNCIA TIPO GRANILITE OU EQUIV DE QUALIDADE COMPROVADA, ESP DE 10MM, COM JUNTAS PLÁSTICA EM QUADROS DE 1M, NA COR NATURAL, COM ACABAMENTO ANTI-DERRAPANTE MECANIZADO, INCLUSIVE REGULARIZAÇÃO E=3.0CM</v>
      </c>
      <c r="F518" s="343" t="str">
        <f t="shared" si="17"/>
        <v>M2</v>
      </c>
      <c r="G518" s="127"/>
    </row>
    <row r="519" spans="1:7" ht="90">
      <c r="A519" s="398">
        <v>130231</v>
      </c>
      <c r="B519" s="398" t="s">
        <v>1823</v>
      </c>
      <c r="C519" s="395" t="s">
        <v>1355</v>
      </c>
      <c r="D519" s="396">
        <v>101.45</v>
      </c>
      <c r="E519" s="2" t="str">
        <f t="shared" si="16"/>
        <v>PISO ARGAMASSA ALTA RESISTÊNCIA TIPO GRANILITE OU EQUIV DE QUALIDADE COMPROVADA, ESP DE 10MM, COM JUNTAS PLÁSTICA EM QUADROS DE 1M, NA COR NATURAL, COM ACABAMENTO POLIDO MECANIZADO, INCLUSIVE REGULARIZAÇÃO E=3.0CM</v>
      </c>
      <c r="F519" s="343" t="str">
        <f t="shared" si="17"/>
        <v>M2</v>
      </c>
      <c r="G519" s="127"/>
    </row>
    <row r="520" spans="1:7" ht="90">
      <c r="A520" s="397">
        <v>130232</v>
      </c>
      <c r="B520" s="397" t="s">
        <v>1824</v>
      </c>
      <c r="C520" s="393" t="s">
        <v>1355</v>
      </c>
      <c r="D520" s="394">
        <v>129.86000000000001</v>
      </c>
      <c r="E520" s="2" t="str">
        <f t="shared" si="16"/>
        <v>PORCELANATO POLIDO, ACABAMENTO BRILHANTE, DIM. 50X50CM, REF. DE COR PANNA PLUS PO ELIANE/EQUIV, UTILIZANDO DUPLA COLAGEM DE ARGAMASSA COLANTE PARA PORCELANATO TIPO ACIII E REJUNTE 1MM PARA PORCELANATO</v>
      </c>
      <c r="F520" s="343" t="str">
        <f t="shared" si="17"/>
        <v>M2</v>
      </c>
      <c r="G520" s="127"/>
    </row>
    <row r="521" spans="1:7" ht="90">
      <c r="A521" s="398">
        <v>130233</v>
      </c>
      <c r="B521" s="398" t="s">
        <v>1825</v>
      </c>
      <c r="C521" s="395" t="s">
        <v>1355</v>
      </c>
      <c r="D521" s="396">
        <v>126.48</v>
      </c>
      <c r="E521" s="2" t="str">
        <f t="shared" si="16"/>
        <v>PORCELANATO POLIDO, ACABAMENTO ACETINADO, DIM. 60X60CM, REF. DE COR CIMENTO CINZA BOLD POTOBELLO/EQUIV, UTILIZANDO DUPLA COLAGEM DE ARGAMASSA COLANTE PARA PORCELANATO TIPO ACIII E REJUNTE 1MM PARA PORCELANATO</v>
      </c>
      <c r="F521" s="343" t="str">
        <f t="shared" si="17"/>
        <v>M2</v>
      </c>
      <c r="G521" s="127"/>
    </row>
    <row r="522" spans="1:7" ht="75">
      <c r="A522" s="397">
        <v>130234</v>
      </c>
      <c r="B522" s="397" t="s">
        <v>1826</v>
      </c>
      <c r="C522" s="393" t="s">
        <v>1355</v>
      </c>
      <c r="D522" s="394">
        <v>134.61000000000001</v>
      </c>
      <c r="E522" s="2" t="str">
        <f t="shared" si="16"/>
        <v>PORCELANATO NATURAL, ACABAMENTO ACETINADO, DIM. 50X50CM, REF. PLATINA NA ELIANE/EQUIV, UTILIZANDO DUPLA COLAGEM DE ARGAMASSA COLANTE PARA PORCELANATO TIPO ACIII E REJUNTE 1MM PARA PORCELANATO</v>
      </c>
      <c r="F522" s="343" t="str">
        <f t="shared" si="17"/>
        <v>M2</v>
      </c>
      <c r="G522" s="127"/>
    </row>
    <row r="523" spans="1:7" ht="90">
      <c r="A523" s="398">
        <v>130235</v>
      </c>
      <c r="B523" s="398" t="s">
        <v>1827</v>
      </c>
      <c r="C523" s="395" t="s">
        <v>1355</v>
      </c>
      <c r="D523" s="396">
        <v>49.13</v>
      </c>
      <c r="E523" s="2" t="str">
        <f t="shared" si="16"/>
        <v>PISO CERÂMICO ESMALTADO, PEI 5, ACABAMENTO SEMIBRILHO, DIM. 44X44CM, REF. DE COR IMOLA ICE BIANCOGRES/EQUIV. ASSENTADO COM ARGAMASSA DE CIMENTO COLANTE, INCLUSIVE REJUNTAMENTO COM CIMENTO BRANCO</v>
      </c>
      <c r="F523" s="343" t="str">
        <f t="shared" si="17"/>
        <v>M2</v>
      </c>
      <c r="G523" s="127"/>
    </row>
    <row r="524" spans="1:7" ht="75">
      <c r="A524" s="397">
        <v>130236</v>
      </c>
      <c r="B524" s="397" t="s">
        <v>1828</v>
      </c>
      <c r="C524" s="393" t="s">
        <v>1355</v>
      </c>
      <c r="D524" s="394">
        <v>57.13</v>
      </c>
      <c r="E524" s="2" t="str">
        <f t="shared" si="16"/>
        <v>PISO CERÂMICO ESMALTADO, PEI 5, ACABAMENTO SEMIBRILHO, DIM. 45X45CM, REF. DE COR CARGO PLUS WHITE ELIANE/EQUIV. ASSENTADO COM ARGAMASSA DE CIMENTO COLANTE, INCLUSIVE REJUNTAMENTO</v>
      </c>
      <c r="F524" s="343" t="str">
        <f t="shared" si="17"/>
        <v>M2</v>
      </c>
      <c r="G524" s="127"/>
    </row>
    <row r="525" spans="1:7">
      <c r="A525" s="398">
        <v>1303</v>
      </c>
      <c r="B525" s="398" t="s">
        <v>1829</v>
      </c>
      <c r="C525" s="395"/>
      <c r="D525" s="396"/>
      <c r="E525" s="2" t="str">
        <f t="shared" si="16"/>
        <v>DEGRAUS, RODAPÉS, SOLEIRAS E PEITORIS</v>
      </c>
      <c r="F525" s="343" t="str">
        <f t="shared" si="17"/>
        <v/>
      </c>
      <c r="G525" s="127"/>
    </row>
    <row r="526" spans="1:7" ht="33.75">
      <c r="A526" s="397">
        <v>130301</v>
      </c>
      <c r="B526" s="397" t="s">
        <v>1830</v>
      </c>
      <c r="C526" s="393" t="s">
        <v>1372</v>
      </c>
      <c r="D526" s="394">
        <v>9.48</v>
      </c>
      <c r="E526" s="2" t="str">
        <f t="shared" si="16"/>
        <v>RODAPÉ DE ARGAMASSA DE CIMENTO E AREIA NO TRAÇO 1:3, ALTURA DE 7 CM E ESPESSURA DE 2 CM</v>
      </c>
      <c r="F526" s="343" t="str">
        <f t="shared" si="17"/>
        <v>M</v>
      </c>
      <c r="G526" s="127"/>
    </row>
    <row r="527" spans="1:7" ht="45">
      <c r="A527" s="391">
        <v>130303</v>
      </c>
      <c r="B527" s="391" t="s">
        <v>1831</v>
      </c>
      <c r="C527" s="395" t="s">
        <v>1372</v>
      </c>
      <c r="D527" s="396">
        <v>26.2</v>
      </c>
      <c r="E527" s="2" t="str">
        <f t="shared" si="16"/>
        <v>RODAPÉ DE CERÂMICA PEI-3, ASSENTADO COM ARGAMASSA DE CIMENTO COLA H = 7.0 CM, INCLUSIVE REJUNTAMENTO</v>
      </c>
      <c r="F527" s="343" t="str">
        <f t="shared" si="17"/>
        <v>M</v>
      </c>
      <c r="G527" s="127"/>
    </row>
    <row r="528" spans="1:7" ht="30">
      <c r="A528" s="397">
        <v>130304</v>
      </c>
      <c r="B528" s="397" t="s">
        <v>1832</v>
      </c>
      <c r="C528" s="393" t="s">
        <v>1372</v>
      </c>
      <c r="D528" s="394">
        <v>22.29</v>
      </c>
      <c r="E528" s="2" t="str">
        <f t="shared" si="16"/>
        <v>RODAPÉ DE MADEIRA DE LEI 7.0 X 1.5 CM, FIXADO COM PARAFUSO E BUCHA PLÁSTICA N° 7</v>
      </c>
      <c r="F528" s="343" t="str">
        <f t="shared" si="17"/>
        <v>M</v>
      </c>
      <c r="G528" s="127"/>
    </row>
    <row r="529" spans="1:7" ht="30">
      <c r="A529" s="398">
        <v>130306</v>
      </c>
      <c r="B529" s="398" t="s">
        <v>1833</v>
      </c>
      <c r="C529" s="395" t="s">
        <v>1372</v>
      </c>
      <c r="D529" s="396">
        <v>40.159999999999997</v>
      </c>
      <c r="E529" s="2" t="str">
        <f t="shared" si="16"/>
        <v>SOLEIRA DE MÁRMORE BRANCO COMUM, ESP. 2CM E LARGURA DE 15CM</v>
      </c>
      <c r="F529" s="343" t="str">
        <f t="shared" si="17"/>
        <v>M</v>
      </c>
      <c r="G529" s="127"/>
    </row>
    <row r="530" spans="1:7" ht="30">
      <c r="A530" s="397">
        <v>130307</v>
      </c>
      <c r="B530" s="397" t="s">
        <v>1834</v>
      </c>
      <c r="C530" s="393" t="s">
        <v>1372</v>
      </c>
      <c r="D530" s="394">
        <v>115.25</v>
      </c>
      <c r="E530" s="2" t="str">
        <f t="shared" si="16"/>
        <v>PEITORIL DE MÁRMORE BRANCO COM LARGURA 40 CM E ESP. 3CM</v>
      </c>
      <c r="F530" s="343" t="str">
        <f t="shared" si="17"/>
        <v>M</v>
      </c>
      <c r="G530" s="127"/>
    </row>
    <row r="531" spans="1:7" ht="30">
      <c r="A531" s="398">
        <v>130308</v>
      </c>
      <c r="B531" s="398" t="s">
        <v>1835</v>
      </c>
      <c r="C531" s="395" t="s">
        <v>1372</v>
      </c>
      <c r="D531" s="396">
        <v>44.09</v>
      </c>
      <c r="E531" s="2" t="str">
        <f t="shared" si="16"/>
        <v>SOLEIRA DE GRANITO ESP. 2 CM E LARGURA DE 15 CM</v>
      </c>
      <c r="F531" s="343" t="str">
        <f t="shared" si="17"/>
        <v>M</v>
      </c>
      <c r="G531" s="127"/>
    </row>
    <row r="532" spans="1:7" ht="45">
      <c r="A532" s="397">
        <v>130311</v>
      </c>
      <c r="B532" s="397" t="s">
        <v>1836</v>
      </c>
      <c r="C532" s="393" t="s">
        <v>1372</v>
      </c>
      <c r="D532" s="394">
        <v>12.55</v>
      </c>
      <c r="E532" s="2" t="str">
        <f t="shared" si="16"/>
        <v>SOLEIRA DE GRANITO CINZA, ESPESSURA 3 CM E LARGURA DE 3 CM, CONFORME DETALHE EM PROJETO</v>
      </c>
      <c r="F532" s="343" t="str">
        <f t="shared" si="17"/>
        <v>M</v>
      </c>
      <c r="G532" s="127"/>
    </row>
    <row r="533" spans="1:7" ht="60">
      <c r="A533" s="398">
        <v>130315</v>
      </c>
      <c r="B533" s="398" t="s">
        <v>1837</v>
      </c>
      <c r="C533" s="395" t="s">
        <v>1372</v>
      </c>
      <c r="D533" s="396">
        <v>37.21</v>
      </c>
      <c r="E533" s="2" t="str">
        <f t="shared" si="16"/>
        <v>RODAPÉ DE MÁRMORE OU GRANITO, ASSENTADO COM ARGAMASSA DE CIMENTO, CAL HIDRATADA CH1 E AREIA NO TRAÇO 1:0,5:8, INCL. REJUNTAMENTO COM CIMENTO BRANCO, H=7CM</v>
      </c>
      <c r="F533" s="343" t="str">
        <f t="shared" si="17"/>
        <v>M</v>
      </c>
      <c r="G533" s="127"/>
    </row>
    <row r="534" spans="1:7" ht="30">
      <c r="A534" s="397">
        <v>130317</v>
      </c>
      <c r="B534" s="397" t="s">
        <v>1838</v>
      </c>
      <c r="C534" s="393" t="s">
        <v>1372</v>
      </c>
      <c r="D534" s="394">
        <v>70.78</v>
      </c>
      <c r="E534" s="2" t="str">
        <f t="shared" si="16"/>
        <v>PEITORIL DE GRANITO CINZA POLIDO, 15 CM, ESP. 3CM</v>
      </c>
      <c r="F534" s="343" t="str">
        <f t="shared" si="17"/>
        <v>M</v>
      </c>
      <c r="G534" s="127"/>
    </row>
    <row r="535" spans="1:7" ht="60">
      <c r="A535" s="398">
        <v>130320</v>
      </c>
      <c r="B535" s="398" t="s">
        <v>1839</v>
      </c>
      <c r="C535" s="395" t="s">
        <v>1372</v>
      </c>
      <c r="D535" s="396">
        <v>21.46</v>
      </c>
      <c r="E535" s="2" t="str">
        <f t="shared" si="16"/>
        <v>RODAPÉ EM CERÂMICA PEI-3, H = 7CM, ASSENTADO COM ARGAMASSA DE CIMENTO, CAL E AREIA, INCL. REJUNTAMENTO COM CIMENTO BRANCO</v>
      </c>
      <c r="F535" s="343" t="str">
        <f t="shared" si="17"/>
        <v>M</v>
      </c>
      <c r="G535" s="127"/>
    </row>
    <row r="536" spans="1:7" ht="60">
      <c r="A536" s="397">
        <v>130321</v>
      </c>
      <c r="B536" s="397" t="s">
        <v>1840</v>
      </c>
      <c r="C536" s="393" t="s">
        <v>1372</v>
      </c>
      <c r="D536" s="394">
        <v>36.56</v>
      </c>
      <c r="E536" s="2" t="str">
        <f t="shared" si="16"/>
        <v>RODAPÉ DE GRANITO CINZA ESP. 2CM, H=7CM, ASSENTADO COM ARGAMASSA DE CIMENTO, CAL HIDRATADA CH1 E AREIA NO TRAÇO 1:0,5:8, INCL. REJUNTAMENTO COM CIMENTO BRANCO</v>
      </c>
      <c r="F536" s="343" t="str">
        <f t="shared" si="17"/>
        <v>M</v>
      </c>
      <c r="G536" s="127"/>
    </row>
    <row r="537" spans="1:7" ht="90">
      <c r="A537" s="398">
        <v>130322</v>
      </c>
      <c r="B537" s="398" t="s">
        <v>1841</v>
      </c>
      <c r="C537" s="395" t="s">
        <v>1372</v>
      </c>
      <c r="D537" s="396">
        <v>19.27</v>
      </c>
      <c r="E537" s="2" t="str">
        <f t="shared" si="16"/>
        <v>RODAPÉ DE ARGAMASSA DE ALTA RESISTÊNCIA TIPO GRANILITE OU EQUIVALENTE DE QUALIDADE COMPROVADA, ALTURA DE 10 CM E ESPESSURA DE 10 MM, COM CANTOS BOLEADOS, EXECUTADO COM CIMENTO E GRANITINA GRANA N.1, INCLUSIVE POLIMENTO</v>
      </c>
      <c r="F537" s="343" t="str">
        <f t="shared" si="17"/>
        <v>M</v>
      </c>
      <c r="G537" s="127"/>
    </row>
    <row r="538" spans="1:7" ht="60">
      <c r="A538" s="397">
        <v>130323</v>
      </c>
      <c r="B538" s="397" t="s">
        <v>1842</v>
      </c>
      <c r="C538" s="393" t="s">
        <v>1372</v>
      </c>
      <c r="D538" s="394">
        <v>33.200000000000003</v>
      </c>
      <c r="E538" s="2" t="str">
        <f t="shared" si="16"/>
        <v>SOLEIRA DE ARGAMASSA DE ALTA RESISTÊNCIA TIPO GRANILITE OU EQUIVALENTE DE QUALIDADE COMPROVADA, LARGURA DE 15CM, EXECUTADO COM CIMENTO E GRANITINA GRANA N.1</v>
      </c>
      <c r="F538" s="343" t="str">
        <f t="shared" si="17"/>
        <v>M</v>
      </c>
      <c r="G538" s="127"/>
    </row>
    <row r="539" spans="1:7">
      <c r="A539" s="398">
        <v>1304</v>
      </c>
      <c r="B539" s="398" t="s">
        <v>1662</v>
      </c>
      <c r="C539" s="395"/>
      <c r="D539" s="396"/>
      <c r="E539" s="2" t="str">
        <f t="shared" si="16"/>
        <v>REVISÕES E REPAROS</v>
      </c>
      <c r="F539" s="343" t="str">
        <f t="shared" si="17"/>
        <v/>
      </c>
      <c r="G539" s="127"/>
    </row>
    <row r="540" spans="1:7" ht="45">
      <c r="A540" s="397">
        <v>130403</v>
      </c>
      <c r="B540" s="397" t="s">
        <v>1843</v>
      </c>
      <c r="C540" s="393" t="s">
        <v>1355</v>
      </c>
      <c r="D540" s="394">
        <v>86.85</v>
      </c>
      <c r="E540" s="2" t="str">
        <f t="shared" si="16"/>
        <v>RECOMPOSIÇÃO DE PISO CIMENTADO, COM ARGAMASSA DE CIMENTO E AREIA NO TRAÇO 1:3, COM 2 CM DE ESPESSURA, INCL. LASTRO</v>
      </c>
      <c r="F540" s="343" t="str">
        <f t="shared" si="17"/>
        <v>M2</v>
      </c>
      <c r="G540" s="127"/>
    </row>
    <row r="541" spans="1:7" ht="45">
      <c r="A541" s="391">
        <v>130404</v>
      </c>
      <c r="B541" s="391" t="s">
        <v>1844</v>
      </c>
      <c r="C541" s="395" t="s">
        <v>1355</v>
      </c>
      <c r="D541" s="396">
        <v>11.73</v>
      </c>
      <c r="E541" s="2" t="str">
        <f t="shared" si="16"/>
        <v>RASPAGEM, CALAFETAÇÃO E ENCERAMENTO DE PISO DE TACOS COMUNS, COM UMA DEMÃO DE CERA</v>
      </c>
      <c r="F541" s="343" t="str">
        <f t="shared" si="17"/>
        <v>M2</v>
      </c>
      <c r="G541" s="127"/>
    </row>
    <row r="542" spans="1:7">
      <c r="A542" s="397">
        <v>14</v>
      </c>
      <c r="B542" s="397" t="s">
        <v>1845</v>
      </c>
      <c r="C542" s="393"/>
      <c r="D542" s="394"/>
      <c r="E542" s="2" t="str">
        <f t="shared" si="16"/>
        <v>INSTALAÇÕES HIDRO-SANITÁRIAS</v>
      </c>
      <c r="F542" s="343" t="str">
        <f t="shared" si="17"/>
        <v/>
      </c>
      <c r="G542" s="127"/>
    </row>
    <row r="543" spans="1:7" ht="30">
      <c r="A543" s="398">
        <v>1401</v>
      </c>
      <c r="B543" s="398" t="s">
        <v>1846</v>
      </c>
      <c r="C543" s="395"/>
      <c r="D543" s="396"/>
      <c r="E543" s="2" t="str">
        <f t="shared" si="16"/>
        <v>SUMIDOUROS, FOSSAS SÉPTICAS E FILTROS ANAERÓBIOS</v>
      </c>
      <c r="F543" s="343" t="str">
        <f t="shared" si="17"/>
        <v/>
      </c>
      <c r="G543" s="127"/>
    </row>
    <row r="544" spans="1:7" ht="75">
      <c r="A544" s="392">
        <v>140102</v>
      </c>
      <c r="B544" s="392" t="s">
        <v>1847</v>
      </c>
      <c r="C544" s="393" t="s">
        <v>1378</v>
      </c>
      <c r="D544" s="394">
        <v>1407.51</v>
      </c>
      <c r="E544" s="2" t="str">
        <f t="shared" si="16"/>
        <v>FOSSA SÉPTICA DE ANÉIS PRÉ-MOLDADOS DE CONCRETO, DIÂMETRO 1.20 M, ALTURA ÚTIL DE 1.70M, COMPLETA, INCLUINDO TAMPA C/VISITA DE 60CM, CONCRETO P/FUNDO ESP.10 CM, E TUBO PARA LIGAÇÃO AO FILTRO</v>
      </c>
      <c r="F544" s="343" t="str">
        <f t="shared" si="17"/>
        <v>UND</v>
      </c>
      <c r="G544" s="127"/>
    </row>
    <row r="545" spans="1:7" ht="75">
      <c r="A545" s="391">
        <v>140103</v>
      </c>
      <c r="B545" s="391" t="s">
        <v>1848</v>
      </c>
      <c r="C545" s="395" t="s">
        <v>1378</v>
      </c>
      <c r="D545" s="396">
        <v>1908.51</v>
      </c>
      <c r="E545" s="2" t="str">
        <f t="shared" si="16"/>
        <v>FILTRO ANAERÓBIO DE ANÉIS PRÉ-MOLDADOS DE CONCRETO, DIÂMETRO DE 1.20M, ALTURA ÚTIL DE 1.80M, COMPLETO, INCL. TAMPA C/VISITA DE 60 CM, CONCRETO P/FUNDO ESP.10CM E TUBULAÇÃO DE SAÍDA DE ESGOTO</v>
      </c>
      <c r="F545" s="343" t="str">
        <f t="shared" si="17"/>
        <v>UND</v>
      </c>
      <c r="G545" s="127"/>
    </row>
    <row r="546" spans="1:7" ht="90">
      <c r="A546" s="397">
        <v>140108</v>
      </c>
      <c r="B546" s="397" t="s">
        <v>1849</v>
      </c>
      <c r="C546" s="393" t="s">
        <v>1378</v>
      </c>
      <c r="D546" s="400">
        <v>3482.93</v>
      </c>
      <c r="E546" s="2" t="str">
        <f t="shared" si="16"/>
        <v>FOSSA SÉPTICA DE ANÉIS PRÉ-MOLDADOS DE CONCRETO, DIÂMETRO 2.00 M, HÚTIL 2.0M COMPLETA, INCLUINDO TAMPA C/VISITA DE 60CM, CONCRETO P/ FUNDO ESP.10 CM, TUBO DE LIMPEZA E ESCAVAÇÃO, CONF. DETALHE EM PROJETO</v>
      </c>
      <c r="F546" s="343" t="str">
        <f t="shared" si="17"/>
        <v>UND</v>
      </c>
      <c r="G546" s="127"/>
    </row>
    <row r="547" spans="1:7" ht="90">
      <c r="A547" s="398">
        <v>140109</v>
      </c>
      <c r="B547" s="398" t="s">
        <v>1850</v>
      </c>
      <c r="C547" s="395" t="s">
        <v>1378</v>
      </c>
      <c r="D547" s="399">
        <v>3355.4</v>
      </c>
      <c r="E547" s="2" t="str">
        <f t="shared" si="16"/>
        <v>FILTRO ANAERÓBIO DE ANÉIS PRÉ-MOLDADOS DE CONCRETO, DIÂM. 2.0M, HÚTIL 2.0M, COMPL., INCL. TAMPA C/VISITA 60CM, CONCRETO P/ FUNDO ESP. 10CM, ESCAVAÇÃO, BRITA 4 E TUBULAÇÃO DE SAÍDA ESGOTO 150MM, CONF. PROJ.</v>
      </c>
      <c r="F547" s="343" t="str">
        <f t="shared" si="17"/>
        <v>UND</v>
      </c>
      <c r="G547" s="127"/>
    </row>
    <row r="548" spans="1:7">
      <c r="A548" s="397">
        <v>1402</v>
      </c>
      <c r="B548" s="397" t="s">
        <v>1851</v>
      </c>
      <c r="C548" s="393"/>
      <c r="D548" s="400"/>
      <c r="E548" s="2" t="str">
        <f t="shared" si="16"/>
        <v>ENTRADA DE ÁGUA</v>
      </c>
      <c r="F548" s="343" t="str">
        <f t="shared" si="17"/>
        <v/>
      </c>
      <c r="G548" s="127"/>
    </row>
    <row r="549" spans="1:7" ht="60">
      <c r="A549" s="398">
        <v>140201</v>
      </c>
      <c r="B549" s="398" t="s">
        <v>1852</v>
      </c>
      <c r="C549" s="395" t="s">
        <v>1378</v>
      </c>
      <c r="D549" s="399">
        <v>235.07</v>
      </c>
      <c r="E549" s="2" t="str">
        <f t="shared" si="16"/>
        <v>PADRÃO DE ENTRADA D' ÁGUA COM CAVALETE DE PVC DIÂMETRO 3/4", CONFORME ESPECIFICAÇÕES DA CESAN, INCLUSIVE TORNEIRA DE PRESSÃO CROMADA, EXCLUSIVE ABRIGO</v>
      </c>
      <c r="F549" s="343" t="str">
        <f t="shared" si="17"/>
        <v>UND</v>
      </c>
      <c r="G549" s="127"/>
    </row>
    <row r="550" spans="1:7" ht="105">
      <c r="A550" s="392">
        <v>140204</v>
      </c>
      <c r="B550" s="392" t="s">
        <v>1853</v>
      </c>
      <c r="C550" s="393" t="s">
        <v>1378</v>
      </c>
      <c r="D550" s="394">
        <v>144.53</v>
      </c>
      <c r="E550" s="2" t="str">
        <f t="shared" si="16"/>
        <v>ABRIGO PARA CAVALETE DE ALV. DE BLOCOS CERÂMICOS 10X20X20CM DIM.INTERNA 50X30X45CM, C/TAMPA CONCRETO ARMADO ESP.5CM, REVEST. INT. E EXTERNO EM REBOCO E LASTRO CONCRETO ESP.10CM, CONF.PROJ.(UTILIZANDO ARG. CIMENTO, CAL E AREIA)</v>
      </c>
      <c r="F550" s="343" t="str">
        <f t="shared" si="17"/>
        <v>UND</v>
      </c>
      <c r="G550" s="127"/>
    </row>
    <row r="551" spans="1:7" ht="90">
      <c r="A551" s="398">
        <v>140205</v>
      </c>
      <c r="B551" s="398" t="s">
        <v>1854</v>
      </c>
      <c r="C551" s="395" t="s">
        <v>1378</v>
      </c>
      <c r="D551" s="396">
        <v>140.35</v>
      </c>
      <c r="E551" s="2" t="str">
        <f t="shared" si="16"/>
        <v>ABRIGO P/ CAVALETE DE ALV. DE BLOCOS CERÂMICOS 10X20X20CM DIM. INT. 75X50X40CM, C/ TAMPA CONC. ARM. ESP. 5CM, REVEST. INT. E EXT. EM REBOCO C/ ARG. DE CIMENTO, CAL HIDRATADA CH1 E AREIA TRAÇO 1:0,5:6 E LASTRO DE BRITA, CONF. DET.</v>
      </c>
      <c r="F551" s="343" t="str">
        <f t="shared" si="17"/>
        <v>UND</v>
      </c>
      <c r="G551" s="127"/>
    </row>
    <row r="552" spans="1:7">
      <c r="A552" s="397">
        <v>1406</v>
      </c>
      <c r="B552" s="397" t="s">
        <v>1855</v>
      </c>
      <c r="C552" s="393"/>
      <c r="D552" s="394"/>
      <c r="E552" s="2" t="str">
        <f t="shared" si="16"/>
        <v>PRUMADAS HIDRO-SANITÁRIAS</v>
      </c>
      <c r="F552" s="343" t="str">
        <f t="shared" si="17"/>
        <v/>
      </c>
      <c r="G552" s="127"/>
    </row>
    <row r="553" spans="1:7" ht="30">
      <c r="A553" s="398">
        <v>140601</v>
      </c>
      <c r="B553" s="398" t="s">
        <v>1856</v>
      </c>
      <c r="C553" s="395" t="s">
        <v>1378</v>
      </c>
      <c r="D553" s="396">
        <v>2016.3</v>
      </c>
      <c r="E553" s="2" t="str">
        <f t="shared" si="16"/>
        <v>BARRILETE, INCLUSIVE TUBULAÇÃO, CONEXÕES E REGISTROS DA LIMPEZA, EXTRAVASOR E SUSPIRO</v>
      </c>
      <c r="F553" s="343" t="str">
        <f t="shared" si="17"/>
        <v>UND</v>
      </c>
      <c r="G553" s="127"/>
    </row>
    <row r="554" spans="1:7">
      <c r="A554" s="392">
        <v>140602</v>
      </c>
      <c r="B554" s="392" t="s">
        <v>1857</v>
      </c>
      <c r="C554" s="393" t="s">
        <v>1378</v>
      </c>
      <c r="D554" s="394">
        <v>440.79</v>
      </c>
      <c r="E554" s="2" t="str">
        <f t="shared" si="16"/>
        <v>PRUMADA DE ÁGUA FRIA</v>
      </c>
      <c r="F554" s="343" t="str">
        <f t="shared" si="17"/>
        <v>UND</v>
      </c>
      <c r="G554" s="127"/>
    </row>
    <row r="555" spans="1:7" ht="30">
      <c r="A555" s="398">
        <v>140603</v>
      </c>
      <c r="B555" s="398" t="s">
        <v>1858</v>
      </c>
      <c r="C555" s="395" t="s">
        <v>1378</v>
      </c>
      <c r="D555" s="399">
        <v>431.53</v>
      </c>
      <c r="E555" s="2" t="str">
        <f t="shared" si="16"/>
        <v>TUBO DE QUEDA, INCLUSIVE VENTILAÇÃO, DIAM. 100MM</v>
      </c>
      <c r="F555" s="343" t="str">
        <f t="shared" si="17"/>
        <v>UND</v>
      </c>
      <c r="G555" s="127"/>
    </row>
    <row r="556" spans="1:7">
      <c r="A556" s="397">
        <v>140604</v>
      </c>
      <c r="B556" s="397" t="s">
        <v>1859</v>
      </c>
      <c r="C556" s="393" t="s">
        <v>1378</v>
      </c>
      <c r="D556" s="394">
        <v>565.1</v>
      </c>
      <c r="E556" s="2" t="str">
        <f t="shared" si="16"/>
        <v>PRUMADA DE ÁGUA PLUVIAL</v>
      </c>
      <c r="F556" s="343" t="str">
        <f t="shared" si="17"/>
        <v>UND</v>
      </c>
      <c r="G556" s="127"/>
    </row>
    <row r="557" spans="1:7">
      <c r="A557" s="398">
        <v>140605</v>
      </c>
      <c r="B557" s="398" t="s">
        <v>1860</v>
      </c>
      <c r="C557" s="395" t="s">
        <v>1378</v>
      </c>
      <c r="D557" s="396">
        <v>4244.5200000000004</v>
      </c>
      <c r="E557" s="2" t="str">
        <f t="shared" si="16"/>
        <v>PRUMADA DE INCÊNDIO</v>
      </c>
      <c r="F557" s="343" t="str">
        <f t="shared" si="17"/>
        <v>UND</v>
      </c>
      <c r="G557" s="127"/>
    </row>
    <row r="558" spans="1:7" ht="30">
      <c r="A558" s="397">
        <v>140606</v>
      </c>
      <c r="B558" s="397" t="s">
        <v>1861</v>
      </c>
      <c r="C558" s="393" t="s">
        <v>1378</v>
      </c>
      <c r="D558" s="394">
        <v>335.68</v>
      </c>
      <c r="E558" s="2" t="str">
        <f t="shared" si="16"/>
        <v>TUBO DE QUEDA, INCLUSIVE VENTILAÇÃO, DIAM 75MM</v>
      </c>
      <c r="F558" s="343" t="str">
        <f t="shared" si="17"/>
        <v>UND</v>
      </c>
      <c r="G558" s="127"/>
    </row>
    <row r="559" spans="1:7">
      <c r="A559" s="398">
        <v>1407</v>
      </c>
      <c r="B559" s="398" t="s">
        <v>1862</v>
      </c>
      <c r="C559" s="395"/>
      <c r="D559" s="399"/>
      <c r="E559" s="2" t="str">
        <f t="shared" si="16"/>
        <v>PONTOS HIDRO-SANITÁRIOS</v>
      </c>
      <c r="F559" s="343" t="str">
        <f t="shared" si="17"/>
        <v/>
      </c>
      <c r="G559" s="127"/>
    </row>
    <row r="560" spans="1:7" ht="30">
      <c r="A560" s="397">
        <v>140701</v>
      </c>
      <c r="B560" s="397" t="s">
        <v>1863</v>
      </c>
      <c r="C560" s="393" t="s">
        <v>1864</v>
      </c>
      <c r="D560" s="394">
        <v>68.39</v>
      </c>
      <c r="E560" s="2" t="str">
        <f t="shared" si="16"/>
        <v>PONTO DE ÁGUA FRIA (LAVATÓRIO, TANQUE, PIA DE COZINHA, ETC...)</v>
      </c>
      <c r="F560" s="343" t="str">
        <f t="shared" si="17"/>
        <v>PT</v>
      </c>
      <c r="G560" s="127"/>
    </row>
    <row r="561" spans="1:7" ht="30">
      <c r="A561" s="391">
        <v>140702</v>
      </c>
      <c r="B561" s="391" t="s">
        <v>1865</v>
      </c>
      <c r="C561" s="395" t="s">
        <v>1864</v>
      </c>
      <c r="D561" s="396">
        <v>125.66</v>
      </c>
      <c r="E561" s="2" t="str">
        <f t="shared" si="16"/>
        <v>PONTO COM REGISTRO DE PRESSÃO (CHUVEIRO, CAIXA DE DESCARGA, ETC...)</v>
      </c>
      <c r="F561" s="343" t="str">
        <f t="shared" si="17"/>
        <v>PT</v>
      </c>
      <c r="G561" s="127"/>
    </row>
    <row r="562" spans="1:7">
      <c r="A562" s="397">
        <v>140703</v>
      </c>
      <c r="B562" s="397" t="s">
        <v>1866</v>
      </c>
      <c r="C562" s="393" t="s">
        <v>1864</v>
      </c>
      <c r="D562" s="394">
        <v>257.45</v>
      </c>
      <c r="E562" s="2" t="str">
        <f t="shared" si="16"/>
        <v>PONTO DE TORNEIRA DE JARDIM (PARA PRAÇAS)</v>
      </c>
      <c r="F562" s="343" t="str">
        <f t="shared" si="17"/>
        <v>PT</v>
      </c>
      <c r="G562" s="127"/>
    </row>
    <row r="563" spans="1:7" ht="30">
      <c r="A563" s="398">
        <v>140704</v>
      </c>
      <c r="B563" s="398" t="s">
        <v>1867</v>
      </c>
      <c r="C563" s="395" t="s">
        <v>1864</v>
      </c>
      <c r="D563" s="396">
        <v>243.33</v>
      </c>
      <c r="E563" s="2" t="str">
        <f t="shared" si="16"/>
        <v>PONTO DE VÁLVULA DE DESCARGA, INCLUSIVE VÁLVULA (SEM ACABAMENTO)</v>
      </c>
      <c r="F563" s="343" t="str">
        <f t="shared" si="17"/>
        <v>PT</v>
      </c>
      <c r="G563" s="127"/>
    </row>
    <row r="564" spans="1:7" ht="30">
      <c r="A564" s="397">
        <v>140705</v>
      </c>
      <c r="B564" s="397" t="s">
        <v>1868</v>
      </c>
      <c r="C564" s="393" t="s">
        <v>1864</v>
      </c>
      <c r="D564" s="394">
        <v>82.9</v>
      </c>
      <c r="E564" s="2" t="str">
        <f t="shared" si="16"/>
        <v>PONTO PARA ESGOTO PRIMÁRIO (VASO SANITÁRIO)</v>
      </c>
      <c r="F564" s="343" t="str">
        <f t="shared" si="17"/>
        <v>PT</v>
      </c>
      <c r="G564" s="127"/>
    </row>
    <row r="565" spans="1:7" ht="30">
      <c r="A565" s="398">
        <v>140706</v>
      </c>
      <c r="B565" s="398" t="s">
        <v>1869</v>
      </c>
      <c r="C565" s="395" t="s">
        <v>1864</v>
      </c>
      <c r="D565" s="396">
        <v>63.83</v>
      </c>
      <c r="E565" s="2" t="str">
        <f t="shared" si="16"/>
        <v>PONTO PARA ESGOTO SECUNDÁRIO (PIA, LAVATÓRIO, MICTÓRIO, TANQUE, BIDÊ, ETC...)</v>
      </c>
      <c r="F565" s="343" t="str">
        <f t="shared" si="17"/>
        <v>PT</v>
      </c>
      <c r="G565" s="127"/>
    </row>
    <row r="566" spans="1:7" ht="45">
      <c r="A566" s="397">
        <v>140707</v>
      </c>
      <c r="B566" s="397" t="s">
        <v>1870</v>
      </c>
      <c r="C566" s="393" t="s">
        <v>1864</v>
      </c>
      <c r="D566" s="394">
        <v>105.32</v>
      </c>
      <c r="E566" s="2" t="str">
        <f t="shared" si="16"/>
        <v>PONTO PARA CAIXA SIFONADA, INCLUSIVE CAIXA SIFONADA PVC 150X150X50MM COM GRELHA EM PVC</v>
      </c>
      <c r="F566" s="343" t="str">
        <f t="shared" si="17"/>
        <v>PT</v>
      </c>
      <c r="G566" s="127"/>
    </row>
    <row r="567" spans="1:7" ht="30">
      <c r="A567" s="398">
        <v>140708</v>
      </c>
      <c r="B567" s="398" t="s">
        <v>1871</v>
      </c>
      <c r="C567" s="395" t="s">
        <v>1864</v>
      </c>
      <c r="D567" s="396">
        <v>60.23</v>
      </c>
      <c r="E567" s="2" t="str">
        <f t="shared" si="16"/>
        <v>PONTO PARA RALO SIFONADO, INCLUSIVE RALO SIFONADO 100 X 40 MM C/ GRELHA EM PVC</v>
      </c>
      <c r="F567" s="343" t="str">
        <f t="shared" si="17"/>
        <v>PT</v>
      </c>
      <c r="G567" s="127"/>
    </row>
    <row r="568" spans="1:7" ht="30">
      <c r="A568" s="397">
        <v>140709</v>
      </c>
      <c r="B568" s="397" t="s">
        <v>1872</v>
      </c>
      <c r="C568" s="393" t="s">
        <v>1864</v>
      </c>
      <c r="D568" s="394">
        <v>60.65</v>
      </c>
      <c r="E568" s="2" t="str">
        <f t="shared" ref="E568:E631" si="18">UPPER(B568)</f>
        <v>PONTO PARA RALO SECO, INCLUSIVE RALO PVC 10 CM COM GRELHA EM PVC</v>
      </c>
      <c r="F568" s="343" t="str">
        <f t="shared" ref="F568:F631" si="19">UPPER(C568)</f>
        <v>PT</v>
      </c>
      <c r="G568" s="127"/>
    </row>
    <row r="569" spans="1:7" ht="45">
      <c r="A569" s="398">
        <v>140710</v>
      </c>
      <c r="B569" s="398" t="s">
        <v>1873</v>
      </c>
      <c r="C569" s="395" t="s">
        <v>1378</v>
      </c>
      <c r="D569" s="396">
        <v>128.09</v>
      </c>
      <c r="E569" s="2" t="str">
        <f t="shared" si="18"/>
        <v>PONTO PARA CAIXA SIFONADA, INCLUSIVE CAIXA SIFONADA PVC 150X150X50MM COM GRELHA EM AÇO INOX</v>
      </c>
      <c r="F569" s="343" t="str">
        <f t="shared" si="19"/>
        <v>UND</v>
      </c>
      <c r="G569" s="127"/>
    </row>
    <row r="570" spans="1:7" ht="30">
      <c r="A570" s="397">
        <v>140711</v>
      </c>
      <c r="B570" s="397" t="s">
        <v>1874</v>
      </c>
      <c r="C570" s="393" t="s">
        <v>1378</v>
      </c>
      <c r="D570" s="394">
        <v>73.8</v>
      </c>
      <c r="E570" s="2" t="str">
        <f t="shared" si="18"/>
        <v>PONTO PARA RALO SIFONADO, INCLUSIVE RALO SIFONADO 100 X 40 MM C/ GRELHA EM AÇÕ INOX</v>
      </c>
      <c r="F570" s="343" t="str">
        <f t="shared" si="19"/>
        <v>UND</v>
      </c>
      <c r="G570" s="127"/>
    </row>
    <row r="571" spans="1:7" ht="60">
      <c r="A571" s="398">
        <v>140712</v>
      </c>
      <c r="B571" s="398" t="s">
        <v>1875</v>
      </c>
      <c r="C571" s="395" t="s">
        <v>1378</v>
      </c>
      <c r="D571" s="396">
        <v>384.46</v>
      </c>
      <c r="E571" s="2" t="str">
        <f t="shared" si="18"/>
        <v>PONTO DE VÁLVULA DE DESCARGA, INCLUSIVE VÁLVULA ANTI-VANDALISMO COM ACABAMENTO CROMADO, MARCA DE REFERÊNCIA DOCOL MOD. 01505006</v>
      </c>
      <c r="F571" s="343" t="str">
        <f t="shared" si="19"/>
        <v>UND</v>
      </c>
      <c r="G571" s="127"/>
    </row>
    <row r="572" spans="1:7" ht="75">
      <c r="A572" s="397">
        <v>140713</v>
      </c>
      <c r="B572" s="397" t="s">
        <v>1876</v>
      </c>
      <c r="C572" s="393" t="s">
        <v>1378</v>
      </c>
      <c r="D572" s="394">
        <v>654.37</v>
      </c>
      <c r="E572" s="2" t="str">
        <f t="shared" si="18"/>
        <v>PONTO DE VÁLVULA DE DESCARGA, INCLUSIVE VÁLVULA DE DESCARGA DE 50MM (1 1/2"), COM ACABAMENTO PARA VÁLVULA DE DESCARGA BENEFIT, MARCA DE REFERÊNCIA DOCOL OU EQUIVALENTE MOD. 00184906</v>
      </c>
      <c r="F572" s="343" t="str">
        <f t="shared" si="19"/>
        <v>UND</v>
      </c>
      <c r="G572" s="127"/>
    </row>
    <row r="573" spans="1:7" ht="90">
      <c r="A573" s="398">
        <v>140714</v>
      </c>
      <c r="B573" s="398" t="s">
        <v>1877</v>
      </c>
      <c r="C573" s="395" t="s">
        <v>1378</v>
      </c>
      <c r="D573" s="396">
        <v>638.4</v>
      </c>
      <c r="E573" s="2" t="str">
        <f t="shared" si="18"/>
        <v>PONTO P/ VÁLVULA (MICTÓRIO) INCLUSIVE VÁLVULA COM ACABAMENTO MARCA DE REFERÊNCIA PRESSMATIC DOCOL, MOD. 17015106 E TUBO DE LIGAÇÃO P/MICTÓRIO ANTIVANDALISMO PRESSMATIC MOD. 00132606 MARCA DE REF. DOCOL OU EQUIVALENTE</v>
      </c>
      <c r="F573" s="343" t="str">
        <f t="shared" si="19"/>
        <v>UND</v>
      </c>
      <c r="G573" s="127"/>
    </row>
    <row r="574" spans="1:7">
      <c r="A574" s="397">
        <v>1409</v>
      </c>
      <c r="B574" s="397" t="s">
        <v>1878</v>
      </c>
      <c r="C574" s="393"/>
      <c r="D574" s="394"/>
      <c r="E574" s="2" t="str">
        <f t="shared" si="18"/>
        <v>TUBULAÇÃO DE LIGAÇÃO DE CAIXAS</v>
      </c>
      <c r="F574" s="343" t="str">
        <f t="shared" si="19"/>
        <v/>
      </c>
      <c r="G574" s="127"/>
    </row>
    <row r="575" spans="1:7" ht="75">
      <c r="A575" s="398">
        <v>140901</v>
      </c>
      <c r="B575" s="398" t="s">
        <v>1879</v>
      </c>
      <c r="C575" s="395" t="s">
        <v>1372</v>
      </c>
      <c r="D575" s="396">
        <v>74.5</v>
      </c>
      <c r="E575" s="2" t="str">
        <f t="shared" si="18"/>
        <v>TUBOS DE CONCRETO SIMPLES C1, DIÂMETRO 200 MM, COM REJUNTAMENTO DE ARGAMASSA DE CIMENTO, CAL HIDRATADA E AREIA NO TRAÇO 1:2:6, INCLUINDO ESCAVAÇÃO E BERÇO, CONF. NORMAS E ESPECIFICAÇÕES.</v>
      </c>
      <c r="F575" s="343" t="str">
        <f t="shared" si="19"/>
        <v>M</v>
      </c>
      <c r="G575" s="127"/>
    </row>
    <row r="576" spans="1:7" ht="75">
      <c r="A576" s="392">
        <v>140902</v>
      </c>
      <c r="B576" s="392" t="s">
        <v>1880</v>
      </c>
      <c r="C576" s="393" t="s">
        <v>1372</v>
      </c>
      <c r="D576" s="394">
        <v>91.36</v>
      </c>
      <c r="E576" s="2" t="str">
        <f t="shared" si="18"/>
        <v>TUBOS DE CONCRETO SIMPLES C1, DIÂMETRO 300 MM, COM REJUNTAMENTO DE ARGAMASSA DE CIMENTO, CAL HIDRATADA E AREIA NO TRAÇO 1:2:6, INCLUINDO ESCAVAÇÃO E BERÇO, CONFORME NORMAS E ESPECIFICAÇÕES.</v>
      </c>
      <c r="F576" s="343" t="str">
        <f t="shared" si="19"/>
        <v>M</v>
      </c>
      <c r="G576" s="127"/>
    </row>
    <row r="577" spans="1:7" ht="45">
      <c r="A577" s="398">
        <v>140903</v>
      </c>
      <c r="B577" s="398" t="s">
        <v>1881</v>
      </c>
      <c r="C577" s="395" t="s">
        <v>1372</v>
      </c>
      <c r="D577" s="396">
        <v>39.89</v>
      </c>
      <c r="E577" s="2" t="str">
        <f t="shared" si="18"/>
        <v>TUBO PVC RÍGIDO PARA ESGOTO NO DIÂMETRO DE 100MM INCLUINDO ESCAVAÇÃO E ATERRO COM AREIA</v>
      </c>
      <c r="F577" s="343" t="str">
        <f t="shared" si="19"/>
        <v>M</v>
      </c>
      <c r="G577" s="488"/>
    </row>
    <row r="578" spans="1:7" ht="45">
      <c r="A578" s="397">
        <v>140904</v>
      </c>
      <c r="B578" s="397" t="s">
        <v>1882</v>
      </c>
      <c r="C578" s="393" t="s">
        <v>1372</v>
      </c>
      <c r="D578" s="394">
        <v>66.650000000000006</v>
      </c>
      <c r="E578" s="2" t="str">
        <f t="shared" si="18"/>
        <v>TUBO PVC RÍGIDO PARA ESGOTO NO DIÂMETRO DE 150MM INCLUINDO ESCAVAÇÃO E ATERRO COM AREIA</v>
      </c>
      <c r="F578" s="343" t="str">
        <f t="shared" si="19"/>
        <v>M</v>
      </c>
      <c r="G578" s="488"/>
    </row>
    <row r="579" spans="1:7" ht="45">
      <c r="A579" s="398">
        <v>140905</v>
      </c>
      <c r="B579" s="398" t="s">
        <v>1883</v>
      </c>
      <c r="C579" s="395" t="s">
        <v>1372</v>
      </c>
      <c r="D579" s="396">
        <v>92.4</v>
      </c>
      <c r="E579" s="2" t="str">
        <f t="shared" si="18"/>
        <v>TUBO PVC RÍGIDO PARA ESGOTO NO DIÂMETRO DE 200MM INCLUINDO ESCAVAÇÃO E ATERRO COM AREIA</v>
      </c>
      <c r="F579" s="343" t="str">
        <f t="shared" si="19"/>
        <v>M</v>
      </c>
      <c r="G579" s="488"/>
    </row>
    <row r="580" spans="1:7" ht="45">
      <c r="A580" s="397">
        <v>140906</v>
      </c>
      <c r="B580" s="397" t="s">
        <v>1884</v>
      </c>
      <c r="C580" s="393" t="s">
        <v>1372</v>
      </c>
      <c r="D580" s="394">
        <v>34.83</v>
      </c>
      <c r="E580" s="2" t="str">
        <f t="shared" si="18"/>
        <v>TUBO PVC RÍGIDO PARA ESGOTO NO DIÂMETRO DE 75 MM INCLUINDO ESCAVAÇÃO E ATERRO COM AREIA</v>
      </c>
      <c r="F580" s="343" t="str">
        <f t="shared" si="19"/>
        <v>M</v>
      </c>
      <c r="G580" s="488"/>
    </row>
    <row r="581" spans="1:7" ht="30">
      <c r="A581" s="398">
        <v>1411</v>
      </c>
      <c r="B581" s="713" t="s">
        <v>1885</v>
      </c>
      <c r="C581" s="395"/>
      <c r="D581" s="396"/>
      <c r="E581" s="2" t="str">
        <f t="shared" si="18"/>
        <v>CAIXAS EMPREGANDO ARGAMASSA DE CIMENTO, CAL E AREIA</v>
      </c>
      <c r="F581" s="343" t="str">
        <f t="shared" si="19"/>
        <v/>
      </c>
      <c r="G581" s="488"/>
    </row>
    <row r="582" spans="1:7" ht="90">
      <c r="A582" s="397">
        <v>141101</v>
      </c>
      <c r="B582" s="397" t="s">
        <v>1886</v>
      </c>
      <c r="C582" s="393" t="s">
        <v>1378</v>
      </c>
      <c r="D582" s="394">
        <v>377.42</v>
      </c>
      <c r="E582" s="2" t="str">
        <f t="shared" si="18"/>
        <v>CAIXAS DE INSPEÇÃO DE ALV. BLOCOS CONCRETO 9X19X39CM, DIM, 60X60CM E HMÁX = 1M, COM TAMPA DE CONC. ESP. 5CM, LASTRO DE CONC. ESP. 10CM, REVEST INTERN. C/ CHAPISCO E REBOCO IMPERMEABILIZADO, INCL. ESCAVAÇÃO, REATERRO E ENCHIMENTO</v>
      </c>
      <c r="F582" s="343" t="str">
        <f t="shared" si="19"/>
        <v>UND</v>
      </c>
      <c r="G582" s="488"/>
    </row>
    <row r="583" spans="1:7" ht="105">
      <c r="A583" s="391">
        <v>141102</v>
      </c>
      <c r="B583" s="391" t="s">
        <v>1887</v>
      </c>
      <c r="C583" s="395" t="s">
        <v>1378</v>
      </c>
      <c r="D583" s="396">
        <v>371.88</v>
      </c>
      <c r="E583" s="2" t="str">
        <f t="shared" si="18"/>
        <v>CAIXA DE AREIA DE ALVENARIA DE BLOCOS DE CONCRETO 9X19X39CM, DIM. 60X60CM E HMÁX=1M, C/ TAMPA EM CONCRETO ESP. 5CM, LASTRO CONCRETO ESP. 10CM, REVESTIDA INTERN. C/ CHAPISCO E REBOCO IMPERMEABILIZANTE, INCL. ESCAVAÇÃO E REATERRO</v>
      </c>
      <c r="F583" s="343" t="str">
        <f t="shared" si="19"/>
        <v>UND</v>
      </c>
      <c r="G583" s="488"/>
    </row>
    <row r="584" spans="1:7" ht="90">
      <c r="A584" s="397">
        <v>141103</v>
      </c>
      <c r="B584" s="397" t="s">
        <v>1888</v>
      </c>
      <c r="C584" s="393" t="s">
        <v>1378</v>
      </c>
      <c r="D584" s="394">
        <v>420.46</v>
      </c>
      <c r="E584" s="2" t="str">
        <f t="shared" si="18"/>
        <v>CAIXA SIFONADA ESPECIAL DE ALV. BLOCO CONC.9X19X39CM, DIM 60X60CM E HMÁX=1M, C/ TAMPA EM CONCRETO ESP.5CM, LASTRO CONC.ESP.10CM, REVEST. INTERN. C/CHAP. E REB. IMPERMEAB. ESCAV, REATERRO E CURVA CURTA C/ VISITA E PLUG EM PVC 100MM</v>
      </c>
      <c r="F584" s="343" t="str">
        <f t="shared" si="19"/>
        <v>UND</v>
      </c>
      <c r="G584" s="488"/>
    </row>
    <row r="585" spans="1:7" ht="90">
      <c r="A585" s="398">
        <v>141104</v>
      </c>
      <c r="B585" s="398" t="s">
        <v>1889</v>
      </c>
      <c r="C585" s="395" t="s">
        <v>1378</v>
      </c>
      <c r="D585" s="396">
        <v>403.93</v>
      </c>
      <c r="E585" s="2" t="str">
        <f t="shared" si="18"/>
        <v>CAIXA DE GORDURA DE ALV. BLOCO CONCRETO 9X19X39CM, DIM.60X60CM E HMÁX=1M, COM TAMPA EM CONCRETO ESP.5CM, LASTRO CONCRETO ESP.10CM, REVESTIDA INTERN. C/ CHAPISCO E REBOCO IMPERMEAB, ESCAVAÇÃO, REATERRO E PAREDE INTERNA EM CONCRETO</v>
      </c>
      <c r="F585" s="343" t="str">
        <f t="shared" si="19"/>
        <v>UND</v>
      </c>
      <c r="G585" s="127"/>
    </row>
    <row r="586" spans="1:7" ht="90">
      <c r="A586" s="397">
        <v>141105</v>
      </c>
      <c r="B586" s="397" t="s">
        <v>1890</v>
      </c>
      <c r="C586" s="393" t="s">
        <v>1378</v>
      </c>
      <c r="D586" s="394">
        <v>388.28</v>
      </c>
      <c r="E586" s="2" t="str">
        <f t="shared" si="18"/>
        <v>CAIXA RETENTORA DE MATÉRIA SÓLIDA DE ALV. BLOCO CONC.9X19X39CM, DIM 60X60CM E HMÁX=1M, C/ TAMPA CONC. ESP.5CM, LASTRO CONC. ESP.10CM, REVEST. INTERNAMENTE C/ CHAP, REB. IMPERMEAB., ESCAVAÇÃO, REATERRO E PAREDE INT. EM CONCRETO</v>
      </c>
      <c r="F586" s="343" t="str">
        <f t="shared" si="19"/>
        <v>UND</v>
      </c>
      <c r="G586" s="127"/>
    </row>
    <row r="587" spans="1:7" ht="90">
      <c r="A587" s="398">
        <v>141106</v>
      </c>
      <c r="B587" s="398" t="s">
        <v>1891</v>
      </c>
      <c r="C587" s="395" t="s">
        <v>1378</v>
      </c>
      <c r="D587" s="396">
        <v>541.70000000000005</v>
      </c>
      <c r="E587" s="2" t="str">
        <f t="shared" si="18"/>
        <v>CAIXAS DE INSPEÇÃO DE ALV. BLOCOS CONCRETO 9X19X39CM, DIM.100X60CM E HMÁX = 1M, COM TAMPA DE CONC. ESP. 5CM, LASTRO DE CONC. ESP. 10CM, REVEST INTERN. C/ CHAPISCO E REBOCO IMPERMEABILIZADO, INCL. ESCAVAÇÃO, REATERRO E ENCHIMENTO</v>
      </c>
      <c r="F587" s="343" t="str">
        <f t="shared" si="19"/>
        <v>UND</v>
      </c>
      <c r="G587" s="127"/>
    </row>
    <row r="588" spans="1:7" ht="90">
      <c r="A588" s="397">
        <v>141107</v>
      </c>
      <c r="B588" s="397" t="s">
        <v>1892</v>
      </c>
      <c r="C588" s="393" t="s">
        <v>1378</v>
      </c>
      <c r="D588" s="394">
        <v>531.49</v>
      </c>
      <c r="E588" s="2" t="str">
        <f t="shared" si="18"/>
        <v>CAIXA DE GORDURA SIMPLES DE ALV. BLOCO CONCR.9X19X39CM, DIM.80X60CM E HMÁX=1M, COM TAMPA EM CONCR.ESP.5CM, LASTRO CONCR.ESP.10CM, REVESTIDA INTERN. C/ CHAPISCO E REBOCO IMPERMEAB, ESCAVAÇÃO, REATERRO E PAREDE INTERNA EM CONCR.</v>
      </c>
      <c r="F588" s="343" t="str">
        <f t="shared" si="19"/>
        <v>UND</v>
      </c>
      <c r="G588" s="127"/>
    </row>
    <row r="589" spans="1:7" ht="90">
      <c r="A589" s="398">
        <v>141108</v>
      </c>
      <c r="B589" s="398" t="s">
        <v>1893</v>
      </c>
      <c r="C589" s="395" t="s">
        <v>1378</v>
      </c>
      <c r="D589" s="396">
        <v>765.99</v>
      </c>
      <c r="E589" s="2" t="str">
        <f t="shared" si="18"/>
        <v>CAIXA DE GORDURA ESPECIAL DE ALV. BLOCO CONCR. 9X19X39CM, DIM.60X60CM E HMÁX=1M, COM TAMPA EM CONCR.ESP.5CM, LASTRO CONCR.ESP.10CM, REVESTIDA INTERN. C/ CHAPISCO E REBOCO IMPERMEAB, ESCAVAÇÃO, REATERRO E PAREDE INTERNA EM CONCR.</v>
      </c>
      <c r="F589" s="343" t="str">
        <f t="shared" si="19"/>
        <v>UND</v>
      </c>
      <c r="G589" s="127"/>
    </row>
    <row r="590" spans="1:7" ht="60">
      <c r="A590" s="397">
        <v>141109</v>
      </c>
      <c r="B590" s="397" t="s">
        <v>1894</v>
      </c>
      <c r="C590" s="393" t="s">
        <v>1372</v>
      </c>
      <c r="D590" s="394">
        <v>93</v>
      </c>
      <c r="E590" s="2" t="str">
        <f t="shared" si="18"/>
        <v>GRELHA LARGURA 20 CM DE FERRO REDONDO DE 1/2" A CADA 3 CM, CONTORNO COM BARRA DE FERRO DE 3/4" X 1/8" E CAIXILHO DE CANTONEIRA DE 1" X 3/16"</v>
      </c>
      <c r="F590" s="343" t="str">
        <f t="shared" si="19"/>
        <v>M</v>
      </c>
      <c r="G590" s="127"/>
    </row>
    <row r="591" spans="1:7" ht="90">
      <c r="A591" s="398">
        <v>141110</v>
      </c>
      <c r="B591" s="398" t="s">
        <v>1895</v>
      </c>
      <c r="C591" s="395" t="s">
        <v>1378</v>
      </c>
      <c r="D591" s="396">
        <v>484</v>
      </c>
      <c r="E591" s="2" t="str">
        <f t="shared" si="18"/>
        <v>CAIXA DE INSPEÇÃO EM ALV. BLOCO CONCRETO 9X19X39CM, DIM. 60X60CM E HMÁX=1M, C/ TAMPA DE FERRO FUNDIDO 40X40CM, LASTRO DE CONCRETO ESP.10CM, REVEST. INTERNO C/ CHAPISCO E REBOCO IMPERMEABILIZ, INCL. ESCAVAÇÃO, REATERRO E ENCHIMENTO</v>
      </c>
      <c r="F591" s="343" t="str">
        <f t="shared" si="19"/>
        <v>UND</v>
      </c>
      <c r="G591" s="127"/>
    </row>
    <row r="592" spans="1:7" ht="90">
      <c r="A592" s="397">
        <v>141111</v>
      </c>
      <c r="B592" s="397" t="s">
        <v>1896</v>
      </c>
      <c r="C592" s="393" t="s">
        <v>1378</v>
      </c>
      <c r="D592" s="394">
        <v>478.45</v>
      </c>
      <c r="E592" s="2" t="str">
        <f t="shared" si="18"/>
        <v>CAIXA DE AREIA EM ALV. DE BLOCO DE CONCRETO 9X19X39, DIM. 60X60CM E HMÁX=1M, C/ TAMPA EM FERRO FUNDIDO, LASTRO DE CONCRETO ESP. 10CM, REVEST. INT. C/ CHAPISCO E REBOCO IMPERMEABILIZADO, INCL. ESCAVAÇÃO E REATERRO</v>
      </c>
      <c r="F592" s="343" t="str">
        <f t="shared" si="19"/>
        <v>UND</v>
      </c>
      <c r="G592" s="127"/>
    </row>
    <row r="593" spans="1:7" ht="90">
      <c r="A593" s="398">
        <v>141112</v>
      </c>
      <c r="B593" s="398" t="s">
        <v>1897</v>
      </c>
      <c r="C593" s="395" t="s">
        <v>1378</v>
      </c>
      <c r="D593" s="396">
        <v>527.03</v>
      </c>
      <c r="E593" s="2" t="str">
        <f t="shared" si="18"/>
        <v>CAIXA SIFONADA ESPECIAL EM ALV. BLOCO CONCR. 9X19X39CM, DIM. 60X60CM E HMÁX=1M. C/ TAMPA EM FERRO FUNDIDO, LASTRO CONC. ESP.10CM, REVEST. INT. C/ CHAP. E REBOCO IMPERM., INCL. ESC, REATERRO E CURVA CURTA C/ VISITA E PLUG PVC 100MM</v>
      </c>
      <c r="F593" s="343" t="str">
        <f t="shared" si="19"/>
        <v>UND</v>
      </c>
      <c r="G593" s="127"/>
    </row>
    <row r="594" spans="1:7" ht="90">
      <c r="A594" s="397">
        <v>141113</v>
      </c>
      <c r="B594" s="397" t="s">
        <v>1898</v>
      </c>
      <c r="C594" s="393" t="s">
        <v>1378</v>
      </c>
      <c r="D594" s="394">
        <v>510.5</v>
      </c>
      <c r="E594" s="2" t="str">
        <f t="shared" si="18"/>
        <v>CAIXA DE GORDURA EM ALV. BLOCO 9X19X39CM, DIM. 60X60CM E HMÁX=1.0M, C/ TAMPA DE FERRO FUNDIDO, LASTRO CONCR. ESP. 10CM, REVEST. INTERN. C/ CHAPISCO E REBOCO IMPERMEAB., ESCAVAÇÃO, REATERRO E PAREDE INT. EM CONCRETO</v>
      </c>
      <c r="F594" s="343" t="str">
        <f t="shared" si="19"/>
        <v>UND</v>
      </c>
      <c r="G594" s="127"/>
    </row>
    <row r="595" spans="1:7" ht="90">
      <c r="A595" s="398">
        <v>141114</v>
      </c>
      <c r="B595" s="398" t="s">
        <v>1899</v>
      </c>
      <c r="C595" s="395" t="s">
        <v>1378</v>
      </c>
      <c r="D595" s="396">
        <v>494.85</v>
      </c>
      <c r="E595" s="2" t="str">
        <f t="shared" si="18"/>
        <v>CAIXA RETENTORA DE MAT. SÓLIDA EM ALV. BLOCO CONC.9X19X39CM, DIM.60X60CM E HMÁX=1M, C/ TAMPA DE FERRO FUND., LASTRO CONC. ESP.10CM, REVEST. INT. C/ CHAP. E REB. IMPERMEAB., ESC. REATERRO E PAREDE INT. EM CONCRETO</v>
      </c>
      <c r="F595" s="343" t="str">
        <f t="shared" si="19"/>
        <v>UND</v>
      </c>
      <c r="G595" s="127"/>
    </row>
    <row r="596" spans="1:7">
      <c r="A596" s="397">
        <v>1412</v>
      </c>
      <c r="B596" s="397" t="s">
        <v>1900</v>
      </c>
      <c r="C596" s="393"/>
      <c r="D596" s="394"/>
      <c r="E596" s="2" t="str">
        <f t="shared" si="18"/>
        <v>REDE DE ÁGUA FRIA - TUBOS METÁLICOS</v>
      </c>
      <c r="F596" s="343" t="str">
        <f t="shared" si="19"/>
        <v/>
      </c>
      <c r="G596" s="127"/>
    </row>
    <row r="597" spans="1:7" ht="30">
      <c r="A597" s="398">
        <v>141210</v>
      </c>
      <c r="B597" s="398" t="s">
        <v>1901</v>
      </c>
      <c r="C597" s="395" t="s">
        <v>1372</v>
      </c>
      <c r="D597" s="396">
        <v>37.42</v>
      </c>
      <c r="E597" s="2" t="str">
        <f t="shared" si="18"/>
        <v>TUBO DE AÇO GALVANIZADO, INCLUSIVE CONEXÕES, DIÂM. 15MM (1/2")</v>
      </c>
      <c r="F597" s="343" t="str">
        <f t="shared" si="19"/>
        <v>M</v>
      </c>
      <c r="G597" s="127"/>
    </row>
    <row r="598" spans="1:7" ht="30">
      <c r="A598" s="392">
        <v>141211</v>
      </c>
      <c r="B598" s="392" t="s">
        <v>1902</v>
      </c>
      <c r="C598" s="393" t="s">
        <v>1372</v>
      </c>
      <c r="D598" s="394">
        <v>45.17</v>
      </c>
      <c r="E598" s="2" t="str">
        <f t="shared" si="18"/>
        <v>TUBO DE AÇO GALVANIZADO, INCLUSIVE CONEXÕES, DIÂM. 20MM (3/4")</v>
      </c>
      <c r="F598" s="343" t="str">
        <f t="shared" si="19"/>
        <v>M</v>
      </c>
      <c r="G598" s="127"/>
    </row>
    <row r="599" spans="1:7" ht="30">
      <c r="A599" s="398">
        <v>141212</v>
      </c>
      <c r="B599" s="398" t="s">
        <v>1903</v>
      </c>
      <c r="C599" s="395" t="s">
        <v>1372</v>
      </c>
      <c r="D599" s="396">
        <v>58.66</v>
      </c>
      <c r="E599" s="2" t="str">
        <f t="shared" si="18"/>
        <v>TUBO DE AÇO GALVANIZADO, INCLUSIVE CONEXÕES, DIÂM. 25MM (1")</v>
      </c>
      <c r="F599" s="343" t="str">
        <f t="shared" si="19"/>
        <v>M</v>
      </c>
      <c r="G599" s="487"/>
    </row>
    <row r="600" spans="1:7" ht="30">
      <c r="A600" s="397">
        <v>141213</v>
      </c>
      <c r="B600" s="397" t="s">
        <v>1904</v>
      </c>
      <c r="C600" s="393" t="s">
        <v>1372</v>
      </c>
      <c r="D600" s="394">
        <v>69.459999999999994</v>
      </c>
      <c r="E600" s="2" t="str">
        <f t="shared" si="18"/>
        <v>TUBO DE AÇO GALVANIZADO, INCLUSIVE CONEXÕES, DIÂM. 32MM (11/4")</v>
      </c>
      <c r="F600" s="343" t="str">
        <f t="shared" si="19"/>
        <v>M</v>
      </c>
      <c r="G600" s="127"/>
    </row>
    <row r="601" spans="1:7" ht="30">
      <c r="A601" s="398">
        <v>141214</v>
      </c>
      <c r="B601" s="398" t="s">
        <v>1905</v>
      </c>
      <c r="C601" s="395" t="s">
        <v>1372</v>
      </c>
      <c r="D601" s="396">
        <v>80.87</v>
      </c>
      <c r="E601" s="2" t="str">
        <f t="shared" si="18"/>
        <v>TUBO DE AÇO GALVANIZADO, INCLUSIVE CONEXÕES, DIÂM. 40MM (11/2")</v>
      </c>
      <c r="F601" s="343" t="str">
        <f t="shared" si="19"/>
        <v>M</v>
      </c>
      <c r="G601" s="127"/>
    </row>
    <row r="602" spans="1:7" ht="30">
      <c r="A602" s="397">
        <v>141215</v>
      </c>
      <c r="B602" s="397" t="s">
        <v>1906</v>
      </c>
      <c r="C602" s="393" t="s">
        <v>1372</v>
      </c>
      <c r="D602" s="394">
        <v>94.25</v>
      </c>
      <c r="E602" s="2" t="str">
        <f t="shared" si="18"/>
        <v>TUBO DE AÇO GALVANIZADO, INCLUSIVE CONEXÕES, DIÂM. 50MM (2")</v>
      </c>
      <c r="F602" s="343" t="str">
        <f t="shared" si="19"/>
        <v>M</v>
      </c>
      <c r="G602" s="127"/>
    </row>
    <row r="603" spans="1:7" ht="30">
      <c r="A603" s="398">
        <v>141216</v>
      </c>
      <c r="B603" s="398" t="s">
        <v>1907</v>
      </c>
      <c r="C603" s="395" t="s">
        <v>1372</v>
      </c>
      <c r="D603" s="396">
        <v>116.89</v>
      </c>
      <c r="E603" s="2" t="str">
        <f t="shared" si="18"/>
        <v>TUBO DE AÇO GALVANIZADO, INCLUSIVE CONEXÕES, DIÂM. 65MM (21/2")</v>
      </c>
      <c r="F603" s="343" t="str">
        <f t="shared" si="19"/>
        <v>M</v>
      </c>
      <c r="G603" s="127"/>
    </row>
    <row r="604" spans="1:7" ht="30">
      <c r="A604" s="397">
        <v>141217</v>
      </c>
      <c r="B604" s="397" t="s">
        <v>1908</v>
      </c>
      <c r="C604" s="393" t="s">
        <v>1372</v>
      </c>
      <c r="D604" s="394">
        <v>136.66</v>
      </c>
      <c r="E604" s="2" t="str">
        <f t="shared" si="18"/>
        <v>TUBO DE AÇO GALVANIZADO, INCLUSIVE CONEXÕES, DIÂM. 80MM (3")</v>
      </c>
      <c r="F604" s="343" t="str">
        <f t="shared" si="19"/>
        <v>M</v>
      </c>
      <c r="G604" s="127"/>
    </row>
    <row r="605" spans="1:7" ht="30">
      <c r="A605" s="398">
        <v>141218</v>
      </c>
      <c r="B605" s="398" t="s">
        <v>1909</v>
      </c>
      <c r="C605" s="395" t="s">
        <v>1372</v>
      </c>
      <c r="D605" s="396">
        <v>171.82</v>
      </c>
      <c r="E605" s="2" t="str">
        <f t="shared" si="18"/>
        <v>TUBO DE AÇO GALVANIZADO, INCLUSIVE CONEXÕES, DIÂM. 100MM(4")</v>
      </c>
      <c r="F605" s="343" t="str">
        <f t="shared" si="19"/>
        <v>M</v>
      </c>
      <c r="G605" s="127"/>
    </row>
    <row r="606" spans="1:7">
      <c r="A606" s="397">
        <v>1414</v>
      </c>
      <c r="B606" s="397" t="s">
        <v>1910</v>
      </c>
      <c r="C606" s="393"/>
      <c r="D606" s="394"/>
      <c r="E606" s="2" t="str">
        <f t="shared" si="18"/>
        <v>REDE DE ÁGUA FRIA - TUBOS SOLDÁVEIS DE PVC</v>
      </c>
      <c r="F606" s="343" t="str">
        <f t="shared" si="19"/>
        <v/>
      </c>
      <c r="G606" s="127"/>
    </row>
    <row r="607" spans="1:7" ht="30">
      <c r="A607" s="398">
        <v>141409</v>
      </c>
      <c r="B607" s="398" t="s">
        <v>1911</v>
      </c>
      <c r="C607" s="395" t="s">
        <v>1372</v>
      </c>
      <c r="D607" s="396">
        <v>13.61</v>
      </c>
      <c r="E607" s="2" t="str">
        <f t="shared" si="18"/>
        <v>TUBO DE PVC RÍGIDO SOLDÁVEL MARROM, DIÂM. 20MM (1/2"), INCLUSIVE CONEXÕES</v>
      </c>
      <c r="F607" s="343" t="str">
        <f t="shared" si="19"/>
        <v>M</v>
      </c>
      <c r="G607" s="127"/>
    </row>
    <row r="608" spans="1:7" ht="30">
      <c r="A608" s="392">
        <v>141410</v>
      </c>
      <c r="B608" s="392" t="s">
        <v>1912</v>
      </c>
      <c r="C608" s="393" t="s">
        <v>1372</v>
      </c>
      <c r="D608" s="394">
        <v>16.52</v>
      </c>
      <c r="E608" s="2" t="str">
        <f t="shared" si="18"/>
        <v>TUBO DE PVC RÍGIDO SOLDÁVEL MARROM, DIÂM. 25MM (3/4"), INCLUSIVE CONEXÕES</v>
      </c>
      <c r="F608" s="343" t="str">
        <f t="shared" si="19"/>
        <v>M</v>
      </c>
      <c r="G608" s="127"/>
    </row>
    <row r="609" spans="1:7" ht="30">
      <c r="A609" s="398">
        <v>141411</v>
      </c>
      <c r="B609" s="398" t="s">
        <v>1913</v>
      </c>
      <c r="C609" s="395" t="s">
        <v>1372</v>
      </c>
      <c r="D609" s="396">
        <v>21.86</v>
      </c>
      <c r="E609" s="2" t="str">
        <f t="shared" si="18"/>
        <v>TUBO DE PVC RIGIDO SOLDÁVEL MARROM, DIÂM. 32MM (1"), INCLUSIVE CONEXÕES</v>
      </c>
      <c r="F609" s="343" t="str">
        <f t="shared" si="19"/>
        <v>M</v>
      </c>
      <c r="G609" s="127"/>
    </row>
    <row r="610" spans="1:7" ht="30">
      <c r="A610" s="397">
        <v>141412</v>
      </c>
      <c r="B610" s="397" t="s">
        <v>1914</v>
      </c>
      <c r="C610" s="393" t="s">
        <v>1372</v>
      </c>
      <c r="D610" s="394">
        <v>27.37</v>
      </c>
      <c r="E610" s="2" t="str">
        <f t="shared" si="18"/>
        <v>TUBO DE PVC RÍGIDO SOLDÁVEL MARROM, DIÂM. 40MM (11/4"), INCLUSIVE CONEXÕES</v>
      </c>
      <c r="F610" s="343" t="str">
        <f t="shared" si="19"/>
        <v>M</v>
      </c>
      <c r="G610" s="127"/>
    </row>
    <row r="611" spans="1:7" ht="30">
      <c r="A611" s="398">
        <v>141413</v>
      </c>
      <c r="B611" s="398" t="s">
        <v>1915</v>
      </c>
      <c r="C611" s="395" t="s">
        <v>1372</v>
      </c>
      <c r="D611" s="396">
        <v>33.340000000000003</v>
      </c>
      <c r="E611" s="2" t="str">
        <f t="shared" si="18"/>
        <v>TUBO DE PVC RÍGIDO SOLDÁVEL MARROM, DIÂM. 50MM (11/2"), INCLUSIVE CONEXÕES</v>
      </c>
      <c r="F611" s="343" t="str">
        <f t="shared" si="19"/>
        <v>M</v>
      </c>
      <c r="G611" s="127"/>
    </row>
    <row r="612" spans="1:7" ht="30">
      <c r="A612" s="397">
        <v>141415</v>
      </c>
      <c r="B612" s="397" t="s">
        <v>1916</v>
      </c>
      <c r="C612" s="393" t="s">
        <v>1372</v>
      </c>
      <c r="D612" s="394">
        <v>57.9</v>
      </c>
      <c r="E612" s="2" t="str">
        <f t="shared" si="18"/>
        <v>TUBO DE PVC RÍGIDO SOLDÁVEL MARROM, DIÂM. 75MM (21/2"), INCLUSIVE CONEXÕES</v>
      </c>
      <c r="F612" s="343" t="str">
        <f t="shared" si="19"/>
        <v>M</v>
      </c>
      <c r="G612" s="127"/>
    </row>
    <row r="613" spans="1:7" ht="30">
      <c r="A613" s="398">
        <v>141416</v>
      </c>
      <c r="B613" s="398" t="s">
        <v>1917</v>
      </c>
      <c r="C613" s="395" t="s">
        <v>1372</v>
      </c>
      <c r="D613" s="396">
        <v>73.48</v>
      </c>
      <c r="E613" s="2" t="str">
        <f t="shared" si="18"/>
        <v>TUBO DE PVC RÍGIDO SOLDÁVEL MARROM, DIÂM. 85MM (3"), INCLUSIVE CONEXÕES</v>
      </c>
      <c r="F613" s="343" t="str">
        <f t="shared" si="19"/>
        <v>M</v>
      </c>
      <c r="G613" s="127"/>
    </row>
    <row r="614" spans="1:7" ht="30">
      <c r="A614" s="397">
        <v>1415</v>
      </c>
      <c r="B614" s="717" t="s">
        <v>1918</v>
      </c>
      <c r="C614" s="393"/>
      <c r="D614" s="394"/>
      <c r="E614" s="2" t="str">
        <f t="shared" si="18"/>
        <v>REDE DE ÁGUA FRIA - CONEXÕES SOLDÁVEIS DE PVC</v>
      </c>
      <c r="F614" s="343" t="str">
        <f t="shared" si="19"/>
        <v/>
      </c>
      <c r="G614" s="127"/>
    </row>
    <row r="615" spans="1:7" ht="45">
      <c r="A615" s="398">
        <v>141524</v>
      </c>
      <c r="B615" s="398" t="s">
        <v>1919</v>
      </c>
      <c r="C615" s="395" t="s">
        <v>1378</v>
      </c>
      <c r="D615" s="396">
        <v>28.96</v>
      </c>
      <c r="E615" s="2" t="str">
        <f t="shared" si="18"/>
        <v>ADAPTADOR DE PVC SOLDÁVEL COM FLANGES LIVRES PARA CAIXA D'ÁGUA, DIÂMETRO 40MM (1 1/4")</v>
      </c>
      <c r="F615" s="343" t="str">
        <f t="shared" si="19"/>
        <v>UND</v>
      </c>
      <c r="G615" s="127"/>
    </row>
    <row r="616" spans="1:7" ht="45">
      <c r="A616" s="392">
        <v>141525</v>
      </c>
      <c r="B616" s="392" t="s">
        <v>1920</v>
      </c>
      <c r="C616" s="393" t="s">
        <v>1378</v>
      </c>
      <c r="D616" s="394">
        <v>33.450000000000003</v>
      </c>
      <c r="E616" s="2" t="str">
        <f t="shared" si="18"/>
        <v>ADAPTADOR DE PVC SOLDÁVEL COM FLANGES LIVRES PARA CAIXA D'ÁGUA, DIÂMETRO 50MM (1 1/2")</v>
      </c>
      <c r="F616" s="343" t="str">
        <f t="shared" si="19"/>
        <v>UND</v>
      </c>
      <c r="G616" s="127"/>
    </row>
    <row r="617" spans="1:7" ht="30">
      <c r="A617" s="398">
        <v>141529</v>
      </c>
      <c r="B617" s="398" t="s">
        <v>1921</v>
      </c>
      <c r="C617" s="395" t="s">
        <v>1378</v>
      </c>
      <c r="D617" s="396">
        <v>6.33</v>
      </c>
      <c r="E617" s="2" t="str">
        <f t="shared" si="18"/>
        <v>ADAPTADOR DE PVC SOLDÁVEL PARA REGISTRO, DIÂMETRO 32MM X 1"</v>
      </c>
      <c r="F617" s="343" t="str">
        <f t="shared" si="19"/>
        <v>UND</v>
      </c>
      <c r="G617" s="127"/>
    </row>
    <row r="618" spans="1:7">
      <c r="A618" s="397">
        <v>1416</v>
      </c>
      <c r="B618" s="712" t="s">
        <v>1922</v>
      </c>
      <c r="C618" s="393"/>
      <c r="D618" s="394"/>
      <c r="E618" s="2" t="str">
        <f t="shared" si="18"/>
        <v>REDE DE ÁGUA FRIA - TUBOS ROSCÁVEIS DE PVC</v>
      </c>
      <c r="F618" s="343" t="str">
        <f t="shared" si="19"/>
        <v/>
      </c>
      <c r="G618" s="127"/>
    </row>
    <row r="619" spans="1:7" ht="30">
      <c r="A619" s="398">
        <v>141608</v>
      </c>
      <c r="B619" s="398" t="s">
        <v>1923</v>
      </c>
      <c r="C619" s="395" t="s">
        <v>1372</v>
      </c>
      <c r="D619" s="396">
        <v>19.57</v>
      </c>
      <c r="E619" s="2" t="str">
        <f t="shared" si="18"/>
        <v>TUBO DE PVC RÍGIDO ROSCÁVEL, DIÂM. 1/2" (20MM), INCLUSIVE CONEXÕES</v>
      </c>
      <c r="F619" s="343" t="str">
        <f t="shared" si="19"/>
        <v>M</v>
      </c>
      <c r="G619" s="127"/>
    </row>
    <row r="620" spans="1:7" ht="30">
      <c r="A620" s="392">
        <v>141609</v>
      </c>
      <c r="B620" s="392" t="s">
        <v>1924</v>
      </c>
      <c r="C620" s="393" t="s">
        <v>1372</v>
      </c>
      <c r="D620" s="394">
        <v>24.11</v>
      </c>
      <c r="E620" s="2" t="str">
        <f t="shared" si="18"/>
        <v>TUBO DE PVC RÍGIDO ROSCÁVEL, DIÂM. 3/4" (25MM), INCLUSIVE CONEXÕES</v>
      </c>
      <c r="F620" s="343" t="str">
        <f t="shared" si="19"/>
        <v>M</v>
      </c>
      <c r="G620" s="127"/>
    </row>
    <row r="621" spans="1:7" ht="30">
      <c r="A621" s="398">
        <v>141610</v>
      </c>
      <c r="B621" s="398" t="s">
        <v>1925</v>
      </c>
      <c r="C621" s="395" t="s">
        <v>1372</v>
      </c>
      <c r="D621" s="396">
        <v>34.9</v>
      </c>
      <c r="E621" s="2" t="str">
        <f t="shared" si="18"/>
        <v>TUBO DE PVC RÍGIDO ROSCÁVEL, DIÂM. 1" (32MM), INCLUSIVE CONEXÕES</v>
      </c>
      <c r="F621" s="343" t="str">
        <f t="shared" si="19"/>
        <v>M</v>
      </c>
      <c r="G621" s="127"/>
    </row>
    <row r="622" spans="1:7" ht="30">
      <c r="A622" s="397">
        <v>141611</v>
      </c>
      <c r="B622" s="397" t="s">
        <v>1926</v>
      </c>
      <c r="C622" s="393" t="s">
        <v>1372</v>
      </c>
      <c r="D622" s="394">
        <v>42.63</v>
      </c>
      <c r="E622" s="2" t="str">
        <f t="shared" si="18"/>
        <v>TUBO DE PVC RÍGIDO ROSCÁVEL, DIÂM. 11/4" (40MM), INCLUSIVE CONEXÕES</v>
      </c>
      <c r="F622" s="343" t="str">
        <f t="shared" si="19"/>
        <v>M</v>
      </c>
      <c r="G622" s="127"/>
    </row>
    <row r="623" spans="1:7" ht="30">
      <c r="A623" s="398">
        <v>141612</v>
      </c>
      <c r="B623" s="398" t="s">
        <v>1927</v>
      </c>
      <c r="C623" s="395" t="s">
        <v>1372</v>
      </c>
      <c r="D623" s="396">
        <v>47.57</v>
      </c>
      <c r="E623" s="2" t="str">
        <f t="shared" si="18"/>
        <v>TUBO DE PVC RÍGIDO ROSCÁVEL, DIÂM. 11/2" (50MM), INCLUSIVE CONEXÕES</v>
      </c>
      <c r="F623" s="343" t="str">
        <f t="shared" si="19"/>
        <v>M</v>
      </c>
      <c r="G623" s="127"/>
    </row>
    <row r="624" spans="1:7" ht="30">
      <c r="A624" s="397">
        <v>141613</v>
      </c>
      <c r="B624" s="397" t="s">
        <v>1928</v>
      </c>
      <c r="C624" s="393" t="s">
        <v>1372</v>
      </c>
      <c r="D624" s="394">
        <v>70.25</v>
      </c>
      <c r="E624" s="2" t="str">
        <f t="shared" si="18"/>
        <v>TUBO DE PVC RÍGIDO ROSCÁVEL, DIÂM. 2" (60MM), INCLUSIVE CONEXÕES</v>
      </c>
      <c r="F624" s="343" t="str">
        <f t="shared" si="19"/>
        <v>M</v>
      </c>
      <c r="G624" s="127"/>
    </row>
    <row r="625" spans="1:7" ht="30">
      <c r="A625" s="398">
        <v>141614</v>
      </c>
      <c r="B625" s="398" t="s">
        <v>1929</v>
      </c>
      <c r="C625" s="395" t="s">
        <v>1372</v>
      </c>
      <c r="D625" s="396">
        <v>97.87</v>
      </c>
      <c r="E625" s="2" t="str">
        <f t="shared" si="18"/>
        <v>TUBO DE PVC RÍGIDO ROSCÁVEL, DIÂM. 21/2" (75MM), INCLUSIVE CONEXÕES</v>
      </c>
      <c r="F625" s="343" t="str">
        <f t="shared" si="19"/>
        <v>M</v>
      </c>
      <c r="G625" s="127"/>
    </row>
    <row r="626" spans="1:7">
      <c r="A626" s="397">
        <v>1419</v>
      </c>
      <c r="B626" s="712" t="s">
        <v>1930</v>
      </c>
      <c r="C626" s="393"/>
      <c r="D626" s="394"/>
      <c r="E626" s="2" t="str">
        <f t="shared" si="18"/>
        <v>REDE DE ESGOTO - TUBOS DE PVC</v>
      </c>
      <c r="F626" s="343" t="str">
        <f t="shared" si="19"/>
        <v/>
      </c>
      <c r="G626" s="127"/>
    </row>
    <row r="627" spans="1:7" ht="45">
      <c r="A627" s="398">
        <v>141906</v>
      </c>
      <c r="B627" s="398" t="s">
        <v>1931</v>
      </c>
      <c r="C627" s="395" t="s">
        <v>1372</v>
      </c>
      <c r="D627" s="396">
        <v>23.82</v>
      </c>
      <c r="E627" s="2" t="str">
        <f t="shared" si="18"/>
        <v>TUBO DE PVC RÍGIDO SOLDÁVEL BRANCO, PARA ESGOTO, DIÂMETRO 40MM (1 1/2"), INCLUSIVE CONEXÕES</v>
      </c>
      <c r="F627" s="343" t="str">
        <f t="shared" si="19"/>
        <v>M</v>
      </c>
      <c r="G627" s="127"/>
    </row>
    <row r="628" spans="1:7" ht="45">
      <c r="A628" s="392">
        <v>141907</v>
      </c>
      <c r="B628" s="392" t="s">
        <v>1932</v>
      </c>
      <c r="C628" s="393" t="s">
        <v>1372</v>
      </c>
      <c r="D628" s="394">
        <v>30.24</v>
      </c>
      <c r="E628" s="2" t="str">
        <f t="shared" si="18"/>
        <v>TUBO DE PVC RÍGIDO SOLDÁVEL BRANCO, PARA ESGOTO, DIÂMETRO 50MM (2"), INCLUSIVE CONEXÕES</v>
      </c>
      <c r="F628" s="343" t="str">
        <f t="shared" si="19"/>
        <v>M</v>
      </c>
      <c r="G628" s="127"/>
    </row>
    <row r="629" spans="1:7" ht="45">
      <c r="A629" s="398">
        <v>141908</v>
      </c>
      <c r="B629" s="398" t="s">
        <v>1933</v>
      </c>
      <c r="C629" s="395" t="s">
        <v>1372</v>
      </c>
      <c r="D629" s="396">
        <v>41.89</v>
      </c>
      <c r="E629" s="2" t="str">
        <f t="shared" si="18"/>
        <v>TUBO DE PVC RÍGIDO SOLDÁVEL BRANCO, PARA ESGOTO, DIÂMETRO 75MM (3"), INCLUSIVE CONEXÕES</v>
      </c>
      <c r="F629" s="343" t="str">
        <f t="shared" si="19"/>
        <v>M</v>
      </c>
      <c r="G629" s="127"/>
    </row>
    <row r="630" spans="1:7" ht="45">
      <c r="A630" s="397">
        <v>141909</v>
      </c>
      <c r="B630" s="397" t="s">
        <v>1934</v>
      </c>
      <c r="C630" s="393" t="s">
        <v>1372</v>
      </c>
      <c r="D630" s="394">
        <v>49.77</v>
      </c>
      <c r="E630" s="2" t="str">
        <f t="shared" si="18"/>
        <v>TUBO DE PVC RÍGIDO SOLDÁVEL BRANCO, PARA ESGOTO, DIÂMETRO 100MM (4"), INCLUSIVE CONEXÕES</v>
      </c>
      <c r="F630" s="343" t="str">
        <f t="shared" si="19"/>
        <v>M</v>
      </c>
      <c r="G630" s="127"/>
    </row>
    <row r="631" spans="1:7" ht="45">
      <c r="A631" s="398">
        <v>141910</v>
      </c>
      <c r="B631" s="398" t="s">
        <v>1935</v>
      </c>
      <c r="C631" s="395" t="s">
        <v>1372</v>
      </c>
      <c r="D631" s="396">
        <v>75.22</v>
      </c>
      <c r="E631" s="2" t="str">
        <f t="shared" si="18"/>
        <v>TUBO DE PVC RÍGIDO SOLDÁVEL BRANCO, PARA ESGOTO, DIÂMETRO 150MM (6"), INCLUSIVE CONEXÕES</v>
      </c>
      <c r="F631" s="343" t="str">
        <f t="shared" si="19"/>
        <v>M</v>
      </c>
      <c r="G631" s="127"/>
    </row>
    <row r="632" spans="1:7">
      <c r="A632" s="397">
        <v>1421</v>
      </c>
      <c r="B632" s="712" t="s">
        <v>1936</v>
      </c>
      <c r="C632" s="393"/>
      <c r="D632" s="394"/>
      <c r="E632" s="2" t="str">
        <f t="shared" ref="E632:E695" si="20">UPPER(B632)</f>
        <v>CAIXAS DE PVC / EQUIPAMENTOS</v>
      </c>
      <c r="F632" s="343" t="str">
        <f t="shared" ref="F632:F695" si="21">UPPER(C632)</f>
        <v/>
      </c>
      <c r="G632" s="127"/>
    </row>
    <row r="633" spans="1:7" ht="45">
      <c r="A633" s="398">
        <v>142101</v>
      </c>
      <c r="B633" s="398" t="s">
        <v>1937</v>
      </c>
      <c r="C633" s="395" t="s">
        <v>1378</v>
      </c>
      <c r="D633" s="396">
        <v>130.26</v>
      </c>
      <c r="E633" s="2" t="str">
        <f t="shared" si="20"/>
        <v>REVISÃO COM SUBSTITUIÇÃO DE PEÇAS DANIFICADAS PARA CAIXA DE DESCARGA DE SOBREPOR DE PLÁSTICO, INCLUSIVE REGULAGEM</v>
      </c>
      <c r="F633" s="343" t="str">
        <f t="shared" si="21"/>
        <v>UND</v>
      </c>
      <c r="G633" s="127"/>
    </row>
    <row r="634" spans="1:7" ht="30">
      <c r="A634" s="392">
        <v>142103</v>
      </c>
      <c r="B634" s="392" t="s">
        <v>1938</v>
      </c>
      <c r="C634" s="393" t="s">
        <v>1378</v>
      </c>
      <c r="D634" s="394">
        <v>53.63</v>
      </c>
      <c r="E634" s="2" t="str">
        <f t="shared" si="20"/>
        <v>REPARO PARA VÁLVULA DE DESCARGA, COMPLETO</v>
      </c>
      <c r="F634" s="343" t="str">
        <f t="shared" si="21"/>
        <v>UND</v>
      </c>
      <c r="G634" s="127"/>
    </row>
    <row r="635" spans="1:7" ht="30">
      <c r="A635" s="398">
        <v>142104</v>
      </c>
      <c r="B635" s="398" t="s">
        <v>1939</v>
      </c>
      <c r="C635" s="395" t="s">
        <v>1378</v>
      </c>
      <c r="D635" s="396">
        <v>16.72</v>
      </c>
      <c r="E635" s="2" t="str">
        <f t="shared" si="20"/>
        <v>SIFÃO EM PVC PARA PIA DE COZINHA OU LAVATÓRIO 1X11/2"</v>
      </c>
      <c r="F635" s="343" t="str">
        <f t="shared" si="21"/>
        <v>UND</v>
      </c>
      <c r="G635" s="127"/>
    </row>
    <row r="636" spans="1:7">
      <c r="A636" s="397">
        <v>142106</v>
      </c>
      <c r="B636" s="397" t="s">
        <v>1940</v>
      </c>
      <c r="C636" s="393" t="s">
        <v>1378</v>
      </c>
      <c r="D636" s="394">
        <v>17.36</v>
      </c>
      <c r="E636" s="2" t="str">
        <f t="shared" si="20"/>
        <v>SIFÃO EM PVC PARA TANQUE 2"</v>
      </c>
      <c r="F636" s="343" t="str">
        <f t="shared" si="21"/>
        <v>UND</v>
      </c>
      <c r="G636" s="127"/>
    </row>
    <row r="637" spans="1:7" ht="30">
      <c r="A637" s="398">
        <v>142107</v>
      </c>
      <c r="B637" s="398" t="s">
        <v>1941</v>
      </c>
      <c r="C637" s="395" t="s">
        <v>1378</v>
      </c>
      <c r="D637" s="396">
        <v>39.24</v>
      </c>
      <c r="E637" s="2" t="str">
        <f t="shared" si="20"/>
        <v>RALO SIFONADO EM PVC 100X100MM, COM GRELHA PVC</v>
      </c>
      <c r="F637" s="343" t="str">
        <f t="shared" si="21"/>
        <v>UND</v>
      </c>
      <c r="G637" s="127"/>
    </row>
    <row r="638" spans="1:7" ht="30">
      <c r="A638" s="397">
        <v>142109</v>
      </c>
      <c r="B638" s="397" t="s">
        <v>1942</v>
      </c>
      <c r="C638" s="393" t="s">
        <v>1378</v>
      </c>
      <c r="D638" s="394">
        <v>38.6</v>
      </c>
      <c r="E638" s="2" t="str">
        <f t="shared" si="20"/>
        <v>RALO SECO EM PVC 100X100MM, COM GRELHA EM PVC</v>
      </c>
      <c r="F638" s="343" t="str">
        <f t="shared" si="21"/>
        <v>UND</v>
      </c>
      <c r="G638" s="127"/>
    </row>
    <row r="639" spans="1:7" ht="45">
      <c r="A639" s="398">
        <v>142111</v>
      </c>
      <c r="B639" s="398" t="s">
        <v>1943</v>
      </c>
      <c r="C639" s="395" t="s">
        <v>1378</v>
      </c>
      <c r="D639" s="396">
        <v>75</v>
      </c>
      <c r="E639" s="2" t="str">
        <f t="shared" si="20"/>
        <v>CAIXA SIFONADA EM PVC, DIÂM. 150MM, COM GRELHA E PORTA GRELHA QUADRADOS, EM AÇO INOX</v>
      </c>
      <c r="F639" s="343" t="str">
        <f t="shared" si="21"/>
        <v>UND</v>
      </c>
      <c r="G639" s="127"/>
    </row>
    <row r="640" spans="1:7" ht="30">
      <c r="A640" s="397">
        <v>142112</v>
      </c>
      <c r="B640" s="397" t="s">
        <v>1944</v>
      </c>
      <c r="C640" s="393" t="s">
        <v>1378</v>
      </c>
      <c r="D640" s="394">
        <v>46.98</v>
      </c>
      <c r="E640" s="2" t="str">
        <f t="shared" si="20"/>
        <v>CAIXA SECA EM PVC, DIÂM. 100MM, COM GRELHA E PORTA GRELHA QUADRADOS, EM AÇO INOX</v>
      </c>
      <c r="F640" s="343" t="str">
        <f t="shared" si="21"/>
        <v>UND</v>
      </c>
      <c r="G640" s="127"/>
    </row>
    <row r="641" spans="1:7" ht="30">
      <c r="A641" s="398">
        <v>142113</v>
      </c>
      <c r="B641" s="398" t="s">
        <v>1945</v>
      </c>
      <c r="C641" s="395" t="s">
        <v>1378</v>
      </c>
      <c r="D641" s="396">
        <v>60.46</v>
      </c>
      <c r="E641" s="2" t="str">
        <f t="shared" si="20"/>
        <v>CAIXA DE INSPEÇÃO EM PVC, DIÂM. 150MM, COM TAMPA CEGA</v>
      </c>
      <c r="F641" s="343" t="str">
        <f t="shared" si="21"/>
        <v>UND</v>
      </c>
      <c r="G641" s="127"/>
    </row>
    <row r="642" spans="1:7" ht="30">
      <c r="A642" s="397">
        <v>142114</v>
      </c>
      <c r="B642" s="397" t="s">
        <v>1946</v>
      </c>
      <c r="C642" s="393" t="s">
        <v>1378</v>
      </c>
      <c r="D642" s="394">
        <v>5.36</v>
      </c>
      <c r="E642" s="2" t="str">
        <f t="shared" si="20"/>
        <v>TAMPA PARA CAIXA SIFONADA, EM PVC, DE 150X150MM</v>
      </c>
      <c r="F642" s="343" t="str">
        <f t="shared" si="21"/>
        <v>UND</v>
      </c>
      <c r="G642" s="127"/>
    </row>
    <row r="643" spans="1:7" ht="30">
      <c r="A643" s="398">
        <v>142115</v>
      </c>
      <c r="B643" s="398" t="s">
        <v>1947</v>
      </c>
      <c r="C643" s="395" t="s">
        <v>1378</v>
      </c>
      <c r="D643" s="396">
        <v>29.32</v>
      </c>
      <c r="E643" s="2" t="str">
        <f t="shared" si="20"/>
        <v>TAMPA PARA CAIXA SIFONADA, EM AÇO INOX, DE 150X150MM</v>
      </c>
      <c r="F643" s="343" t="str">
        <f t="shared" si="21"/>
        <v>UND</v>
      </c>
      <c r="G643" s="127"/>
    </row>
    <row r="644" spans="1:7">
      <c r="A644" s="397">
        <v>142116</v>
      </c>
      <c r="B644" s="397" t="s">
        <v>1948</v>
      </c>
      <c r="C644" s="393" t="s">
        <v>1378</v>
      </c>
      <c r="D644" s="394">
        <v>2.68</v>
      </c>
      <c r="E644" s="2" t="str">
        <f t="shared" si="20"/>
        <v>TAMPA PARA RALO, EM PVC, DE 100X100MM</v>
      </c>
      <c r="F644" s="343" t="str">
        <f t="shared" si="21"/>
        <v>UND</v>
      </c>
      <c r="G644" s="127"/>
    </row>
    <row r="645" spans="1:7" ht="30">
      <c r="A645" s="398">
        <v>142117</v>
      </c>
      <c r="B645" s="398" t="s">
        <v>1949</v>
      </c>
      <c r="C645" s="395" t="s">
        <v>1378</v>
      </c>
      <c r="D645" s="396">
        <v>18.21</v>
      </c>
      <c r="E645" s="2" t="str">
        <f t="shared" si="20"/>
        <v>TAMPA PARA RALO, EM AÇO INOX, DE 100X100MM</v>
      </c>
      <c r="F645" s="343" t="str">
        <f t="shared" si="21"/>
        <v>UND</v>
      </c>
      <c r="G645" s="127"/>
    </row>
    <row r="646" spans="1:7">
      <c r="A646" s="397">
        <v>142118</v>
      </c>
      <c r="B646" s="397" t="s">
        <v>1950</v>
      </c>
      <c r="C646" s="393" t="s">
        <v>1378</v>
      </c>
      <c r="D646" s="394">
        <v>11.44</v>
      </c>
      <c r="E646" s="2" t="str">
        <f t="shared" si="20"/>
        <v>ENGATE FLEXÍVEL DE PVC PARA LAVATÓRIO</v>
      </c>
      <c r="F646" s="343" t="str">
        <f t="shared" si="21"/>
        <v>UND</v>
      </c>
      <c r="G646" s="127"/>
    </row>
    <row r="647" spans="1:7">
      <c r="A647" s="398">
        <v>142119</v>
      </c>
      <c r="B647" s="398" t="s">
        <v>1951</v>
      </c>
      <c r="C647" s="395" t="s">
        <v>1378</v>
      </c>
      <c r="D647" s="396">
        <v>61.29</v>
      </c>
      <c r="E647" s="2" t="str">
        <f t="shared" si="20"/>
        <v>TORNEIRA DE BÓIA DE PVC, DIÂM. 3/4" (20MM)</v>
      </c>
      <c r="F647" s="343" t="str">
        <f t="shared" si="21"/>
        <v>UND</v>
      </c>
      <c r="G647" s="127"/>
    </row>
    <row r="648" spans="1:7">
      <c r="A648" s="397">
        <v>142120</v>
      </c>
      <c r="B648" s="397" t="s">
        <v>1952</v>
      </c>
      <c r="C648" s="393" t="s">
        <v>1378</v>
      </c>
      <c r="D648" s="394">
        <v>72.23</v>
      </c>
      <c r="E648" s="2" t="str">
        <f t="shared" si="20"/>
        <v>TORNEIRA DE BÓIA DE PVC, DIÂM. 1" (25MM)</v>
      </c>
      <c r="F648" s="343" t="str">
        <f t="shared" si="21"/>
        <v>UND</v>
      </c>
      <c r="G648" s="127"/>
    </row>
    <row r="649" spans="1:7">
      <c r="A649" s="398">
        <v>142121</v>
      </c>
      <c r="B649" s="398" t="s">
        <v>1953</v>
      </c>
      <c r="C649" s="395" t="s">
        <v>1378</v>
      </c>
      <c r="D649" s="396">
        <v>98.63</v>
      </c>
      <c r="E649" s="2" t="str">
        <f t="shared" si="20"/>
        <v>TORNEIRA DE BÓIA DE PVC, DIÂM. 11/4" (32MM)</v>
      </c>
      <c r="F649" s="343" t="str">
        <f t="shared" si="21"/>
        <v>UND</v>
      </c>
      <c r="G649" s="127"/>
    </row>
    <row r="650" spans="1:7">
      <c r="A650" s="397">
        <v>142122</v>
      </c>
      <c r="B650" s="397" t="s">
        <v>1954</v>
      </c>
      <c r="C650" s="393" t="s">
        <v>1378</v>
      </c>
      <c r="D650" s="394">
        <v>82.74</v>
      </c>
      <c r="E650" s="2" t="str">
        <f t="shared" si="20"/>
        <v>AUTOMÁTICO DE BÓIA</v>
      </c>
      <c r="F650" s="343" t="str">
        <f t="shared" si="21"/>
        <v>UND</v>
      </c>
      <c r="G650" s="127"/>
    </row>
    <row r="651" spans="1:7" ht="30">
      <c r="A651" s="398">
        <v>142123</v>
      </c>
      <c r="B651" s="398" t="s">
        <v>1955</v>
      </c>
      <c r="C651" s="395" t="s">
        <v>1378</v>
      </c>
      <c r="D651" s="396">
        <v>11.41</v>
      </c>
      <c r="E651" s="2" t="str">
        <f t="shared" si="20"/>
        <v>ADAPTADOR DE PVC COM FLANGES LIVRES PARA CAIXA D'ÁGUA DE 20MMX1/2"</v>
      </c>
      <c r="F651" s="343" t="str">
        <f t="shared" si="21"/>
        <v>UND</v>
      </c>
      <c r="G651" s="127"/>
    </row>
    <row r="652" spans="1:7" ht="30">
      <c r="A652" s="397">
        <v>142124</v>
      </c>
      <c r="B652" s="397" t="s">
        <v>1956</v>
      </c>
      <c r="C652" s="393" t="s">
        <v>1378</v>
      </c>
      <c r="D652" s="394">
        <v>14.05</v>
      </c>
      <c r="E652" s="2" t="str">
        <f t="shared" si="20"/>
        <v>ADAPTADOR DE PVC COM FLANGES LIVRES PARA CAIXA D'ÁGUA DE 25MMX3/4"</v>
      </c>
      <c r="F652" s="343" t="str">
        <f t="shared" si="21"/>
        <v>UND</v>
      </c>
      <c r="G652" s="127"/>
    </row>
    <row r="653" spans="1:7" ht="30">
      <c r="A653" s="398">
        <v>142125</v>
      </c>
      <c r="B653" s="398" t="s">
        <v>1957</v>
      </c>
      <c r="C653" s="395" t="s">
        <v>1378</v>
      </c>
      <c r="D653" s="396">
        <v>16.149999999999999</v>
      </c>
      <c r="E653" s="2" t="str">
        <f t="shared" si="20"/>
        <v>ADAPTADOR DE PVC COM FLANGES LIVRES PARA CAIXA D'ÁGUA DE 32MMX1"</v>
      </c>
      <c r="F653" s="343" t="str">
        <f t="shared" si="21"/>
        <v>UND</v>
      </c>
      <c r="G653" s="127"/>
    </row>
    <row r="654" spans="1:7" ht="45">
      <c r="A654" s="397">
        <v>1422</v>
      </c>
      <c r="B654" s="397" t="s">
        <v>1958</v>
      </c>
      <c r="C654" s="393"/>
      <c r="D654" s="394"/>
      <c r="E654" s="2" t="str">
        <f t="shared" si="20"/>
        <v>ABERTURA E FECHAMENTO DE RASGOS (INCLUSIVE PREPARO E APLICAÇÃO DE ARGAMASSA)</v>
      </c>
      <c r="F654" s="343" t="str">
        <f t="shared" si="21"/>
        <v/>
      </c>
      <c r="G654" s="127"/>
    </row>
    <row r="655" spans="1:7" ht="45">
      <c r="A655" s="398">
        <v>142201</v>
      </c>
      <c r="B655" s="398" t="s">
        <v>1959</v>
      </c>
      <c r="C655" s="395" t="s">
        <v>1372</v>
      </c>
      <c r="D655" s="396">
        <v>8.23</v>
      </c>
      <c r="E655" s="2" t="str">
        <f t="shared" si="20"/>
        <v>ABERTURA E FECHAMENTO DE RASGOS EM ALVENARIA, PARA PASSAGEM DE TUBULAÇÕES, DIÂM. 1/2" A 1"</v>
      </c>
      <c r="F655" s="343" t="str">
        <f t="shared" si="21"/>
        <v>M</v>
      </c>
      <c r="G655" s="127"/>
    </row>
    <row r="656" spans="1:7" ht="45">
      <c r="A656" s="392">
        <v>142202</v>
      </c>
      <c r="B656" s="392" t="s">
        <v>1960</v>
      </c>
      <c r="C656" s="393" t="s">
        <v>1372</v>
      </c>
      <c r="D656" s="394">
        <v>12.36</v>
      </c>
      <c r="E656" s="2" t="str">
        <f t="shared" si="20"/>
        <v>ABERTURA E FECHAMENTO DE RASGOS EM ALVENARIA, PARA PASSAGEM DE TUBULAÇÕES, DIÂM. 11/4" A 2"</v>
      </c>
      <c r="F656" s="343" t="str">
        <f t="shared" si="21"/>
        <v>M</v>
      </c>
      <c r="G656" s="127"/>
    </row>
    <row r="657" spans="1:7" ht="45">
      <c r="A657" s="398">
        <v>142203</v>
      </c>
      <c r="B657" s="398" t="s">
        <v>1961</v>
      </c>
      <c r="C657" s="395" t="s">
        <v>1372</v>
      </c>
      <c r="D657" s="396">
        <v>18.62</v>
      </c>
      <c r="E657" s="2" t="str">
        <f t="shared" si="20"/>
        <v>ABERTURA E FECHAMENTO DE RASGOS EM ALVENARIA, PARA PASSAGEM DE TUBULAÇÕES, DIÂM. 21/2 A 4"</v>
      </c>
      <c r="F657" s="343" t="str">
        <f t="shared" si="21"/>
        <v>M</v>
      </c>
      <c r="G657" s="127"/>
    </row>
    <row r="658" spans="1:7" ht="45">
      <c r="A658" s="397">
        <v>142204</v>
      </c>
      <c r="B658" s="397" t="s">
        <v>1962</v>
      </c>
      <c r="C658" s="393" t="s">
        <v>1372</v>
      </c>
      <c r="D658" s="394">
        <v>15.7</v>
      </c>
      <c r="E658" s="2" t="str">
        <f t="shared" si="20"/>
        <v>ABERTURA E FECHAMENTO DE RASGOS EM CONCRETO, PARA PASSAGEM DE TUBULAÇÕES, DIÂM. 1/2" A 1"</v>
      </c>
      <c r="F658" s="343" t="str">
        <f t="shared" si="21"/>
        <v>M</v>
      </c>
      <c r="G658" s="127"/>
    </row>
    <row r="659" spans="1:7" ht="45">
      <c r="A659" s="398">
        <v>142205</v>
      </c>
      <c r="B659" s="398" t="s">
        <v>1963</v>
      </c>
      <c r="C659" s="395" t="s">
        <v>1372</v>
      </c>
      <c r="D659" s="396">
        <v>23.95</v>
      </c>
      <c r="E659" s="2" t="str">
        <f t="shared" si="20"/>
        <v>ABERTURA E FECHAMENTO DE RASGOS EM CONCRETO, PARA PASSAGEM DE TUBULAÇÕES, DIÂM. 11/4" A 2"</v>
      </c>
      <c r="F659" s="343" t="str">
        <f t="shared" si="21"/>
        <v>M</v>
      </c>
      <c r="G659" s="127"/>
    </row>
    <row r="660" spans="1:7" ht="45">
      <c r="A660" s="397">
        <v>142206</v>
      </c>
      <c r="B660" s="397" t="s">
        <v>1964</v>
      </c>
      <c r="C660" s="393" t="s">
        <v>1372</v>
      </c>
      <c r="D660" s="394">
        <v>34.86</v>
      </c>
      <c r="E660" s="2" t="str">
        <f t="shared" si="20"/>
        <v>ABERTURA E FECHAMENTO DE RASGOS EM CONCRETO, PARA PASSAGEM DE TUBULAÇÕES, DIÂM. 2 1/2"A 4"</v>
      </c>
      <c r="F660" s="343" t="str">
        <f t="shared" si="21"/>
        <v>M</v>
      </c>
      <c r="G660" s="127"/>
    </row>
    <row r="661" spans="1:7">
      <c r="A661" s="398">
        <v>1423</v>
      </c>
      <c r="B661" s="398" t="s">
        <v>1662</v>
      </c>
      <c r="C661" s="395"/>
      <c r="D661" s="396"/>
      <c r="E661" s="2" t="str">
        <f t="shared" si="20"/>
        <v>REVISÕES E REPAROS</v>
      </c>
      <c r="F661" s="343" t="str">
        <f t="shared" si="21"/>
        <v/>
      </c>
      <c r="G661" s="127"/>
    </row>
    <row r="662" spans="1:7">
      <c r="A662" s="397">
        <v>142301</v>
      </c>
      <c r="B662" s="397" t="s">
        <v>1965</v>
      </c>
      <c r="C662" s="393" t="s">
        <v>1378</v>
      </c>
      <c r="D662" s="394">
        <v>14.14</v>
      </c>
      <c r="E662" s="2" t="str">
        <f t="shared" si="20"/>
        <v>REVISÕES E REPAROS EM TORNEIRAS E REGISTROS</v>
      </c>
      <c r="F662" s="343" t="str">
        <f t="shared" si="21"/>
        <v>UND</v>
      </c>
      <c r="G662" s="127"/>
    </row>
    <row r="663" spans="1:7">
      <c r="A663" s="391">
        <v>142302</v>
      </c>
      <c r="B663" s="391" t="s">
        <v>1966</v>
      </c>
      <c r="C663" s="395" t="s">
        <v>1378</v>
      </c>
      <c r="D663" s="396">
        <v>19.8</v>
      </c>
      <c r="E663" s="2" t="str">
        <f t="shared" si="20"/>
        <v>REVISÕES E REPAROS EM CAIXAS DE DESCARGA</v>
      </c>
      <c r="F663" s="343" t="str">
        <f t="shared" si="21"/>
        <v>UND</v>
      </c>
      <c r="G663" s="127"/>
    </row>
    <row r="664" spans="1:7">
      <c r="A664" s="397">
        <v>142303</v>
      </c>
      <c r="B664" s="397" t="s">
        <v>1967</v>
      </c>
      <c r="C664" s="393" t="s">
        <v>1378</v>
      </c>
      <c r="D664" s="394">
        <v>14.14</v>
      </c>
      <c r="E664" s="2" t="str">
        <f t="shared" si="20"/>
        <v>REVISÕES E REPAROS EM TORNEIRAS DE BÓIA</v>
      </c>
      <c r="F664" s="343" t="str">
        <f t="shared" si="21"/>
        <v>UND</v>
      </c>
      <c r="G664" s="127"/>
    </row>
    <row r="665" spans="1:7" ht="30">
      <c r="A665" s="398">
        <v>142304</v>
      </c>
      <c r="B665" s="398" t="s">
        <v>1968</v>
      </c>
      <c r="C665" s="395" t="s">
        <v>1378</v>
      </c>
      <c r="D665" s="396">
        <v>14.37</v>
      </c>
      <c r="E665" s="2" t="str">
        <f t="shared" si="20"/>
        <v>FORNECIMENTO DE DUREPOX PARA REPAROS (250G)</v>
      </c>
      <c r="F665" s="343" t="str">
        <f t="shared" si="21"/>
        <v>UND</v>
      </c>
      <c r="G665" s="127"/>
    </row>
    <row r="666" spans="1:7">
      <c r="A666" s="397">
        <v>15</v>
      </c>
      <c r="B666" s="712" t="s">
        <v>1969</v>
      </c>
      <c r="C666" s="393"/>
      <c r="D666" s="394"/>
      <c r="E666" s="2" t="str">
        <f t="shared" si="20"/>
        <v>INSTALAÇÕES ELÉTRICAS</v>
      </c>
      <c r="F666" s="343" t="str">
        <f t="shared" si="21"/>
        <v/>
      </c>
      <c r="G666" s="127"/>
    </row>
    <row r="667" spans="1:7">
      <c r="A667" s="398">
        <v>1501</v>
      </c>
      <c r="B667" s="713" t="s">
        <v>1970</v>
      </c>
      <c r="C667" s="395"/>
      <c r="D667" s="396"/>
      <c r="E667" s="2" t="str">
        <f t="shared" si="20"/>
        <v>PADRÃO DE ENTRADA</v>
      </c>
      <c r="F667" s="343" t="str">
        <f t="shared" si="21"/>
        <v/>
      </c>
      <c r="G667" s="127"/>
    </row>
    <row r="668" spans="1:7" ht="30">
      <c r="A668" s="392">
        <v>150103</v>
      </c>
      <c r="B668" s="392" t="s">
        <v>1971</v>
      </c>
      <c r="C668" s="393" t="s">
        <v>1378</v>
      </c>
      <c r="D668" s="394">
        <v>713.14</v>
      </c>
      <c r="E668" s="2" t="str">
        <f t="shared" si="20"/>
        <v>DERIVAÇÃO DO RAMAL DE ENTRADA SUBTERRÂNEA EM BAIXA TENSÃO, TRIFÁSICO</v>
      </c>
      <c r="F668" s="343" t="str">
        <f t="shared" si="21"/>
        <v>UND</v>
      </c>
      <c r="G668" s="127"/>
    </row>
    <row r="669" spans="1:7" ht="45">
      <c r="A669" s="391">
        <v>150106</v>
      </c>
      <c r="B669" s="391" t="s">
        <v>1972</v>
      </c>
      <c r="C669" s="395" t="s">
        <v>1378</v>
      </c>
      <c r="D669" s="396">
        <v>2463.02</v>
      </c>
      <c r="E669" s="2" t="str">
        <f t="shared" si="20"/>
        <v>DERIVAÇÃO DO RAMAL DE ENTRADA SUBTERRÂNEA EM BAIXA TENSÃO, TRIFÁSICO, INCLUSIVE MEDIDOR</v>
      </c>
      <c r="F669" s="343" t="str">
        <f t="shared" si="21"/>
        <v>UND</v>
      </c>
      <c r="G669" s="127"/>
    </row>
    <row r="670" spans="1:7" ht="90">
      <c r="A670" s="397">
        <v>150115</v>
      </c>
      <c r="B670" s="397" t="s">
        <v>1973</v>
      </c>
      <c r="C670" s="393" t="s">
        <v>1378</v>
      </c>
      <c r="D670" s="394">
        <v>9115.5300000000007</v>
      </c>
      <c r="E670" s="2" t="str">
        <f t="shared" si="20"/>
        <v>DERIVAÇÃO RAMAL ENTRADA, INCL. MURETA REV.C/ CHAP. E REB. C/ ARG. DE CIMENTO, CAL E AREIA TRAÇO 1:0,5:6, C/ QUADROS DE MEDIÇÃO, DE TRANSFORMADOR DE CORRENTE, CHAVE GERAL TRIPOLAR, DISJUNTORES, ELETRODUTOS E CABOS CONF. DET.</v>
      </c>
      <c r="F670" s="343" t="str">
        <f t="shared" si="21"/>
        <v>UND</v>
      </c>
      <c r="G670" s="127"/>
    </row>
    <row r="671" spans="1:7" ht="90">
      <c r="A671" s="398">
        <v>150122</v>
      </c>
      <c r="B671" s="398" t="s">
        <v>1974</v>
      </c>
      <c r="C671" s="395" t="s">
        <v>1378</v>
      </c>
      <c r="D671" s="399">
        <v>1002.25</v>
      </c>
      <c r="E671" s="2" t="str">
        <f t="shared" si="20"/>
        <v>MURETA DE MEDIÇÃO UTILIZANDO ARG. CIMENTO, CAL E AREIA, DIMENSÕES 1100X2000X200MM, COM PILARES E CINTAS, REVESTIDO COM CHAPISCO E REBOCO, INCLUSIVE PINTURA EMASSAMENTO E PINTURA ACRÍLICA A TRÊS DEMÃOS, EXCLUSIVE COBERTURA</v>
      </c>
      <c r="F671" s="343" t="str">
        <f t="shared" si="21"/>
        <v>UND</v>
      </c>
      <c r="G671" s="127"/>
    </row>
    <row r="672" spans="1:7" ht="90">
      <c r="A672" s="397">
        <v>150123</v>
      </c>
      <c r="B672" s="397" t="s">
        <v>1975</v>
      </c>
      <c r="C672" s="393" t="s">
        <v>1378</v>
      </c>
      <c r="D672" s="400">
        <v>1805.77</v>
      </c>
      <c r="E672" s="2" t="str">
        <f t="shared" si="20"/>
        <v>MURETA DE MEDIÇÃO UTILIZANDO ARG. CIMENTO, CAL E AREIA, DIMENSÕES 1500X2200X400MM, REVESTIDO COM CHAPISCO E REBOCO, INCLUSIVE PINTURA EMASSAMENTO, PINTURA ACRÍLICA A TRÊS DEMÃOS E COBERTURA EM TELHA CERÂMICA</v>
      </c>
      <c r="F672" s="343" t="str">
        <f t="shared" si="21"/>
        <v>UND</v>
      </c>
      <c r="G672" s="127"/>
    </row>
    <row r="673" spans="1:7">
      <c r="A673" s="398">
        <v>1503</v>
      </c>
      <c r="B673" s="713" t="s">
        <v>1976</v>
      </c>
      <c r="C673" s="395"/>
      <c r="D673" s="396"/>
      <c r="E673" s="2" t="str">
        <f t="shared" si="20"/>
        <v>QUADRO DE DISTRIBUIÇÃO</v>
      </c>
      <c r="F673" s="343" t="str">
        <f t="shared" si="21"/>
        <v/>
      </c>
      <c r="G673" s="127"/>
    </row>
    <row r="674" spans="1:7" ht="30">
      <c r="A674" s="397">
        <v>150302</v>
      </c>
      <c r="B674" s="397" t="s">
        <v>1977</v>
      </c>
      <c r="C674" s="393" t="s">
        <v>1378</v>
      </c>
      <c r="D674" s="400">
        <v>234.32</v>
      </c>
      <c r="E674" s="2" t="str">
        <f t="shared" si="20"/>
        <v>QUADRO DE DISTRIBUIÇÃO PARA 06 CIRCUITOS, INCLUSIVE DISJUNTORES MONOPOLAR</v>
      </c>
      <c r="F674" s="343" t="str">
        <f t="shared" si="21"/>
        <v>UND</v>
      </c>
      <c r="G674" s="127"/>
    </row>
    <row r="675" spans="1:7" ht="45">
      <c r="A675" s="391">
        <v>150306</v>
      </c>
      <c r="B675" s="391" t="s">
        <v>1978</v>
      </c>
      <c r="C675" s="395" t="s">
        <v>1378</v>
      </c>
      <c r="D675" s="396">
        <v>278.60000000000002</v>
      </c>
      <c r="E675" s="2" t="str">
        <f t="shared" si="20"/>
        <v>QUADRO DE DISTRIBUIÇÃO DE ENERGIA, DE EMBUTIR, COM 12 DIVISÕES MODULARES COM BARRAMENTO</v>
      </c>
      <c r="F675" s="343" t="str">
        <f t="shared" si="21"/>
        <v>UND</v>
      </c>
      <c r="G675" s="127"/>
    </row>
    <row r="676" spans="1:7" ht="45">
      <c r="A676" s="397">
        <v>150307</v>
      </c>
      <c r="B676" s="397" t="s">
        <v>1979</v>
      </c>
      <c r="C676" s="393" t="s">
        <v>1378</v>
      </c>
      <c r="D676" s="394">
        <v>312.26</v>
      </c>
      <c r="E676" s="2" t="str">
        <f t="shared" si="20"/>
        <v>QUADRO DE DISTRIBUIÇÃO DE ENERGIA, DE EMBUTIR, COM 18 DIVISÕES MODULARES, COM BARRAMENTO</v>
      </c>
      <c r="F676" s="343" t="str">
        <f t="shared" si="21"/>
        <v>UND</v>
      </c>
      <c r="G676" s="127"/>
    </row>
    <row r="677" spans="1:7" ht="45">
      <c r="A677" s="398">
        <v>150308</v>
      </c>
      <c r="B677" s="398" t="s">
        <v>1980</v>
      </c>
      <c r="C677" s="395" t="s">
        <v>1378</v>
      </c>
      <c r="D677" s="396">
        <v>337.7</v>
      </c>
      <c r="E677" s="2" t="str">
        <f t="shared" si="20"/>
        <v>QUADRO DE DISTRIBUIÇÃO DE ENERGIA, DE EMBUTIR, COM 24 DIVISÕES MODULARES, COM BARRAMENTO</v>
      </c>
      <c r="F677" s="343" t="str">
        <f t="shared" si="21"/>
        <v>UND</v>
      </c>
      <c r="G677" s="127"/>
    </row>
    <row r="678" spans="1:7" ht="45">
      <c r="A678" s="397">
        <v>150309</v>
      </c>
      <c r="B678" s="397" t="s">
        <v>1981</v>
      </c>
      <c r="C678" s="393" t="s">
        <v>1378</v>
      </c>
      <c r="D678" s="394">
        <v>400.53</v>
      </c>
      <c r="E678" s="2" t="str">
        <f t="shared" si="20"/>
        <v>QUADRO DE DISTRIBUIÇÃO DE ENERGIA, DE EMBUTIR, COM 32 DIVISÕES MODULARES, COM BARRAMENTO</v>
      </c>
      <c r="F678" s="343" t="str">
        <f t="shared" si="21"/>
        <v>UND</v>
      </c>
      <c r="G678" s="127"/>
    </row>
    <row r="679" spans="1:7">
      <c r="A679" s="398">
        <v>150310</v>
      </c>
      <c r="B679" s="398" t="s">
        <v>1982</v>
      </c>
      <c r="C679" s="395" t="s">
        <v>1378</v>
      </c>
      <c r="D679" s="396">
        <v>65.010000000000005</v>
      </c>
      <c r="E679" s="2" t="str">
        <f t="shared" si="20"/>
        <v>CAIXA DE DISTRIBUIÇÃO 20X20X15 CM</v>
      </c>
      <c r="F679" s="343" t="str">
        <f t="shared" si="21"/>
        <v>UND</v>
      </c>
      <c r="G679" s="127"/>
    </row>
    <row r="680" spans="1:7" ht="45">
      <c r="A680" s="397">
        <v>150311</v>
      </c>
      <c r="B680" s="397" t="s">
        <v>1983</v>
      </c>
      <c r="C680" s="393" t="s">
        <v>1378</v>
      </c>
      <c r="D680" s="394">
        <v>141.99</v>
      </c>
      <c r="E680" s="2" t="str">
        <f t="shared" si="20"/>
        <v>QUADRO DE DISTRIBUIÇÃO DE ENERGIA, DE EMBUTIR, COM 12 DIVISÕES MODULARES, SEM BARRAMENTO</v>
      </c>
      <c r="F680" s="343" t="str">
        <f t="shared" si="21"/>
        <v>UND</v>
      </c>
      <c r="G680" s="127"/>
    </row>
    <row r="681" spans="1:7" ht="45">
      <c r="A681" s="398">
        <v>150312</v>
      </c>
      <c r="B681" s="398" t="s">
        <v>1984</v>
      </c>
      <c r="C681" s="395" t="s">
        <v>1378</v>
      </c>
      <c r="D681" s="396">
        <v>96.28</v>
      </c>
      <c r="E681" s="2" t="str">
        <f t="shared" si="20"/>
        <v>QUADRO DE DISTRIBUIÇÃO DE ENERGIA, DE EMBUTIR, COM 3 DIVISÕES MODULARES, SEM BARRAMENTO</v>
      </c>
      <c r="F681" s="343" t="str">
        <f t="shared" si="21"/>
        <v>UND</v>
      </c>
      <c r="G681" s="127"/>
    </row>
    <row r="682" spans="1:7" ht="45">
      <c r="A682" s="397">
        <v>150313</v>
      </c>
      <c r="B682" s="397" t="s">
        <v>1985</v>
      </c>
      <c r="C682" s="393" t="s">
        <v>1378</v>
      </c>
      <c r="D682" s="394">
        <v>161.49</v>
      </c>
      <c r="E682" s="2" t="str">
        <f t="shared" si="20"/>
        <v>QUADRO DE DISTRIBUIÇÃO DE ENERGIA, DE EMBUTIR, COM 6 DIVISÕES MODULARES, SEM BARRAMENTO</v>
      </c>
      <c r="F682" s="343" t="str">
        <f t="shared" si="21"/>
        <v>UND</v>
      </c>
      <c r="G682" s="127"/>
    </row>
    <row r="683" spans="1:7" ht="90">
      <c r="A683" s="398">
        <v>150315</v>
      </c>
      <c r="B683" s="398" t="s">
        <v>1986</v>
      </c>
      <c r="C683" s="395" t="s">
        <v>1378</v>
      </c>
      <c r="D683" s="396">
        <v>662.13</v>
      </c>
      <c r="E683" s="2" t="str">
        <f t="shared" si="20"/>
        <v>QUADRO DISTRIB. ENERGIA, EMBUTIDO OU SEMI EMBUTIDO, CAPAC. P/ 34 DISJ. DIN, C/BARRAM TRIF. 150A BARRA. NEUTRO E TERRA, FAB. EM CHAPA DE AÇO 12 USG COM PORTA, ESPELHO, TRINCO COM FECHAD CH YALE, REF. QDETG II-34DIN-CEMAR OU EQUIV.</v>
      </c>
      <c r="F683" s="343" t="str">
        <f t="shared" si="21"/>
        <v>UND</v>
      </c>
      <c r="G683" s="127"/>
    </row>
    <row r="684" spans="1:7" ht="90">
      <c r="A684" s="397">
        <v>150316</v>
      </c>
      <c r="B684" s="397" t="s">
        <v>1987</v>
      </c>
      <c r="C684" s="393" t="s">
        <v>1378</v>
      </c>
      <c r="D684" s="394">
        <v>809.81</v>
      </c>
      <c r="E684" s="2" t="str">
        <f t="shared" si="20"/>
        <v>QUADRO DISTRIB. ENERGIA, EMBUTIDO OU SEMI EMBUTIDO, CAPAC. P/ 44 DISJ. DIN, C/BARRAM TRIF. 150A BARRA. NEUTRO E TERRA, FAB. EM CHAPA DE AÇO 12 USG COM PORTA, ESPELHO, TRINCO COM FECHAD CH YALE, REF. QDETG II-44DIN-CEMAR OU EQUIV.</v>
      </c>
      <c r="F684" s="343" t="str">
        <f t="shared" si="21"/>
        <v>UND</v>
      </c>
      <c r="G684" s="127"/>
    </row>
    <row r="685" spans="1:7" ht="75">
      <c r="A685" s="398">
        <v>150317</v>
      </c>
      <c r="B685" s="398" t="s">
        <v>1988</v>
      </c>
      <c r="C685" s="395" t="s">
        <v>1378</v>
      </c>
      <c r="D685" s="396">
        <v>1073.8</v>
      </c>
      <c r="E685" s="2" t="str">
        <f t="shared" si="20"/>
        <v>QUADRO DISTRIB. ENERGIA, EMBUTIDO OU SEMI EMBUTIDO, CAPAC. P/ 56 DISJ. DIN, C/BARRAM TRIF. 225A BARRA. NEUTRO E TERRA, FAB. EM CHAPA DE AÇO 12 USG COM PORTA, ESPELHO, TRINCO COM FECHAD CH</v>
      </c>
      <c r="F685" s="343" t="str">
        <f t="shared" si="21"/>
        <v>UND</v>
      </c>
      <c r="G685" s="127"/>
    </row>
    <row r="686" spans="1:7">
      <c r="A686" s="397">
        <v>1506</v>
      </c>
      <c r="B686" s="712" t="s">
        <v>1989</v>
      </c>
      <c r="C686" s="393"/>
      <c r="D686" s="394"/>
      <c r="E686" s="2" t="str">
        <f t="shared" si="20"/>
        <v>CAIXAS DE PASSAGEM</v>
      </c>
      <c r="F686" s="343" t="str">
        <f t="shared" si="21"/>
        <v/>
      </c>
      <c r="G686" s="127"/>
    </row>
    <row r="687" spans="1:7" ht="45">
      <c r="A687" s="398">
        <v>150609</v>
      </c>
      <c r="B687" s="398" t="s">
        <v>1990</v>
      </c>
      <c r="C687" s="395" t="s">
        <v>1378</v>
      </c>
      <c r="D687" s="399">
        <v>189.89</v>
      </c>
      <c r="E687" s="2" t="str">
        <f t="shared" si="20"/>
        <v>CAIXA PARA MEDIDOR POLIFÁSICO CARGA ATÉ 41000W E CAIXA PARA DISJUNTOR POLIFÁSICO ATÉ 100A</v>
      </c>
      <c r="F687" s="343" t="str">
        <f t="shared" si="21"/>
        <v>UND</v>
      </c>
      <c r="G687" s="127"/>
    </row>
    <row r="688" spans="1:7" ht="75">
      <c r="A688" s="392">
        <v>150610</v>
      </c>
      <c r="B688" s="392" t="s">
        <v>1991</v>
      </c>
      <c r="C688" s="393" t="s">
        <v>1378</v>
      </c>
      <c r="D688" s="394">
        <v>165.1</v>
      </c>
      <c r="E688" s="2" t="str">
        <f t="shared" si="20"/>
        <v>CAIXA DE ATERRAMENTO DE CONCRETO SIMPLES, NAS DIMENSÕES DE 30X30X25CM, COM REVEST. INT. EM CHAPISCO E REBOCO, TAMPA DE CONCRETO ESP.5CM E LASTRO DE BRITA ESP. 5 CM, INCL. HASTE 5/8"X2400MM</v>
      </c>
      <c r="F688" s="343" t="str">
        <f t="shared" si="21"/>
        <v>UND</v>
      </c>
      <c r="G688" s="127"/>
    </row>
    <row r="689" spans="1:7" ht="30">
      <c r="A689" s="398">
        <v>150612</v>
      </c>
      <c r="B689" s="398" t="s">
        <v>1992</v>
      </c>
      <c r="C689" s="395" t="s">
        <v>1378</v>
      </c>
      <c r="D689" s="396">
        <v>22.25</v>
      </c>
      <c r="E689" s="2" t="str">
        <f t="shared" si="20"/>
        <v>CAIXA DE PASSAGEM 4" X 4", COM TAMPA PARAFUSADA</v>
      </c>
      <c r="F689" s="343" t="str">
        <f t="shared" si="21"/>
        <v>UND</v>
      </c>
      <c r="G689" s="127"/>
    </row>
    <row r="690" spans="1:7" ht="75">
      <c r="A690" s="397">
        <v>150614</v>
      </c>
      <c r="B690" s="397" t="s">
        <v>1993</v>
      </c>
      <c r="C690" s="393" t="s">
        <v>1378</v>
      </c>
      <c r="D690" s="394">
        <v>95.1</v>
      </c>
      <c r="E690" s="2" t="str">
        <f t="shared" si="20"/>
        <v>CAIXA DE PASSAGEM DE ALVENARIA DE BLOCOS DE CONCRETO 9X19X39CM, DIMENSÕES DE 30X30X50CM, COM REVESTIMENTO INTERNO EM CHAPISCO E REBOCO, TAMPA DE CONCRETO ESP.5CM E LASTRO DE BRITA 5 CM</v>
      </c>
      <c r="F690" s="343" t="str">
        <f t="shared" si="21"/>
        <v>UND</v>
      </c>
      <c r="G690" s="127"/>
    </row>
    <row r="691" spans="1:7" ht="75">
      <c r="A691" s="398">
        <v>150615</v>
      </c>
      <c r="B691" s="398" t="s">
        <v>1994</v>
      </c>
      <c r="C691" s="395" t="s">
        <v>1378</v>
      </c>
      <c r="D691" s="396">
        <v>122.01</v>
      </c>
      <c r="E691" s="2" t="str">
        <f t="shared" si="20"/>
        <v>CAIXA DE PASSAGEM DE ALVENARIA DE BLOCOS DE CONCRETO 9X19X39CM, DIMENSÕES DE 40X40X50CM, COM REVESTIMENTO INTERNO EM CHAPISCO E REBOCO, TAMPA DE CONCRETO ESP.5CM E LASTRO DE BRITA 5 CM</v>
      </c>
      <c r="F691" s="343" t="str">
        <f t="shared" si="21"/>
        <v>UND</v>
      </c>
      <c r="G691" s="127"/>
    </row>
    <row r="692" spans="1:7" ht="75">
      <c r="A692" s="397">
        <v>150616</v>
      </c>
      <c r="B692" s="397" t="s">
        <v>1995</v>
      </c>
      <c r="C692" s="393" t="s">
        <v>1378</v>
      </c>
      <c r="D692" s="394">
        <v>170.2</v>
      </c>
      <c r="E692" s="2" t="str">
        <f t="shared" si="20"/>
        <v>CAIXA DE PASSAGEM DE ALVENARIA DE BLOCOS DE CONCRETO 9X19X39CM, DIMENSÕES DE 50X50X50CM, COM REVESTIMENTO INTERNO EM CHAPISCO E REBOCO, TAMPA DE CONCRETO ESP.5CM E LASTRO DE BRITA 5 CM</v>
      </c>
      <c r="F692" s="343" t="str">
        <f t="shared" si="21"/>
        <v>UND</v>
      </c>
      <c r="G692" s="127"/>
    </row>
    <row r="693" spans="1:7">
      <c r="A693" s="398">
        <v>150623</v>
      </c>
      <c r="B693" s="398" t="s">
        <v>1996</v>
      </c>
      <c r="C693" s="395" t="s">
        <v>1378</v>
      </c>
      <c r="D693" s="396">
        <v>7.39</v>
      </c>
      <c r="E693" s="2" t="str">
        <f t="shared" si="20"/>
        <v>CAIXA DE PASSAGEM 4X2", CHAPA 18</v>
      </c>
      <c r="F693" s="343" t="str">
        <f t="shared" si="21"/>
        <v>UND</v>
      </c>
      <c r="G693" s="127"/>
    </row>
    <row r="694" spans="1:7" ht="30">
      <c r="A694" s="397">
        <v>150624</v>
      </c>
      <c r="B694" s="397" t="s">
        <v>1997</v>
      </c>
      <c r="C694" s="393" t="s">
        <v>1378</v>
      </c>
      <c r="D694" s="394">
        <v>8.36</v>
      </c>
      <c r="E694" s="2" t="str">
        <f t="shared" si="20"/>
        <v>CAIXA ESTAMPADA CHAPA 18 OCTOGONAL DE 4X4X2", COM FUNDO MÓVEL</v>
      </c>
      <c r="F694" s="343" t="str">
        <f t="shared" si="21"/>
        <v>UND</v>
      </c>
      <c r="G694" s="127"/>
    </row>
    <row r="695" spans="1:7" ht="30">
      <c r="A695" s="398">
        <v>150625</v>
      </c>
      <c r="B695" s="398" t="s">
        <v>1998</v>
      </c>
      <c r="C695" s="395" t="s">
        <v>1378</v>
      </c>
      <c r="D695" s="396">
        <v>8.02</v>
      </c>
      <c r="E695" s="2" t="str">
        <f t="shared" si="20"/>
        <v>CAIXA ESTAMPADA CHAPA 18 SEXTAVADA DE 3X3X1 1/2", COM FUNDO MÓVEL</v>
      </c>
      <c r="F695" s="343" t="str">
        <f t="shared" si="21"/>
        <v>UND</v>
      </c>
      <c r="G695" s="127"/>
    </row>
    <row r="696" spans="1:7" ht="75">
      <c r="A696" s="397">
        <v>150626</v>
      </c>
      <c r="B696" s="397" t="s">
        <v>1999</v>
      </c>
      <c r="C696" s="393" t="s">
        <v>1378</v>
      </c>
      <c r="D696" s="394">
        <v>85.66</v>
      </c>
      <c r="E696" s="2" t="str">
        <f t="shared" ref="E696:E759" si="22">UPPER(B696)</f>
        <v>CONJUNTO CAIXA TERMOPLÁSTICA PARA MEDIDOR PADRÃO ESCELSA MONOFÁFICO COM TAMPA TRANSPARENTE EM POLICARBONATO P-980-009 INCLUSIVE CAIXA PARA DISJUNTOR MONOF P-940-003 PADRÃO ESCELSA</v>
      </c>
      <c r="F696" s="343" t="str">
        <f t="shared" ref="F696:F759" si="23">UPPER(C696)</f>
        <v>UND</v>
      </c>
      <c r="G696" s="127"/>
    </row>
    <row r="697" spans="1:7">
      <c r="A697" s="398">
        <v>150630</v>
      </c>
      <c r="B697" s="398" t="s">
        <v>2000</v>
      </c>
      <c r="C697" s="395" t="s">
        <v>1378</v>
      </c>
      <c r="D697" s="396">
        <v>8.26</v>
      </c>
      <c r="E697" s="2" t="str">
        <f t="shared" si="22"/>
        <v>CAIXA DE PASSAGEM 4X4", CHAPA 18</v>
      </c>
      <c r="F697" s="343" t="str">
        <f t="shared" si="23"/>
        <v>UND</v>
      </c>
      <c r="G697" s="127"/>
    </row>
    <row r="698" spans="1:7" ht="30">
      <c r="A698" s="397">
        <v>150631</v>
      </c>
      <c r="B698" s="397" t="s">
        <v>2001</v>
      </c>
      <c r="C698" s="393" t="s">
        <v>1378</v>
      </c>
      <c r="D698" s="394">
        <v>23.82</v>
      </c>
      <c r="E698" s="2" t="str">
        <f t="shared" si="22"/>
        <v>CAIXA DE PASSAGEM 4X4", CHAPA 18, COM TAMPA PARAFUSADA</v>
      </c>
      <c r="F698" s="343" t="str">
        <f t="shared" si="23"/>
        <v>UND</v>
      </c>
      <c r="G698" s="127"/>
    </row>
    <row r="699" spans="1:7" ht="30">
      <c r="A699" s="398">
        <v>150632</v>
      </c>
      <c r="B699" s="398" t="s">
        <v>2002</v>
      </c>
      <c r="C699" s="395" t="s">
        <v>1378</v>
      </c>
      <c r="D699" s="396">
        <v>41.21</v>
      </c>
      <c r="E699" s="2" t="str">
        <f t="shared" si="22"/>
        <v>CAIXA DE PASSAGEM 150X150X80MM, CHAPA 18, COM TAMPA PARAFUSADA</v>
      </c>
      <c r="F699" s="343" t="str">
        <f t="shared" si="23"/>
        <v>UND</v>
      </c>
      <c r="G699" s="127"/>
    </row>
    <row r="700" spans="1:7" ht="30">
      <c r="A700" s="397">
        <v>150633</v>
      </c>
      <c r="B700" s="397" t="s">
        <v>2003</v>
      </c>
      <c r="C700" s="393" t="s">
        <v>1378</v>
      </c>
      <c r="D700" s="394">
        <v>69.19</v>
      </c>
      <c r="E700" s="2" t="str">
        <f t="shared" si="22"/>
        <v>CAIXA DE PASSAGEM 200X200X100MM, CHAPA 18, COM TAMPA PARAFUSADA</v>
      </c>
      <c r="F700" s="343" t="str">
        <f t="shared" si="23"/>
        <v>UND</v>
      </c>
      <c r="G700" s="127"/>
    </row>
    <row r="701" spans="1:7" ht="30">
      <c r="A701" s="398">
        <v>150634</v>
      </c>
      <c r="B701" s="398" t="s">
        <v>2004</v>
      </c>
      <c r="C701" s="395" t="s">
        <v>1378</v>
      </c>
      <c r="D701" s="396">
        <v>108.43</v>
      </c>
      <c r="E701" s="2" t="str">
        <f t="shared" si="22"/>
        <v>CAIXA DE PASSAGEM 300X300X120MM, CHAPA 18, COM TAMPA PARAFUSADA</v>
      </c>
      <c r="F701" s="343" t="str">
        <f t="shared" si="23"/>
        <v>UND</v>
      </c>
      <c r="G701" s="127"/>
    </row>
    <row r="702" spans="1:7" ht="30">
      <c r="A702" s="397">
        <v>150635</v>
      </c>
      <c r="B702" s="397" t="s">
        <v>2005</v>
      </c>
      <c r="C702" s="393" t="s">
        <v>1378</v>
      </c>
      <c r="D702" s="394">
        <v>156.82</v>
      </c>
      <c r="E702" s="2" t="str">
        <f t="shared" si="22"/>
        <v>CAIXA DE PASSAGEM 400X400X120MM, CHAPA 18, COM TAMPA PARAFUSADA</v>
      </c>
      <c r="F702" s="343" t="str">
        <f t="shared" si="23"/>
        <v>UND</v>
      </c>
      <c r="G702" s="127"/>
    </row>
    <row r="703" spans="1:7">
      <c r="A703" s="398">
        <v>1507</v>
      </c>
      <c r="B703" s="398" t="s">
        <v>2006</v>
      </c>
      <c r="C703" s="395"/>
      <c r="D703" s="396"/>
      <c r="E703" s="2" t="str">
        <f t="shared" si="22"/>
        <v>ENVELOPAMENTO DE ELETRODUTOS</v>
      </c>
      <c r="F703" s="343" t="str">
        <f t="shared" si="23"/>
        <v/>
      </c>
      <c r="G703" s="127"/>
    </row>
    <row r="704" spans="1:7" ht="75">
      <c r="A704" s="397">
        <v>150701</v>
      </c>
      <c r="B704" s="397" t="s">
        <v>2007</v>
      </c>
      <c r="C704" s="393" t="s">
        <v>1372</v>
      </c>
      <c r="D704" s="394">
        <v>37.96</v>
      </c>
      <c r="E704" s="2" t="str">
        <f t="shared" si="22"/>
        <v>ENVELOPAMENTO DE CONCRETO SIMPLES COM CONSUMO MÍNIMO DE CIMENTO DE 250KG/M3, INCLUSIVE ESCAVAÇÃO PARA PROFUNDIDADE MÍNIMA DO ELETRODUTO DE 50 CM, DE 25 X 25 CM, PARA 1 ELETRODUTO</v>
      </c>
      <c r="F704" s="343" t="str">
        <f t="shared" si="23"/>
        <v>M</v>
      </c>
      <c r="G704" s="127"/>
    </row>
    <row r="705" spans="1:7" ht="75">
      <c r="A705" s="391">
        <v>150702</v>
      </c>
      <c r="B705" s="391" t="s">
        <v>2008</v>
      </c>
      <c r="C705" s="395" t="s">
        <v>1372</v>
      </c>
      <c r="D705" s="396">
        <v>45.55</v>
      </c>
      <c r="E705" s="2" t="str">
        <f t="shared" si="22"/>
        <v>ENVELOPAMENTO DE CONCRETO SIMPLES COM CONSUMO MÍNIMO DE CIMENTO DE 250KG/M3, INCLUSIVE ESCAVAÇÃO PARA PROFUNDIDADE MÍNIMA DO ELETRODUTO DE 50 CM, DE 25 X 30 CM, PARA 2 ELETRODUTOS</v>
      </c>
      <c r="F705" s="343" t="str">
        <f t="shared" si="23"/>
        <v>M</v>
      </c>
      <c r="G705" s="127"/>
    </row>
    <row r="706" spans="1:7" ht="75">
      <c r="A706" s="397">
        <v>150703</v>
      </c>
      <c r="B706" s="397" t="s">
        <v>2009</v>
      </c>
      <c r="C706" s="393" t="s">
        <v>1372</v>
      </c>
      <c r="D706" s="394">
        <v>121.27</v>
      </c>
      <c r="E706" s="2" t="str">
        <f t="shared" si="22"/>
        <v>ENVELOPAMENTO DE CONCRETO SIMPLES COM CONSUMO MÍNIMO DE CIMENTO DE 250KG/M3, INCLUSIVE ESCAVAÇÃO PARA PROFUNDIDADE MÍNIMA DO ELETRODUTO DE 50CM, DE 60 X 30 CM, PARA 3 ELETRODUTOS</v>
      </c>
      <c r="F706" s="343" t="str">
        <f t="shared" si="23"/>
        <v>M</v>
      </c>
      <c r="G706" s="127"/>
    </row>
    <row r="707" spans="1:7" ht="75">
      <c r="A707" s="398">
        <v>150704</v>
      </c>
      <c r="B707" s="398" t="s">
        <v>2010</v>
      </c>
      <c r="C707" s="395" t="s">
        <v>1372</v>
      </c>
      <c r="D707" s="396">
        <v>130.37</v>
      </c>
      <c r="E707" s="2" t="str">
        <f t="shared" si="22"/>
        <v>ENVELOPAMENTO DE CONCRETO SIMPLES COM CONSUMO MÍNIMO DE CIMENTO DE 250KG/M3, INCLUSIVE ESCAVAÇÃO PARA PROFUNDIDADE MÍNIMA DO ELETRODUTO DE 50CM, DE 45 X 45 CM, PARA 3 ELETRODUTOS</v>
      </c>
      <c r="F707" s="343" t="str">
        <f t="shared" si="23"/>
        <v>M</v>
      </c>
      <c r="G707" s="127"/>
    </row>
    <row r="708" spans="1:7">
      <c r="A708" s="397">
        <v>1508</v>
      </c>
      <c r="B708" s="397" t="s">
        <v>2011</v>
      </c>
      <c r="C708" s="393"/>
      <c r="D708" s="394"/>
      <c r="E708" s="2" t="str">
        <f t="shared" si="22"/>
        <v>INSTALAÇÕES APARENTES</v>
      </c>
      <c r="F708" s="343" t="str">
        <f t="shared" si="23"/>
        <v/>
      </c>
      <c r="G708" s="127"/>
    </row>
    <row r="709" spans="1:7" ht="30">
      <c r="A709" s="398">
        <v>150801</v>
      </c>
      <c r="B709" s="398" t="s">
        <v>2012</v>
      </c>
      <c r="C709" s="395" t="s">
        <v>1372</v>
      </c>
      <c r="D709" s="396">
        <v>13.03</v>
      </c>
      <c r="E709" s="2" t="str">
        <f t="shared" si="22"/>
        <v>ELETRODUTO APARENTE DE PVC RÍGIDO ROSCÁVEL DIÂMETRO 3/4"</v>
      </c>
      <c r="F709" s="343" t="str">
        <f t="shared" si="23"/>
        <v>M</v>
      </c>
      <c r="G709" s="127"/>
    </row>
    <row r="710" spans="1:7" ht="45">
      <c r="A710" s="392">
        <v>150802</v>
      </c>
      <c r="B710" s="392" t="s">
        <v>2013</v>
      </c>
      <c r="C710" s="393" t="s">
        <v>1378</v>
      </c>
      <c r="D710" s="394">
        <v>13.73</v>
      </c>
      <c r="E710" s="2" t="str">
        <f t="shared" si="22"/>
        <v>CAIXA DE LIGAÇÃO DE ALUMÍNIO SILÍCIO, TIPO CONDULETES, NO FORMATO B, INCLUSIVE TAMPA, DIÂMETRO 3/4"</v>
      </c>
      <c r="F710" s="343" t="str">
        <f t="shared" si="23"/>
        <v>UND</v>
      </c>
      <c r="G710" s="127"/>
    </row>
    <row r="711" spans="1:7" ht="45">
      <c r="A711" s="398">
        <v>150803</v>
      </c>
      <c r="B711" s="398" t="s">
        <v>2014</v>
      </c>
      <c r="C711" s="395" t="s">
        <v>1378</v>
      </c>
      <c r="D711" s="396">
        <v>16.29</v>
      </c>
      <c r="E711" s="2" t="str">
        <f t="shared" si="22"/>
        <v>CAIXA DE LIGAÇÃO DE ALUMÍNIO SILÍCIO, TIPO CONDULETES, NO FORMATO T, INCLUSIVE TAMPA, DIÂMETRO 3/4"</v>
      </c>
      <c r="F711" s="343" t="str">
        <f t="shared" si="23"/>
        <v>UND</v>
      </c>
      <c r="G711" s="127"/>
    </row>
    <row r="712" spans="1:7" ht="45">
      <c r="A712" s="397">
        <v>150804</v>
      </c>
      <c r="B712" s="397" t="s">
        <v>2015</v>
      </c>
      <c r="C712" s="393" t="s">
        <v>1378</v>
      </c>
      <c r="D712" s="394">
        <v>15.39</v>
      </c>
      <c r="E712" s="2" t="str">
        <f t="shared" si="22"/>
        <v>CAIXA DE LIGAÇÃO DE ALUMÍNIO SILÍCIO, TIPO CONDULETES, NO FORMATO LR, INCLUSIVE TAMPA, DIÂMETRO 3/4"</v>
      </c>
      <c r="F712" s="343" t="str">
        <f t="shared" si="23"/>
        <v>UND</v>
      </c>
      <c r="G712" s="127"/>
    </row>
    <row r="713" spans="1:7" ht="45">
      <c r="A713" s="398">
        <v>150805</v>
      </c>
      <c r="B713" s="398" t="s">
        <v>2016</v>
      </c>
      <c r="C713" s="395" t="s">
        <v>1378</v>
      </c>
      <c r="D713" s="396">
        <v>15.9</v>
      </c>
      <c r="E713" s="2" t="str">
        <f t="shared" si="22"/>
        <v>CAIXA DE LIGAÇÃO DE ALUMÍNIO SILÍCIO, TIPO CONDULETES, NO FORMATO X, INCLUSIVE TAMPA, DIÂMETRO 3/4"</v>
      </c>
      <c r="F713" s="343" t="str">
        <f t="shared" si="23"/>
        <v>UND</v>
      </c>
      <c r="G713" s="127"/>
    </row>
    <row r="714" spans="1:7" ht="30">
      <c r="A714" s="397">
        <v>150806</v>
      </c>
      <c r="B714" s="397" t="s">
        <v>2017</v>
      </c>
      <c r="C714" s="393" t="s">
        <v>1372</v>
      </c>
      <c r="D714" s="394">
        <v>17.41</v>
      </c>
      <c r="E714" s="2" t="str">
        <f t="shared" si="22"/>
        <v>ELETRODUTO APARENTE DE PVC RÍGIDO ROSCÁVEL DIÂMETRO 1"</v>
      </c>
      <c r="F714" s="343" t="str">
        <f t="shared" si="23"/>
        <v>M</v>
      </c>
      <c r="G714" s="127"/>
    </row>
    <row r="715" spans="1:7" ht="30">
      <c r="A715" s="398">
        <v>150807</v>
      </c>
      <c r="B715" s="398" t="s">
        <v>2018</v>
      </c>
      <c r="C715" s="395" t="s">
        <v>1372</v>
      </c>
      <c r="D715" s="396">
        <v>8.67</v>
      </c>
      <c r="E715" s="2" t="str">
        <f t="shared" si="22"/>
        <v>CANALETA SISTEMA X DA PIAL OU EQUIVALENTE, INCLUSIVE CONEXÕES</v>
      </c>
      <c r="F715" s="343" t="str">
        <f t="shared" si="23"/>
        <v>M</v>
      </c>
      <c r="G715" s="127"/>
    </row>
    <row r="716" spans="1:7" ht="30">
      <c r="A716" s="397">
        <v>150835</v>
      </c>
      <c r="B716" s="397" t="s">
        <v>2019</v>
      </c>
      <c r="C716" s="393" t="s">
        <v>1372</v>
      </c>
      <c r="D716" s="394">
        <v>38.65</v>
      </c>
      <c r="E716" s="2" t="str">
        <f t="shared" si="22"/>
        <v>ELETROCALHA PERFURADA EM CHAPA DE AÇO GALVANIZADO Nº16, 150X50MM, SEM TAMPA</v>
      </c>
      <c r="F716" s="343" t="str">
        <f t="shared" si="23"/>
        <v>M</v>
      </c>
      <c r="G716" s="127"/>
    </row>
    <row r="717" spans="1:7" ht="30">
      <c r="A717" s="398">
        <v>150836</v>
      </c>
      <c r="B717" s="398" t="s">
        <v>2020</v>
      </c>
      <c r="C717" s="395" t="s">
        <v>1372</v>
      </c>
      <c r="D717" s="396">
        <v>44.37</v>
      </c>
      <c r="E717" s="2" t="str">
        <f t="shared" si="22"/>
        <v>ELETROCALHA PERFURADA EM CHAPA DE AÇO GALVANIZADO Nº16, 200X100MM, SEM TAMPA</v>
      </c>
      <c r="F717" s="343" t="str">
        <f t="shared" si="23"/>
        <v>M</v>
      </c>
      <c r="G717" s="127"/>
    </row>
    <row r="718" spans="1:7" ht="30">
      <c r="A718" s="397">
        <v>150837</v>
      </c>
      <c r="B718" s="397" t="s">
        <v>2021</v>
      </c>
      <c r="C718" s="393" t="s">
        <v>1372</v>
      </c>
      <c r="D718" s="394">
        <v>65.28</v>
      </c>
      <c r="E718" s="2" t="str">
        <f t="shared" si="22"/>
        <v>ELETROCALHA PERFURADA EM CHAPA DE AÇO GALVANIZADO Nº16, 300X100MM, SEM TAMPA</v>
      </c>
      <c r="F718" s="343" t="str">
        <f t="shared" si="23"/>
        <v>M</v>
      </c>
      <c r="G718" s="127"/>
    </row>
    <row r="719" spans="1:7" ht="30">
      <c r="A719" s="398">
        <v>150838</v>
      </c>
      <c r="B719" s="398" t="s">
        <v>2022</v>
      </c>
      <c r="C719" s="395" t="s">
        <v>1372</v>
      </c>
      <c r="D719" s="396">
        <v>74.5</v>
      </c>
      <c r="E719" s="2" t="str">
        <f t="shared" si="22"/>
        <v>ELETROCALHA PERFURADA EM CHAPA DE AÇO GALVANIZADO Nº16, 400X100MM, SEM TAMPA</v>
      </c>
      <c r="F719" s="343" t="str">
        <f t="shared" si="23"/>
        <v>M</v>
      </c>
      <c r="G719" s="127"/>
    </row>
    <row r="720" spans="1:7" ht="30">
      <c r="A720" s="397">
        <v>150843</v>
      </c>
      <c r="B720" s="397" t="s">
        <v>2023</v>
      </c>
      <c r="C720" s="393" t="s">
        <v>1378</v>
      </c>
      <c r="D720" s="394">
        <v>35.46</v>
      </c>
      <c r="E720" s="2" t="str">
        <f t="shared" si="22"/>
        <v>REDUÇÃO CONCÊNTRICA PARA ELETROCALHA PERFURADA, TIPO "U", 200X150MM, ABA 100</v>
      </c>
      <c r="F720" s="343" t="str">
        <f t="shared" si="23"/>
        <v>UND</v>
      </c>
      <c r="G720" s="127"/>
    </row>
    <row r="721" spans="1:7" ht="30">
      <c r="A721" s="398">
        <v>150844</v>
      </c>
      <c r="B721" s="398" t="s">
        <v>2024</v>
      </c>
      <c r="C721" s="395" t="s">
        <v>1378</v>
      </c>
      <c r="D721" s="396">
        <v>52.04</v>
      </c>
      <c r="E721" s="2" t="str">
        <f t="shared" si="22"/>
        <v>REDUÇÃO CONCÊNTRICA PARA ELETROCALHA PERFURADA, TIPO "U", 300X150MM, ABA 100</v>
      </c>
      <c r="F721" s="343" t="str">
        <f t="shared" si="23"/>
        <v>UND</v>
      </c>
      <c r="G721" s="127"/>
    </row>
    <row r="722" spans="1:7" ht="30">
      <c r="A722" s="397">
        <v>150845</v>
      </c>
      <c r="B722" s="397" t="s">
        <v>2025</v>
      </c>
      <c r="C722" s="393" t="s">
        <v>1378</v>
      </c>
      <c r="D722" s="394">
        <v>61.37</v>
      </c>
      <c r="E722" s="2" t="str">
        <f t="shared" si="22"/>
        <v>REDUÇÃO CONCÊNTRICA PARA ELETROCALHA PERFURADA, TIPO "U", 400X150MM, ABA 100</v>
      </c>
      <c r="F722" s="343" t="str">
        <f t="shared" si="23"/>
        <v>UND</v>
      </c>
      <c r="G722" s="127"/>
    </row>
    <row r="723" spans="1:7">
      <c r="A723" s="398">
        <v>150850</v>
      </c>
      <c r="B723" s="398" t="s">
        <v>2026</v>
      </c>
      <c r="C723" s="395" t="s">
        <v>1378</v>
      </c>
      <c r="D723" s="396">
        <v>5.64</v>
      </c>
      <c r="E723" s="2" t="str">
        <f t="shared" si="22"/>
        <v>SAÍDA HORIZONTAL PARA ELETRODUTO DE 3/4"</v>
      </c>
      <c r="F723" s="343" t="str">
        <f t="shared" si="23"/>
        <v>UND</v>
      </c>
      <c r="G723" s="127"/>
    </row>
    <row r="724" spans="1:7">
      <c r="A724" s="397">
        <v>150851</v>
      </c>
      <c r="B724" s="397" t="s">
        <v>2027</v>
      </c>
      <c r="C724" s="393" t="s">
        <v>1378</v>
      </c>
      <c r="D724" s="394">
        <v>5.64</v>
      </c>
      <c r="E724" s="2" t="str">
        <f t="shared" si="22"/>
        <v>SAÍDA HORIZONTAL PARA ELETRODUTO DE 1"</v>
      </c>
      <c r="F724" s="343" t="str">
        <f t="shared" si="23"/>
        <v>UND</v>
      </c>
      <c r="G724" s="127"/>
    </row>
    <row r="725" spans="1:7">
      <c r="A725" s="398">
        <v>150852</v>
      </c>
      <c r="B725" s="398" t="s">
        <v>2028</v>
      </c>
      <c r="C725" s="395" t="s">
        <v>1378</v>
      </c>
      <c r="D725" s="396">
        <v>6.2</v>
      </c>
      <c r="E725" s="2" t="str">
        <f t="shared" si="22"/>
        <v>SAÍDA HORIZONTAL PARA ELETRODUTO DE 2"</v>
      </c>
      <c r="F725" s="343" t="str">
        <f t="shared" si="23"/>
        <v>UND</v>
      </c>
      <c r="G725" s="127"/>
    </row>
    <row r="726" spans="1:7" ht="30">
      <c r="A726" s="397">
        <v>150860</v>
      </c>
      <c r="B726" s="397" t="s">
        <v>2029</v>
      </c>
      <c r="C726" s="393" t="s">
        <v>1378</v>
      </c>
      <c r="D726" s="394">
        <v>14.61</v>
      </c>
      <c r="E726" s="2" t="str">
        <f t="shared" si="22"/>
        <v>TAMPA DE ENCAIXE PARA ELETROCALHA EM CHAPA DE AÇO GALVANIZADA 18, DIM. 150MM</v>
      </c>
      <c r="F726" s="343" t="str">
        <f t="shared" si="23"/>
        <v>UND</v>
      </c>
      <c r="G726" s="127"/>
    </row>
    <row r="727" spans="1:7" ht="30">
      <c r="A727" s="398">
        <v>150861</v>
      </c>
      <c r="B727" s="398" t="s">
        <v>2030</v>
      </c>
      <c r="C727" s="395" t="s">
        <v>1378</v>
      </c>
      <c r="D727" s="396">
        <v>17.22</v>
      </c>
      <c r="E727" s="2" t="str">
        <f t="shared" si="22"/>
        <v>TAMPA DE ENCAIXE PARA ELETROCALHA EM CHAPA DE AÇO GALVANIZADA 18, DIM. 200MM</v>
      </c>
      <c r="F727" s="343" t="str">
        <f t="shared" si="23"/>
        <v>UND</v>
      </c>
      <c r="G727" s="127"/>
    </row>
    <row r="728" spans="1:7" ht="30">
      <c r="A728" s="397">
        <v>150862</v>
      </c>
      <c r="B728" s="397" t="s">
        <v>2031</v>
      </c>
      <c r="C728" s="393" t="s">
        <v>1378</v>
      </c>
      <c r="D728" s="394">
        <v>23.18</v>
      </c>
      <c r="E728" s="2" t="str">
        <f t="shared" si="22"/>
        <v>TAMPA DE ENCAIXE PARA ELETROCALHA EM CHAPA DE AÇO GALVANIZADA 18, DIM. 300MM</v>
      </c>
      <c r="F728" s="343" t="str">
        <f t="shared" si="23"/>
        <v>UND</v>
      </c>
      <c r="G728" s="127"/>
    </row>
    <row r="729" spans="1:7" ht="30">
      <c r="A729" s="398">
        <v>150863</v>
      </c>
      <c r="B729" s="398" t="s">
        <v>2032</v>
      </c>
      <c r="C729" s="395" t="s">
        <v>1378</v>
      </c>
      <c r="D729" s="396">
        <v>29.42</v>
      </c>
      <c r="E729" s="2" t="str">
        <f t="shared" si="22"/>
        <v>TAMPA DE ENCAIXE PARA ELETROCALHA EM CHAPA DE AÇO GALVANIZADA 18, DIM. 400MM</v>
      </c>
      <c r="F729" s="343" t="str">
        <f t="shared" si="23"/>
        <v>UND</v>
      </c>
      <c r="G729" s="127"/>
    </row>
    <row r="730" spans="1:7" ht="45">
      <c r="A730" s="397">
        <v>150866</v>
      </c>
      <c r="B730" s="397" t="s">
        <v>2033</v>
      </c>
      <c r="C730" s="393" t="s">
        <v>1378</v>
      </c>
      <c r="D730" s="394">
        <v>7.75</v>
      </c>
      <c r="E730" s="2" t="str">
        <f t="shared" si="22"/>
        <v>JUNÇÃO SIMPLES PARA ELETROCALHA METÁLICA 200X100MM, GALVANIZADA, REF. MEGA MG 2760 OU EQUIVALENTE</v>
      </c>
      <c r="F730" s="343" t="str">
        <f t="shared" si="23"/>
        <v>UND</v>
      </c>
      <c r="G730" s="127"/>
    </row>
    <row r="731" spans="1:7" ht="45">
      <c r="A731" s="398">
        <v>150867</v>
      </c>
      <c r="B731" s="398" t="s">
        <v>2034</v>
      </c>
      <c r="C731" s="395" t="s">
        <v>1378</v>
      </c>
      <c r="D731" s="396">
        <v>7.75</v>
      </c>
      <c r="E731" s="2" t="str">
        <f t="shared" si="22"/>
        <v>JUNÇÃO SIMPLES PARA ELETROCALHA METÁLICA 300X100MM, GALVANIZADA, REF. MEGA MG 2760 OU EQUIVALENTE</v>
      </c>
      <c r="F731" s="343" t="str">
        <f t="shared" si="23"/>
        <v>UND</v>
      </c>
      <c r="G731" s="127"/>
    </row>
    <row r="732" spans="1:7" ht="45">
      <c r="A732" s="397">
        <v>150870</v>
      </c>
      <c r="B732" s="397" t="s">
        <v>2035</v>
      </c>
      <c r="C732" s="393" t="s">
        <v>1378</v>
      </c>
      <c r="D732" s="394">
        <v>51.22</v>
      </c>
      <c r="E732" s="2" t="str">
        <f t="shared" si="22"/>
        <v>TÊ HORIZONTAL 90º PARA ELETROCALHA METÁLICA 200X100MM, GALVANIZADA, REF. MEGA MG 2570 OU EQUIVALENTE</v>
      </c>
      <c r="F732" s="343" t="str">
        <f t="shared" si="23"/>
        <v>UND</v>
      </c>
      <c r="G732" s="127"/>
    </row>
    <row r="733" spans="1:7" ht="45">
      <c r="A733" s="398">
        <v>150871</v>
      </c>
      <c r="B733" s="398" t="s">
        <v>2036</v>
      </c>
      <c r="C733" s="395" t="s">
        <v>1378</v>
      </c>
      <c r="D733" s="396">
        <v>71.25</v>
      </c>
      <c r="E733" s="2" t="str">
        <f t="shared" si="22"/>
        <v>TÊ HORIZONTAL 90º PARA ELETROCALHA METÁLICA 300X100MM, GALVANIZADA, REF. MEGA MG 2570 OU EQUIVALENTE</v>
      </c>
      <c r="F733" s="343" t="str">
        <f t="shared" si="23"/>
        <v>UND</v>
      </c>
      <c r="G733" s="127"/>
    </row>
    <row r="734" spans="1:7" ht="45">
      <c r="A734" s="397">
        <v>150875</v>
      </c>
      <c r="B734" s="397" t="s">
        <v>2037</v>
      </c>
      <c r="C734" s="393" t="s">
        <v>1378</v>
      </c>
      <c r="D734" s="394">
        <v>43.93</v>
      </c>
      <c r="E734" s="2" t="str">
        <f t="shared" si="22"/>
        <v>CURVA HORIZONTAL 90º PARA ELETROCALHA METÁLICA, 200X100MM, GALVANIZADA, REF. MEGA MG 2510</v>
      </c>
      <c r="F734" s="343" t="str">
        <f t="shared" si="23"/>
        <v>UND</v>
      </c>
      <c r="G734" s="127"/>
    </row>
    <row r="735" spans="1:7" ht="45">
      <c r="A735" s="398">
        <v>150876</v>
      </c>
      <c r="B735" s="398" t="s">
        <v>2038</v>
      </c>
      <c r="C735" s="395" t="s">
        <v>1378</v>
      </c>
      <c r="D735" s="396">
        <v>62.14</v>
      </c>
      <c r="E735" s="2" t="str">
        <f t="shared" si="22"/>
        <v>CURVA HORIZONTAL 90º PARA ELETROCALHA METÁLICA, 300X100MM, GALVANIZADA, REF. MEGA MG 2510</v>
      </c>
      <c r="F735" s="343" t="str">
        <f t="shared" si="23"/>
        <v>UND</v>
      </c>
      <c r="G735" s="127"/>
    </row>
    <row r="736" spans="1:7" ht="75">
      <c r="A736" s="397">
        <v>150880</v>
      </c>
      <c r="B736" s="397" t="s">
        <v>2039</v>
      </c>
      <c r="C736" s="393" t="s">
        <v>1378</v>
      </c>
      <c r="D736" s="394">
        <v>18.14</v>
      </c>
      <c r="E736" s="2" t="str">
        <f t="shared" si="22"/>
        <v>SUPORTE DE FIXAÇÃO DE ELETRODUTO NO TETO, ATRAVÉS DE FITA METÁLICA PERFURADA (WALSIWA) OU EQUIV (1,30M), CURSOR (1 UND), H=60CM, SUPORTE "Y" (1 UND), PARAFUSO E BUCHA S8 (1 UND)</v>
      </c>
      <c r="F736" s="343" t="str">
        <f t="shared" si="23"/>
        <v>UND</v>
      </c>
      <c r="G736" s="127"/>
    </row>
    <row r="737" spans="1:7" ht="60">
      <c r="A737" s="398">
        <v>150881</v>
      </c>
      <c r="B737" s="398" t="s">
        <v>2040</v>
      </c>
      <c r="C737" s="395" t="s">
        <v>1378</v>
      </c>
      <c r="D737" s="396">
        <v>30.11</v>
      </c>
      <c r="E737" s="2" t="str">
        <f t="shared" si="22"/>
        <v>SUPORTE DE FIXAÇÃO DE ELETROCALHA DE 200X100MM, NA PAREDE, ATRAVÉS DE SUPORTE TIPO MÃO FRANCESA SIMPLES (1 UND), PARAFUSO E BUCHA S8 (2UND)</v>
      </c>
      <c r="F737" s="343" t="str">
        <f t="shared" si="23"/>
        <v>UND</v>
      </c>
      <c r="G737" s="127"/>
    </row>
    <row r="738" spans="1:7" ht="60">
      <c r="A738" s="397">
        <v>150882</v>
      </c>
      <c r="B738" s="397" t="s">
        <v>2041</v>
      </c>
      <c r="C738" s="393" t="s">
        <v>1378</v>
      </c>
      <c r="D738" s="394">
        <v>34.090000000000003</v>
      </c>
      <c r="E738" s="2" t="str">
        <f t="shared" si="22"/>
        <v>SUPORTE DE FIXAÇÃO DE ELETROCALHA DE 300X100MM, NA PAREDE, ATRAVÉS DE SUPORTE TIPO MÃO FRANCESA REFORÇADA (1 UND), PARAFUSO E BUCHA S8 (2 UND)</v>
      </c>
      <c r="F738" s="343" t="str">
        <f t="shared" si="23"/>
        <v>UND</v>
      </c>
      <c r="G738" s="127"/>
    </row>
    <row r="739" spans="1:7" ht="60">
      <c r="A739" s="398">
        <v>150883</v>
      </c>
      <c r="B739" s="398" t="s">
        <v>2042</v>
      </c>
      <c r="C739" s="395" t="s">
        <v>1378</v>
      </c>
      <c r="D739" s="396">
        <v>37.4</v>
      </c>
      <c r="E739" s="2" t="str">
        <f t="shared" si="22"/>
        <v>SUPORTE DE FIXAÇÃO DE ELETROCALHA DE 400X100MM, NA PAREDE, ATRAVÉS DE SUPORTE TIPO MÃO FRANCESA REFORÇADA (1 UND), PARAFUSO E BUCHA S8 (2 UND)</v>
      </c>
      <c r="F739" s="343" t="str">
        <f t="shared" si="23"/>
        <v>UND</v>
      </c>
      <c r="G739" s="127"/>
    </row>
    <row r="740" spans="1:7" ht="90">
      <c r="A740" s="397">
        <v>150884</v>
      </c>
      <c r="B740" s="397" t="s">
        <v>2043</v>
      </c>
      <c r="C740" s="393" t="s">
        <v>1378</v>
      </c>
      <c r="D740" s="394">
        <v>21.41</v>
      </c>
      <c r="E740" s="2" t="str">
        <f t="shared" si="22"/>
        <v>SUPORTE DE FIXAÇÃO DE ELETROCALHA DE 200X100MM, NO TETO, ATRAVÉS DE GANCHO VERTICAL (1 UND), PORCA SEXTAVADA E ARRUELA 1/4" (4 UND), VERGALHÃO ROSCA TOTAL 1/4" (H=60CM), CANTONEIRA ZZ (1 UND) E PARAFUSO E BUCHA S8 (2 UND)</v>
      </c>
      <c r="F740" s="343" t="str">
        <f t="shared" si="23"/>
        <v>UND</v>
      </c>
      <c r="G740" s="127"/>
    </row>
    <row r="741" spans="1:7" ht="90">
      <c r="A741" s="398">
        <v>150885</v>
      </c>
      <c r="B741" s="398" t="s">
        <v>2044</v>
      </c>
      <c r="C741" s="395" t="s">
        <v>1378</v>
      </c>
      <c r="D741" s="396">
        <v>30.75</v>
      </c>
      <c r="E741" s="2" t="str">
        <f t="shared" si="22"/>
        <v>SUPORTE DE FIXAÇÃO DE ELETROCALHA DE 300X100MM, NO TETO, ATRAVÉS DE SUPORTE ANGULAR (1 UND), PORCA SEXTAVADA E ARRUELA 1/4' (4 UND) , VERGALHÃO COM ROSCA TOTAL 1/4" (H=60CM), CANTONEIRA ZZ (2 UND) E PARAFUSO E BUCHA S8 (2 UND)</v>
      </c>
      <c r="F741" s="343" t="str">
        <f t="shared" si="23"/>
        <v>UND</v>
      </c>
      <c r="G741" s="127"/>
    </row>
    <row r="742" spans="1:7" ht="90">
      <c r="A742" s="397">
        <v>150886</v>
      </c>
      <c r="B742" s="397" t="s">
        <v>2045</v>
      </c>
      <c r="C742" s="393" t="s">
        <v>1378</v>
      </c>
      <c r="D742" s="394">
        <v>25.23</v>
      </c>
      <c r="E742" s="2" t="str">
        <f t="shared" si="22"/>
        <v>SUPORTE DE FIXAÇÃO DE ELETROCALHA DE 400X100MM, NO TETO, ATRAVÉS DE SUPORTE ANGULAR (1 UND), PORCA SEXTAVADA E ARRUELA 1/4' (4 UND), VERGALHÃO ROSCA TOTAL 1/4" (H=60CM), CANTONEIRA ZZ (2 UND) E PARAFUSO E BUCHA S8 (2 UND)</v>
      </c>
      <c r="F742" s="343" t="str">
        <f t="shared" si="23"/>
        <v>UND</v>
      </c>
      <c r="G742" s="127"/>
    </row>
    <row r="743" spans="1:7">
      <c r="A743" s="398">
        <v>1509</v>
      </c>
      <c r="B743" s="398" t="s">
        <v>2046</v>
      </c>
      <c r="C743" s="395"/>
      <c r="D743" s="396"/>
      <c r="E743" s="2" t="str">
        <f t="shared" si="22"/>
        <v>COMPOSIÇÕES INTERMEDIÁRIAS P/ ELETRICA</v>
      </c>
      <c r="F743" s="343" t="str">
        <f t="shared" si="23"/>
        <v/>
      </c>
      <c r="G743" s="127"/>
    </row>
    <row r="744" spans="1:7">
      <c r="A744" s="397">
        <v>150906</v>
      </c>
      <c r="B744" s="397" t="s">
        <v>2047</v>
      </c>
      <c r="C744" s="393" t="s">
        <v>1372</v>
      </c>
      <c r="D744" s="394">
        <v>1.25</v>
      </c>
      <c r="E744" s="2" t="str">
        <f t="shared" si="22"/>
        <v>ARAME GALVANIZADO 12 BWG (0.048 KG/M)</v>
      </c>
      <c r="F744" s="343" t="str">
        <f t="shared" si="23"/>
        <v>M</v>
      </c>
      <c r="G744" s="127"/>
    </row>
    <row r="745" spans="1:7">
      <c r="A745" s="391">
        <v>150910</v>
      </c>
      <c r="B745" s="391" t="s">
        <v>2048</v>
      </c>
      <c r="C745" s="395" t="s">
        <v>1378</v>
      </c>
      <c r="D745" s="396">
        <v>9.2200000000000006</v>
      </c>
      <c r="E745" s="2" t="str">
        <f t="shared" si="22"/>
        <v>CABEÇOTE DE ALUMÍNIO DE 3/4"</v>
      </c>
      <c r="F745" s="343" t="str">
        <f t="shared" si="23"/>
        <v>UND</v>
      </c>
      <c r="G745" s="127"/>
    </row>
    <row r="746" spans="1:7" ht="45">
      <c r="A746" s="397">
        <v>150916</v>
      </c>
      <c r="B746" s="397" t="s">
        <v>2049</v>
      </c>
      <c r="C746" s="393" t="s">
        <v>1378</v>
      </c>
      <c r="D746" s="394">
        <v>21.49</v>
      </c>
      <c r="E746" s="2" t="str">
        <f t="shared" si="22"/>
        <v>CANALETA SISTEMA X PIAL OU EQUIVALENTE, INCLUSIVE CONECÇÕES, 20X10X2200 MM, COD. 30801</v>
      </c>
      <c r="F746" s="343" t="str">
        <f t="shared" si="23"/>
        <v>UND</v>
      </c>
      <c r="G746" s="127"/>
    </row>
    <row r="747" spans="1:7" ht="30">
      <c r="A747" s="398">
        <v>150918</v>
      </c>
      <c r="B747" s="398" t="s">
        <v>2050</v>
      </c>
      <c r="C747" s="395" t="s">
        <v>1378</v>
      </c>
      <c r="D747" s="396">
        <v>44.53</v>
      </c>
      <c r="E747" s="2" t="str">
        <f t="shared" si="22"/>
        <v>FITA ISOLANTE EM ROLO DE 19MM X 20 M, NÚMERO 33 SCOTH OU EQUIVALENTE</v>
      </c>
      <c r="F747" s="343" t="str">
        <f t="shared" si="23"/>
        <v>UND</v>
      </c>
      <c r="G747" s="127"/>
    </row>
    <row r="748" spans="1:7" ht="30">
      <c r="A748" s="397">
        <v>150932</v>
      </c>
      <c r="B748" s="397" t="s">
        <v>2051</v>
      </c>
      <c r="C748" s="393" t="s">
        <v>1378</v>
      </c>
      <c r="D748" s="394">
        <v>5.55</v>
      </c>
      <c r="E748" s="2" t="str">
        <f t="shared" si="22"/>
        <v>RECEPTÁCULO (BOCAL) DE LOUÇA PARA LÂMPADA INCANDESCENTE</v>
      </c>
      <c r="F748" s="343" t="str">
        <f t="shared" si="23"/>
        <v>UND</v>
      </c>
      <c r="G748" s="127"/>
    </row>
    <row r="749" spans="1:7">
      <c r="A749" s="398">
        <v>150933</v>
      </c>
      <c r="B749" s="398" t="s">
        <v>2052</v>
      </c>
      <c r="C749" s="395" t="s">
        <v>1378</v>
      </c>
      <c r="D749" s="396">
        <v>3.32</v>
      </c>
      <c r="E749" s="2" t="str">
        <f t="shared" si="22"/>
        <v>LÂMPADA INCANDESCENTE DE 100 W</v>
      </c>
      <c r="F749" s="343" t="str">
        <f t="shared" si="23"/>
        <v>UND</v>
      </c>
      <c r="G749" s="127"/>
    </row>
    <row r="750" spans="1:7">
      <c r="A750" s="397">
        <v>150934</v>
      </c>
      <c r="B750" s="397" t="s">
        <v>2053</v>
      </c>
      <c r="C750" s="393" t="s">
        <v>1378</v>
      </c>
      <c r="D750" s="394">
        <v>7.88</v>
      </c>
      <c r="E750" s="2" t="str">
        <f t="shared" si="22"/>
        <v>LÂMPADA FLUORESCENTE 40 W</v>
      </c>
      <c r="F750" s="343" t="str">
        <f t="shared" si="23"/>
        <v>UND</v>
      </c>
      <c r="G750" s="127"/>
    </row>
    <row r="751" spans="1:7">
      <c r="A751" s="398">
        <v>150937</v>
      </c>
      <c r="B751" s="398" t="s">
        <v>2054</v>
      </c>
      <c r="C751" s="395" t="s">
        <v>1372</v>
      </c>
      <c r="D751" s="396">
        <v>3.08</v>
      </c>
      <c r="E751" s="2" t="str">
        <f t="shared" si="22"/>
        <v>ARAME DE AÇO 14 BWG PARA GUIA</v>
      </c>
      <c r="F751" s="343" t="str">
        <f t="shared" si="23"/>
        <v>M</v>
      </c>
      <c r="G751" s="127"/>
    </row>
    <row r="752" spans="1:7">
      <c r="A752" s="397">
        <v>150964</v>
      </c>
      <c r="B752" s="397" t="s">
        <v>2055</v>
      </c>
      <c r="C752" s="393" t="s">
        <v>1378</v>
      </c>
      <c r="D752" s="394">
        <v>7.36</v>
      </c>
      <c r="E752" s="2" t="str">
        <f t="shared" si="22"/>
        <v>LÂMPADA FLUORESCENTE DE 20W</v>
      </c>
      <c r="F752" s="343" t="str">
        <f t="shared" si="23"/>
        <v>UND</v>
      </c>
      <c r="G752" s="127"/>
    </row>
    <row r="753" spans="1:7">
      <c r="A753" s="398">
        <v>150965</v>
      </c>
      <c r="B753" s="398" t="s">
        <v>2056</v>
      </c>
      <c r="C753" s="395" t="s">
        <v>1378</v>
      </c>
      <c r="D753" s="396">
        <v>3.88</v>
      </c>
      <c r="E753" s="2" t="str">
        <f t="shared" si="22"/>
        <v>LÂMPADA INCANDESCENTE DE 60W</v>
      </c>
      <c r="F753" s="343" t="str">
        <f t="shared" si="23"/>
        <v>UND</v>
      </c>
      <c r="G753" s="127"/>
    </row>
    <row r="754" spans="1:7">
      <c r="A754" s="397">
        <v>150967</v>
      </c>
      <c r="B754" s="397" t="s">
        <v>2057</v>
      </c>
      <c r="C754" s="393" t="s">
        <v>1378</v>
      </c>
      <c r="D754" s="394">
        <v>3.97</v>
      </c>
      <c r="E754" s="2" t="str">
        <f t="shared" si="22"/>
        <v>SOQUETE PARA LÂMPADA FLUORESCENTE</v>
      </c>
      <c r="F754" s="343" t="str">
        <f t="shared" si="23"/>
        <v>UND</v>
      </c>
      <c r="G754" s="127"/>
    </row>
    <row r="755" spans="1:7">
      <c r="A755" s="398">
        <v>150968</v>
      </c>
      <c r="B755" s="398" t="s">
        <v>2058</v>
      </c>
      <c r="C755" s="395" t="s">
        <v>1378</v>
      </c>
      <c r="D755" s="396">
        <v>22.62</v>
      </c>
      <c r="E755" s="2" t="str">
        <f t="shared" si="22"/>
        <v>LÂMPADA FLUORESCENTE DE 110W</v>
      </c>
      <c r="F755" s="343" t="str">
        <f t="shared" si="23"/>
        <v>UND</v>
      </c>
      <c r="G755" s="127"/>
    </row>
    <row r="756" spans="1:7" ht="30">
      <c r="A756" s="397">
        <v>1510</v>
      </c>
      <c r="B756" s="712" t="s">
        <v>2059</v>
      </c>
      <c r="C756" s="393"/>
      <c r="D756" s="394"/>
      <c r="E756" s="2" t="str">
        <f t="shared" si="22"/>
        <v>CAIXAS DE PASSAGEM EMPREGANDO ARGAMASSA DE CIMENTO, CAL E AREIA</v>
      </c>
      <c r="F756" s="343" t="str">
        <f t="shared" si="23"/>
        <v/>
      </c>
      <c r="G756" s="127"/>
    </row>
    <row r="757" spans="1:7" ht="75">
      <c r="A757" s="398">
        <v>151001</v>
      </c>
      <c r="B757" s="398" t="s">
        <v>2060</v>
      </c>
      <c r="C757" s="395" t="s">
        <v>1378</v>
      </c>
      <c r="D757" s="396">
        <v>87.94</v>
      </c>
      <c r="E757" s="2" t="str">
        <f t="shared" si="22"/>
        <v>CAIXA DE PASSAGEM DE ALVENARIA DE BLOCOS CERÂMICOS 10 FUROS 10X20X20CM DIMENSÕES DE 25X25X25CM, COM REVESTIMENTO INTERNO EM CHAPISCO E REBOCO, TAMPA DE CONCRETO ESP.5CM E LASTRO DE BRITA 5 CM</v>
      </c>
      <c r="F757" s="343" t="str">
        <f t="shared" si="23"/>
        <v>UND</v>
      </c>
      <c r="G757" s="127"/>
    </row>
    <row r="758" spans="1:7" ht="75">
      <c r="A758" s="392">
        <v>151002</v>
      </c>
      <c r="B758" s="392" t="s">
        <v>2061</v>
      </c>
      <c r="C758" s="393" t="s">
        <v>1378</v>
      </c>
      <c r="D758" s="394">
        <v>202.77</v>
      </c>
      <c r="E758" s="2" t="str">
        <f t="shared" si="22"/>
        <v>CAIXA DE PASSAGEM DE ALVENARIA DE BLOCOS CERÂMICOS 10 FUROS 10X20X20CM DIMENSÕES DE 50X50X50CM, COM REVESTIMENTO INTERNO EM CHAPISCO E REBOCO, TAMPA DE CONCRETO ESP.5CM E LASTRO DE BRITA 5 CM</v>
      </c>
      <c r="F758" s="343" t="str">
        <f t="shared" si="23"/>
        <v>UND</v>
      </c>
      <c r="G758" s="127"/>
    </row>
    <row r="759" spans="1:7" ht="75">
      <c r="A759" s="398">
        <v>151003</v>
      </c>
      <c r="B759" s="398" t="s">
        <v>2062</v>
      </c>
      <c r="C759" s="395" t="s">
        <v>1378</v>
      </c>
      <c r="D759" s="396">
        <v>88.57</v>
      </c>
      <c r="E759" s="2" t="str">
        <f t="shared" si="22"/>
        <v>CAIXA DE PASSAGEM DE ALVENARIA DE BLOCOS CERÂMICOS 10 FUROS 10X20X20CM, DIMENSÃO DE 30X30X30CM, COM REVESTIMENTO INTERNO EM CHAPISCO E REBOCO, TAMPA DE CONCRETO ESP. 5CM E LASTRO DE BRITA 5CM</v>
      </c>
      <c r="F759" s="343" t="str">
        <f t="shared" si="23"/>
        <v>UND</v>
      </c>
      <c r="G759" s="127"/>
    </row>
    <row r="760" spans="1:7" ht="75">
      <c r="A760" s="397">
        <v>151004</v>
      </c>
      <c r="B760" s="397" t="s">
        <v>2063</v>
      </c>
      <c r="C760" s="393" t="s">
        <v>1378</v>
      </c>
      <c r="D760" s="394">
        <v>198.79</v>
      </c>
      <c r="E760" s="2" t="str">
        <f t="shared" ref="E760:E823" si="24">UPPER(B760)</f>
        <v>CAIXA DE PASSAGEM DE ALVENARIA DE BLOCOS CERÂMICOS 10 FUROS 10X20X20CM, DIMENSÃO DE 50X50X50CM, COM REVESTIMENTO INTERNO EM CHAPISCO E REBOCO, TAMPA DE CONCRETO ESP. 5CM E LASTRO DE BRITA 5CM</v>
      </c>
      <c r="F760" s="343" t="str">
        <f t="shared" ref="F760:F823" si="25">UPPER(C760)</f>
        <v>UND</v>
      </c>
      <c r="G760" s="127"/>
    </row>
    <row r="761" spans="1:7" ht="75">
      <c r="A761" s="398">
        <v>151015</v>
      </c>
      <c r="B761" s="398" t="s">
        <v>2064</v>
      </c>
      <c r="C761" s="395" t="s">
        <v>1378</v>
      </c>
      <c r="D761" s="396">
        <v>150.99</v>
      </c>
      <c r="E761" s="2" t="str">
        <f t="shared" si="24"/>
        <v>CAIXA DE INSPEÇÃO DE ALVENARIA DE BLOCOS CERÂMICOS 10 FUROS 10X20X20CM DIMENSÕES DE 30X30X60CM, COM REVESTIMENTO INTERNO EM CHAPISCO E REBOCO, TAMPA DE CONCRETO ESP.5CM E LASTRO DE BRITA 5 CM</v>
      </c>
      <c r="F761" s="343" t="str">
        <f t="shared" si="25"/>
        <v>UND</v>
      </c>
      <c r="G761" s="127"/>
    </row>
    <row r="762" spans="1:7" ht="75">
      <c r="A762" s="397">
        <v>151016</v>
      </c>
      <c r="B762" s="397" t="s">
        <v>2065</v>
      </c>
      <c r="C762" s="393" t="s">
        <v>1378</v>
      </c>
      <c r="D762" s="394">
        <v>461.58</v>
      </c>
      <c r="E762" s="2" t="str">
        <f t="shared" si="24"/>
        <v>CAIXA DE PASSAGEM DE ALVENARIA DE BLOCOS DE CONCRETO 9X19X39CM, DIMENSÕES DE 80X80X80M, COM REVESTIMENTO INTERNO EM CHAPISCO E REBOCO TAMPA DE CONCRETO ESP. 5CM E LASTRO DE BRITA 5CM</v>
      </c>
      <c r="F762" s="343" t="str">
        <f t="shared" si="25"/>
        <v>UND</v>
      </c>
      <c r="G762" s="127"/>
    </row>
    <row r="763" spans="1:7" ht="75">
      <c r="A763" s="398">
        <v>151017</v>
      </c>
      <c r="B763" s="398" t="s">
        <v>2066</v>
      </c>
      <c r="C763" s="395" t="s">
        <v>1378</v>
      </c>
      <c r="D763" s="396">
        <v>699.44</v>
      </c>
      <c r="E763" s="2" t="str">
        <f t="shared" si="24"/>
        <v>CAIXA DE PASSAGEM DE ALVENARIA DE BLOCOS DE CONCRETO 9X19X39CM, DIMENSÕES DE 1.00X1.00X1.00M, COM REVESTIMENTO INTERNO EM CHAPISCO E REBOCO TAMPA DE CONCRETO ESP. 5CM E LASTRO DE BRITA 5CM</v>
      </c>
      <c r="F763" s="343" t="str">
        <f t="shared" si="25"/>
        <v>UND</v>
      </c>
      <c r="G763" s="127"/>
    </row>
    <row r="764" spans="1:7">
      <c r="A764" s="397">
        <v>1511</v>
      </c>
      <c r="B764" s="712" t="s">
        <v>2067</v>
      </c>
      <c r="C764" s="393"/>
      <c r="D764" s="394"/>
      <c r="E764" s="2" t="str">
        <f t="shared" si="24"/>
        <v>ELETRODUTOS E CONEXÕES</v>
      </c>
      <c r="F764" s="343" t="str">
        <f t="shared" si="25"/>
        <v/>
      </c>
      <c r="G764" s="127"/>
    </row>
    <row r="765" spans="1:7" ht="30">
      <c r="A765" s="398">
        <v>151125</v>
      </c>
      <c r="B765" s="398" t="s">
        <v>2068</v>
      </c>
      <c r="C765" s="395" t="s">
        <v>1372</v>
      </c>
      <c r="D765" s="396">
        <v>10.5</v>
      </c>
      <c r="E765" s="2" t="str">
        <f t="shared" si="24"/>
        <v>ELETRODUTO DE PVC RÍGIDO ROSCÁVEL, DIÂM. 1/2" (20MM), INCLUSIVE CONEXÕES</v>
      </c>
      <c r="F765" s="343" t="str">
        <f t="shared" si="25"/>
        <v>M</v>
      </c>
      <c r="G765" s="127"/>
    </row>
    <row r="766" spans="1:7" ht="30">
      <c r="A766" s="392">
        <v>151126</v>
      </c>
      <c r="B766" s="392" t="s">
        <v>2069</v>
      </c>
      <c r="C766" s="393" t="s">
        <v>1372</v>
      </c>
      <c r="D766" s="394">
        <v>11.91</v>
      </c>
      <c r="E766" s="2" t="str">
        <f t="shared" si="24"/>
        <v>ELETRODUTO DE PVC RÍGIDO ROSCÁVEL, DIÂM. 3/4" (25MM), INCLUSIVE CONEXÕES</v>
      </c>
      <c r="F766" s="343" t="str">
        <f t="shared" si="25"/>
        <v>M</v>
      </c>
      <c r="G766" s="127"/>
    </row>
    <row r="767" spans="1:7" ht="30">
      <c r="A767" s="398">
        <v>151127</v>
      </c>
      <c r="B767" s="398" t="s">
        <v>2070</v>
      </c>
      <c r="C767" s="395" t="s">
        <v>1372</v>
      </c>
      <c r="D767" s="396">
        <v>16.82</v>
      </c>
      <c r="E767" s="2" t="str">
        <f t="shared" si="24"/>
        <v>ELETRODUTO DE PVC RÍGIDO ROSCÁVEL, DIÂM. 1" (32MM), INCLUSIVE CONEXÕES</v>
      </c>
      <c r="F767" s="343" t="str">
        <f t="shared" si="25"/>
        <v>M</v>
      </c>
      <c r="G767" s="127"/>
    </row>
    <row r="768" spans="1:7" ht="30">
      <c r="A768" s="397">
        <v>151128</v>
      </c>
      <c r="B768" s="397" t="s">
        <v>2071</v>
      </c>
      <c r="C768" s="393" t="s">
        <v>1372</v>
      </c>
      <c r="D768" s="394">
        <v>19.53</v>
      </c>
      <c r="E768" s="2" t="str">
        <f t="shared" si="24"/>
        <v>ELETRODUTO DE PVC RÍGIDO ROSCÁVEL, DIÂM. 1 1/4" (40MM), INCLUSIVE CONEXÕES</v>
      </c>
      <c r="F768" s="343" t="str">
        <f t="shared" si="25"/>
        <v>M</v>
      </c>
      <c r="G768" s="127"/>
    </row>
    <row r="769" spans="1:7" ht="30">
      <c r="A769" s="398">
        <v>151129</v>
      </c>
      <c r="B769" s="398" t="s">
        <v>2072</v>
      </c>
      <c r="C769" s="395" t="s">
        <v>1372</v>
      </c>
      <c r="D769" s="396">
        <v>24.46</v>
      </c>
      <c r="E769" s="2" t="str">
        <f t="shared" si="24"/>
        <v>ELETRODUTO DE PVC RÍGIDO ROSCÁVEL, DIÂM. 1 1/2" (50MM), INCLUSIVE CONEXÕES</v>
      </c>
      <c r="F769" s="343" t="str">
        <f t="shared" si="25"/>
        <v>M</v>
      </c>
      <c r="G769" s="127"/>
    </row>
    <row r="770" spans="1:7" ht="30">
      <c r="A770" s="397">
        <v>151130</v>
      </c>
      <c r="B770" s="397" t="s">
        <v>2073</v>
      </c>
      <c r="C770" s="393" t="s">
        <v>1372</v>
      </c>
      <c r="D770" s="394">
        <v>28.63</v>
      </c>
      <c r="E770" s="2" t="str">
        <f t="shared" si="24"/>
        <v>ELETRODUTO DE PVC RÍGIDO ROSCÁVEL, DIÂM. 2" (60MM), INCLUSIVE CONEXÕES</v>
      </c>
      <c r="F770" s="343" t="str">
        <f t="shared" si="25"/>
        <v>M</v>
      </c>
      <c r="G770" s="127"/>
    </row>
    <row r="771" spans="1:7" ht="30">
      <c r="A771" s="398">
        <v>151131</v>
      </c>
      <c r="B771" s="398" t="s">
        <v>2074</v>
      </c>
      <c r="C771" s="395" t="s">
        <v>1372</v>
      </c>
      <c r="D771" s="396">
        <v>49.35</v>
      </c>
      <c r="E771" s="2" t="str">
        <f t="shared" si="24"/>
        <v>ELETRODUTO DE PVC RÍGIDO ROSCÁVEL, DIÂM. 3" (85MM), INCLUSIVE CONEXÕES</v>
      </c>
      <c r="F771" s="343" t="str">
        <f t="shared" si="25"/>
        <v>M</v>
      </c>
      <c r="G771" s="127"/>
    </row>
    <row r="772" spans="1:7" ht="30">
      <c r="A772" s="397">
        <v>151132</v>
      </c>
      <c r="B772" s="397" t="s">
        <v>2075</v>
      </c>
      <c r="C772" s="393" t="s">
        <v>1372</v>
      </c>
      <c r="D772" s="394">
        <v>6.45</v>
      </c>
      <c r="E772" s="2" t="str">
        <f t="shared" si="24"/>
        <v>ELETRODUTO FLEXÍVEL CORRUGADO 3/4" , MARCA DE REFERÊNCIA TIGRE</v>
      </c>
      <c r="F772" s="343" t="str">
        <f t="shared" si="25"/>
        <v>M</v>
      </c>
      <c r="G772" s="127"/>
    </row>
    <row r="773" spans="1:7" ht="30">
      <c r="A773" s="398">
        <v>151133</v>
      </c>
      <c r="B773" s="398" t="s">
        <v>2076</v>
      </c>
      <c r="C773" s="395" t="s">
        <v>1372</v>
      </c>
      <c r="D773" s="396">
        <v>7.49</v>
      </c>
      <c r="E773" s="2" t="str">
        <f t="shared" si="24"/>
        <v>ELETRODUTO FLEXÍVEL CORRUGADO 1", MARCA DE REFERÊNCIA TIGRE</v>
      </c>
      <c r="F773" s="343" t="str">
        <f t="shared" si="25"/>
        <v>M</v>
      </c>
      <c r="G773" s="127"/>
    </row>
    <row r="774" spans="1:7" ht="30">
      <c r="A774" s="397">
        <v>151135</v>
      </c>
      <c r="B774" s="397" t="s">
        <v>2077</v>
      </c>
      <c r="C774" s="393" t="s">
        <v>1372</v>
      </c>
      <c r="D774" s="394">
        <v>63.12</v>
      </c>
      <c r="E774" s="2" t="str">
        <f t="shared" si="24"/>
        <v>ELETRODUTO DE PVC RÍGIDO ROSCÁVEL, DIÂM. 4" (110MM), INCLUSIVE CONEXÕES</v>
      </c>
      <c r="F774" s="343" t="str">
        <f t="shared" si="25"/>
        <v>M</v>
      </c>
      <c r="G774" s="127"/>
    </row>
    <row r="775" spans="1:7" ht="30">
      <c r="A775" s="398">
        <v>151136</v>
      </c>
      <c r="B775" s="398" t="s">
        <v>2078</v>
      </c>
      <c r="C775" s="395" t="s">
        <v>1372</v>
      </c>
      <c r="D775" s="396">
        <v>132.72</v>
      </c>
      <c r="E775" s="2" t="str">
        <f t="shared" si="24"/>
        <v>ELETRODUTO DE PVC RÍGIDO ROSCÁVEL, DIÂM. 6" (164MM), INCLUSIVE CONEXÕES</v>
      </c>
      <c r="F775" s="343" t="str">
        <f t="shared" si="25"/>
        <v>M</v>
      </c>
      <c r="G775" s="127"/>
    </row>
    <row r="776" spans="1:7" ht="30">
      <c r="A776" s="397">
        <v>151137</v>
      </c>
      <c r="B776" s="397" t="s">
        <v>2079</v>
      </c>
      <c r="C776" s="393" t="s">
        <v>1372</v>
      </c>
      <c r="D776" s="394">
        <v>17.59</v>
      </c>
      <c r="E776" s="2" t="str">
        <f t="shared" si="24"/>
        <v>ELETRODUTO PEAD, COR PRETA, DIAM. 1.1/2", MARCA REF. KANAFLEX OU EQUIVALENTE</v>
      </c>
      <c r="F776" s="343" t="str">
        <f t="shared" si="25"/>
        <v>M</v>
      </c>
      <c r="G776" s="127"/>
    </row>
    <row r="777" spans="1:7" ht="30">
      <c r="A777" s="398">
        <v>151138</v>
      </c>
      <c r="B777" s="398" t="s">
        <v>2080</v>
      </c>
      <c r="C777" s="395" t="s">
        <v>1372</v>
      </c>
      <c r="D777" s="396">
        <v>15.65</v>
      </c>
      <c r="E777" s="2" t="str">
        <f t="shared" si="24"/>
        <v>ELETRODUTO PEAD, COR PRETA, DIAM. 1.1/4", MARCA REF. KANAFLEX OU EQUIVALENTE</v>
      </c>
      <c r="F777" s="343" t="str">
        <f t="shared" si="25"/>
        <v>M</v>
      </c>
      <c r="G777" s="127"/>
    </row>
    <row r="778" spans="1:7" ht="30">
      <c r="A778" s="397">
        <v>151139</v>
      </c>
      <c r="B778" s="397" t="s">
        <v>2081</v>
      </c>
      <c r="C778" s="393" t="s">
        <v>1372</v>
      </c>
      <c r="D778" s="394">
        <v>18.78</v>
      </c>
      <c r="E778" s="2" t="str">
        <f t="shared" si="24"/>
        <v>ELETRODUTO PEAD, COR PRETA, DIAM. 2", MARCA REF. KANAFLEX OU EQUIVALENTE</v>
      </c>
      <c r="F778" s="343" t="str">
        <f t="shared" si="25"/>
        <v>M</v>
      </c>
      <c r="G778" s="127"/>
    </row>
    <row r="779" spans="1:7" ht="30">
      <c r="A779" s="398">
        <v>151140</v>
      </c>
      <c r="B779" s="398" t="s">
        <v>2082</v>
      </c>
      <c r="C779" s="395" t="s">
        <v>1372</v>
      </c>
      <c r="D779" s="396">
        <v>29.28</v>
      </c>
      <c r="E779" s="2" t="str">
        <f t="shared" si="24"/>
        <v>ELETRODUTO PEAD, COR PRETA, DIAM. 3", MARCA REF. KANAFLEX OU EQUIVALENTE</v>
      </c>
      <c r="F779" s="343" t="str">
        <f t="shared" si="25"/>
        <v>M</v>
      </c>
      <c r="G779" s="127"/>
    </row>
    <row r="780" spans="1:7" ht="30">
      <c r="A780" s="397">
        <v>151141</v>
      </c>
      <c r="B780" s="397" t="s">
        <v>2083</v>
      </c>
      <c r="C780" s="393" t="s">
        <v>1372</v>
      </c>
      <c r="D780" s="394">
        <v>39.43</v>
      </c>
      <c r="E780" s="2" t="str">
        <f t="shared" si="24"/>
        <v>ELETRODUTO PEAD, COR PRETA, DIAM. 4", MARCA REF. KANAFLEX OU EQUIVALENTE</v>
      </c>
      <c r="F780" s="343" t="str">
        <f t="shared" si="25"/>
        <v>M</v>
      </c>
      <c r="G780" s="127"/>
    </row>
    <row r="781" spans="1:7" ht="30">
      <c r="A781" s="398">
        <v>151142</v>
      </c>
      <c r="B781" s="398" t="s">
        <v>2084</v>
      </c>
      <c r="C781" s="395" t="s">
        <v>1372</v>
      </c>
      <c r="D781" s="396">
        <v>69.010000000000005</v>
      </c>
      <c r="E781" s="2" t="str">
        <f t="shared" si="24"/>
        <v>ELETRODUTO PEAD, COR PRETA, DIAM. 6", MARCA REF. KANAFLEX OU EQUIVALENTE</v>
      </c>
      <c r="F781" s="343" t="str">
        <f t="shared" si="25"/>
        <v>M</v>
      </c>
      <c r="G781" s="127"/>
    </row>
    <row r="782" spans="1:7">
      <c r="A782" s="397">
        <v>1513</v>
      </c>
      <c r="B782" s="712" t="s">
        <v>2085</v>
      </c>
      <c r="C782" s="393"/>
      <c r="D782" s="394"/>
      <c r="E782" s="2" t="str">
        <f t="shared" si="24"/>
        <v>CHAVES E DISJUNTORES</v>
      </c>
      <c r="F782" s="343" t="str">
        <f t="shared" si="25"/>
        <v/>
      </c>
      <c r="G782" s="127"/>
    </row>
    <row r="783" spans="1:7">
      <c r="A783" s="398">
        <v>151301</v>
      </c>
      <c r="B783" s="398" t="s">
        <v>2086</v>
      </c>
      <c r="C783" s="395" t="s">
        <v>1378</v>
      </c>
      <c r="D783" s="396">
        <v>15.21</v>
      </c>
      <c r="E783" s="2" t="str">
        <f t="shared" si="24"/>
        <v>DISJUNTOR MONOPOLAR 16 A - NORMA DIN</v>
      </c>
      <c r="F783" s="343" t="str">
        <f t="shared" si="25"/>
        <v>UND</v>
      </c>
      <c r="G783" s="127"/>
    </row>
    <row r="784" spans="1:7">
      <c r="A784" s="392">
        <v>151302</v>
      </c>
      <c r="B784" s="392" t="s">
        <v>2087</v>
      </c>
      <c r="C784" s="393" t="s">
        <v>1378</v>
      </c>
      <c r="D784" s="394">
        <v>15.21</v>
      </c>
      <c r="E784" s="2" t="str">
        <f t="shared" si="24"/>
        <v>DISJUNTOR MONOPOLAR 20 A - NORMA DIN</v>
      </c>
      <c r="F784" s="343" t="str">
        <f t="shared" si="25"/>
        <v>UND</v>
      </c>
      <c r="G784" s="127"/>
    </row>
    <row r="785" spans="1:7">
      <c r="A785" s="398">
        <v>151303</v>
      </c>
      <c r="B785" s="398" t="s">
        <v>2088</v>
      </c>
      <c r="C785" s="395" t="s">
        <v>1378</v>
      </c>
      <c r="D785" s="396">
        <v>15.21</v>
      </c>
      <c r="E785" s="2" t="str">
        <f t="shared" si="24"/>
        <v>DISJUNTOR MONOPOLAR 25 A - NORMA DIN</v>
      </c>
      <c r="F785" s="343" t="str">
        <f t="shared" si="25"/>
        <v>UND</v>
      </c>
      <c r="G785" s="127"/>
    </row>
    <row r="786" spans="1:7">
      <c r="A786" s="397">
        <v>151304</v>
      </c>
      <c r="B786" s="397" t="s">
        <v>2089</v>
      </c>
      <c r="C786" s="393" t="s">
        <v>1378</v>
      </c>
      <c r="D786" s="394">
        <v>15.21</v>
      </c>
      <c r="E786" s="2" t="str">
        <f t="shared" si="24"/>
        <v>DISJUNTOR MONOPOLAR 32 A - NORMA DIN</v>
      </c>
      <c r="F786" s="343" t="str">
        <f t="shared" si="25"/>
        <v>UND</v>
      </c>
      <c r="G786" s="127"/>
    </row>
    <row r="787" spans="1:7">
      <c r="A787" s="398">
        <v>151305</v>
      </c>
      <c r="B787" s="398" t="s">
        <v>2090</v>
      </c>
      <c r="C787" s="395" t="s">
        <v>1378</v>
      </c>
      <c r="D787" s="396">
        <v>16.91</v>
      </c>
      <c r="E787" s="2" t="str">
        <f t="shared" si="24"/>
        <v>DISJUNTOR MONOPOLAR 40 A - NORMA DIN</v>
      </c>
      <c r="F787" s="343" t="str">
        <f t="shared" si="25"/>
        <v>UND</v>
      </c>
      <c r="G787" s="127"/>
    </row>
    <row r="788" spans="1:7">
      <c r="A788" s="397">
        <v>151306</v>
      </c>
      <c r="B788" s="397" t="s">
        <v>2091</v>
      </c>
      <c r="C788" s="393" t="s">
        <v>1378</v>
      </c>
      <c r="D788" s="394">
        <v>41.79</v>
      </c>
      <c r="E788" s="2" t="str">
        <f t="shared" si="24"/>
        <v>DISJUNTOR BIPOLAR 16A - NORMA DIN</v>
      </c>
      <c r="F788" s="343" t="str">
        <f t="shared" si="25"/>
        <v>UND</v>
      </c>
      <c r="G788" s="127"/>
    </row>
    <row r="789" spans="1:7">
      <c r="A789" s="398">
        <v>151307</v>
      </c>
      <c r="B789" s="398" t="s">
        <v>2092</v>
      </c>
      <c r="C789" s="395" t="s">
        <v>1378</v>
      </c>
      <c r="D789" s="396">
        <v>41.79</v>
      </c>
      <c r="E789" s="2" t="str">
        <f t="shared" si="24"/>
        <v>DISJUNTOR BIPOLAR 20 A - NORMA DIN</v>
      </c>
      <c r="F789" s="343" t="str">
        <f t="shared" si="25"/>
        <v>UND</v>
      </c>
      <c r="G789" s="127"/>
    </row>
    <row r="790" spans="1:7">
      <c r="A790" s="397">
        <v>151308</v>
      </c>
      <c r="B790" s="397" t="s">
        <v>2093</v>
      </c>
      <c r="C790" s="393" t="s">
        <v>1378</v>
      </c>
      <c r="D790" s="394">
        <v>42.17</v>
      </c>
      <c r="E790" s="2" t="str">
        <f t="shared" si="24"/>
        <v>DISJUNTOR BIPOLAR 50 A - NORMA DIN</v>
      </c>
      <c r="F790" s="343" t="str">
        <f t="shared" si="25"/>
        <v>UND</v>
      </c>
      <c r="G790" s="127"/>
    </row>
    <row r="791" spans="1:7">
      <c r="A791" s="398">
        <v>151309</v>
      </c>
      <c r="B791" s="398" t="s">
        <v>2094</v>
      </c>
      <c r="C791" s="395" t="s">
        <v>1378</v>
      </c>
      <c r="D791" s="396">
        <v>61.33</v>
      </c>
      <c r="E791" s="2" t="str">
        <f t="shared" si="24"/>
        <v>DISJUNTOR TRIPOLAR 40 A - NORMA DIN</v>
      </c>
      <c r="F791" s="343" t="str">
        <f t="shared" si="25"/>
        <v>UND</v>
      </c>
      <c r="G791" s="127"/>
    </row>
    <row r="792" spans="1:7">
      <c r="A792" s="397">
        <v>151311</v>
      </c>
      <c r="B792" s="397" t="s">
        <v>2095</v>
      </c>
      <c r="C792" s="393" t="s">
        <v>1378</v>
      </c>
      <c r="D792" s="394">
        <v>61.33</v>
      </c>
      <c r="E792" s="2" t="str">
        <f t="shared" si="24"/>
        <v>DISJUNTOR TRIPOLAR 50 A - NORMA DIN</v>
      </c>
      <c r="F792" s="343" t="str">
        <f t="shared" si="25"/>
        <v>UND</v>
      </c>
      <c r="G792" s="127"/>
    </row>
    <row r="793" spans="1:7">
      <c r="A793" s="398">
        <v>151313</v>
      </c>
      <c r="B793" s="398" t="s">
        <v>2096</v>
      </c>
      <c r="C793" s="395" t="s">
        <v>1378</v>
      </c>
      <c r="D793" s="396">
        <v>120.28</v>
      </c>
      <c r="E793" s="2" t="str">
        <f t="shared" si="24"/>
        <v>DISJUNTOR TERMOMAGNÉTICO TRIPOLAR 90 A</v>
      </c>
      <c r="F793" s="343" t="str">
        <f t="shared" si="25"/>
        <v>UND</v>
      </c>
      <c r="G793" s="127"/>
    </row>
    <row r="794" spans="1:7">
      <c r="A794" s="397">
        <v>151314</v>
      </c>
      <c r="B794" s="397" t="s">
        <v>2097</v>
      </c>
      <c r="C794" s="393" t="s">
        <v>1378</v>
      </c>
      <c r="D794" s="394">
        <v>120.28</v>
      </c>
      <c r="E794" s="2" t="str">
        <f t="shared" si="24"/>
        <v>DISJUNTOR TERMOMAGNÉTICO TRIPOLAR 100 A</v>
      </c>
      <c r="F794" s="343" t="str">
        <f t="shared" si="25"/>
        <v>UND</v>
      </c>
      <c r="G794" s="127"/>
    </row>
    <row r="795" spans="1:7" ht="30">
      <c r="A795" s="398">
        <v>151315</v>
      </c>
      <c r="B795" s="398" t="s">
        <v>2098</v>
      </c>
      <c r="C795" s="395" t="s">
        <v>1378</v>
      </c>
      <c r="D795" s="396">
        <v>1707.68</v>
      </c>
      <c r="E795" s="2" t="str">
        <f t="shared" si="24"/>
        <v>CHAVE BLINDADA 600V / 160A, COM TERMINAIS PARA CABO 70 MM2</v>
      </c>
      <c r="F795" s="343" t="str">
        <f t="shared" si="25"/>
        <v>UND</v>
      </c>
      <c r="G795" s="127"/>
    </row>
    <row r="796" spans="1:7">
      <c r="A796" s="397">
        <v>151316</v>
      </c>
      <c r="B796" s="397" t="s">
        <v>2099</v>
      </c>
      <c r="C796" s="393" t="s">
        <v>1378</v>
      </c>
      <c r="D796" s="394">
        <v>123.9</v>
      </c>
      <c r="E796" s="2" t="str">
        <f t="shared" si="24"/>
        <v>DISJUNTOR TRIPOLAR DE 70A - NORMA DIN</v>
      </c>
      <c r="F796" s="343" t="str">
        <f t="shared" si="25"/>
        <v>UND</v>
      </c>
      <c r="G796" s="127"/>
    </row>
    <row r="797" spans="1:7">
      <c r="A797" s="398">
        <v>151317</v>
      </c>
      <c r="B797" s="398" t="s">
        <v>2100</v>
      </c>
      <c r="C797" s="395" t="s">
        <v>1378</v>
      </c>
      <c r="D797" s="399">
        <v>16.91</v>
      </c>
      <c r="E797" s="2" t="str">
        <f t="shared" si="24"/>
        <v>DISJUNTOR UNIPOLAR 50 A - NORMA DIN</v>
      </c>
      <c r="F797" s="343" t="str">
        <f t="shared" si="25"/>
        <v>UND</v>
      </c>
      <c r="G797" s="127"/>
    </row>
    <row r="798" spans="1:7">
      <c r="A798" s="397">
        <v>151318</v>
      </c>
      <c r="B798" s="397" t="s">
        <v>2101</v>
      </c>
      <c r="C798" s="393" t="s">
        <v>1378</v>
      </c>
      <c r="D798" s="394">
        <v>24.05</v>
      </c>
      <c r="E798" s="2" t="str">
        <f t="shared" si="24"/>
        <v>DISJUNTOR MONOPOLAR 63 A - NORMA DIN</v>
      </c>
      <c r="F798" s="343" t="str">
        <f t="shared" si="25"/>
        <v>UND</v>
      </c>
      <c r="G798" s="127"/>
    </row>
    <row r="799" spans="1:7">
      <c r="A799" s="398">
        <v>151319</v>
      </c>
      <c r="B799" s="398" t="s">
        <v>2102</v>
      </c>
      <c r="C799" s="395" t="s">
        <v>1378</v>
      </c>
      <c r="D799" s="396">
        <v>24.75</v>
      </c>
      <c r="E799" s="2" t="str">
        <f t="shared" si="24"/>
        <v>DISJUNTOR MONOPOLAR 70 A - NORMA DIN</v>
      </c>
      <c r="F799" s="343" t="str">
        <f t="shared" si="25"/>
        <v>UND</v>
      </c>
      <c r="G799" s="127"/>
    </row>
    <row r="800" spans="1:7">
      <c r="A800" s="397">
        <v>151320</v>
      </c>
      <c r="B800" s="397" t="s">
        <v>2103</v>
      </c>
      <c r="C800" s="393" t="s">
        <v>1378</v>
      </c>
      <c r="D800" s="394">
        <v>25.18</v>
      </c>
      <c r="E800" s="2" t="str">
        <f t="shared" si="24"/>
        <v>DISJUNTOR MONOPOLAR 80 A - NORMA DIN</v>
      </c>
      <c r="F800" s="343" t="str">
        <f t="shared" si="25"/>
        <v>UND</v>
      </c>
      <c r="G800" s="127"/>
    </row>
    <row r="801" spans="1:7">
      <c r="A801" s="398">
        <v>151321</v>
      </c>
      <c r="B801" s="398" t="s">
        <v>2104</v>
      </c>
      <c r="C801" s="395" t="s">
        <v>1378</v>
      </c>
      <c r="D801" s="396">
        <v>41.79</v>
      </c>
      <c r="E801" s="2" t="str">
        <f t="shared" si="24"/>
        <v>DISJUNTOR BIPOLAR 25 A - NORMA DIN</v>
      </c>
      <c r="F801" s="343" t="str">
        <f t="shared" si="25"/>
        <v>UND</v>
      </c>
      <c r="G801" s="127"/>
    </row>
    <row r="802" spans="1:7">
      <c r="A802" s="397">
        <v>151322</v>
      </c>
      <c r="B802" s="397" t="s">
        <v>2105</v>
      </c>
      <c r="C802" s="393" t="s">
        <v>1378</v>
      </c>
      <c r="D802" s="394">
        <v>41.79</v>
      </c>
      <c r="E802" s="2" t="str">
        <f t="shared" si="24"/>
        <v>DISJUNTOR BIPOLAR 32 A - NORMA DIN</v>
      </c>
      <c r="F802" s="343" t="str">
        <f t="shared" si="25"/>
        <v>UND</v>
      </c>
      <c r="G802" s="127"/>
    </row>
    <row r="803" spans="1:7">
      <c r="A803" s="398">
        <v>151323</v>
      </c>
      <c r="B803" s="398" t="s">
        <v>2106</v>
      </c>
      <c r="C803" s="395" t="s">
        <v>1378</v>
      </c>
      <c r="D803" s="396">
        <v>40.47</v>
      </c>
      <c r="E803" s="2" t="str">
        <f t="shared" si="24"/>
        <v>DISJUNTOR BIPOLAR 40 A - NORMA DIN</v>
      </c>
      <c r="F803" s="343" t="str">
        <f t="shared" si="25"/>
        <v>UND</v>
      </c>
      <c r="G803" s="127"/>
    </row>
    <row r="804" spans="1:7">
      <c r="A804" s="397">
        <v>151324</v>
      </c>
      <c r="B804" s="397" t="s">
        <v>2107</v>
      </c>
      <c r="C804" s="393" t="s">
        <v>1378</v>
      </c>
      <c r="D804" s="394">
        <v>55.1</v>
      </c>
      <c r="E804" s="2" t="str">
        <f t="shared" si="24"/>
        <v>DISJUNTOR BIPOLAR 63 A - NORMA DIN</v>
      </c>
      <c r="F804" s="343" t="str">
        <f t="shared" si="25"/>
        <v>UND</v>
      </c>
      <c r="G804" s="127"/>
    </row>
    <row r="805" spans="1:7">
      <c r="A805" s="398">
        <v>151325</v>
      </c>
      <c r="B805" s="398" t="s">
        <v>2108</v>
      </c>
      <c r="C805" s="395" t="s">
        <v>1378</v>
      </c>
      <c r="D805" s="396">
        <v>79.84</v>
      </c>
      <c r="E805" s="2" t="str">
        <f t="shared" si="24"/>
        <v>DISJUNTOR BIPOLAR 70A - NORMA DIN</v>
      </c>
      <c r="F805" s="343" t="str">
        <f t="shared" si="25"/>
        <v>UND</v>
      </c>
      <c r="G805" s="127"/>
    </row>
    <row r="806" spans="1:7">
      <c r="A806" s="397">
        <v>151326</v>
      </c>
      <c r="B806" s="397" t="s">
        <v>2109</v>
      </c>
      <c r="C806" s="393" t="s">
        <v>1378</v>
      </c>
      <c r="D806" s="394">
        <v>88.59</v>
      </c>
      <c r="E806" s="2" t="str">
        <f t="shared" si="24"/>
        <v>DISJUNTOR BIPOLAR 80 A - NORMA DIN</v>
      </c>
      <c r="F806" s="343" t="str">
        <f t="shared" si="25"/>
        <v>UND</v>
      </c>
      <c r="G806" s="127"/>
    </row>
    <row r="807" spans="1:7">
      <c r="A807" s="398">
        <v>151327</v>
      </c>
      <c r="B807" s="398" t="s">
        <v>2110</v>
      </c>
      <c r="C807" s="395" t="s">
        <v>1378</v>
      </c>
      <c r="D807" s="396">
        <v>61.33</v>
      </c>
      <c r="E807" s="2" t="str">
        <f t="shared" si="24"/>
        <v>DISJUNTOR TRIPOLAR 20 A - NORMA DIN</v>
      </c>
      <c r="F807" s="343" t="str">
        <f t="shared" si="25"/>
        <v>UND</v>
      </c>
      <c r="G807" s="127"/>
    </row>
    <row r="808" spans="1:7">
      <c r="A808" s="397">
        <v>151328</v>
      </c>
      <c r="B808" s="397" t="s">
        <v>2111</v>
      </c>
      <c r="C808" s="393" t="s">
        <v>1378</v>
      </c>
      <c r="D808" s="394">
        <v>61.33</v>
      </c>
      <c r="E808" s="2" t="str">
        <f t="shared" si="24"/>
        <v>DISJUNTOR TRIPOLAR 25 A - NORMA DIN</v>
      </c>
      <c r="F808" s="343" t="str">
        <f t="shared" si="25"/>
        <v>UND</v>
      </c>
      <c r="G808" s="127"/>
    </row>
    <row r="809" spans="1:7">
      <c r="A809" s="398">
        <v>151329</v>
      </c>
      <c r="B809" s="398" t="s">
        <v>2112</v>
      </c>
      <c r="C809" s="395" t="s">
        <v>1378</v>
      </c>
      <c r="D809" s="396">
        <v>61.33</v>
      </c>
      <c r="E809" s="2" t="str">
        <f t="shared" si="24"/>
        <v>DISJUNTOR TRIPOLAR 32 A - NORMA DIN</v>
      </c>
      <c r="F809" s="343" t="str">
        <f t="shared" si="25"/>
        <v>UND</v>
      </c>
      <c r="G809" s="127"/>
    </row>
    <row r="810" spans="1:7">
      <c r="A810" s="397">
        <v>151330</v>
      </c>
      <c r="B810" s="397" t="s">
        <v>2113</v>
      </c>
      <c r="C810" s="393" t="s">
        <v>1378</v>
      </c>
      <c r="D810" s="394">
        <v>73.290000000000006</v>
      </c>
      <c r="E810" s="2" t="str">
        <f t="shared" si="24"/>
        <v>DISJUNTOR TRIPOLAR 63 A - NORMA DIN</v>
      </c>
      <c r="F810" s="343" t="str">
        <f t="shared" si="25"/>
        <v>UND</v>
      </c>
      <c r="G810" s="127"/>
    </row>
    <row r="811" spans="1:7">
      <c r="A811" s="398">
        <v>151331</v>
      </c>
      <c r="B811" s="398" t="s">
        <v>2114</v>
      </c>
      <c r="C811" s="395" t="s">
        <v>1378</v>
      </c>
      <c r="D811" s="396">
        <v>123.9</v>
      </c>
      <c r="E811" s="2" t="str">
        <f t="shared" si="24"/>
        <v>DISJUNTOR TRIPOLAR 80 A - NORMA DIN</v>
      </c>
      <c r="F811" s="343" t="str">
        <f t="shared" si="25"/>
        <v>UND</v>
      </c>
      <c r="G811" s="127"/>
    </row>
    <row r="812" spans="1:7" ht="30">
      <c r="A812" s="397">
        <v>151332</v>
      </c>
      <c r="B812" s="397" t="s">
        <v>2115</v>
      </c>
      <c r="C812" s="393" t="s">
        <v>1378</v>
      </c>
      <c r="D812" s="394">
        <v>321.7</v>
      </c>
      <c r="E812" s="2" t="str">
        <f t="shared" si="24"/>
        <v>DISJUNTOR CAIXA MOLDADA TERMOMAGNÉTICO TRIPOLAR 125 A</v>
      </c>
      <c r="F812" s="343" t="str">
        <f t="shared" si="25"/>
        <v>UND</v>
      </c>
      <c r="G812" s="127"/>
    </row>
    <row r="813" spans="1:7">
      <c r="A813" s="398">
        <v>151333</v>
      </c>
      <c r="B813" s="398" t="s">
        <v>2116</v>
      </c>
      <c r="C813" s="395" t="s">
        <v>1378</v>
      </c>
      <c r="D813" s="396">
        <v>431.61</v>
      </c>
      <c r="E813" s="2" t="str">
        <f t="shared" si="24"/>
        <v>DISJUNTOR TERMOMAGNÉTICO TRIPOLAR 175 A</v>
      </c>
      <c r="F813" s="343" t="str">
        <f t="shared" si="25"/>
        <v>UND</v>
      </c>
      <c r="G813" s="127"/>
    </row>
    <row r="814" spans="1:7">
      <c r="A814" s="397">
        <v>151334</v>
      </c>
      <c r="B814" s="397" t="s">
        <v>2117</v>
      </c>
      <c r="C814" s="393" t="s">
        <v>1378</v>
      </c>
      <c r="D814" s="394">
        <v>395.96</v>
      </c>
      <c r="E814" s="2" t="str">
        <f t="shared" si="24"/>
        <v>DISJUNTOR TERMOMAGNÉTICO TRIPOLAR 200 A</v>
      </c>
      <c r="F814" s="343" t="str">
        <f t="shared" si="25"/>
        <v>UND</v>
      </c>
      <c r="G814" s="127"/>
    </row>
    <row r="815" spans="1:7">
      <c r="A815" s="398">
        <v>151335</v>
      </c>
      <c r="B815" s="398" t="s">
        <v>2118</v>
      </c>
      <c r="C815" s="395" t="s">
        <v>1378</v>
      </c>
      <c r="D815" s="396">
        <v>1754.78</v>
      </c>
      <c r="E815" s="2" t="str">
        <f t="shared" si="24"/>
        <v>DISJUNTOR TERMOMAGNÉTICO TRIPOLAR 400 A</v>
      </c>
      <c r="F815" s="343" t="str">
        <f t="shared" si="25"/>
        <v>UND</v>
      </c>
      <c r="G815" s="127"/>
    </row>
    <row r="816" spans="1:7" ht="30">
      <c r="A816" s="397">
        <v>151336</v>
      </c>
      <c r="B816" s="397" t="s">
        <v>2119</v>
      </c>
      <c r="C816" s="393" t="s">
        <v>1378</v>
      </c>
      <c r="D816" s="394">
        <v>103.96</v>
      </c>
      <c r="E816" s="2" t="str">
        <f t="shared" si="24"/>
        <v>DISJUNTOR DR BIPOLAR 20A, CORRENTE NOMINAL 30 MA</v>
      </c>
      <c r="F816" s="343" t="str">
        <f t="shared" si="25"/>
        <v>UND</v>
      </c>
      <c r="G816" s="127"/>
    </row>
    <row r="817" spans="1:7" ht="45">
      <c r="A817" s="398">
        <v>151337</v>
      </c>
      <c r="B817" s="398" t="s">
        <v>2120</v>
      </c>
      <c r="C817" s="395" t="s">
        <v>1378</v>
      </c>
      <c r="D817" s="399">
        <v>170.13</v>
      </c>
      <c r="E817" s="2" t="str">
        <f t="shared" si="24"/>
        <v>DISPOSITIVO DE PROTEÇÃO CONTRA SURTO (DPS) BIPOLAR, TENSÃO NOMINAL MÁXIMA 275VCA, CORENTE DE SURTO MÁXIMA 40KA.</v>
      </c>
      <c r="F817" s="343" t="str">
        <f t="shared" si="25"/>
        <v>UND</v>
      </c>
      <c r="G817" s="127"/>
    </row>
    <row r="818" spans="1:7">
      <c r="A818" s="397">
        <v>151338</v>
      </c>
      <c r="B818" s="397" t="s">
        <v>2121</v>
      </c>
      <c r="C818" s="393" t="s">
        <v>1378</v>
      </c>
      <c r="D818" s="394">
        <v>15.21</v>
      </c>
      <c r="E818" s="2" t="str">
        <f t="shared" si="24"/>
        <v>DISJUNTOR UNIPOLAR 10A, NORMA DIN</v>
      </c>
      <c r="F818" s="343" t="str">
        <f t="shared" si="25"/>
        <v>UND</v>
      </c>
      <c r="G818" s="127"/>
    </row>
    <row r="819" spans="1:7">
      <c r="A819" s="398">
        <v>151339</v>
      </c>
      <c r="B819" s="398" t="s">
        <v>2122</v>
      </c>
      <c r="C819" s="395" t="s">
        <v>1378</v>
      </c>
      <c r="D819" s="396">
        <v>290.70999999999998</v>
      </c>
      <c r="E819" s="2" t="str">
        <f t="shared" si="24"/>
        <v>DISJUNTOR TRIPOLAR 125A, NORMA DIN</v>
      </c>
      <c r="F819" s="343" t="str">
        <f t="shared" si="25"/>
        <v>UND</v>
      </c>
      <c r="G819" s="127"/>
    </row>
    <row r="820" spans="1:7">
      <c r="A820" s="397">
        <v>151340</v>
      </c>
      <c r="B820" s="397" t="s">
        <v>2123</v>
      </c>
      <c r="C820" s="393" t="s">
        <v>1378</v>
      </c>
      <c r="D820" s="394">
        <v>721.66</v>
      </c>
      <c r="E820" s="2" t="str">
        <f t="shared" si="24"/>
        <v>CHAVE BLINDADA TRIPOLAR 600V/125A</v>
      </c>
      <c r="F820" s="343" t="str">
        <f t="shared" si="25"/>
        <v>UND</v>
      </c>
      <c r="G820" s="127"/>
    </row>
    <row r="821" spans="1:7">
      <c r="A821" s="398">
        <v>151341</v>
      </c>
      <c r="B821" s="398" t="s">
        <v>2124</v>
      </c>
      <c r="C821" s="395" t="s">
        <v>1378</v>
      </c>
      <c r="D821" s="396">
        <v>1749.14</v>
      </c>
      <c r="E821" s="2" t="str">
        <f t="shared" si="24"/>
        <v>CHAVE BLINDADA TRIPOLAR 600V/200A</v>
      </c>
      <c r="F821" s="343" t="str">
        <f t="shared" si="25"/>
        <v>UND</v>
      </c>
      <c r="G821" s="127"/>
    </row>
    <row r="822" spans="1:7">
      <c r="A822" s="397">
        <v>151342</v>
      </c>
      <c r="B822" s="397" t="s">
        <v>2125</v>
      </c>
      <c r="C822" s="393" t="s">
        <v>1378</v>
      </c>
      <c r="D822" s="394">
        <v>2214.5500000000002</v>
      </c>
      <c r="E822" s="2" t="str">
        <f t="shared" si="24"/>
        <v>CHAVE BLINDADA TRIPOLAR 600V/400A</v>
      </c>
      <c r="F822" s="343" t="str">
        <f t="shared" si="25"/>
        <v>UND</v>
      </c>
      <c r="G822" s="127"/>
    </row>
    <row r="823" spans="1:7">
      <c r="A823" s="398">
        <v>151343</v>
      </c>
      <c r="B823" s="398" t="s">
        <v>2126</v>
      </c>
      <c r="C823" s="395" t="s">
        <v>1378</v>
      </c>
      <c r="D823" s="399">
        <v>5010.83</v>
      </c>
      <c r="E823" s="2" t="str">
        <f t="shared" si="24"/>
        <v>CHAVE BLINDADA TRIPOLAR 600V/800A</v>
      </c>
      <c r="F823" s="343" t="str">
        <f t="shared" si="25"/>
        <v>UND</v>
      </c>
      <c r="G823" s="127"/>
    </row>
    <row r="824" spans="1:7">
      <c r="A824" s="397">
        <v>151344</v>
      </c>
      <c r="B824" s="397" t="s">
        <v>2127</v>
      </c>
      <c r="C824" s="393" t="s">
        <v>1378</v>
      </c>
      <c r="D824" s="400">
        <v>29.31</v>
      </c>
      <c r="E824" s="2" t="str">
        <f t="shared" ref="E824:E887" si="26">UPPER(B824)</f>
        <v>FUSIVEL NH 100A, TAMANHO 01</v>
      </c>
      <c r="F824" s="343" t="str">
        <f t="shared" ref="F824:F887" si="27">UPPER(C824)</f>
        <v>UND</v>
      </c>
      <c r="G824" s="127"/>
    </row>
    <row r="825" spans="1:7">
      <c r="A825" s="398">
        <v>151345</v>
      </c>
      <c r="B825" s="398" t="s">
        <v>2128</v>
      </c>
      <c r="C825" s="395" t="s">
        <v>1378</v>
      </c>
      <c r="D825" s="399">
        <v>34.299999999999997</v>
      </c>
      <c r="E825" s="2" t="str">
        <f t="shared" si="26"/>
        <v>FUSIVE NH 160A, TAMANHO 01</v>
      </c>
      <c r="F825" s="343" t="str">
        <f t="shared" si="27"/>
        <v>UND</v>
      </c>
      <c r="G825" s="127"/>
    </row>
    <row r="826" spans="1:7">
      <c r="A826" s="397">
        <v>151346</v>
      </c>
      <c r="B826" s="397" t="s">
        <v>2129</v>
      </c>
      <c r="C826" s="393" t="s">
        <v>1378</v>
      </c>
      <c r="D826" s="394">
        <v>49.79</v>
      </c>
      <c r="E826" s="2" t="str">
        <f t="shared" si="26"/>
        <v>FUSIVE NH 250A, TAMANHO 02</v>
      </c>
      <c r="F826" s="343" t="str">
        <f t="shared" si="27"/>
        <v>UND</v>
      </c>
      <c r="G826" s="127"/>
    </row>
    <row r="827" spans="1:7">
      <c r="A827" s="398">
        <v>151347</v>
      </c>
      <c r="B827" s="398" t="s">
        <v>2130</v>
      </c>
      <c r="C827" s="395" t="s">
        <v>1378</v>
      </c>
      <c r="D827" s="396">
        <v>53.37</v>
      </c>
      <c r="E827" s="2" t="str">
        <f t="shared" si="26"/>
        <v>FUSIVE NH 300A, TAMANHO 02</v>
      </c>
      <c r="F827" s="343" t="str">
        <f t="shared" si="27"/>
        <v>UND</v>
      </c>
      <c r="G827" s="127"/>
    </row>
    <row r="828" spans="1:7">
      <c r="A828" s="397">
        <v>151348</v>
      </c>
      <c r="B828" s="397" t="s">
        <v>2131</v>
      </c>
      <c r="C828" s="393" t="s">
        <v>1378</v>
      </c>
      <c r="D828" s="394">
        <v>54.91</v>
      </c>
      <c r="E828" s="2" t="str">
        <f t="shared" si="26"/>
        <v>FUSIVE NH 355A, TAMANHO 02</v>
      </c>
      <c r="F828" s="343" t="str">
        <f t="shared" si="27"/>
        <v>UND</v>
      </c>
      <c r="G828" s="127"/>
    </row>
    <row r="829" spans="1:7">
      <c r="A829" s="398">
        <v>151349</v>
      </c>
      <c r="B829" s="398" t="s">
        <v>2132</v>
      </c>
      <c r="C829" s="395" t="s">
        <v>1378</v>
      </c>
      <c r="D829" s="396">
        <v>33.799999999999997</v>
      </c>
      <c r="E829" s="2" t="str">
        <f t="shared" si="26"/>
        <v>FUSIVE NH 125A, TAMANHO 01</v>
      </c>
      <c r="F829" s="343" t="str">
        <f t="shared" si="27"/>
        <v>UND</v>
      </c>
      <c r="G829" s="127"/>
    </row>
    <row r="830" spans="1:7" ht="30">
      <c r="A830" s="397">
        <v>151350</v>
      </c>
      <c r="B830" s="397" t="s">
        <v>2133</v>
      </c>
      <c r="C830" s="393" t="s">
        <v>1378</v>
      </c>
      <c r="D830" s="394">
        <v>103.96</v>
      </c>
      <c r="E830" s="2" t="str">
        <f t="shared" si="26"/>
        <v>INTERRUPTOR DIFERENCIAL DR 25A, 30MA, 2 MÓDULOS</v>
      </c>
      <c r="F830" s="343" t="str">
        <f t="shared" si="27"/>
        <v>UND</v>
      </c>
      <c r="G830" s="127"/>
    </row>
    <row r="831" spans="1:7" ht="30">
      <c r="A831" s="398">
        <v>151351</v>
      </c>
      <c r="B831" s="398" t="s">
        <v>2134</v>
      </c>
      <c r="C831" s="395" t="s">
        <v>1378</v>
      </c>
      <c r="D831" s="396">
        <v>103.96</v>
      </c>
      <c r="E831" s="2" t="str">
        <f t="shared" si="26"/>
        <v>INTERRUPTOR DIFERENCIAL DR 40A, 30MA, 2 MÓDULOS</v>
      </c>
      <c r="F831" s="343" t="str">
        <f t="shared" si="27"/>
        <v>UND</v>
      </c>
      <c r="G831" s="127"/>
    </row>
    <row r="832" spans="1:7">
      <c r="A832" s="397">
        <v>1514</v>
      </c>
      <c r="B832" s="712" t="s">
        <v>602</v>
      </c>
      <c r="C832" s="393"/>
      <c r="D832" s="394"/>
      <c r="E832" s="2" t="str">
        <f t="shared" si="26"/>
        <v>FIOS E CABOS</v>
      </c>
      <c r="F832" s="343" t="str">
        <f t="shared" si="27"/>
        <v/>
      </c>
      <c r="G832" s="127"/>
    </row>
    <row r="833" spans="1:7" ht="30">
      <c r="A833" s="398">
        <v>151401</v>
      </c>
      <c r="B833" s="398" t="s">
        <v>2135</v>
      </c>
      <c r="C833" s="395" t="s">
        <v>1372</v>
      </c>
      <c r="D833" s="396">
        <v>3.48</v>
      </c>
      <c r="E833" s="2" t="str">
        <f t="shared" si="26"/>
        <v>FIO DE COBRE TERMOPLÁSTICO, COM ISOLAMENTO PARA 750V, SEÇÃO DE 1.5 MM2</v>
      </c>
      <c r="F833" s="343" t="str">
        <f t="shared" si="27"/>
        <v>M</v>
      </c>
      <c r="G833" s="127"/>
    </row>
    <row r="834" spans="1:7" ht="30">
      <c r="A834" s="392">
        <v>151402</v>
      </c>
      <c r="B834" s="392" t="s">
        <v>2136</v>
      </c>
      <c r="C834" s="393" t="s">
        <v>1372</v>
      </c>
      <c r="D834" s="394">
        <v>4.26</v>
      </c>
      <c r="E834" s="2" t="str">
        <f t="shared" si="26"/>
        <v>FIO DE COBRE TERMOPLÁSTICO, COM ISOLAMENTO PARA 750V, SEÇÃO DE 2.5 MM2</v>
      </c>
      <c r="F834" s="343" t="str">
        <f t="shared" si="27"/>
        <v>M</v>
      </c>
      <c r="G834" s="127"/>
    </row>
    <row r="835" spans="1:7" ht="30">
      <c r="A835" s="398">
        <v>151403</v>
      </c>
      <c r="B835" s="398" t="s">
        <v>2137</v>
      </c>
      <c r="C835" s="395" t="s">
        <v>1372</v>
      </c>
      <c r="D835" s="396">
        <v>5.16</v>
      </c>
      <c r="E835" s="2" t="str">
        <f t="shared" si="26"/>
        <v>FIO OU CABO DE COBRE TERMOPLÁSTICO, COM ISOLAMENTO PARA 750V, SEÇÃO DE 4.0 MM2</v>
      </c>
      <c r="F835" s="343" t="str">
        <f t="shared" si="27"/>
        <v>M</v>
      </c>
      <c r="G835" s="127"/>
    </row>
    <row r="836" spans="1:7" ht="30">
      <c r="A836" s="397">
        <v>151404</v>
      </c>
      <c r="B836" s="397" t="s">
        <v>2138</v>
      </c>
      <c r="C836" s="393" t="s">
        <v>1372</v>
      </c>
      <c r="D836" s="394">
        <v>6.15</v>
      </c>
      <c r="E836" s="2" t="str">
        <f t="shared" si="26"/>
        <v>FIO OU CABO DE COBRE TERMOPLÁSTICO, COM ISOLAMENTO PARA 750V, SEÇÃO DE 6.0 MM2</v>
      </c>
      <c r="F836" s="343" t="str">
        <f t="shared" si="27"/>
        <v>M</v>
      </c>
      <c r="G836" s="127"/>
    </row>
    <row r="837" spans="1:7" ht="30">
      <c r="A837" s="398">
        <v>151405</v>
      </c>
      <c r="B837" s="398" t="s">
        <v>2139</v>
      </c>
      <c r="C837" s="395" t="s">
        <v>1372</v>
      </c>
      <c r="D837" s="396">
        <v>8.3699999999999992</v>
      </c>
      <c r="E837" s="2" t="str">
        <f t="shared" si="26"/>
        <v>FIO OU CABO DE COBRE TERMOPLÁSTICO, COM ISOLAMENTO PARA 750V, SEÇÃO DE 10.0 MM2</v>
      </c>
      <c r="F837" s="343" t="str">
        <f t="shared" si="27"/>
        <v>M</v>
      </c>
      <c r="G837" s="127"/>
    </row>
    <row r="838" spans="1:7" ht="30">
      <c r="A838" s="397">
        <v>151406</v>
      </c>
      <c r="B838" s="397" t="s">
        <v>2140</v>
      </c>
      <c r="C838" s="393" t="s">
        <v>1372</v>
      </c>
      <c r="D838" s="394">
        <v>12.1</v>
      </c>
      <c r="E838" s="2" t="str">
        <f t="shared" si="26"/>
        <v>FIO OU CABO DE COBRE TERMOPLÁSTICO, COM ISOLAMENTO PARA 750V, SEÇÃO DE 16.0 MM2</v>
      </c>
      <c r="F838" s="343" t="str">
        <f t="shared" si="27"/>
        <v>M</v>
      </c>
      <c r="G838" s="127"/>
    </row>
    <row r="839" spans="1:7" ht="30">
      <c r="A839" s="398">
        <v>151407</v>
      </c>
      <c r="B839" s="398" t="s">
        <v>2141</v>
      </c>
      <c r="C839" s="395" t="s">
        <v>1372</v>
      </c>
      <c r="D839" s="396">
        <v>15.7</v>
      </c>
      <c r="E839" s="2" t="str">
        <f t="shared" si="26"/>
        <v>CABO DE COBRE TERMOPLÁSTICO, COM ISOLAMENTO PARA 750V, SEÇÃO DE 25.0 MM2</v>
      </c>
      <c r="F839" s="343" t="str">
        <f t="shared" si="27"/>
        <v>M</v>
      </c>
      <c r="G839" s="127"/>
    </row>
    <row r="840" spans="1:7">
      <c r="A840" s="397">
        <v>151413</v>
      </c>
      <c r="B840" s="397" t="s">
        <v>2142</v>
      </c>
      <c r="C840" s="393" t="s">
        <v>1372</v>
      </c>
      <c r="D840" s="394">
        <v>15.93</v>
      </c>
      <c r="E840" s="2" t="str">
        <f t="shared" si="26"/>
        <v>CABO DE COBRE NÚ, SEÇÃO DE 25.0 MM2</v>
      </c>
      <c r="F840" s="343" t="str">
        <f t="shared" si="27"/>
        <v>M</v>
      </c>
      <c r="G840" s="127"/>
    </row>
    <row r="841" spans="1:7">
      <c r="A841" s="398">
        <v>151414</v>
      </c>
      <c r="B841" s="398" t="s">
        <v>2143</v>
      </c>
      <c r="C841" s="395" t="s">
        <v>1372</v>
      </c>
      <c r="D841" s="396">
        <v>9.19</v>
      </c>
      <c r="E841" s="2" t="str">
        <f t="shared" si="26"/>
        <v>FIO DE COBRE NÚ, SEÇÃO DE 10.0 MM2</v>
      </c>
      <c r="F841" s="343" t="str">
        <f t="shared" si="27"/>
        <v>M</v>
      </c>
      <c r="G841" s="127"/>
    </row>
    <row r="842" spans="1:7" ht="30">
      <c r="A842" s="397">
        <v>151417</v>
      </c>
      <c r="B842" s="397" t="s">
        <v>2144</v>
      </c>
      <c r="C842" s="393" t="s">
        <v>1372</v>
      </c>
      <c r="D842" s="394">
        <v>4.97</v>
      </c>
      <c r="E842" s="2" t="str">
        <f t="shared" si="26"/>
        <v>CABO DE COBRE TERMOPLÁSTICO, COM ISOLAMENTO PARA 1000V, SEÇÃO DE 2.5 MM2</v>
      </c>
      <c r="F842" s="343" t="str">
        <f t="shared" si="27"/>
        <v>M</v>
      </c>
      <c r="G842" s="127"/>
    </row>
    <row r="843" spans="1:7" ht="30">
      <c r="A843" s="398">
        <v>151418</v>
      </c>
      <c r="B843" s="398" t="s">
        <v>2145</v>
      </c>
      <c r="C843" s="395" t="s">
        <v>1372</v>
      </c>
      <c r="D843" s="396">
        <v>6.48</v>
      </c>
      <c r="E843" s="2" t="str">
        <f t="shared" si="26"/>
        <v>CABO DE COBRE TERMOPLÁSTICO, COM ISOLAMENTO PARA 1000V, SEÇÃO DE 4.0 MM2</v>
      </c>
      <c r="F843" s="343" t="str">
        <f t="shared" si="27"/>
        <v>M</v>
      </c>
      <c r="G843" s="127"/>
    </row>
    <row r="844" spans="1:7" ht="30">
      <c r="A844" s="397">
        <v>151419</v>
      </c>
      <c r="B844" s="397" t="s">
        <v>2146</v>
      </c>
      <c r="C844" s="393" t="s">
        <v>1372</v>
      </c>
      <c r="D844" s="394">
        <v>7.15</v>
      </c>
      <c r="E844" s="2" t="str">
        <f t="shared" si="26"/>
        <v>FIO OU CABO DE COBRE TERMOPLÁSTICO, COM ISOLAMENTO PARA 1000V, SEÇÃO DE 6.0 MM2</v>
      </c>
      <c r="F844" s="343" t="str">
        <f t="shared" si="27"/>
        <v>M</v>
      </c>
      <c r="G844" s="127"/>
    </row>
    <row r="845" spans="1:7" ht="30">
      <c r="A845" s="398">
        <v>151420</v>
      </c>
      <c r="B845" s="398" t="s">
        <v>2147</v>
      </c>
      <c r="C845" s="395" t="s">
        <v>1372</v>
      </c>
      <c r="D845" s="396">
        <v>8.73</v>
      </c>
      <c r="E845" s="2" t="str">
        <f t="shared" si="26"/>
        <v>FIO OU CABO DE COBRE TERMOPLÁSTICO, COM ISOLAMENTO PARA 1000V, SEÇÃO DE 10.0 MM2</v>
      </c>
      <c r="F845" s="343" t="str">
        <f t="shared" si="27"/>
        <v>M</v>
      </c>
      <c r="G845" s="127"/>
    </row>
    <row r="846" spans="1:7" ht="45">
      <c r="A846" s="397">
        <v>151421</v>
      </c>
      <c r="B846" s="397" t="s">
        <v>2148</v>
      </c>
      <c r="C846" s="393" t="s">
        <v>1372</v>
      </c>
      <c r="D846" s="394">
        <v>12.22</v>
      </c>
      <c r="E846" s="2" t="str">
        <f t="shared" si="26"/>
        <v>FIO OU CABO DE COBRE TERMOPLÁSTICO, COM ISOLAMENTO PARA 0.6/1000V - 70º, SEÇÃO DE 16.0 MM2</v>
      </c>
      <c r="F846" s="343" t="str">
        <f t="shared" si="27"/>
        <v>M</v>
      </c>
      <c r="G846" s="127"/>
    </row>
    <row r="847" spans="1:7" ht="30">
      <c r="A847" s="398">
        <v>151422</v>
      </c>
      <c r="B847" s="398" t="s">
        <v>2149</v>
      </c>
      <c r="C847" s="395" t="s">
        <v>1372</v>
      </c>
      <c r="D847" s="396">
        <v>16.670000000000002</v>
      </c>
      <c r="E847" s="2" t="str">
        <f t="shared" si="26"/>
        <v>CABO DE COBRE TERMOPLÁSTICO, COM ISOLAMENTO PARA 1000V, SEÇÃO DE 25.0 MM2</v>
      </c>
      <c r="F847" s="343" t="str">
        <f t="shared" si="27"/>
        <v>M</v>
      </c>
      <c r="G847" s="127"/>
    </row>
    <row r="848" spans="1:7" ht="30">
      <c r="A848" s="397">
        <v>151423</v>
      </c>
      <c r="B848" s="397" t="s">
        <v>2150</v>
      </c>
      <c r="C848" s="393" t="s">
        <v>1372</v>
      </c>
      <c r="D848" s="394">
        <v>20.079999999999998</v>
      </c>
      <c r="E848" s="2" t="str">
        <f t="shared" si="26"/>
        <v>CABO DE COBRE TERMOPLÁSTICO, COM ISOLAMENTO PARA 1000V, SEÇÃO DE 35.0 MM2</v>
      </c>
      <c r="F848" s="343" t="str">
        <f t="shared" si="27"/>
        <v>M</v>
      </c>
      <c r="G848" s="127"/>
    </row>
    <row r="849" spans="1:7" ht="30">
      <c r="A849" s="398">
        <v>151424</v>
      </c>
      <c r="B849" s="398" t="s">
        <v>2151</v>
      </c>
      <c r="C849" s="395" t="s">
        <v>1372</v>
      </c>
      <c r="D849" s="396">
        <v>6.38</v>
      </c>
      <c r="E849" s="2" t="str">
        <f t="shared" si="26"/>
        <v>FIO OU CABO PARALELO DE COBRE, COM ISOLAMENTO PARA 750V, SEÇÃO DE 2 X 2.5 MM2</v>
      </c>
      <c r="F849" s="343" t="str">
        <f t="shared" si="27"/>
        <v>M</v>
      </c>
      <c r="G849" s="127"/>
    </row>
    <row r="850" spans="1:7" ht="30">
      <c r="A850" s="397">
        <v>151425</v>
      </c>
      <c r="B850" s="397" t="s">
        <v>2152</v>
      </c>
      <c r="C850" s="393" t="s">
        <v>1372</v>
      </c>
      <c r="D850" s="394">
        <v>32.51</v>
      </c>
      <c r="E850" s="2" t="str">
        <f t="shared" si="26"/>
        <v>CABO DE COBRE TERMOPLÁSTICO, COM ISOLAMENTO PARA 1000V, SEÇÃO DE 50 MM2</v>
      </c>
      <c r="F850" s="343" t="str">
        <f t="shared" si="27"/>
        <v>M</v>
      </c>
      <c r="G850" s="127"/>
    </row>
    <row r="851" spans="1:7" ht="30">
      <c r="A851" s="398">
        <v>151426</v>
      </c>
      <c r="B851" s="398" t="s">
        <v>2153</v>
      </c>
      <c r="C851" s="395" t="s">
        <v>1372</v>
      </c>
      <c r="D851" s="396">
        <v>52.57</v>
      </c>
      <c r="E851" s="2" t="str">
        <f t="shared" si="26"/>
        <v>CABO DE COBRE TERMOPLÁSTICO, COM ISOLAMENTO PARA 1000V, SEÇÃO DE 95.0 MM2</v>
      </c>
      <c r="F851" s="343" t="str">
        <f t="shared" si="27"/>
        <v>M</v>
      </c>
      <c r="G851" s="127"/>
    </row>
    <row r="852" spans="1:7" ht="30">
      <c r="A852" s="397">
        <v>151427</v>
      </c>
      <c r="B852" s="397" t="s">
        <v>2154</v>
      </c>
      <c r="C852" s="393" t="s">
        <v>1372</v>
      </c>
      <c r="D852" s="394">
        <v>68.38</v>
      </c>
      <c r="E852" s="2" t="str">
        <f t="shared" si="26"/>
        <v>CABO DE COBRE TERMOPLÁSTICO, COM ISOLAMENTO PARA 1000V, SEÇÃO DE 120.0 MM2</v>
      </c>
      <c r="F852" s="343" t="str">
        <f t="shared" si="27"/>
        <v>M</v>
      </c>
      <c r="G852" s="127"/>
    </row>
    <row r="853" spans="1:7" ht="30">
      <c r="A853" s="398">
        <v>151428</v>
      </c>
      <c r="B853" s="398" t="s">
        <v>2155</v>
      </c>
      <c r="C853" s="395" t="s">
        <v>1372</v>
      </c>
      <c r="D853" s="396">
        <v>155.15</v>
      </c>
      <c r="E853" s="2" t="str">
        <f t="shared" si="26"/>
        <v>CABO DE COBRE TERMOPLÁSTICO, COM ISOLAMENTO PARA 1000V, SEÇÃO DE 300.0 MM2</v>
      </c>
      <c r="F853" s="343" t="str">
        <f t="shared" si="27"/>
        <v>M</v>
      </c>
      <c r="G853" s="127"/>
    </row>
    <row r="854" spans="1:7" ht="30">
      <c r="A854" s="397">
        <v>151429</v>
      </c>
      <c r="B854" s="397" t="s">
        <v>2156</v>
      </c>
      <c r="C854" s="393" t="s">
        <v>1372</v>
      </c>
      <c r="D854" s="394">
        <v>42.19</v>
      </c>
      <c r="E854" s="2" t="str">
        <f t="shared" si="26"/>
        <v>CABO DE COBRE TERMOPLÁSTICO, COM ISOLAMENTO PARA 1000V, SEÇÃO DE 70,0MM2</v>
      </c>
      <c r="F854" s="343" t="str">
        <f t="shared" si="27"/>
        <v>M</v>
      </c>
      <c r="G854" s="127"/>
    </row>
    <row r="855" spans="1:7" ht="30">
      <c r="A855" s="398">
        <v>151430</v>
      </c>
      <c r="B855" s="398" t="s">
        <v>2157</v>
      </c>
      <c r="C855" s="395" t="s">
        <v>1372</v>
      </c>
      <c r="D855" s="396">
        <v>88.1</v>
      </c>
      <c r="E855" s="2" t="str">
        <f t="shared" si="26"/>
        <v>CABO DE COBRE TERMOPLÁSTICO, COM ISOLAMENTO PARA 1000V, SEÇÃO DE 150,0MM2</v>
      </c>
      <c r="F855" s="343" t="str">
        <f t="shared" si="27"/>
        <v>M</v>
      </c>
      <c r="G855" s="127"/>
    </row>
    <row r="856" spans="1:7" ht="30">
      <c r="A856" s="397">
        <v>151431</v>
      </c>
      <c r="B856" s="397" t="s">
        <v>2158</v>
      </c>
      <c r="C856" s="393" t="s">
        <v>1372</v>
      </c>
      <c r="D856" s="394">
        <v>100.24</v>
      </c>
      <c r="E856" s="2" t="str">
        <f t="shared" si="26"/>
        <v>CABO DE COBRE TERMOPLÁSTICO, COM ISOLAMENTO PARA 1000V, SEÇÃO DE 185,0MM2</v>
      </c>
      <c r="F856" s="343" t="str">
        <f t="shared" si="27"/>
        <v>M</v>
      </c>
      <c r="G856" s="127"/>
    </row>
    <row r="857" spans="1:7" ht="30">
      <c r="A857" s="398">
        <v>151432</v>
      </c>
      <c r="B857" s="398" t="s">
        <v>2159</v>
      </c>
      <c r="C857" s="395" t="s">
        <v>1372</v>
      </c>
      <c r="D857" s="396">
        <v>135.99</v>
      </c>
      <c r="E857" s="2" t="str">
        <f t="shared" si="26"/>
        <v>CABO DE COBRE TERMOPLÁSTICO, COM ISOLAMENTO PARA 1000V, SEÇÃO DE 240,0MM2</v>
      </c>
      <c r="F857" s="343" t="str">
        <f t="shared" si="27"/>
        <v>M</v>
      </c>
      <c r="G857" s="127"/>
    </row>
    <row r="858" spans="1:7" ht="30">
      <c r="A858" s="397">
        <v>151433</v>
      </c>
      <c r="B858" s="397" t="s">
        <v>2160</v>
      </c>
      <c r="C858" s="393" t="s">
        <v>1372</v>
      </c>
      <c r="D858" s="394">
        <v>41.42</v>
      </c>
      <c r="E858" s="2" t="str">
        <f t="shared" si="26"/>
        <v>CABO DE COBRE TERMOPLÁSTICO, COM ISOLAMENTO PARA 15KV, SEÇÃO DE 25,0MM2</v>
      </c>
      <c r="F858" s="343" t="str">
        <f t="shared" si="27"/>
        <v>M</v>
      </c>
      <c r="G858" s="127"/>
    </row>
    <row r="859" spans="1:7" ht="30">
      <c r="A859" s="398">
        <v>151434</v>
      </c>
      <c r="B859" s="398" t="s">
        <v>2161</v>
      </c>
      <c r="C859" s="395" t="s">
        <v>1372</v>
      </c>
      <c r="D859" s="396">
        <v>45.92</v>
      </c>
      <c r="E859" s="2" t="str">
        <f t="shared" si="26"/>
        <v>CABO DE COBRE TERMOPLÁSTICO, COM ISOLAMENTO PARA 15KV, SEÇÃO DE 35,0MM2</v>
      </c>
      <c r="F859" s="343" t="str">
        <f t="shared" si="27"/>
        <v>M</v>
      </c>
      <c r="G859" s="127"/>
    </row>
    <row r="860" spans="1:7" ht="30">
      <c r="A860" s="397">
        <v>151435</v>
      </c>
      <c r="B860" s="397" t="s">
        <v>2162</v>
      </c>
      <c r="C860" s="393" t="s">
        <v>1372</v>
      </c>
      <c r="D860" s="394">
        <v>7.71</v>
      </c>
      <c r="E860" s="2" t="str">
        <f t="shared" si="26"/>
        <v>CABO PARALELO PP DE COBRE, COM ISOLAMENTO PARA 750V, SEÇÃO 3X2,5MM2</v>
      </c>
      <c r="F860" s="343" t="str">
        <f t="shared" si="27"/>
        <v>M</v>
      </c>
      <c r="G860" s="127"/>
    </row>
    <row r="861" spans="1:7" ht="30">
      <c r="A861" s="398">
        <v>151436</v>
      </c>
      <c r="B861" s="398" t="s">
        <v>2163</v>
      </c>
      <c r="C861" s="395" t="s">
        <v>1372</v>
      </c>
      <c r="D861" s="396">
        <v>9.92</v>
      </c>
      <c r="E861" s="2" t="str">
        <f t="shared" si="26"/>
        <v>CABO PARALELO PP DE COBRE, COM ISOLAMENTO PARA 750V, SEÇÃO 3X4,0MM2</v>
      </c>
      <c r="F861" s="343" t="str">
        <f t="shared" si="27"/>
        <v>M</v>
      </c>
      <c r="G861" s="127"/>
    </row>
    <row r="862" spans="1:7">
      <c r="A862" s="397">
        <v>1515</v>
      </c>
      <c r="B862" s="397" t="s">
        <v>2164</v>
      </c>
      <c r="C862" s="393"/>
      <c r="D862" s="394"/>
      <c r="E862" s="2" t="str">
        <f t="shared" si="26"/>
        <v>SERVIÇOS DIVERSOS</v>
      </c>
      <c r="F862" s="343" t="str">
        <f t="shared" si="27"/>
        <v/>
      </c>
      <c r="G862" s="127"/>
    </row>
    <row r="863" spans="1:7">
      <c r="A863" s="398">
        <v>151503</v>
      </c>
      <c r="B863" s="398" t="s">
        <v>2165</v>
      </c>
      <c r="C863" s="395" t="s">
        <v>1378</v>
      </c>
      <c r="D863" s="396">
        <v>11.7</v>
      </c>
      <c r="E863" s="2" t="str">
        <f t="shared" si="26"/>
        <v>CABEÇOTE DE ALUMÍNIO DE 1 1/4"</v>
      </c>
      <c r="F863" s="343" t="str">
        <f t="shared" si="27"/>
        <v>UND</v>
      </c>
      <c r="G863" s="127"/>
    </row>
    <row r="864" spans="1:7">
      <c r="A864" s="392">
        <v>151504</v>
      </c>
      <c r="B864" s="392" t="s">
        <v>2166</v>
      </c>
      <c r="C864" s="393" t="s">
        <v>1378</v>
      </c>
      <c r="D864" s="394">
        <v>12.89</v>
      </c>
      <c r="E864" s="2" t="str">
        <f t="shared" si="26"/>
        <v>CABEÇOTE DE ALUMÍNIO DE 1 1/2"</v>
      </c>
      <c r="F864" s="343" t="str">
        <f t="shared" si="27"/>
        <v>UND</v>
      </c>
      <c r="G864" s="127"/>
    </row>
    <row r="865" spans="1:7" ht="22.5">
      <c r="A865" s="398">
        <v>151506</v>
      </c>
      <c r="B865" s="398" t="s">
        <v>2167</v>
      </c>
      <c r="C865" s="395" t="s">
        <v>1378</v>
      </c>
      <c r="D865" s="396">
        <v>96.84</v>
      </c>
      <c r="E865" s="2" t="str">
        <f t="shared" si="26"/>
        <v>HASTE DE TERRA TIPO COPPERWELD - 5/8" X 2.40M</v>
      </c>
      <c r="F865" s="343" t="str">
        <f t="shared" si="27"/>
        <v>UND</v>
      </c>
      <c r="G865" s="127"/>
    </row>
    <row r="866" spans="1:7">
      <c r="A866" s="397">
        <v>151507</v>
      </c>
      <c r="B866" s="397" t="s">
        <v>2168</v>
      </c>
      <c r="C866" s="393" t="s">
        <v>1378</v>
      </c>
      <c r="D866" s="394">
        <v>12.7</v>
      </c>
      <c r="E866" s="2" t="str">
        <f t="shared" si="26"/>
        <v>SAPATILHA</v>
      </c>
      <c r="F866" s="343" t="str">
        <f t="shared" si="27"/>
        <v>UND</v>
      </c>
      <c r="G866" s="127"/>
    </row>
    <row r="867" spans="1:7" ht="30">
      <c r="A867" s="398">
        <v>151508</v>
      </c>
      <c r="B867" s="398" t="s">
        <v>2169</v>
      </c>
      <c r="C867" s="395" t="s">
        <v>1378</v>
      </c>
      <c r="D867" s="396">
        <v>1.23</v>
      </c>
      <c r="E867" s="2" t="str">
        <f t="shared" si="26"/>
        <v>BUCHA E ARRUELA DE ALUMÍNIO FUNDIDO DIÂMETRO 20MM (3/4")</v>
      </c>
      <c r="F867" s="343" t="str">
        <f t="shared" si="27"/>
        <v>UND</v>
      </c>
      <c r="G867" s="127"/>
    </row>
    <row r="868" spans="1:7" ht="30">
      <c r="A868" s="397">
        <v>151509</v>
      </c>
      <c r="B868" s="397" t="s">
        <v>2170</v>
      </c>
      <c r="C868" s="393" t="s">
        <v>1378</v>
      </c>
      <c r="D868" s="394">
        <v>1.8</v>
      </c>
      <c r="E868" s="2" t="str">
        <f t="shared" si="26"/>
        <v>BUCHA E ARRUELA DE ALUMÍNIO FUNDIDO DIÂMETRO 25MM (1")</v>
      </c>
      <c r="F868" s="343" t="str">
        <f t="shared" si="27"/>
        <v>UND</v>
      </c>
      <c r="G868" s="127"/>
    </row>
    <row r="869" spans="1:7" ht="30">
      <c r="A869" s="398">
        <v>151510</v>
      </c>
      <c r="B869" s="398" t="s">
        <v>2171</v>
      </c>
      <c r="C869" s="395" t="s">
        <v>1378</v>
      </c>
      <c r="D869" s="396">
        <v>3.78</v>
      </c>
      <c r="E869" s="2" t="str">
        <f t="shared" si="26"/>
        <v>BUCHA E ARRUELA DE ALUMÍNIO FUNDIDO DIÂMETRO 40MM (1 1/2")</v>
      </c>
      <c r="F869" s="343" t="str">
        <f t="shared" si="27"/>
        <v>UND</v>
      </c>
      <c r="G869" s="127"/>
    </row>
    <row r="870" spans="1:7" ht="30">
      <c r="A870" s="397">
        <v>151511</v>
      </c>
      <c r="B870" s="397" t="s">
        <v>2172</v>
      </c>
      <c r="C870" s="393" t="s">
        <v>1378</v>
      </c>
      <c r="D870" s="394">
        <v>11.33</v>
      </c>
      <c r="E870" s="2" t="str">
        <f t="shared" si="26"/>
        <v>BUCHA E ARRUELA DE ALUMÍNIO FUNDIDO DIÂMETRO 80MM (3")</v>
      </c>
      <c r="F870" s="343" t="str">
        <f t="shared" si="27"/>
        <v>UND</v>
      </c>
      <c r="G870" s="127"/>
    </row>
    <row r="871" spans="1:7">
      <c r="A871" s="398">
        <v>151512</v>
      </c>
      <c r="B871" s="398" t="s">
        <v>1954</v>
      </c>
      <c r="C871" s="395" t="s">
        <v>1378</v>
      </c>
      <c r="D871" s="396">
        <v>82.74</v>
      </c>
      <c r="E871" s="2" t="str">
        <f t="shared" si="26"/>
        <v>AUTOMÁTICO DE BÓIA</v>
      </c>
      <c r="F871" s="343" t="str">
        <f t="shared" si="27"/>
        <v>UND</v>
      </c>
      <c r="G871" s="127"/>
    </row>
    <row r="872" spans="1:7" ht="30">
      <c r="A872" s="397">
        <v>151513</v>
      </c>
      <c r="B872" s="397" t="s">
        <v>2173</v>
      </c>
      <c r="C872" s="393" t="s">
        <v>1378</v>
      </c>
      <c r="D872" s="394">
        <v>8.44</v>
      </c>
      <c r="E872" s="2" t="str">
        <f t="shared" si="26"/>
        <v>PARAFUSO DE MÁQUINA DE FERRO GALVANIZADO DIÂMETRO 16MM</v>
      </c>
      <c r="F872" s="343" t="str">
        <f t="shared" si="27"/>
        <v>UND</v>
      </c>
      <c r="G872" s="127"/>
    </row>
    <row r="873" spans="1:7" ht="45">
      <c r="A873" s="398">
        <v>1516</v>
      </c>
      <c r="B873" s="398" t="s">
        <v>1958</v>
      </c>
      <c r="C873" s="395"/>
      <c r="D873" s="396"/>
      <c r="E873" s="2" t="str">
        <f t="shared" si="26"/>
        <v>ABERTURA E FECHAMENTO DE RASGOS (INCLUSIVE PREPARO E APLICAÇÃO DE ARGAMASSA)</v>
      </c>
      <c r="F873" s="343" t="str">
        <f t="shared" si="27"/>
        <v/>
      </c>
      <c r="G873" s="127"/>
    </row>
    <row r="874" spans="1:7" ht="45">
      <c r="A874" s="397">
        <v>151601</v>
      </c>
      <c r="B874" s="397" t="s">
        <v>2174</v>
      </c>
      <c r="C874" s="393" t="s">
        <v>1372</v>
      </c>
      <c r="D874" s="394">
        <v>8.26</v>
      </c>
      <c r="E874" s="2" t="str">
        <f t="shared" si="26"/>
        <v>ABERTURA E FECHAMENTO DE RASGOS EM ALVENARIA, PARA PASSAGEM DE ELETRODUTOS DIÂM. 1/2" A 1"</v>
      </c>
      <c r="F874" s="343" t="str">
        <f t="shared" si="27"/>
        <v>M</v>
      </c>
      <c r="G874" s="127"/>
    </row>
    <row r="875" spans="1:7" ht="45">
      <c r="A875" s="391">
        <v>151602</v>
      </c>
      <c r="B875" s="391" t="s">
        <v>2175</v>
      </c>
      <c r="C875" s="395" t="s">
        <v>1372</v>
      </c>
      <c r="D875" s="396">
        <v>12.36</v>
      </c>
      <c r="E875" s="2" t="str">
        <f t="shared" si="26"/>
        <v>ABERTURA E FECHAMENTO DE RASGOS EM ALVENARIA, PARA PASSAGEM DE ELETRODUTO DIÂM. 1 1/4"A 2"</v>
      </c>
      <c r="F875" s="343" t="str">
        <f t="shared" si="27"/>
        <v>M</v>
      </c>
      <c r="G875" s="127"/>
    </row>
    <row r="876" spans="1:7" ht="45">
      <c r="A876" s="397">
        <v>151603</v>
      </c>
      <c r="B876" s="397" t="s">
        <v>2176</v>
      </c>
      <c r="C876" s="393" t="s">
        <v>1372</v>
      </c>
      <c r="D876" s="394">
        <v>18.62</v>
      </c>
      <c r="E876" s="2" t="str">
        <f t="shared" si="26"/>
        <v>ABERTURA E FECHAMENTO DE RASGOS EM ALVENARIA, PARA PASSAGEM DE ELETRODUTO DIÂM. 2 1/2" A 4"</v>
      </c>
      <c r="F876" s="343" t="str">
        <f t="shared" si="27"/>
        <v>M</v>
      </c>
      <c r="G876" s="127"/>
    </row>
    <row r="877" spans="1:7" ht="45">
      <c r="A877" s="398">
        <v>151604</v>
      </c>
      <c r="B877" s="398" t="s">
        <v>2177</v>
      </c>
      <c r="C877" s="395" t="s">
        <v>1372</v>
      </c>
      <c r="D877" s="396">
        <v>15.73</v>
      </c>
      <c r="E877" s="2" t="str">
        <f t="shared" si="26"/>
        <v>ABERTURA E FECHAMENTO DE RASGOS EM CONCRETO, PARA PASSAGEM DE ELETRODUTO DIÂM. 1/2" A 1"</v>
      </c>
      <c r="F877" s="343" t="str">
        <f t="shared" si="27"/>
        <v>M</v>
      </c>
      <c r="G877" s="127"/>
    </row>
    <row r="878" spans="1:7" ht="45">
      <c r="A878" s="397">
        <v>151605</v>
      </c>
      <c r="B878" s="397" t="s">
        <v>2178</v>
      </c>
      <c r="C878" s="393" t="s">
        <v>1372</v>
      </c>
      <c r="D878" s="394">
        <v>23.95</v>
      </c>
      <c r="E878" s="2" t="str">
        <f t="shared" si="26"/>
        <v>ABERTURA E FECHAMENTO DE RASGOS EM CONCRETO, PARA PASSAGEM DE ELETRODUTO DIÂM. 1 1/4" A 2"</v>
      </c>
      <c r="F878" s="343" t="str">
        <f t="shared" si="27"/>
        <v>M</v>
      </c>
      <c r="G878" s="127"/>
    </row>
    <row r="879" spans="1:7" ht="45">
      <c r="A879" s="398">
        <v>151606</v>
      </c>
      <c r="B879" s="398" t="s">
        <v>2179</v>
      </c>
      <c r="C879" s="395" t="s">
        <v>1372</v>
      </c>
      <c r="D879" s="396">
        <v>34.86</v>
      </c>
      <c r="E879" s="2" t="str">
        <f t="shared" si="26"/>
        <v>ABERTURA E FECHAMENTO DE RASGOS EM CONCRETO, PARA PASSAGEM DE ELETRODUTO DIÂM. 2 1/2" A 4"</v>
      </c>
      <c r="F879" s="343" t="str">
        <f t="shared" si="27"/>
        <v>M</v>
      </c>
      <c r="G879" s="127"/>
    </row>
    <row r="880" spans="1:7" ht="30">
      <c r="A880" s="397">
        <v>1517</v>
      </c>
      <c r="B880" s="712" t="s">
        <v>2180</v>
      </c>
      <c r="C880" s="393"/>
      <c r="D880" s="394"/>
      <c r="E880" s="2" t="str">
        <f t="shared" si="26"/>
        <v>PADRAO DE ENTRADA DE ENERGIA - NORTEC-01 - ESCELSA</v>
      </c>
      <c r="F880" s="343" t="str">
        <f t="shared" si="27"/>
        <v/>
      </c>
      <c r="G880" s="127"/>
    </row>
    <row r="881" spans="1:7" ht="45">
      <c r="A881" s="398">
        <v>151701</v>
      </c>
      <c r="B881" s="398" t="s">
        <v>2181</v>
      </c>
      <c r="C881" s="395" t="s">
        <v>1378</v>
      </c>
      <c r="D881" s="396">
        <v>1393.38</v>
      </c>
      <c r="E881" s="2" t="str">
        <f t="shared" si="26"/>
        <v>PADRÃO DE ENTRADA DE ENERGIA ELÉTRICA, MONOFÁSICO, ENTRADA AÉREA, A 2 FIOS, CARGA INSTALADA DE 3500 ATÉ 9000W</v>
      </c>
      <c r="F881" s="343" t="str">
        <f t="shared" si="27"/>
        <v>UND</v>
      </c>
      <c r="G881" s="127"/>
    </row>
    <row r="882" spans="1:7" ht="60">
      <c r="A882" s="392">
        <v>151702</v>
      </c>
      <c r="B882" s="392" t="s">
        <v>2182</v>
      </c>
      <c r="C882" s="393" t="s">
        <v>1378</v>
      </c>
      <c r="D882" s="394">
        <v>1973.02</v>
      </c>
      <c r="E882" s="2" t="str">
        <f t="shared" si="26"/>
        <v>PADRÃO DE ENTRADA DE ENERGIA ELÉTRICA, BIFÁSICO, ENTRADA AÉREA, A 3 FIOS, CARGA INSTALADA DE 9001 ATÉ 15000W, INSTALADA EM MURO</v>
      </c>
      <c r="F882" s="343" t="str">
        <f t="shared" si="27"/>
        <v>UND</v>
      </c>
      <c r="G882" s="127"/>
    </row>
    <row r="883" spans="1:7" ht="60">
      <c r="A883" s="398">
        <v>151703</v>
      </c>
      <c r="B883" s="398" t="s">
        <v>2183</v>
      </c>
      <c r="C883" s="395" t="s">
        <v>1378</v>
      </c>
      <c r="D883" s="399">
        <v>2027.48</v>
      </c>
      <c r="E883" s="2" t="str">
        <f t="shared" si="26"/>
        <v>PADRÃO DE ENTRADA DE ENERGIA ELÉTRICA, TRIFÁSICO, ENTRADA AÉREA, A 4 FIOS, CARGA INSTALADA DE 15001 ATÉ 26000W, INSTALADA EM MURO</v>
      </c>
      <c r="F883" s="343" t="str">
        <f t="shared" si="27"/>
        <v>UND</v>
      </c>
      <c r="G883" s="127"/>
    </row>
    <row r="884" spans="1:7" ht="60">
      <c r="A884" s="397">
        <v>151704</v>
      </c>
      <c r="B884" s="397" t="s">
        <v>2184</v>
      </c>
      <c r="C884" s="393" t="s">
        <v>1378</v>
      </c>
      <c r="D884" s="400">
        <v>2160.36</v>
      </c>
      <c r="E884" s="2" t="str">
        <f t="shared" si="26"/>
        <v>PADRÃO DE ENTRADA DE ENERGIA ELÉTRICA, TRIFÁSICO, ENTRADA AÉREA, A 4 FIOS, CARGA INSTALADA DE 26001 ATÉ 34000W, INSTALADA EM MURO</v>
      </c>
      <c r="F884" s="343" t="str">
        <f t="shared" si="27"/>
        <v>UND</v>
      </c>
      <c r="G884" s="127"/>
    </row>
    <row r="885" spans="1:7" ht="60">
      <c r="A885" s="398">
        <v>151705</v>
      </c>
      <c r="B885" s="398" t="s">
        <v>2185</v>
      </c>
      <c r="C885" s="395" t="s">
        <v>1378</v>
      </c>
      <c r="D885" s="399">
        <v>2183.9699999999998</v>
      </c>
      <c r="E885" s="2" t="str">
        <f t="shared" si="26"/>
        <v>PADRÃO DE ENTRADA DE ENERGIA ELÉTRICA, TRIFÁSICO, ENTRADA AÉREA, A 4 FIOS, CARGA INSTALADA DE 34001 ATÉ 41000W, INSTALADA EM MURO</v>
      </c>
      <c r="F885" s="343" t="str">
        <f t="shared" si="27"/>
        <v>UND</v>
      </c>
      <c r="G885" s="127"/>
    </row>
    <row r="886" spans="1:7" ht="60">
      <c r="A886" s="397">
        <v>151706</v>
      </c>
      <c r="B886" s="397" t="s">
        <v>2186</v>
      </c>
      <c r="C886" s="393" t="s">
        <v>1378</v>
      </c>
      <c r="D886" s="400">
        <v>4481.7299999999996</v>
      </c>
      <c r="E886" s="2" t="str">
        <f t="shared" si="26"/>
        <v>PADRÃO DE ENTRADA DE ENERGIA ELÉTRICA, TRIFÁSICO, ENTRADA AÉREA, A 4 FIOS, CARGA INSTALADA DE 41001 ATÉ 47000W, INSTALADA EM MURO</v>
      </c>
      <c r="F886" s="343" t="str">
        <f t="shared" si="27"/>
        <v>UND</v>
      </c>
      <c r="G886" s="127"/>
    </row>
    <row r="887" spans="1:7" ht="60">
      <c r="A887" s="398">
        <v>151707</v>
      </c>
      <c r="B887" s="398" t="s">
        <v>2187</v>
      </c>
      <c r="C887" s="395" t="s">
        <v>1378</v>
      </c>
      <c r="D887" s="399">
        <v>5221.22</v>
      </c>
      <c r="E887" s="2" t="str">
        <f t="shared" si="26"/>
        <v>PADRÃO DE ENTRADA DE ENERGIA ELÉTRICA, TRIFÁSICO, ENTRADA SUBTERRÂNEA, A 4 FIOS, CARGA INSTALADA DE 41001 ATÉ 47000W, INSTALADA EM MURO</v>
      </c>
      <c r="F887" s="343" t="str">
        <f t="shared" si="27"/>
        <v>UND</v>
      </c>
      <c r="G887" s="127"/>
    </row>
    <row r="888" spans="1:7" ht="60">
      <c r="A888" s="397">
        <v>151708</v>
      </c>
      <c r="B888" s="397" t="s">
        <v>2188</v>
      </c>
      <c r="C888" s="393" t="s">
        <v>1378</v>
      </c>
      <c r="D888" s="400">
        <v>5288.5</v>
      </c>
      <c r="E888" s="2" t="str">
        <f t="shared" ref="E888:E951" si="28">UPPER(B888)</f>
        <v>PADRÃO DE ENTRADA DE ENERGIA ELÉTRICA, TRIFÁSICO, ENTRADA AÉREA, A 4 FIOS, CARGA INSTALADA DE 47001 ATÉ 57000W, INSTALADA EM MURO</v>
      </c>
      <c r="F888" s="343" t="str">
        <f t="shared" ref="F888:F951" si="29">UPPER(C888)</f>
        <v>UND</v>
      </c>
      <c r="G888" s="127"/>
    </row>
    <row r="889" spans="1:7" ht="60">
      <c r="A889" s="398">
        <v>151709</v>
      </c>
      <c r="B889" s="398" t="s">
        <v>2189</v>
      </c>
      <c r="C889" s="395" t="s">
        <v>1378</v>
      </c>
      <c r="D889" s="399">
        <v>5656.78</v>
      </c>
      <c r="E889" s="2" t="str">
        <f t="shared" si="28"/>
        <v>PADRÃO DE ENTRADA DE ENERGIA ELÉTRICA, TRIFÁSICO, ENTRADA SUBTERRÂNEA, A 4 FIOS, CARGA INSTALADA DE 47001 ATÉ 57000W, INSTALADA EM MURO</v>
      </c>
      <c r="F889" s="343" t="str">
        <f t="shared" si="29"/>
        <v>UND</v>
      </c>
      <c r="G889" s="127"/>
    </row>
    <row r="890" spans="1:7" ht="60">
      <c r="A890" s="397">
        <v>151710</v>
      </c>
      <c r="B890" s="397" t="s">
        <v>2190</v>
      </c>
      <c r="C890" s="393" t="s">
        <v>1378</v>
      </c>
      <c r="D890" s="400">
        <v>5976.51</v>
      </c>
      <c r="E890" s="2" t="str">
        <f t="shared" si="28"/>
        <v>PADRÃO DE ENTRADA DE ENERGIA ELÉTRICA, TRIFÁSICO, ENTRADA AÉREA, A 4 FIOS, CARGA INSTALADA DE 57001 ATÉ 75000W, INSTALADA EM MURO</v>
      </c>
      <c r="F890" s="343" t="str">
        <f t="shared" si="29"/>
        <v>UND</v>
      </c>
      <c r="G890" s="127"/>
    </row>
    <row r="891" spans="1:7" ht="60">
      <c r="A891" s="398">
        <v>151711</v>
      </c>
      <c r="B891" s="398" t="s">
        <v>2191</v>
      </c>
      <c r="C891" s="395" t="s">
        <v>1378</v>
      </c>
      <c r="D891" s="399">
        <v>6677.37</v>
      </c>
      <c r="E891" s="2" t="str">
        <f t="shared" si="28"/>
        <v>PADRÃO DE ENTRADA DE ENERGIA ELÉTRICA, TRIFÁSICO, ENTRADA SUBTERRÂNEA, A 4 FIOS, CARGA INSTALADA DE 57001 ATÉ 75000W, INSTALADA EM MURO</v>
      </c>
      <c r="F891" s="343" t="str">
        <f t="shared" si="29"/>
        <v>UND</v>
      </c>
      <c r="G891" s="127"/>
    </row>
    <row r="892" spans="1:7" ht="90">
      <c r="A892" s="397">
        <v>151712</v>
      </c>
      <c r="B892" s="397" t="s">
        <v>2192</v>
      </c>
      <c r="C892" s="393" t="s">
        <v>1378</v>
      </c>
      <c r="D892" s="400">
        <v>23427.31</v>
      </c>
      <c r="E892" s="2" t="str">
        <f t="shared" si="28"/>
        <v>SUBESTAÇÃO EXT. AÉREA TRIFÁS. 75KVA, COMPLETA, C/ QUADROS DE MEDIÇÃO, TRANSF. A ÓLEO, CHAVE GERAL TRIPOLAR, POSTE E ACESSÓRIOS, CONF. NOR-TEC-01 DA ESCELSA, INCL. MURETA REV. C/ ARG. CIMENTO, CAL HIDRAT. CH1 E AREIA TRAÇO 1:0.5:6</v>
      </c>
      <c r="F892" s="343" t="str">
        <f t="shared" si="29"/>
        <v>UND</v>
      </c>
      <c r="G892" s="127"/>
    </row>
    <row r="893" spans="1:7" ht="90">
      <c r="A893" s="398">
        <v>151713</v>
      </c>
      <c r="B893" s="398" t="s">
        <v>2193</v>
      </c>
      <c r="C893" s="395" t="s">
        <v>1378</v>
      </c>
      <c r="D893" s="399">
        <v>27651.85</v>
      </c>
      <c r="E893" s="2" t="str">
        <f t="shared" si="28"/>
        <v>SUBESTAÇÃO EXT. AÉREA TRIFÁS. 112.5KVA, COMPLETA, C/ QUADROS DE MEDIÇÃO, TRANSF. A ÓLEO, CHAVE GERAL TRIP., POSTE E ACESSÓRIOS, CONF. NOR-TEC-01 DA ESCELSA, INCL. MURETA REV. C/ ARG. CIMENTO, CAL HIDRAT. CH1 E AREIA TRAÇO 1:0.5:6</v>
      </c>
      <c r="F893" s="343" t="str">
        <f t="shared" si="29"/>
        <v>UND</v>
      </c>
      <c r="G893" s="127"/>
    </row>
    <row r="894" spans="1:7" ht="90">
      <c r="A894" s="397">
        <v>151714</v>
      </c>
      <c r="B894" s="397" t="s">
        <v>2194</v>
      </c>
      <c r="C894" s="393" t="s">
        <v>1378</v>
      </c>
      <c r="D894" s="400">
        <v>37068.01</v>
      </c>
      <c r="E894" s="2" t="str">
        <f t="shared" si="28"/>
        <v>SUBESTAÇÃO EXT. AÉREA TRIFÁS. 150KVA, COMPLETA, C/ QUADROS DE MEDIÇÃO, TRANSF. A ÓLEO, CHAVE GERAL TRIP., POSTE E ACESSÓRIOS, CONF. NOR-TEC-01 DA ESCELSA, INCL. MURETA REV. C/ ARG. CIMENTO, CAL HIDRAT. CH1 E AREIA TRAÇO 1:0.5:6</v>
      </c>
      <c r="F894" s="343" t="str">
        <f t="shared" si="29"/>
        <v>UND</v>
      </c>
      <c r="G894" s="127"/>
    </row>
    <row r="895" spans="1:7" ht="90">
      <c r="A895" s="398">
        <v>151715</v>
      </c>
      <c r="B895" s="398" t="s">
        <v>2195</v>
      </c>
      <c r="C895" s="395" t="s">
        <v>1378</v>
      </c>
      <c r="D895" s="399">
        <v>50428.76</v>
      </c>
      <c r="E895" s="2" t="str">
        <f t="shared" si="28"/>
        <v>SUBESTAÇÃO EXT. AÉREA TRIFÁS. 225KVA, COMPLETA, C/ QUADROS DE MEDIÇÃO, TRANSF. A ÓLEO, CHAVE GERAL TRIP., POSTE E ACESSÓRIOS, CONF. NOR-TEC-01 DA ESCELSA, INCL. MURETA REV. C/ ARG. CIMENTO, CAL HIDRAT. CH1 E AREIA TRAÇO 1:0.5:6</v>
      </c>
      <c r="F895" s="343" t="str">
        <f t="shared" si="29"/>
        <v>UND</v>
      </c>
      <c r="G895" s="127"/>
    </row>
    <row r="896" spans="1:7">
      <c r="A896" s="397">
        <v>1518</v>
      </c>
      <c r="B896" s="712" t="s">
        <v>2196</v>
      </c>
      <c r="C896" s="393"/>
      <c r="D896" s="400"/>
      <c r="E896" s="2" t="str">
        <f t="shared" si="28"/>
        <v>PONTOS ELETRICOS REVISAO NR-10</v>
      </c>
      <c r="F896" s="343" t="str">
        <f t="shared" si="29"/>
        <v/>
      </c>
      <c r="G896" s="127"/>
    </row>
    <row r="897" spans="1:7" ht="75">
      <c r="A897" s="398">
        <v>151801</v>
      </c>
      <c r="B897" s="398" t="s">
        <v>2197</v>
      </c>
      <c r="C897" s="395" t="s">
        <v>1378</v>
      </c>
      <c r="D897" s="399">
        <v>136.16999999999999</v>
      </c>
      <c r="E897" s="2" t="str">
        <f t="shared" si="28"/>
        <v>PONTO PADRÃO DE LUZ NO TETO - CONSIDERANDO ELETRODUTO PVC RÍGIDO DE 3/4" INCLUSIVE CONEXÕES (4.5M), FIO ISOLADO PVC DE 2.5MM2 (16.2M) E CAIXA ESTAMPADA 4X4" (1 UND)</v>
      </c>
      <c r="F897" s="343" t="str">
        <f t="shared" si="29"/>
        <v>UND</v>
      </c>
      <c r="G897" s="127"/>
    </row>
    <row r="898" spans="1:7" ht="75">
      <c r="A898" s="392">
        <v>151802</v>
      </c>
      <c r="B898" s="392" t="s">
        <v>2198</v>
      </c>
      <c r="C898" s="393" t="s">
        <v>1378</v>
      </c>
      <c r="D898" s="394">
        <v>120.91</v>
      </c>
      <c r="E898" s="2" t="str">
        <f t="shared" si="28"/>
        <v>PONTO PADRÃO DE LUZ NA PAREDE - CONSIDERANDO ELETRODUTO PVC RÍGIDO DE 3/4" INCLUSIVE CONEXÕES (4.5M), FIO ISOLADO PVC DE 2.5MM2 (16.2M) E CAIXA ESTAMPADA 4X4" (1 UND)</v>
      </c>
      <c r="F898" s="343" t="str">
        <f t="shared" si="29"/>
        <v>UND</v>
      </c>
      <c r="G898" s="127"/>
    </row>
    <row r="899" spans="1:7" ht="75">
      <c r="A899" s="398">
        <v>151803</v>
      </c>
      <c r="B899" s="398" t="s">
        <v>2199</v>
      </c>
      <c r="C899" s="395" t="s">
        <v>1378</v>
      </c>
      <c r="D899" s="396">
        <v>139.6</v>
      </c>
      <c r="E899" s="2" t="str">
        <f t="shared" si="28"/>
        <v>PONTO PADRÃO DE TOMADA 2 PÓLOS MAIS TERRA - CONSIDERANDO ELETRODUTO PVC RÍGIDO DE 3/4" INCLUSIVE CONEXÕES (5.0M), FIO ISOLADO PVC DE 2.5MM2 (16.5M) E CAIXA ESTAMPADA 4X2" (1 UND)</v>
      </c>
      <c r="F899" s="343" t="str">
        <f t="shared" si="29"/>
        <v>UND</v>
      </c>
      <c r="G899" s="127"/>
    </row>
    <row r="900" spans="1:7" ht="75">
      <c r="A900" s="397">
        <v>151805</v>
      </c>
      <c r="B900" s="397" t="s">
        <v>2200</v>
      </c>
      <c r="C900" s="393" t="s">
        <v>1378</v>
      </c>
      <c r="D900" s="394">
        <v>316.85000000000002</v>
      </c>
      <c r="E900" s="2" t="str">
        <f t="shared" si="28"/>
        <v>PONTO PADRÃO DE TOMADA PARA CHUVEIRO ELÉTRICO - CONSIDERANDO ELETRODUTO PVC RÍGIDO DE 3/4" INCLUSIVE CONEXÕES (9.0M), FIO ISOLADO PVC DE 6.0MM2 (32.5M) E CAIXA ESTAMPADA 4X2" (1 UND)</v>
      </c>
      <c r="F900" s="343" t="str">
        <f t="shared" si="29"/>
        <v>UND</v>
      </c>
      <c r="G900" s="127"/>
    </row>
    <row r="901" spans="1:7" ht="75">
      <c r="A901" s="398">
        <v>151806</v>
      </c>
      <c r="B901" s="398" t="s">
        <v>2201</v>
      </c>
      <c r="C901" s="395" t="s">
        <v>1378</v>
      </c>
      <c r="D901" s="396">
        <v>192.54</v>
      </c>
      <c r="E901" s="2" t="str">
        <f t="shared" si="28"/>
        <v>PONTO PADRÃO DE TOMADA PARA AR REFRIGERADO - CONSIDERANDO ELETRODUTO PVC RÍGIDO DE 3/4" INCLUSIVE CONEXÕES (6.0M), FIO ISOLADO PVC DE 4.0MM2 (21.6M) E CAIXA ESTAMPADA 4X2" (1 UND)</v>
      </c>
      <c r="F901" s="343" t="str">
        <f t="shared" si="29"/>
        <v>UND</v>
      </c>
      <c r="G901" s="127"/>
    </row>
    <row r="902" spans="1:7" ht="75">
      <c r="A902" s="397">
        <v>151807</v>
      </c>
      <c r="B902" s="397" t="s">
        <v>2202</v>
      </c>
      <c r="C902" s="393" t="s">
        <v>1378</v>
      </c>
      <c r="D902" s="394">
        <v>159.15</v>
      </c>
      <c r="E902" s="2" t="str">
        <f t="shared" si="28"/>
        <v>PONTO PADRÃO DE VENTILADOR NO TETO - CONSIDERANDO ELETRODUTO PVC RÍGIDO DE 3/4" INCLUSIVE CONEXÕES (4.5M), FIO ISOLADO PVC DE 2.5MM2 (21.6M) E CAIXA ESTAMPADA 4X4" (1 UND)</v>
      </c>
      <c r="F902" s="343" t="str">
        <f t="shared" si="29"/>
        <v>UND</v>
      </c>
      <c r="G902" s="127"/>
    </row>
    <row r="903" spans="1:7" ht="75">
      <c r="A903" s="398">
        <v>151809</v>
      </c>
      <c r="B903" s="398" t="s">
        <v>2203</v>
      </c>
      <c r="C903" s="395" t="s">
        <v>1378</v>
      </c>
      <c r="D903" s="396">
        <v>122.34</v>
      </c>
      <c r="E903" s="2" t="str">
        <f t="shared" si="28"/>
        <v>PONTO PADRÃO DE INTERRUPTOR DE 2 TECLAS SIMPLES - CONSIDERANDO ELETRODUTO PVC RÍGIDO DE 3/4" INCLUSIVE CONEXÕES (3.3M), FIO ISOLADO PVC DE 2.5MM2 (17.2M) E CAIXA ESTAMPADA 4X2" (1 UND)</v>
      </c>
      <c r="F903" s="343" t="str">
        <f t="shared" si="29"/>
        <v>UND</v>
      </c>
      <c r="G903" s="127"/>
    </row>
    <row r="904" spans="1:7" ht="75">
      <c r="A904" s="397">
        <v>151810</v>
      </c>
      <c r="B904" s="397" t="s">
        <v>2204</v>
      </c>
      <c r="C904" s="393" t="s">
        <v>1378</v>
      </c>
      <c r="D904" s="394">
        <v>233.63</v>
      </c>
      <c r="E904" s="2" t="str">
        <f t="shared" si="28"/>
        <v>PONTO PADRÃO DE INTERRUPTOR DE 1 TECLA PARALELO - CONSIDERANDO ELETRODUTO PVC RÍGIDO DE 3/4" INCLUSIVE CONEXÕES (8.5M), FIO ISOLADO PVC DE 2.5MM2 (28.8M) E CAIXA ESTAMPADA 4X2" (1 UND)</v>
      </c>
      <c r="F904" s="343" t="str">
        <f t="shared" si="29"/>
        <v>UND</v>
      </c>
      <c r="G904" s="127"/>
    </row>
    <row r="905" spans="1:7" ht="90">
      <c r="A905" s="398">
        <v>151811</v>
      </c>
      <c r="B905" s="398" t="s">
        <v>2205</v>
      </c>
      <c r="C905" s="395" t="s">
        <v>1378</v>
      </c>
      <c r="D905" s="396">
        <v>145.78</v>
      </c>
      <c r="E905" s="2" t="str">
        <f t="shared" si="28"/>
        <v>PONTO PADRÃO DE INTERRUPTOR DE 1 TECLA SIMPLES E 1 TOMADA DOIS PÓLOS MAIS TERRA 10A/250V - CONSIDERANDO ELETRODUTO PVC RÍGIDO DE 3/4" INCLUSIVE CONEXÕES (4.5M), FIO ISOLADO PVC DE 2.5MM2 (19.4M) E CAIXA ESTAMPADA 4X2" (1 UND)</v>
      </c>
      <c r="F905" s="343" t="str">
        <f t="shared" si="29"/>
        <v>UND</v>
      </c>
      <c r="G905" s="127"/>
    </row>
    <row r="906" spans="1:7" ht="90">
      <c r="A906" s="397">
        <v>151812</v>
      </c>
      <c r="B906" s="397" t="s">
        <v>2206</v>
      </c>
      <c r="C906" s="393" t="s">
        <v>1378</v>
      </c>
      <c r="D906" s="394">
        <v>160.66999999999999</v>
      </c>
      <c r="E906" s="2" t="str">
        <f t="shared" si="28"/>
        <v>PONTO PADRÃO DE INTERRUPTOR DE 2 TECLAS SIMPLES E 1 TOMADA DOIS PÓLOS MAIS TERRA 10A/250V - CONSIDERANDO ELETRODUTO PVC RÍGIDO DE 3/4" INCLUSIVE CONEXÕES (4.5M), FIO ISOLADO PVC DE 2.5MM2 (22.9M) E CAIXA ESTAMPADA 4X2" (1 UND)</v>
      </c>
      <c r="F906" s="343" t="str">
        <f t="shared" si="29"/>
        <v>UND</v>
      </c>
      <c r="G906" s="127"/>
    </row>
    <row r="907" spans="1:7" ht="60">
      <c r="A907" s="398">
        <v>151813</v>
      </c>
      <c r="B907" s="398" t="s">
        <v>2207</v>
      </c>
      <c r="C907" s="395" t="s">
        <v>1378</v>
      </c>
      <c r="D907" s="396">
        <v>201.94</v>
      </c>
      <c r="E907" s="2" t="str">
        <f t="shared" si="28"/>
        <v>PONTO PADRÃO DE POSTE PARA ILUMINAÇÃO EXTERNA - CONSIDERANDO ELETRODUTO PVC RÍGIDO DE 3/4" INCLUSIVE CONEXÕES (7.7M) E FIO ISOLADO PVC DE 2.5MM2 (25.2.0M)</v>
      </c>
      <c r="F907" s="343" t="str">
        <f t="shared" si="29"/>
        <v>UND</v>
      </c>
      <c r="G907" s="127"/>
    </row>
    <row r="908" spans="1:7" ht="75">
      <c r="A908" s="397">
        <v>151815</v>
      </c>
      <c r="B908" s="397" t="s">
        <v>2208</v>
      </c>
      <c r="C908" s="393" t="s">
        <v>1378</v>
      </c>
      <c r="D908" s="394">
        <v>100.21</v>
      </c>
      <c r="E908" s="2" t="str">
        <f t="shared" si="28"/>
        <v>PONTO PADRÃO DE INTERRUPTOR PARA VENTILADOR - CONSIDERANDO ELETRODUTO PVC RÍGIDO DE 3/4" INCLUSIVE CONEXÕES (3.3M), FIO ISOLADO PVC DE 2.5MM2 (12.0M) E CAIXA ESTAMPADA 4X2" (1 UND)</v>
      </c>
      <c r="F908" s="343" t="str">
        <f t="shared" si="29"/>
        <v>UND</v>
      </c>
      <c r="G908" s="127"/>
    </row>
    <row r="909" spans="1:7" ht="75">
      <c r="A909" s="398">
        <v>151816</v>
      </c>
      <c r="B909" s="398" t="s">
        <v>2209</v>
      </c>
      <c r="C909" s="395" t="s">
        <v>1378</v>
      </c>
      <c r="D909" s="396">
        <v>173.23</v>
      </c>
      <c r="E909" s="2" t="str">
        <f t="shared" si="28"/>
        <v>PONTO PADRÃO DE INTERRUPTOR DE 3 TECLAS SIMPLES - CONSIDERANDO ELETRODUTO PVC RÍGIDO DE 3/4" INCLUSIVE CONEXÕES (4.5M), FIO ISOLADO PVC DE 2.5MM2 (25.8M) E CAIXA ESTAMPADA 4X2" (1 UND)</v>
      </c>
      <c r="F909" s="343" t="str">
        <f t="shared" si="29"/>
        <v>UND</v>
      </c>
      <c r="G909" s="127"/>
    </row>
    <row r="910" spans="1:7" ht="75">
      <c r="A910" s="397">
        <v>151817</v>
      </c>
      <c r="B910" s="397" t="s">
        <v>2210</v>
      </c>
      <c r="C910" s="393" t="s">
        <v>1378</v>
      </c>
      <c r="D910" s="394">
        <v>165.45</v>
      </c>
      <c r="E910" s="2" t="str">
        <f t="shared" si="28"/>
        <v>PONTO PADRÃO DE 2 TOMADA DE PISO - CONSIDERANDO ELETRODUTO PVC RÍGIDO DE 3/4" INCLUSIVE CONEXÕES (5.0M), FIO ISOLADO PVC DE 2.5MM2 (22.5M) E CAIXA ALUMÍNIO SILÍCIO 4X4" (1 UND)</v>
      </c>
      <c r="F910" s="343" t="str">
        <f t="shared" si="29"/>
        <v>UND</v>
      </c>
      <c r="G910" s="127"/>
    </row>
    <row r="911" spans="1:7" ht="60">
      <c r="A911" s="398">
        <v>151819</v>
      </c>
      <c r="B911" s="398" t="s">
        <v>2211</v>
      </c>
      <c r="C911" s="395" t="s">
        <v>1378</v>
      </c>
      <c r="D911" s="396">
        <v>70.290000000000006</v>
      </c>
      <c r="E911" s="2" t="str">
        <f t="shared" si="28"/>
        <v>PONTO DE ANTENA DE TV - CONSIDERANDO ELETRODUTO PVC RÍGIDO DE 3/4" INCLUSIVE CONEXÕES (3.0M), CABO COAXIAL 67 OHMS (4.5M) E CAIXA ESTAMPADA 4X2" (1 UND)</v>
      </c>
      <c r="F911" s="343" t="str">
        <f t="shared" si="29"/>
        <v>UND</v>
      </c>
      <c r="G911" s="127"/>
    </row>
    <row r="912" spans="1:7" ht="75">
      <c r="A912" s="397">
        <v>151820</v>
      </c>
      <c r="B912" s="397" t="s">
        <v>2212</v>
      </c>
      <c r="C912" s="393" t="s">
        <v>1378</v>
      </c>
      <c r="D912" s="394">
        <v>116.38</v>
      </c>
      <c r="E912" s="2" t="str">
        <f t="shared" si="28"/>
        <v>PONTO PADRÃO DE INTERRUPTOR DE 1 TECLA INTERMEDIÁRIO - CONSIDERANDO ELETRODUTO PVC RÍGIDO DE 3/4" INCLUSIVE CONEXÕES (3.3M), FIO ISOLADO PVC DE 2.5MM2 (15.8M) E CAIXA ESTAMPADA 4X2" (1 UND)</v>
      </c>
      <c r="F912" s="343" t="str">
        <f t="shared" si="29"/>
        <v>UND</v>
      </c>
      <c r="G912" s="127"/>
    </row>
    <row r="913" spans="1:7" ht="30">
      <c r="A913" s="398">
        <v>1519</v>
      </c>
      <c r="B913" s="398" t="s">
        <v>2213</v>
      </c>
      <c r="C913" s="395"/>
      <c r="D913" s="396"/>
      <c r="E913" s="2" t="str">
        <f t="shared" si="28"/>
        <v>QUADROS DE DISTRIBUIÇÃO COM BARRAMENTO, TRINCO E FECHADURA</v>
      </c>
      <c r="F913" s="343" t="str">
        <f t="shared" si="29"/>
        <v/>
      </c>
      <c r="G913" s="127"/>
    </row>
    <row r="914" spans="1:7" ht="90">
      <c r="A914" s="397">
        <v>151901</v>
      </c>
      <c r="B914" s="397" t="s">
        <v>2214</v>
      </c>
      <c r="C914" s="393" t="s">
        <v>1378</v>
      </c>
      <c r="D914" s="394">
        <v>283.76</v>
      </c>
      <c r="E914" s="2" t="str">
        <f t="shared" si="28"/>
        <v>QUADRO DISTRIB. ENERGIA, EMBUTIDO OU SEMI EMBUTIDO, CAPAC. P/ 16 DISJ. DIN, C/BARRAM TRIF. 100A BARRA. NEUTRO E TERRA, FAB. EM CHAPA DE AÇO 12 USG COM PORTA, ESPELHO, TRINCO COM FECHAD CH YALE, REF. QDTN II-16DIN-CEMAR OU EQUIV.</v>
      </c>
      <c r="F914" s="343" t="str">
        <f t="shared" si="29"/>
        <v>UND</v>
      </c>
      <c r="G914" s="127"/>
    </row>
    <row r="915" spans="1:7" ht="90">
      <c r="A915" s="391">
        <v>151902</v>
      </c>
      <c r="B915" s="391" t="s">
        <v>2215</v>
      </c>
      <c r="C915" s="395" t="s">
        <v>1378</v>
      </c>
      <c r="D915" s="396">
        <v>388.59</v>
      </c>
      <c r="E915" s="2" t="str">
        <f t="shared" si="28"/>
        <v>QUADRO DISTRIB. ENERGIA, EMBUTIDO OU SEMI EMBUTIDO, CAPAC. P/ 28 DISJ. DIN, C/BARRAM TRIF. 100A BARRA. NEUTRO E TERRA, FAB. EM CHAPA DE AÇO 12 USG COM PORTA, ESPELHO, TRINCO COM FECHAD CH YALE, REF. QDTN II-28DIN-CEMAR OU EQUIV.</v>
      </c>
      <c r="F915" s="343" t="str">
        <f t="shared" si="29"/>
        <v>UND</v>
      </c>
      <c r="G915" s="127"/>
    </row>
    <row r="916" spans="1:7" ht="90">
      <c r="A916" s="397">
        <v>151903</v>
      </c>
      <c r="B916" s="397" t="s">
        <v>2216</v>
      </c>
      <c r="C916" s="393" t="s">
        <v>1378</v>
      </c>
      <c r="D916" s="394">
        <v>400.53</v>
      </c>
      <c r="E916" s="2" t="str">
        <f t="shared" si="28"/>
        <v>QUADRO DISTRIB. ENERGIA, EMBUTIDO OU SEMI EMBUTIDO, CAPAC. P/ 34 DISJ. DIN, C/BARRAM TRIF. 100A BARRA. NEUTRO E TERRA, FAB. EM CHAPA DE AÇO 12 USG COM PORTA, ESPELHO, TRINCO COM FECHAD CH YALE, REF. QDTN II-34DIN-CEMAR OU EQUIV</v>
      </c>
      <c r="F916" s="343" t="str">
        <f t="shared" si="29"/>
        <v>UND</v>
      </c>
      <c r="G916" s="127"/>
    </row>
    <row r="917" spans="1:7" ht="90">
      <c r="A917" s="398">
        <v>151904</v>
      </c>
      <c r="B917" s="398" t="s">
        <v>2217</v>
      </c>
      <c r="C917" s="395" t="s">
        <v>1378</v>
      </c>
      <c r="D917" s="396">
        <v>578.73</v>
      </c>
      <c r="E917" s="2" t="str">
        <f t="shared" si="28"/>
        <v>QUADRO DISTRIB. ENERGIA, EMBUTIDO OU SEMI EMBUTIDO, CAPAC. P/ 44 DISJ. DIN, C/BARRAM TRIF. 100A BARRA. NEUTRO E TERRA, FAB. EM CHAPA DE AÇO 12 USG COM PORTA, ESPELHO, TRINCO COM FECHAD CH YALE, REF. QDTN II-44DIN-CEMAR OU EQUIV</v>
      </c>
      <c r="F917" s="343" t="str">
        <f t="shared" si="29"/>
        <v>UND</v>
      </c>
      <c r="G917" s="127"/>
    </row>
    <row r="918" spans="1:7" ht="90">
      <c r="A918" s="397">
        <v>151905</v>
      </c>
      <c r="B918" s="397" t="s">
        <v>2218</v>
      </c>
      <c r="C918" s="393" t="s">
        <v>1378</v>
      </c>
      <c r="D918" s="394">
        <v>905.61</v>
      </c>
      <c r="E918" s="2" t="str">
        <f t="shared" si="28"/>
        <v>QUADRO DISTRIB. ENERGIA, EMBUTIDO OU SEMI EMBUTIDO, CAPAC. P/ 54 DISJ. DIN, C/BARRAM TRIF. 100A BARRA. NEUTRO E TERRA, FAB. EM CHAPA DE AÇO 12 USG COM PORTA, ESPELHO, TRINCO COM FECHAD CH YALE, REF. QDTN II-54DIN-CEMAR</v>
      </c>
      <c r="F918" s="343" t="str">
        <f t="shared" si="29"/>
        <v>UND</v>
      </c>
      <c r="G918" s="127"/>
    </row>
    <row r="919" spans="1:7">
      <c r="A919" s="398">
        <v>1520</v>
      </c>
      <c r="B919" s="718" t="s">
        <v>2219</v>
      </c>
      <c r="C919" s="395"/>
      <c r="D919" s="396"/>
      <c r="E919" s="2" t="str">
        <f t="shared" si="28"/>
        <v>TERMINAIS, CONECTORES E ABRAÇADEIRAS</v>
      </c>
      <c r="F919" s="343" t="str">
        <f t="shared" si="29"/>
        <v/>
      </c>
      <c r="G919" s="127"/>
    </row>
    <row r="920" spans="1:7" ht="30">
      <c r="A920" s="397">
        <v>152001</v>
      </c>
      <c r="B920" s="397" t="s">
        <v>2220</v>
      </c>
      <c r="C920" s="393" t="s">
        <v>1378</v>
      </c>
      <c r="D920" s="394">
        <v>7.54</v>
      </c>
      <c r="E920" s="2" t="str">
        <f t="shared" si="28"/>
        <v>TERMINAL PARA LIGAÇÃO DE CABO A BARRA DE 4.0MM2</v>
      </c>
      <c r="F920" s="343" t="str">
        <f t="shared" si="29"/>
        <v>UND</v>
      </c>
      <c r="G920" s="127"/>
    </row>
    <row r="921" spans="1:7" ht="30">
      <c r="A921" s="391">
        <v>152002</v>
      </c>
      <c r="B921" s="391" t="s">
        <v>2221</v>
      </c>
      <c r="C921" s="395" t="s">
        <v>1378</v>
      </c>
      <c r="D921" s="396">
        <v>8.69</v>
      </c>
      <c r="E921" s="2" t="str">
        <f t="shared" si="28"/>
        <v>TERMINAL PARA LIGAÇÃO DE CABO A BARRA DE 6.0 MM2</v>
      </c>
      <c r="F921" s="343" t="str">
        <f t="shared" si="29"/>
        <v>UND</v>
      </c>
      <c r="G921" s="127"/>
    </row>
    <row r="922" spans="1:7" ht="30">
      <c r="A922" s="397">
        <v>152003</v>
      </c>
      <c r="B922" s="397" t="s">
        <v>2222</v>
      </c>
      <c r="C922" s="393" t="s">
        <v>1378</v>
      </c>
      <c r="D922" s="394">
        <v>12.5</v>
      </c>
      <c r="E922" s="2" t="str">
        <f t="shared" si="28"/>
        <v>TERMINAL PARA LIGAÇÃO DE CABO A BARRA DE 10.0 MM2</v>
      </c>
      <c r="F922" s="343" t="str">
        <f t="shared" si="29"/>
        <v>UND</v>
      </c>
      <c r="G922" s="127"/>
    </row>
    <row r="923" spans="1:7" ht="30">
      <c r="A923" s="398">
        <v>152004</v>
      </c>
      <c r="B923" s="398" t="s">
        <v>2223</v>
      </c>
      <c r="C923" s="395" t="s">
        <v>1378</v>
      </c>
      <c r="D923" s="396">
        <v>12.84</v>
      </c>
      <c r="E923" s="2" t="str">
        <f t="shared" si="28"/>
        <v>TERMINAL PARA LIGAÇÃO DE CABO A BARRA DE 16.0 MM2</v>
      </c>
      <c r="F923" s="343" t="str">
        <f t="shared" si="29"/>
        <v>UND</v>
      </c>
      <c r="G923" s="127"/>
    </row>
    <row r="924" spans="1:7" ht="30">
      <c r="A924" s="397">
        <v>152005</v>
      </c>
      <c r="B924" s="397" t="s">
        <v>2224</v>
      </c>
      <c r="C924" s="393" t="s">
        <v>1378</v>
      </c>
      <c r="D924" s="394">
        <v>13.41</v>
      </c>
      <c r="E924" s="2" t="str">
        <f t="shared" si="28"/>
        <v>TERMINAL PARA LIGAÇÃO DE CABO A BARRA DE 25.0 MM2</v>
      </c>
      <c r="F924" s="343" t="str">
        <f t="shared" si="29"/>
        <v>UND</v>
      </c>
      <c r="G924" s="127"/>
    </row>
    <row r="925" spans="1:7" ht="30">
      <c r="A925" s="398">
        <v>152006</v>
      </c>
      <c r="B925" s="398" t="s">
        <v>2225</v>
      </c>
      <c r="C925" s="395" t="s">
        <v>1378</v>
      </c>
      <c r="D925" s="396">
        <v>15.79</v>
      </c>
      <c r="E925" s="2" t="str">
        <f t="shared" si="28"/>
        <v>TERMINAL PARA LIGAÇÃO DE CABO A BARRA DE 35.0 MM2</v>
      </c>
      <c r="F925" s="343" t="str">
        <f t="shared" si="29"/>
        <v>UND</v>
      </c>
      <c r="G925" s="127"/>
    </row>
    <row r="926" spans="1:7" ht="30">
      <c r="A926" s="397">
        <v>152007</v>
      </c>
      <c r="B926" s="397" t="s">
        <v>2226</v>
      </c>
      <c r="C926" s="393" t="s">
        <v>1378</v>
      </c>
      <c r="D926" s="394">
        <v>20.72</v>
      </c>
      <c r="E926" s="2" t="str">
        <f t="shared" si="28"/>
        <v>TERMINAL PARA LIGAÇÃO DE CABO A BARRA DE 50.0 MM2</v>
      </c>
      <c r="F926" s="343" t="str">
        <f t="shared" si="29"/>
        <v>UND</v>
      </c>
      <c r="G926" s="127"/>
    </row>
    <row r="927" spans="1:7" ht="30">
      <c r="A927" s="398">
        <v>152010</v>
      </c>
      <c r="B927" s="398" t="s">
        <v>2227</v>
      </c>
      <c r="C927" s="395" t="s">
        <v>1378</v>
      </c>
      <c r="D927" s="396">
        <v>21.32</v>
      </c>
      <c r="E927" s="2" t="str">
        <f t="shared" si="28"/>
        <v>TERMINAL PARA LIGAÇÃO DE CABO A BARRA DE 70 MM2</v>
      </c>
      <c r="F927" s="343" t="str">
        <f t="shared" si="29"/>
        <v>UND</v>
      </c>
      <c r="G927" s="127"/>
    </row>
    <row r="928" spans="1:7" ht="30">
      <c r="A928" s="397">
        <v>152011</v>
      </c>
      <c r="B928" s="397" t="s">
        <v>2228</v>
      </c>
      <c r="C928" s="393" t="s">
        <v>1378</v>
      </c>
      <c r="D928" s="394">
        <v>25.07</v>
      </c>
      <c r="E928" s="2" t="str">
        <f t="shared" si="28"/>
        <v>TERMINAL PARA LIGAÇÃO DE CABO A BARRA DE 95 MM2</v>
      </c>
      <c r="F928" s="343" t="str">
        <f t="shared" si="29"/>
        <v>UND</v>
      </c>
      <c r="G928" s="127"/>
    </row>
    <row r="929" spans="1:7" ht="30">
      <c r="A929" s="398">
        <v>152012</v>
      </c>
      <c r="B929" s="398" t="s">
        <v>2229</v>
      </c>
      <c r="C929" s="395" t="s">
        <v>1378</v>
      </c>
      <c r="D929" s="396">
        <v>36.99</v>
      </c>
      <c r="E929" s="2" t="str">
        <f t="shared" si="28"/>
        <v>TERMINAL PARA LIGAÇÃO DE CABO A BARRA DE 120 MM2</v>
      </c>
      <c r="F929" s="343" t="str">
        <f t="shared" si="29"/>
        <v>UND</v>
      </c>
      <c r="G929" s="127"/>
    </row>
    <row r="930" spans="1:7" ht="30">
      <c r="A930" s="397">
        <v>152013</v>
      </c>
      <c r="B930" s="397" t="s">
        <v>2230</v>
      </c>
      <c r="C930" s="393" t="s">
        <v>1378</v>
      </c>
      <c r="D930" s="394">
        <v>39.770000000000003</v>
      </c>
      <c r="E930" s="2" t="str">
        <f t="shared" si="28"/>
        <v>TERMINAL PARA LIGAÇÃO DE CABO A BARRA DE 150 MM2</v>
      </c>
      <c r="F930" s="343" t="str">
        <f t="shared" si="29"/>
        <v>UND</v>
      </c>
      <c r="G930" s="127"/>
    </row>
    <row r="931" spans="1:7" ht="30">
      <c r="A931" s="398">
        <v>152014</v>
      </c>
      <c r="B931" s="398" t="s">
        <v>2231</v>
      </c>
      <c r="C931" s="395" t="s">
        <v>1378</v>
      </c>
      <c r="D931" s="396">
        <v>46.14</v>
      </c>
      <c r="E931" s="2" t="str">
        <f t="shared" si="28"/>
        <v>TERMINAL PARA LIGAÇÃO DE CABO A BARRA DE 185 MM2</v>
      </c>
      <c r="F931" s="343" t="str">
        <f t="shared" si="29"/>
        <v>UND</v>
      </c>
      <c r="G931" s="127"/>
    </row>
    <row r="932" spans="1:7" ht="30">
      <c r="A932" s="397">
        <v>152015</v>
      </c>
      <c r="B932" s="397" t="s">
        <v>2232</v>
      </c>
      <c r="C932" s="393" t="s">
        <v>1378</v>
      </c>
      <c r="D932" s="394">
        <v>60.27</v>
      </c>
      <c r="E932" s="2" t="str">
        <f t="shared" si="28"/>
        <v>TERMINAL PARA LIGAÇÃO DE CABO A BARRA DE 240 MM2</v>
      </c>
      <c r="F932" s="343" t="str">
        <f t="shared" si="29"/>
        <v>UND</v>
      </c>
      <c r="G932" s="127"/>
    </row>
    <row r="933" spans="1:7" ht="30">
      <c r="A933" s="398">
        <v>152016</v>
      </c>
      <c r="B933" s="398" t="s">
        <v>2233</v>
      </c>
      <c r="C933" s="395" t="s">
        <v>1378</v>
      </c>
      <c r="D933" s="396">
        <v>75.489999999999995</v>
      </c>
      <c r="E933" s="2" t="str">
        <f t="shared" si="28"/>
        <v>TERMINAL PARA LIGAÇÃO DE CABO A BARRA DE 300 MM2</v>
      </c>
      <c r="F933" s="343" t="str">
        <f t="shared" si="29"/>
        <v>UND</v>
      </c>
      <c r="G933" s="127"/>
    </row>
    <row r="934" spans="1:7" ht="30">
      <c r="A934" s="397">
        <v>152025</v>
      </c>
      <c r="B934" s="397" t="s">
        <v>2234</v>
      </c>
      <c r="C934" s="393" t="s">
        <v>1378</v>
      </c>
      <c r="D934" s="394">
        <v>164.53</v>
      </c>
      <c r="E934" s="2" t="str">
        <f t="shared" si="28"/>
        <v>TERMINAL PARA LIGAÇÃO DE CABO A BARRA DUPLO DE 185 MM2</v>
      </c>
      <c r="F934" s="343" t="str">
        <f t="shared" si="29"/>
        <v>UND</v>
      </c>
      <c r="G934" s="127"/>
    </row>
    <row r="935" spans="1:7" ht="30">
      <c r="A935" s="398">
        <v>152026</v>
      </c>
      <c r="B935" s="398" t="s">
        <v>2235</v>
      </c>
      <c r="C935" s="395" t="s">
        <v>1378</v>
      </c>
      <c r="D935" s="396">
        <v>169.9</v>
      </c>
      <c r="E935" s="2" t="str">
        <f t="shared" si="28"/>
        <v>TERMINAL PARA LIGAÇÃO DE CABO A BARRA DUPLO DE 240 MM2</v>
      </c>
      <c r="F935" s="343" t="str">
        <f t="shared" si="29"/>
        <v>UND</v>
      </c>
      <c r="G935" s="127"/>
    </row>
    <row r="936" spans="1:7" ht="30">
      <c r="A936" s="397">
        <v>152027</v>
      </c>
      <c r="B936" s="397" t="s">
        <v>2236</v>
      </c>
      <c r="C936" s="393" t="s">
        <v>1378</v>
      </c>
      <c r="D936" s="394">
        <v>215.6</v>
      </c>
      <c r="E936" s="2" t="str">
        <f t="shared" si="28"/>
        <v>TERMINAL PARA LIGAÇÃO DE CABO A BARRA DUPLO DE 300 MM2</v>
      </c>
      <c r="F936" s="343" t="str">
        <f t="shared" si="29"/>
        <v>UND</v>
      </c>
      <c r="G936" s="127"/>
    </row>
    <row r="937" spans="1:7">
      <c r="A937" s="398">
        <v>152030</v>
      </c>
      <c r="B937" s="398" t="s">
        <v>2237</v>
      </c>
      <c r="C937" s="395" t="s">
        <v>1378</v>
      </c>
      <c r="D937" s="396">
        <v>9.41</v>
      </c>
      <c r="E937" s="2" t="str">
        <f t="shared" si="28"/>
        <v>CONECTOR SPLIT BOLT PARA CABO DE 4.0 MM2</v>
      </c>
      <c r="F937" s="343" t="str">
        <f t="shared" si="29"/>
        <v>UND</v>
      </c>
      <c r="G937" s="127"/>
    </row>
    <row r="938" spans="1:7">
      <c r="A938" s="397">
        <v>152031</v>
      </c>
      <c r="B938" s="397" t="s">
        <v>2238</v>
      </c>
      <c r="C938" s="393" t="s">
        <v>1378</v>
      </c>
      <c r="D938" s="394">
        <v>14.88</v>
      </c>
      <c r="E938" s="2" t="str">
        <f t="shared" si="28"/>
        <v>CONECTOR SPLIT BOLT PARA CABO DE 35.0 MM2</v>
      </c>
      <c r="F938" s="343" t="str">
        <f t="shared" si="29"/>
        <v>UND</v>
      </c>
      <c r="G938" s="127"/>
    </row>
    <row r="939" spans="1:7" ht="30">
      <c r="A939" s="398">
        <v>152033</v>
      </c>
      <c r="B939" s="398" t="s">
        <v>2239</v>
      </c>
      <c r="C939" s="395" t="s">
        <v>1378</v>
      </c>
      <c r="D939" s="396">
        <v>12.44</v>
      </c>
      <c r="E939" s="2" t="str">
        <f t="shared" si="28"/>
        <v>CONECTOR PORCELANA 3 POLOS PARA CABOS DE #4,0MM2</v>
      </c>
      <c r="F939" s="343" t="str">
        <f t="shared" si="29"/>
        <v>UND</v>
      </c>
      <c r="G939" s="127"/>
    </row>
    <row r="940" spans="1:7" ht="30">
      <c r="A940" s="397">
        <v>152034</v>
      </c>
      <c r="B940" s="397" t="s">
        <v>2240</v>
      </c>
      <c r="C940" s="393" t="s">
        <v>1378</v>
      </c>
      <c r="D940" s="394">
        <v>13.63</v>
      </c>
      <c r="E940" s="2" t="str">
        <f t="shared" si="28"/>
        <v>CONECTOR PORCELANA 3 POLOS PARA CABO DE #6,0MM2</v>
      </c>
      <c r="F940" s="343" t="str">
        <f t="shared" si="29"/>
        <v>UND</v>
      </c>
      <c r="G940" s="127"/>
    </row>
    <row r="941" spans="1:7" ht="30">
      <c r="A941" s="398">
        <v>152035</v>
      </c>
      <c r="B941" s="398" t="s">
        <v>2241</v>
      </c>
      <c r="C941" s="395" t="s">
        <v>1378</v>
      </c>
      <c r="D941" s="396">
        <v>16.670000000000002</v>
      </c>
      <c r="E941" s="2" t="str">
        <f t="shared" si="28"/>
        <v>CONECTOR PORCELANA 3 POLOS PARA CABOS DE #10,0MM2</v>
      </c>
      <c r="F941" s="343" t="str">
        <f t="shared" si="29"/>
        <v>UND</v>
      </c>
      <c r="G941" s="127"/>
    </row>
    <row r="942" spans="1:7">
      <c r="A942" s="397">
        <v>152040</v>
      </c>
      <c r="B942" s="397" t="s">
        <v>2242</v>
      </c>
      <c r="C942" s="393" t="s">
        <v>1378</v>
      </c>
      <c r="D942" s="394">
        <v>20.87</v>
      </c>
      <c r="E942" s="2" t="str">
        <f t="shared" si="28"/>
        <v>PRENSA CABOS PARA ELETRODUTO 1/2"</v>
      </c>
      <c r="F942" s="343" t="str">
        <f t="shared" si="29"/>
        <v>UND</v>
      </c>
      <c r="G942" s="127"/>
    </row>
    <row r="943" spans="1:7">
      <c r="A943" s="398">
        <v>152041</v>
      </c>
      <c r="B943" s="398" t="s">
        <v>2243</v>
      </c>
      <c r="C943" s="395" t="s">
        <v>1378</v>
      </c>
      <c r="D943" s="396">
        <v>21.44</v>
      </c>
      <c r="E943" s="2" t="str">
        <f t="shared" si="28"/>
        <v>PRENSA CABOS PARA ELETRODUTO 3/4"</v>
      </c>
      <c r="F943" s="343" t="str">
        <f t="shared" si="29"/>
        <v>UND</v>
      </c>
      <c r="G943" s="127"/>
    </row>
    <row r="944" spans="1:7">
      <c r="A944" s="397">
        <v>152042</v>
      </c>
      <c r="B944" s="397" t="s">
        <v>2244</v>
      </c>
      <c r="C944" s="393" t="s">
        <v>1378</v>
      </c>
      <c r="D944" s="394">
        <v>22.78</v>
      </c>
      <c r="E944" s="2" t="str">
        <f t="shared" si="28"/>
        <v>PRENSA CABOS PARA ELETRODUTO DE 1"</v>
      </c>
      <c r="F944" s="343" t="str">
        <f t="shared" si="29"/>
        <v>UND</v>
      </c>
      <c r="G944" s="127"/>
    </row>
    <row r="945" spans="1:7">
      <c r="A945" s="398">
        <v>16</v>
      </c>
      <c r="B945" s="713" t="s">
        <v>2245</v>
      </c>
      <c r="C945" s="395"/>
      <c r="D945" s="396"/>
      <c r="E945" s="2" t="str">
        <f t="shared" si="28"/>
        <v>OUTRAS INSTALAÇÕES</v>
      </c>
      <c r="F945" s="343" t="str">
        <f t="shared" si="29"/>
        <v/>
      </c>
      <c r="G945" s="127"/>
    </row>
    <row r="946" spans="1:7">
      <c r="A946" s="397">
        <v>1601</v>
      </c>
      <c r="B946" s="712" t="s">
        <v>2246</v>
      </c>
      <c r="C946" s="393"/>
      <c r="D946" s="394"/>
      <c r="E946" s="2" t="str">
        <f t="shared" si="28"/>
        <v>INSTALAÇÃO DE TELEFONE</v>
      </c>
      <c r="F946" s="343" t="str">
        <f t="shared" si="29"/>
        <v/>
      </c>
      <c r="G946" s="127"/>
    </row>
    <row r="947" spans="1:7">
      <c r="A947" s="391">
        <v>160101</v>
      </c>
      <c r="B947" s="391" t="s">
        <v>2247</v>
      </c>
      <c r="C947" s="395" t="s">
        <v>1864</v>
      </c>
      <c r="D947" s="396">
        <v>385.79</v>
      </c>
      <c r="E947" s="2" t="str">
        <f t="shared" si="28"/>
        <v>PONTO DE TELEFONE</v>
      </c>
      <c r="F947" s="343" t="str">
        <f t="shared" si="29"/>
        <v>PT</v>
      </c>
      <c r="G947" s="127"/>
    </row>
    <row r="948" spans="1:7" ht="30">
      <c r="A948" s="392">
        <v>160105</v>
      </c>
      <c r="B948" s="392" t="s">
        <v>2248</v>
      </c>
      <c r="C948" s="393" t="s">
        <v>1378</v>
      </c>
      <c r="D948" s="394">
        <v>903.01</v>
      </c>
      <c r="E948" s="2" t="str">
        <f t="shared" si="28"/>
        <v>CAIXA DE TELEFONE EM CHAPA DE AÇO PADRÃO TELEBRAS, 1000 X 1000 X 150 MM</v>
      </c>
      <c r="F948" s="343" t="str">
        <f t="shared" si="29"/>
        <v>UND</v>
      </c>
      <c r="G948" s="127"/>
    </row>
    <row r="949" spans="1:7" ht="60">
      <c r="A949" s="398">
        <v>160106</v>
      </c>
      <c r="B949" s="398" t="s">
        <v>2249</v>
      </c>
      <c r="C949" s="395" t="s">
        <v>1378</v>
      </c>
      <c r="D949" s="396">
        <v>239.66</v>
      </c>
      <c r="E949" s="2" t="str">
        <f t="shared" si="28"/>
        <v>ATERRAMENTO COM HASTE DE TERRA 5/8"X2.40M, CABO DE COBRE NÚ 6MM2 EM CAIXA DE CONCRETO DE DIMENSÕES INTERNAS DE 30X30X30CM</v>
      </c>
      <c r="F949" s="343" t="str">
        <f t="shared" si="29"/>
        <v>UND</v>
      </c>
      <c r="G949" s="127"/>
    </row>
    <row r="950" spans="1:7" ht="30">
      <c r="A950" s="397">
        <v>160108</v>
      </c>
      <c r="B950" s="397" t="s">
        <v>2250</v>
      </c>
      <c r="C950" s="393" t="s">
        <v>1378</v>
      </c>
      <c r="D950" s="394">
        <v>90.16</v>
      </c>
      <c r="E950" s="2" t="str">
        <f t="shared" si="28"/>
        <v>CAIXA DE TELEFONE EM CHAPA DE AÇO PADRÃO TELEBRAS DO TIPO CIE-2 200X200X120MM</v>
      </c>
      <c r="F950" s="343" t="str">
        <f t="shared" si="29"/>
        <v>UND</v>
      </c>
      <c r="G950" s="127"/>
    </row>
    <row r="951" spans="1:7" ht="30">
      <c r="A951" s="398">
        <v>160110</v>
      </c>
      <c r="B951" s="398" t="s">
        <v>2251</v>
      </c>
      <c r="C951" s="395" t="s">
        <v>1378</v>
      </c>
      <c r="D951" s="396">
        <v>248.81</v>
      </c>
      <c r="E951" s="2" t="str">
        <f t="shared" si="28"/>
        <v>CAIXA DE TELEFONE EM CHAPA DE AÇO PADRÃO TELEBRAS DO TIPO CIE-4 600X600X120 MM</v>
      </c>
      <c r="F951" s="343" t="str">
        <f t="shared" si="29"/>
        <v>UND</v>
      </c>
      <c r="G951" s="127"/>
    </row>
    <row r="952" spans="1:7" ht="60">
      <c r="A952" s="397">
        <v>160111</v>
      </c>
      <c r="B952" s="397" t="s">
        <v>2252</v>
      </c>
      <c r="C952" s="393" t="s">
        <v>1378</v>
      </c>
      <c r="D952" s="394">
        <v>778.54</v>
      </c>
      <c r="E952" s="2" t="str">
        <f t="shared" ref="E952:E1015" si="30">UPPER(B952)</f>
        <v>CAIXA PARA TELEFONE PADRÃO TELEMAR, DIM. 1070 X 520 X 500 MM, COM TAMPA DE FERRO TIPO R2, ASSENTADA COM ARGAMASSA DE CIMENTO, CAL E AREIA</v>
      </c>
      <c r="F952" s="343" t="str">
        <f t="shared" ref="F952:F1015" si="31">UPPER(C952)</f>
        <v>UND</v>
      </c>
      <c r="G952" s="127"/>
    </row>
    <row r="953" spans="1:7" ht="30">
      <c r="A953" s="398">
        <v>160115</v>
      </c>
      <c r="B953" s="398" t="s">
        <v>2253</v>
      </c>
      <c r="C953" s="395" t="s">
        <v>1372</v>
      </c>
      <c r="D953" s="396">
        <v>15.28</v>
      </c>
      <c r="E953" s="2" t="str">
        <f t="shared" si="30"/>
        <v>CABO TELEFÔNICO CI, DIÂMETRO DO CONDUTOR 50MM, 30 PARES</v>
      </c>
      <c r="F953" s="343" t="str">
        <f t="shared" si="31"/>
        <v>M</v>
      </c>
      <c r="G953" s="127"/>
    </row>
    <row r="954" spans="1:7">
      <c r="A954" s="397">
        <v>160120</v>
      </c>
      <c r="B954" s="397" t="s">
        <v>2254</v>
      </c>
      <c r="C954" s="393" t="s">
        <v>1378</v>
      </c>
      <c r="D954" s="394">
        <v>34.85</v>
      </c>
      <c r="E954" s="2" t="str">
        <f t="shared" si="30"/>
        <v>TOMADA PARA TELEFONE COM CONECTOR RJ 11</v>
      </c>
      <c r="F954" s="343" t="str">
        <f t="shared" si="31"/>
        <v>UND</v>
      </c>
      <c r="G954" s="127"/>
    </row>
    <row r="955" spans="1:7">
      <c r="A955" s="398">
        <v>1602</v>
      </c>
      <c r="B955" s="398" t="s">
        <v>2255</v>
      </c>
      <c r="C955" s="395"/>
      <c r="D955" s="396"/>
      <c r="E955" s="2" t="str">
        <f t="shared" si="30"/>
        <v>INSTALAÇÃO DE GÁS</v>
      </c>
      <c r="F955" s="343" t="str">
        <f t="shared" si="31"/>
        <v/>
      </c>
      <c r="G955" s="127"/>
    </row>
    <row r="956" spans="1:7" ht="90">
      <c r="A956" s="397">
        <v>160207</v>
      </c>
      <c r="B956" s="397" t="s">
        <v>2256</v>
      </c>
      <c r="C956" s="393" t="s">
        <v>1378</v>
      </c>
      <c r="D956" s="394">
        <v>5464.89</v>
      </c>
      <c r="E956" s="2" t="str">
        <f t="shared" si="30"/>
        <v>ABRIGO DE GÁS PARA 2 CILINDROS 45 KG, EXEC. EM ALV. BLOCO CONC CHEIO,DIM 2.10X0.85X1.50M, INCLUSIVE CILINDROS E REDE INTERNA DO ABRIGO COMPREENDENDO TUBOS E VÁLVULAS DE ESFERA QUE INTERLIGAM OS CILINDROS</v>
      </c>
      <c r="F956" s="343" t="str">
        <f t="shared" si="31"/>
        <v>UND</v>
      </c>
      <c r="G956" s="127"/>
    </row>
    <row r="957" spans="1:7" ht="75">
      <c r="A957" s="391">
        <v>160208</v>
      </c>
      <c r="B957" s="391" t="s">
        <v>2257</v>
      </c>
      <c r="C957" s="395" t="s">
        <v>1378</v>
      </c>
      <c r="D957" s="396">
        <v>9616.64</v>
      </c>
      <c r="E957" s="2" t="str">
        <f t="shared" si="30"/>
        <v>ABRIGO DE GÁS PARA 4 CILINDROS 45KG , EXEC. EM ALV BLOCO CONCRETO, DIM.4.05X0,85X2.10M, INCLUSIVE CILINDROS E REDE INTERNA DO ABRIGO COMPREENDENDO TUBOS E VÁLVULAS DE ESFERA QUE INTERLIGAM OS CILINDROS</v>
      </c>
      <c r="F957" s="343" t="str">
        <f t="shared" si="31"/>
        <v>UND</v>
      </c>
      <c r="G957" s="127"/>
    </row>
    <row r="958" spans="1:7">
      <c r="A958" s="397">
        <v>1603</v>
      </c>
      <c r="B958" s="712" t="s">
        <v>2258</v>
      </c>
      <c r="C958" s="393"/>
      <c r="D958" s="400"/>
      <c r="E958" s="2" t="str">
        <f t="shared" si="30"/>
        <v>INSTALAÇÃO DE PÁRA-RAIO</v>
      </c>
      <c r="F958" s="343" t="str">
        <f t="shared" si="31"/>
        <v/>
      </c>
      <c r="G958" s="127"/>
    </row>
    <row r="959" spans="1:7" ht="45">
      <c r="A959" s="398">
        <v>160303</v>
      </c>
      <c r="B959" s="398" t="s">
        <v>2259</v>
      </c>
      <c r="C959" s="395" t="s">
        <v>1378</v>
      </c>
      <c r="D959" s="399">
        <v>239.66</v>
      </c>
      <c r="E959" s="2" t="str">
        <f t="shared" si="30"/>
        <v>ATERRAMENTO COM HASTE TERRA 5/8" X 2.40, CABO DE COBRE NU 6MM2, INCLUSIVE CAIXA DE CONCRETO 30 X 30 CM</v>
      </c>
      <c r="F959" s="343" t="str">
        <f t="shared" si="31"/>
        <v>UND</v>
      </c>
      <c r="G959" s="127"/>
    </row>
    <row r="960" spans="1:7" ht="75">
      <c r="A960" s="392">
        <v>160304</v>
      </c>
      <c r="B960" s="392" t="s">
        <v>2260</v>
      </c>
      <c r="C960" s="393" t="s">
        <v>1378</v>
      </c>
      <c r="D960" s="394">
        <v>706.87</v>
      </c>
      <c r="E960" s="2" t="str">
        <f t="shared" si="30"/>
        <v>PÁRA-RAIOS TIPO FRANKLIM INCLUINDO BASE DE FIXAÇÃO, CONJUNTO DE CONTRAVENTAGEM C/ABRAÇADEIRA P/3 ESTAIS EM TUBO E DEMAIS ACESSÓRIOS C/EXCEÇÃO DO CABO DE COBRE DE DESCIDA E SUPORTES ISOLADORES</v>
      </c>
      <c r="F960" s="343" t="str">
        <f t="shared" si="31"/>
        <v>UND</v>
      </c>
      <c r="G960" s="127"/>
    </row>
    <row r="961" spans="1:7" ht="45">
      <c r="A961" s="398">
        <v>160305</v>
      </c>
      <c r="B961" s="398" t="s">
        <v>2261</v>
      </c>
      <c r="C961" s="395" t="s">
        <v>1372</v>
      </c>
      <c r="D961" s="396">
        <v>53.21</v>
      </c>
      <c r="E961" s="2" t="str">
        <f t="shared" si="30"/>
        <v>CONDUTOR DE COBRE NÚ, SEÇÃO DE 35MM2, INCLUSIVE SUPORTES ISOLADORES E ACESSÓRIOS DE FIXAÇÃO, CONFORME PROJETO</v>
      </c>
      <c r="F961" s="343" t="str">
        <f t="shared" si="31"/>
        <v>M</v>
      </c>
      <c r="G961" s="127"/>
    </row>
    <row r="962" spans="1:7" ht="45">
      <c r="A962" s="397">
        <v>160308</v>
      </c>
      <c r="B962" s="397" t="s">
        <v>2262</v>
      </c>
      <c r="C962" s="393" t="s">
        <v>1372</v>
      </c>
      <c r="D962" s="394">
        <v>29.71</v>
      </c>
      <c r="E962" s="2" t="str">
        <f t="shared" si="30"/>
        <v>CABO CONDUTOR DE COBRE ELETROLÍTICO NU, TEMPERA MEIO DURA, ENCORDOAMENTO CLASSE 2, PARA ATERRAMENTO, DIAM. 50MM2</v>
      </c>
      <c r="F962" s="343" t="str">
        <f t="shared" si="31"/>
        <v>M</v>
      </c>
      <c r="G962" s="127"/>
    </row>
    <row r="963" spans="1:7" ht="75">
      <c r="A963" s="398">
        <v>160309</v>
      </c>
      <c r="B963" s="398" t="s">
        <v>2263</v>
      </c>
      <c r="C963" s="395" t="s">
        <v>1378</v>
      </c>
      <c r="D963" s="396">
        <v>46.26</v>
      </c>
      <c r="E963" s="2" t="str">
        <f t="shared" si="30"/>
        <v>TERMINAL AÉREO EM LATÃO (CAPTOR), COM CONECTOR E FIXAÇÃO HORIZONTAL 5/16"X250MM, REF. TEL-024, INCLUSIVE VEDAÇÃO DOS FUROS COM POLIURETANO REF. TEL 5905, MARCA DE REF. TERMOTÉCNICA OU EQUIVALENTE</v>
      </c>
      <c r="F963" s="343" t="str">
        <f t="shared" si="31"/>
        <v>UND</v>
      </c>
      <c r="G963" s="127"/>
    </row>
    <row r="964" spans="1:7" ht="45">
      <c r="A964" s="397">
        <v>160310</v>
      </c>
      <c r="B964" s="397" t="s">
        <v>2264</v>
      </c>
      <c r="C964" s="393" t="s">
        <v>1378</v>
      </c>
      <c r="D964" s="394">
        <v>38.869999999999997</v>
      </c>
      <c r="E964" s="2" t="str">
        <f t="shared" si="30"/>
        <v>CONECTOR DE MEDIÇÃO EM LATÃO COM 2 PARAFUSOS PARA CABOS DE 16 A 50 MM2, REF. TEL-562, TERMOTÉCNICA OU EQUIVALENTE</v>
      </c>
      <c r="F964" s="343" t="str">
        <f t="shared" si="31"/>
        <v>UND</v>
      </c>
      <c r="G964" s="127"/>
    </row>
    <row r="965" spans="1:7" ht="22.5">
      <c r="A965" s="398">
        <v>160311</v>
      </c>
      <c r="B965" s="398" t="s">
        <v>2167</v>
      </c>
      <c r="C965" s="395" t="s">
        <v>1378</v>
      </c>
      <c r="D965" s="396">
        <v>96.84</v>
      </c>
      <c r="E965" s="2" t="str">
        <f t="shared" si="30"/>
        <v>HASTE DE TERRA TIPO COPPERWELD - 5/8" X 2.40M</v>
      </c>
      <c r="F965" s="343" t="str">
        <f t="shared" si="31"/>
        <v>UND</v>
      </c>
      <c r="G965" s="127"/>
    </row>
    <row r="966" spans="1:7" ht="75">
      <c r="A966" s="397">
        <v>160312</v>
      </c>
      <c r="B966" s="397" t="s">
        <v>2265</v>
      </c>
      <c r="C966" s="393" t="s">
        <v>1378</v>
      </c>
      <c r="D966" s="394">
        <v>41.07</v>
      </c>
      <c r="E966" s="2" t="str">
        <f t="shared" si="30"/>
        <v>KIT COMPLETO PARA SOLDA EXOTÉRMICA (MOLDE HCL 5/8" REF: TEL905611 / CARTUCHO N° 115 REF: TEL 909115 / ALICATE Z 201 REF: TEL 998201), MARCA DE REFERÊNCIA TERMOTÉCNICA OU EQUIVALENTE</v>
      </c>
      <c r="F966" s="343" t="str">
        <f t="shared" si="31"/>
        <v>UND</v>
      </c>
      <c r="G966" s="127"/>
    </row>
    <row r="967" spans="1:7" ht="90">
      <c r="A967" s="398">
        <v>160313</v>
      </c>
      <c r="B967" s="398" t="s">
        <v>2266</v>
      </c>
      <c r="C967" s="395" t="s">
        <v>1378</v>
      </c>
      <c r="D967" s="396">
        <v>34.81</v>
      </c>
      <c r="E967" s="2" t="str">
        <f t="shared" si="30"/>
        <v>FIXADOR UNIVERSAL LATÃO ESTANHADO P/ CABOS 16 A 70 MM2 REF. 5024, INCL. PARAFUSO SEXTAVADO M6X45MM, ARRUELA LISA 1/4", BUCHA Nº8, VEDAÇÃO DOS FUROS C/ POLIURETANO REF. 5905, MARCA DE REF. TERMOTÉCNICA OU EQUIVALENTE</v>
      </c>
      <c r="F967" s="343" t="str">
        <f t="shared" si="31"/>
        <v>UND</v>
      </c>
      <c r="G967" s="127"/>
    </row>
    <row r="968" spans="1:7" ht="90">
      <c r="A968" s="397">
        <v>160314</v>
      </c>
      <c r="B968" s="397" t="s">
        <v>2267</v>
      </c>
      <c r="C968" s="393" t="s">
        <v>1378</v>
      </c>
      <c r="D968" s="394">
        <v>746.35</v>
      </c>
      <c r="E968" s="2" t="str">
        <f t="shared" si="30"/>
        <v>MASTRO SIMPLES 3MX1.1/2", UMA DESCIDA, INCL. BASE DE FIXAÇÃO, CAPTOR, CONJ.DE CONTRAVENTAGEM C/ABRAÇADEIRA P/3 ESTAIS EM TUBO E DEMAIS ACESSÓRIOS, EXCL. CABO DE COBRE DE DESCIDA E SUPORTES ISOLADORES, REF.TERMOTÉCNICA OU EQUIV.</v>
      </c>
      <c r="F968" s="343" t="str">
        <f t="shared" si="31"/>
        <v>UND</v>
      </c>
      <c r="G968" s="127"/>
    </row>
    <row r="969" spans="1:7" ht="90">
      <c r="A969" s="398">
        <v>160315</v>
      </c>
      <c r="B969" s="398" t="s">
        <v>2268</v>
      </c>
      <c r="C969" s="395" t="s">
        <v>1378</v>
      </c>
      <c r="D969" s="396">
        <v>779.54</v>
      </c>
      <c r="E969" s="2" t="str">
        <f t="shared" si="30"/>
        <v>MASTRO TELESCÓPICO 5MX2", UMA DESCIDA, INCL. BASE DE FIXAÇÃO, CAPTOR, CONJ.DE CONTRAVENTAGEM C/ABRAÇADEIRA P/3 ESTAIS EM TUBO E DEMAIS ACESSÓRIOS EXCL. CABO DE COBRE DE DESCIDA E SUPORTES ISOLADORES, REF. TERMOTÉCNICA OU EQUIV.</v>
      </c>
      <c r="F969" s="343" t="str">
        <f t="shared" si="31"/>
        <v>UND</v>
      </c>
      <c r="G969" s="127"/>
    </row>
    <row r="970" spans="1:7" ht="60">
      <c r="A970" s="397">
        <v>160316</v>
      </c>
      <c r="B970" s="397" t="s">
        <v>2269</v>
      </c>
      <c r="C970" s="393" t="s">
        <v>1378</v>
      </c>
      <c r="D970" s="394">
        <v>72.150000000000006</v>
      </c>
      <c r="E970" s="2" t="str">
        <f t="shared" si="30"/>
        <v>CAIXA DE INSPEÇÃO EM PVC, DIÂMETRO 300 MM, REF TEL-552, MARCA DE REFERÊNCIA TERMOTÉCNICA OU EQUIVALENTE, INCLUSIVE ESCAVAÇÃO E REATERRO</v>
      </c>
      <c r="F970" s="343" t="str">
        <f t="shared" si="31"/>
        <v>UND</v>
      </c>
      <c r="G970" s="127"/>
    </row>
    <row r="971" spans="1:7" ht="45">
      <c r="A971" s="398">
        <v>160317</v>
      </c>
      <c r="B971" s="398" t="s">
        <v>2270</v>
      </c>
      <c r="C971" s="395" t="s">
        <v>1372</v>
      </c>
      <c r="D971" s="396">
        <v>29.71</v>
      </c>
      <c r="E971" s="2" t="str">
        <f t="shared" si="30"/>
        <v>CABO DE COBRE NÚ 50MM2, REF. TEL 5750, MARCA DE REFERÊNCIA TERMOTÉCNICA OU EQUIVALENTE</v>
      </c>
      <c r="F971" s="343" t="str">
        <f t="shared" si="31"/>
        <v>M</v>
      </c>
      <c r="G971" s="127"/>
    </row>
    <row r="972" spans="1:7" ht="45">
      <c r="A972" s="397">
        <v>160318</v>
      </c>
      <c r="B972" s="397" t="s">
        <v>2271</v>
      </c>
      <c r="C972" s="393" t="s">
        <v>1372</v>
      </c>
      <c r="D972" s="394">
        <v>22.55</v>
      </c>
      <c r="E972" s="2" t="str">
        <f t="shared" si="30"/>
        <v>CABO DE COBRE NÚ 35MM2, REF. TEL 5735, MARCA DE REFERÊNCIA TERMOTÉCNICA OU EQUIVALENTE</v>
      </c>
      <c r="F972" s="343" t="str">
        <f t="shared" si="31"/>
        <v>M</v>
      </c>
      <c r="G972" s="127"/>
    </row>
    <row r="973" spans="1:7" ht="75">
      <c r="A973" s="398">
        <v>160319</v>
      </c>
      <c r="B973" s="398" t="s">
        <v>2272</v>
      </c>
      <c r="C973" s="395" t="s">
        <v>1378</v>
      </c>
      <c r="D973" s="396">
        <v>7.54</v>
      </c>
      <c r="E973" s="2" t="str">
        <f t="shared" si="30"/>
        <v>PRESILHA DE LATÃO REF. 744, INCLUSIVE PARAFUSO FENDA DN 4,2X32MM E BUCHA NYLON DN 6MM E VEDAÇÃO DOS FUROS COM POLIURETANO REF. 5905, MARCA DE REF. TERMOTÉCNICA OU EQUIVALENTE</v>
      </c>
      <c r="F973" s="343" t="str">
        <f t="shared" si="31"/>
        <v>UND</v>
      </c>
      <c r="G973" s="127"/>
    </row>
    <row r="974" spans="1:7" ht="60">
      <c r="A974" s="397">
        <v>160321</v>
      </c>
      <c r="B974" s="397" t="s">
        <v>2273</v>
      </c>
      <c r="C974" s="393" t="s">
        <v>1378</v>
      </c>
      <c r="D974" s="394">
        <v>93.42</v>
      </c>
      <c r="E974" s="2" t="str">
        <f t="shared" si="30"/>
        <v>TAMPA REFORÇADA EM FERRO FUNDIDO COM ESCOTILHA TEL 536, INCLUSIVE ASSENTAMENTO, MARCA DE REFERÊNCIA TERMOTÉCNICA OU EQUIVALENTE</v>
      </c>
      <c r="F974" s="343" t="str">
        <f t="shared" si="31"/>
        <v>UND</v>
      </c>
      <c r="G974" s="127"/>
    </row>
    <row r="975" spans="1:7" ht="45">
      <c r="A975" s="398">
        <v>160322</v>
      </c>
      <c r="B975" s="398" t="s">
        <v>2274</v>
      </c>
      <c r="C975" s="395" t="s">
        <v>1378</v>
      </c>
      <c r="D975" s="396">
        <v>4.22</v>
      </c>
      <c r="E975" s="2" t="str">
        <f t="shared" si="30"/>
        <v>ABRAÇADEIRA TIPO "D" COM CUNHA, DIÂMETRO 1", REF. TEL-095, MARCA DE REFERÊNCIA TERMOTÉCNICA OU EQUIVALENTE</v>
      </c>
      <c r="F975" s="343" t="str">
        <f t="shared" si="31"/>
        <v>UND</v>
      </c>
      <c r="G975" s="127"/>
    </row>
    <row r="976" spans="1:7" ht="45">
      <c r="A976" s="397">
        <v>160323</v>
      </c>
      <c r="B976" s="397" t="s">
        <v>2275</v>
      </c>
      <c r="C976" s="393" t="s">
        <v>1378</v>
      </c>
      <c r="D976" s="394">
        <v>4.72</v>
      </c>
      <c r="E976" s="2" t="str">
        <f t="shared" si="30"/>
        <v>TAMPÃO PARA ELETRODUTO 1", REF. TEL-5533, MARCA DE REFERÊNCIA TERMOTÉCNICA OU EQUIVALENTE</v>
      </c>
      <c r="F976" s="343" t="str">
        <f t="shared" si="31"/>
        <v>UND</v>
      </c>
      <c r="G976" s="127"/>
    </row>
    <row r="977" spans="1:7" ht="75">
      <c r="A977" s="398">
        <v>160324</v>
      </c>
      <c r="B977" s="398" t="s">
        <v>2276</v>
      </c>
      <c r="C977" s="395" t="s">
        <v>1378</v>
      </c>
      <c r="D977" s="396">
        <v>224.34</v>
      </c>
      <c r="E977" s="2" t="str">
        <f t="shared" si="30"/>
        <v>CAIXA DE EQUALIZAÇÃO DE POTENCIAIS PARA USO INTERNO E EXTERNO COM CINCO (5) TERMINAIS PARA ATERRAMENTO (BEP), EM POLIPROPILENO, REF. TEL-902, MARCA DE REFERÊNCIA TERMOTÉCNICA OU EQUIVALENTE</v>
      </c>
      <c r="F977" s="343" t="str">
        <f t="shared" si="31"/>
        <v>UND</v>
      </c>
      <c r="G977" s="127"/>
    </row>
    <row r="978" spans="1:7" ht="90">
      <c r="A978" s="397">
        <v>160325</v>
      </c>
      <c r="B978" s="397" t="s">
        <v>2277</v>
      </c>
      <c r="C978" s="393" t="s">
        <v>1378</v>
      </c>
      <c r="D978" s="394">
        <v>334.08</v>
      </c>
      <c r="E978" s="2" t="str">
        <f t="shared" si="30"/>
        <v>CAIXA DE EQUALIZAÇÃO DE POTENCIAIS PARA USO INTERNO E EXTERNO COM NOVE (9) TERMINAIS PARA ATERRAMENTO (BEP), EM AÇO, COM FLANGE INFERIOR E VEDAÇÃO NA PORTA, REF. TEL-903, MARCA DE REFERÊNCIA TERMOTÉCNICA OU EQUIVALENTE</v>
      </c>
      <c r="F978" s="343" t="str">
        <f t="shared" si="31"/>
        <v>UND</v>
      </c>
      <c r="G978" s="127"/>
    </row>
    <row r="979" spans="1:7" ht="60">
      <c r="A979" s="398">
        <v>160326</v>
      </c>
      <c r="B979" s="398" t="s">
        <v>2278</v>
      </c>
      <c r="C979" s="395" t="s">
        <v>1372</v>
      </c>
      <c r="D979" s="396">
        <v>36.96</v>
      </c>
      <c r="E979" s="2" t="str">
        <f t="shared" si="30"/>
        <v>BARRA CHATA EM ALUMÍNIO 7/8"X1/8" (70MM²), COM FUROS DIÂMETRO 7 MM REF. TEL-771, MARCA DE REFERÊNCIA TERMOTÉCNICA OU EQUIVALENTE</v>
      </c>
      <c r="F979" s="343" t="str">
        <f t="shared" si="31"/>
        <v>M</v>
      </c>
      <c r="G979" s="127"/>
    </row>
    <row r="980" spans="1:7" ht="60">
      <c r="A980" s="397">
        <v>160327</v>
      </c>
      <c r="B980" s="397" t="s">
        <v>2279</v>
      </c>
      <c r="C980" s="393" t="s">
        <v>1372</v>
      </c>
      <c r="D980" s="394">
        <v>26.14</v>
      </c>
      <c r="E980" s="2" t="str">
        <f t="shared" si="30"/>
        <v>BARRA CHATA EM AÇO GALVANIZADO A FOGO 7/8"X1/8" (70MM²), COM FUROS DIÂM. 7MM REF. TEL-761, MARCA DE REFERÊNCIA TERMOTÉCNICA OU EQUIVALENTE</v>
      </c>
      <c r="F980" s="343" t="str">
        <f t="shared" si="31"/>
        <v>M</v>
      </c>
      <c r="G980" s="127"/>
    </row>
    <row r="981" spans="1:7" ht="45">
      <c r="A981" s="398">
        <v>160328</v>
      </c>
      <c r="B981" s="398" t="s">
        <v>2280</v>
      </c>
      <c r="C981" s="395" t="s">
        <v>1378</v>
      </c>
      <c r="D981" s="396">
        <v>14.19</v>
      </c>
      <c r="E981" s="2" t="str">
        <f t="shared" si="30"/>
        <v>TERMINAL ESTANHADO DE 1 COMPRESSÃO 1 FURO, 35MM², REF. TEL-5135, MARCA DE REFERÊNCIA TERMOTÉCNICA OU EQUIVALENTE</v>
      </c>
      <c r="F981" s="343" t="str">
        <f t="shared" si="31"/>
        <v>UND</v>
      </c>
      <c r="G981" s="127"/>
    </row>
    <row r="982" spans="1:7" ht="45">
      <c r="A982" s="397">
        <v>160329</v>
      </c>
      <c r="B982" s="397" t="s">
        <v>2281</v>
      </c>
      <c r="C982" s="393" t="s">
        <v>1378</v>
      </c>
      <c r="D982" s="394">
        <v>9.02</v>
      </c>
      <c r="E982" s="2" t="str">
        <f t="shared" si="30"/>
        <v>CURVA 90º DE BARRA CHATA EM ALUMÍNIO 7/8"X1/8"X300MM, 70MM², REF. TEL-778, MARCA DE REFERÊNCIA TERMOTÉCNICA OU EQUIVALENTE</v>
      </c>
      <c r="F982" s="343" t="str">
        <f t="shared" si="31"/>
        <v>UND</v>
      </c>
      <c r="G982" s="127"/>
    </row>
    <row r="983" spans="1:7" ht="75">
      <c r="A983" s="398">
        <v>160330</v>
      </c>
      <c r="B983" s="398" t="s">
        <v>2282</v>
      </c>
      <c r="C983" s="395" t="s">
        <v>1378</v>
      </c>
      <c r="D983" s="396">
        <v>8.27</v>
      </c>
      <c r="E983" s="2" t="str">
        <f t="shared" si="30"/>
        <v>FIXADOR ÔMEGA EM LATÃO REF. 733, INCLUSIVE PARAFUSO FENDA DN 4,2X32MM, BUCHA NYLON DN 6MM E VEDAÇÃO DOS FUROS COM POLIURETANO REF. 5905, MARCA DE REF. TERMOTÉCNICA OU EQUIVALENTE</v>
      </c>
      <c r="F983" s="343" t="str">
        <f t="shared" si="31"/>
        <v>UND</v>
      </c>
      <c r="G983" s="127"/>
    </row>
    <row r="984" spans="1:7" ht="45">
      <c r="A984" s="397">
        <v>160331</v>
      </c>
      <c r="B984" s="397" t="s">
        <v>2283</v>
      </c>
      <c r="C984" s="393" t="s">
        <v>1378</v>
      </c>
      <c r="D984" s="394">
        <v>22.06</v>
      </c>
      <c r="E984" s="2" t="str">
        <f t="shared" si="30"/>
        <v>CORDOALHA FLEXÍVEL 25X100 MM, COM DOIS FUROS, DIÂMETRO 11 MM, REF. TEL-5701, MARCA DE REFERÊNCIA TERMOTÉCNICA OU EQUIVALENTE</v>
      </c>
      <c r="F984" s="343" t="str">
        <f t="shared" si="31"/>
        <v>UND</v>
      </c>
      <c r="G984" s="127"/>
    </row>
    <row r="985" spans="1:7" ht="60">
      <c r="A985" s="398">
        <v>160332</v>
      </c>
      <c r="B985" s="398" t="s">
        <v>2284</v>
      </c>
      <c r="C985" s="395" t="s">
        <v>1372</v>
      </c>
      <c r="D985" s="396">
        <v>19.71</v>
      </c>
      <c r="E985" s="2" t="str">
        <f t="shared" si="30"/>
        <v>FITA PERFURADA EM LATÃO NIQUELADO 20MM X 0,8MM, PARA EQUALIZAÇÃO DE POTENCIAIS, REF. TEL-750, MARCA DE REFERÊNCIA TERMOTÉCNICA OU EQUIVALENTE</v>
      </c>
      <c r="F985" s="343" t="str">
        <f t="shared" si="31"/>
        <v>M</v>
      </c>
      <c r="G985" s="127"/>
    </row>
    <row r="986" spans="1:7" ht="75">
      <c r="A986" s="397">
        <v>160333</v>
      </c>
      <c r="B986" s="397" t="s">
        <v>2285</v>
      </c>
      <c r="C986" s="393" t="s">
        <v>1372</v>
      </c>
      <c r="D986" s="394">
        <v>38.340000000000003</v>
      </c>
      <c r="E986" s="2" t="str">
        <f t="shared" si="30"/>
        <v>CABO DE COBRE NÚ 50 MM2, REF. TEL-5750, MARCA DE REFERÊNCIA TERMOTÉCNICA OU EQUIVALENTE, INCLUSIVE ABERTURA E FECHAMENTO DE VALA PARA CABO DIMENSÕES 50X20CM</v>
      </c>
      <c r="F986" s="343" t="str">
        <f t="shared" si="31"/>
        <v>M</v>
      </c>
      <c r="G986" s="127"/>
    </row>
    <row r="987" spans="1:7" ht="45">
      <c r="A987" s="398">
        <v>160334</v>
      </c>
      <c r="B987" s="398" t="s">
        <v>2286</v>
      </c>
      <c r="C987" s="395" t="s">
        <v>1378</v>
      </c>
      <c r="D987" s="396">
        <v>19.61</v>
      </c>
      <c r="E987" s="2" t="str">
        <f t="shared" si="30"/>
        <v>TERMINAL ESTANHADO DE 1 COMPRESSÃO 1 FURO, 50MM², REF. TEL-5150, MARCA DE REFERÊNCIA TERMOTÉCNICA OU EQUIVALENTE</v>
      </c>
      <c r="F987" s="343" t="str">
        <f t="shared" si="31"/>
        <v>UND</v>
      </c>
      <c r="G987" s="127"/>
    </row>
    <row r="988" spans="1:7" ht="45">
      <c r="A988" s="397">
        <v>160335</v>
      </c>
      <c r="B988" s="397" t="s">
        <v>10277</v>
      </c>
      <c r="C988" s="393" t="s">
        <v>1372</v>
      </c>
      <c r="D988" s="394">
        <v>34.770000000000003</v>
      </c>
      <c r="E988" s="2" t="str">
        <f t="shared" si="30"/>
        <v>CHAPA BELINOX, LARGURA 242 MM, ESPESSURA 1.5MM, REF. TEL-752, MARCA DE REFERÊNCIA TERMOTÉCNICA OU EQUIVALENTE</v>
      </c>
      <c r="F988" s="343" t="str">
        <f t="shared" si="31"/>
        <v>M</v>
      </c>
      <c r="G988" s="127"/>
    </row>
    <row r="989" spans="1:7">
      <c r="A989" s="398">
        <v>1604</v>
      </c>
      <c r="B989" s="398" t="s">
        <v>2287</v>
      </c>
      <c r="C989" s="395"/>
      <c r="D989" s="396"/>
      <c r="E989" s="2" t="str">
        <f t="shared" si="30"/>
        <v>INSTALAÇÃO DE SONORIZAÇÃO</v>
      </c>
      <c r="F989" s="343" t="str">
        <f t="shared" si="31"/>
        <v/>
      </c>
      <c r="G989" s="127"/>
    </row>
    <row r="990" spans="1:7">
      <c r="A990" s="397">
        <v>160401</v>
      </c>
      <c r="B990" s="397" t="s">
        <v>2288</v>
      </c>
      <c r="C990" s="393" t="s">
        <v>1864</v>
      </c>
      <c r="D990" s="394">
        <v>175.88</v>
      </c>
      <c r="E990" s="2" t="str">
        <f t="shared" si="30"/>
        <v>PONTO PARA SONORIZAÇÃO</v>
      </c>
      <c r="F990" s="343" t="str">
        <f t="shared" si="31"/>
        <v>PT</v>
      </c>
      <c r="G990" s="127"/>
    </row>
    <row r="991" spans="1:7">
      <c r="A991" s="391">
        <v>1606</v>
      </c>
      <c r="B991" s="391" t="s">
        <v>2289</v>
      </c>
      <c r="C991" s="395"/>
      <c r="D991" s="396"/>
      <c r="E991" s="2" t="str">
        <f t="shared" si="30"/>
        <v>INSTALAÇÃO DE INCÊNDIO</v>
      </c>
      <c r="F991" s="343" t="str">
        <f t="shared" si="31"/>
        <v/>
      </c>
      <c r="G991" s="127"/>
    </row>
    <row r="992" spans="1:7" ht="45">
      <c r="A992" s="397">
        <v>160601</v>
      </c>
      <c r="B992" s="397" t="s">
        <v>2290</v>
      </c>
      <c r="C992" s="393" t="s">
        <v>1864</v>
      </c>
      <c r="D992" s="394">
        <v>1981.9</v>
      </c>
      <c r="E992" s="2" t="str">
        <f t="shared" si="30"/>
        <v>PONTO DE HIDRANTE DE PAREDE OU DE RECALQUE (TUBULAÇÃO DE FERRO GALVANIZADO)</v>
      </c>
      <c r="F992" s="343" t="str">
        <f t="shared" si="31"/>
        <v>PT</v>
      </c>
      <c r="G992" s="127"/>
    </row>
    <row r="993" spans="1:7" ht="75">
      <c r="A993" s="391">
        <v>160602</v>
      </c>
      <c r="B993" s="391" t="s">
        <v>2291</v>
      </c>
      <c r="C993" s="395" t="s">
        <v>1378</v>
      </c>
      <c r="D993" s="396">
        <v>1244.06</v>
      </c>
      <c r="E993" s="2" t="str">
        <f t="shared" si="30"/>
        <v>HIDRANTE DE PAREDE, COM ABRIGO EM CHAPA, 60X90X17CM, COM SUPORTE E MANGUEIRA 20M 63MM, ADAPTADOR ROSCA FÊMEA E ENGATE RÁPIDO, ESGUICHO TIPO AGULHETA, REGISTRO GLOBO ANGULAR 45º/ 63MM</v>
      </c>
      <c r="F993" s="343" t="str">
        <f t="shared" si="31"/>
        <v>UND</v>
      </c>
      <c r="G993" s="127"/>
    </row>
    <row r="994" spans="1:7" ht="60">
      <c r="A994" s="397">
        <v>160603</v>
      </c>
      <c r="B994" s="397" t="s">
        <v>2292</v>
      </c>
      <c r="C994" s="393" t="s">
        <v>1378</v>
      </c>
      <c r="D994" s="400">
        <v>517.04</v>
      </c>
      <c r="E994" s="2" t="str">
        <f t="shared" si="30"/>
        <v>HIDRANTE DE RECALQUE NO PASSEIO EM CAIXA METÁLICA DE 40X60X40CM, INCL. REGISTRO GLOBO ANGULAR 90º DE 63MM, ADAPTADOR P/ ENGATE RÁPIDO E TAMPA C/ CORRENTE</v>
      </c>
      <c r="F994" s="343" t="str">
        <f t="shared" si="31"/>
        <v>UND</v>
      </c>
      <c r="G994" s="127"/>
    </row>
    <row r="995" spans="1:7" ht="60">
      <c r="A995" s="398">
        <v>160604</v>
      </c>
      <c r="B995" s="398" t="s">
        <v>2293</v>
      </c>
      <c r="C995" s="395" t="s">
        <v>1378</v>
      </c>
      <c r="D995" s="399">
        <v>146.79</v>
      </c>
      <c r="E995" s="2" t="str">
        <f t="shared" si="30"/>
        <v>EXTINTOR DE INCÊNDIO DE ÁGUA PRESSURIZADA 10L, INCLUSIVE SUPORTE PARA FIXAÇÃO E EXCLUSIVE PLACA SINALIZADORA EM PVC FOTOLUMINESCENTE</v>
      </c>
      <c r="F995" s="343" t="str">
        <f t="shared" si="31"/>
        <v>UND</v>
      </c>
      <c r="G995" s="127"/>
    </row>
    <row r="996" spans="1:7" ht="60">
      <c r="A996" s="397">
        <v>160605</v>
      </c>
      <c r="B996" s="397" t="s">
        <v>2294</v>
      </c>
      <c r="C996" s="393" t="s">
        <v>1378</v>
      </c>
      <c r="D996" s="394">
        <v>157.71</v>
      </c>
      <c r="E996" s="2" t="str">
        <f t="shared" si="30"/>
        <v>EXTINTOR DE INCÊNDIO DE PÓ QUÍMICO SECO 6 KG , INCLUSIVE SUPORTE PARA FIXAÇÃO EXCLUSIVE PLACA SINALIZADORA EM PVC FOTOLUMINESCENTE</v>
      </c>
      <c r="F996" s="343" t="str">
        <f t="shared" si="31"/>
        <v>UND</v>
      </c>
      <c r="G996" s="127"/>
    </row>
    <row r="997" spans="1:7" ht="60">
      <c r="A997" s="398">
        <v>160606</v>
      </c>
      <c r="B997" s="398" t="s">
        <v>2295</v>
      </c>
      <c r="C997" s="395" t="s">
        <v>1378</v>
      </c>
      <c r="D997" s="396">
        <v>476.16</v>
      </c>
      <c r="E997" s="2" t="str">
        <f t="shared" si="30"/>
        <v>EXTINTOR DE INCÊNDIO DE GÁS CARBÔNICO CO2-6 KG, INCLUSIVE SUPORTE PARA FIXAÇÃO, EXCLUSIVE PLACA SINALIZADORA EM PVC FOTOLUMINESCENTE</v>
      </c>
      <c r="F997" s="343" t="str">
        <f t="shared" si="31"/>
        <v>UND</v>
      </c>
      <c r="G997" s="127"/>
    </row>
    <row r="998" spans="1:7" ht="60">
      <c r="A998" s="397">
        <v>160607</v>
      </c>
      <c r="B998" s="397" t="s">
        <v>2296</v>
      </c>
      <c r="C998" s="393" t="s">
        <v>1378</v>
      </c>
      <c r="D998" s="394">
        <v>146.36000000000001</v>
      </c>
      <c r="E998" s="2" t="str">
        <f t="shared" si="30"/>
        <v>EXTINTOR DE INCÊNDIO DE PÓ QUÍMICO SECO 4 KG, INCLUSIVE SUPORTE PARA FIXAÇÃO, EXCLUSIVE PLACA SINALIZADORA EM PVC FOTOLUMINESCENTE</v>
      </c>
      <c r="F998" s="343" t="str">
        <f t="shared" si="31"/>
        <v>UND</v>
      </c>
      <c r="G998" s="127"/>
    </row>
    <row r="999" spans="1:7" ht="90">
      <c r="A999" s="398">
        <v>160608</v>
      </c>
      <c r="B999" s="398" t="s">
        <v>2297</v>
      </c>
      <c r="C999" s="395" t="s">
        <v>1378</v>
      </c>
      <c r="D999" s="396">
        <v>254.25</v>
      </c>
      <c r="E999" s="2" t="str">
        <f t="shared" si="30"/>
        <v>PONTO PARA SETA INDICATIVA DE SAÍDA, INCL. SETA EM ACRÍLICO, COM FONTE ALIMENTADORA PRÓPRIA QUE ASSEGURE UM FUNCIONAMENTO MÍNIMO DE 1H, PARA QUANDO OCORRER FALTA DE ENERGIA ELÉTRICA NA REDE PÚBLICA, CONFORME PROJETO</v>
      </c>
      <c r="F999" s="343" t="str">
        <f t="shared" si="31"/>
        <v>UND</v>
      </c>
      <c r="G999" s="127"/>
    </row>
    <row r="1000" spans="1:7" ht="45">
      <c r="A1000" s="397">
        <v>160612</v>
      </c>
      <c r="B1000" s="397" t="s">
        <v>2298</v>
      </c>
      <c r="C1000" s="393" t="s">
        <v>1378</v>
      </c>
      <c r="D1000" s="394">
        <v>28</v>
      </c>
      <c r="E1000" s="2" t="str">
        <f t="shared" si="30"/>
        <v>PLACA DE SINALIZAÇÃO DE SEGURANÇA CODIGO 14 - 315/158(NBR 13.434); CÓDIGO S3(NT 14/2010-ES) ("SAIDA DE EMERGÊNCIA" - SETA VERTICAL)</v>
      </c>
      <c r="F1000" s="343" t="str">
        <f t="shared" si="31"/>
        <v>UND</v>
      </c>
      <c r="G1000" s="127"/>
    </row>
    <row r="1001" spans="1:7" ht="45">
      <c r="A1001" s="398">
        <v>160613</v>
      </c>
      <c r="B1001" s="398" t="s">
        <v>2299</v>
      </c>
      <c r="C1001" s="395" t="s">
        <v>1378</v>
      </c>
      <c r="D1001" s="396">
        <v>191.68</v>
      </c>
      <c r="E1001" s="2" t="str">
        <f t="shared" si="30"/>
        <v>PONTO PARA ILUMINAÇÃO DE EMERGÊNCIA COMPLETO, INCLUSIVE BLOCO AUTÔNOMO DE ILUMINAÇÃO 2X9W COM TOMADA UNIVERSAL</v>
      </c>
      <c r="F1001" s="343" t="str">
        <f t="shared" si="31"/>
        <v>UND</v>
      </c>
      <c r="G1001" s="127"/>
    </row>
    <row r="1002" spans="1:7" ht="60">
      <c r="A1002" s="397">
        <v>160615</v>
      </c>
      <c r="B1002" s="397" t="s">
        <v>2300</v>
      </c>
      <c r="C1002" s="393" t="s">
        <v>1378</v>
      </c>
      <c r="D1002" s="394">
        <v>239.61</v>
      </c>
      <c r="E1002" s="2" t="str">
        <f t="shared" si="30"/>
        <v>ABRIGO PARA HIDRANTE DE RECALQUE DIM. 0.50X0.40X0.40M EM ALVENARIA DE BLOCOS DE CONCRETO, COM TAMPA EM FERRO DIM. 0.40X0.30M COM INSCRIÇÃO "INCÊNDIO"</v>
      </c>
      <c r="F1002" s="343" t="str">
        <f t="shared" si="31"/>
        <v>UND</v>
      </c>
      <c r="G1002" s="127"/>
    </row>
    <row r="1003" spans="1:7">
      <c r="A1003" s="398">
        <v>1607</v>
      </c>
      <c r="B1003" s="398" t="s">
        <v>2301</v>
      </c>
      <c r="C1003" s="395"/>
      <c r="D1003" s="396"/>
      <c r="E1003" s="2" t="str">
        <f t="shared" si="30"/>
        <v>DEPÓSITO DE GÁS</v>
      </c>
      <c r="F1003" s="343" t="str">
        <f t="shared" si="31"/>
        <v/>
      </c>
      <c r="G1003" s="127"/>
    </row>
    <row r="1004" spans="1:7" ht="45">
      <c r="A1004" s="397">
        <v>160702</v>
      </c>
      <c r="B1004" s="397" t="s">
        <v>2302</v>
      </c>
      <c r="C1004" s="393" t="s">
        <v>1355</v>
      </c>
      <c r="D1004" s="394">
        <v>4.8499999999999996</v>
      </c>
      <c r="E1004" s="2" t="str">
        <f t="shared" si="30"/>
        <v>CHAPISCO COM ARGAMASSA DE CIMENTO E AREIA MÉDIA OU GROSSA SEM PENEIRAR NO TRAÇO 1:3, ESPESSURA 5 MM</v>
      </c>
      <c r="F1004" s="343" t="str">
        <f t="shared" si="31"/>
        <v>M2</v>
      </c>
      <c r="G1004" s="127"/>
    </row>
    <row r="1005" spans="1:7" ht="60">
      <c r="A1005" s="391">
        <v>160704</v>
      </c>
      <c r="B1005" s="391" t="s">
        <v>2303</v>
      </c>
      <c r="C1005" s="395" t="s">
        <v>1364</v>
      </c>
      <c r="D1005" s="396">
        <v>2320.7199999999998</v>
      </c>
      <c r="E1005" s="2" t="str">
        <f t="shared" si="30"/>
        <v>FORNECIMENTO, PREPARO E APLICAÇÃO DE CONCRETO ARMADO FCK=15 MPA, INCLUSIVE FORMA, ARMAÇÃO E DESFORMA PARA LAJES MACIÇAS</v>
      </c>
      <c r="F1005" s="343" t="str">
        <f t="shared" si="31"/>
        <v>M3</v>
      </c>
      <c r="G1005" s="127"/>
    </row>
    <row r="1006" spans="1:7" ht="45">
      <c r="A1006" s="397">
        <v>160707</v>
      </c>
      <c r="B1006" s="397" t="s">
        <v>2304</v>
      </c>
      <c r="C1006" s="393" t="s">
        <v>1355</v>
      </c>
      <c r="D1006" s="394">
        <v>17.5</v>
      </c>
      <c r="E1006" s="2" t="str">
        <f t="shared" si="30"/>
        <v>PINTURA COM TINTA LÁTEX PVA SUVINIL, CORAL OU METALATEX, INCLUSIVE SELADOR EM PAREDES INTERNAS E FORROS A TRÊS DEMÃOS</v>
      </c>
      <c r="F1006" s="343" t="str">
        <f t="shared" si="31"/>
        <v>M2</v>
      </c>
      <c r="G1006" s="127"/>
    </row>
    <row r="1007" spans="1:7" ht="45">
      <c r="A1007" s="398">
        <v>160708</v>
      </c>
      <c r="B1007" s="398" t="s">
        <v>2305</v>
      </c>
      <c r="C1007" s="395" t="s">
        <v>1355</v>
      </c>
      <c r="D1007" s="399">
        <v>17.5</v>
      </c>
      <c r="E1007" s="2" t="str">
        <f t="shared" si="30"/>
        <v>PINTURA COM TINTA ACRÍLICA SUVINIL, CORAL OU METALATEX, INCLUSIVE SELADOR ACRÍLICO, EM PAREDES EXTERNAS A TRÊS DEMÃOS</v>
      </c>
      <c r="F1007" s="343" t="str">
        <f t="shared" si="31"/>
        <v>M2</v>
      </c>
      <c r="G1007" s="127"/>
    </row>
    <row r="1008" spans="1:7" ht="30">
      <c r="A1008" s="397">
        <v>160709</v>
      </c>
      <c r="B1008" s="397" t="s">
        <v>2306</v>
      </c>
      <c r="C1008" s="393" t="s">
        <v>1355</v>
      </c>
      <c r="D1008" s="394">
        <v>147.11000000000001</v>
      </c>
      <c r="E1008" s="2" t="str">
        <f t="shared" si="30"/>
        <v>ESTRADO DE MADEIRA DE LEI TIPO PARAJU OU EQUIVALENTE CONFORME DETALHE EM PROJETO</v>
      </c>
      <c r="F1008" s="343" t="str">
        <f t="shared" si="31"/>
        <v>M2</v>
      </c>
      <c r="G1008" s="127"/>
    </row>
    <row r="1009" spans="1:7" ht="75">
      <c r="A1009" s="398">
        <v>160710</v>
      </c>
      <c r="B1009" s="398" t="s">
        <v>2307</v>
      </c>
      <c r="C1009" s="395" t="s">
        <v>1355</v>
      </c>
      <c r="D1009" s="396">
        <v>42.53</v>
      </c>
      <c r="E1009" s="2" t="str">
        <f t="shared" si="30"/>
        <v>ALVENARIA DE BLOCOS DE CONCRETO 9X19X39 C/ RESIST. MIN COMP. 2.5MPA, ASSENTADO C/ ARGAMASSA DE CIMENTO, CAL HIDRATADA CH1 E AREIA TRAÇO 1:0,5:8, ESP.JUNTAS 10MM E ESP. PAREDES, SEM REVESTIMENTO, 9CM</v>
      </c>
      <c r="F1009" s="343" t="str">
        <f t="shared" si="31"/>
        <v>M2</v>
      </c>
      <c r="G1009" s="127"/>
    </row>
    <row r="1010" spans="1:7" ht="45">
      <c r="A1010" s="397">
        <v>160711</v>
      </c>
      <c r="B1010" s="397" t="s">
        <v>2308</v>
      </c>
      <c r="C1010" s="393" t="s">
        <v>1355</v>
      </c>
      <c r="D1010" s="394">
        <v>38.93</v>
      </c>
      <c r="E1010" s="2" t="str">
        <f t="shared" si="30"/>
        <v>REBOCO TIPO PAULISTA COM ARGAMASSA DE CIMENTO, CAL HIDRATADA CH1 E AREIA NO TRAÇO 1:0,5:6, ESPESSURA 25MM</v>
      </c>
      <c r="F1010" s="343" t="str">
        <f t="shared" si="31"/>
        <v>M2</v>
      </c>
      <c r="G1010" s="127"/>
    </row>
    <row r="1011" spans="1:7" ht="45">
      <c r="A1011" s="398">
        <v>160712</v>
      </c>
      <c r="B1011" s="398" t="s">
        <v>2309</v>
      </c>
      <c r="C1011" s="395" t="s">
        <v>1355</v>
      </c>
      <c r="D1011" s="396">
        <v>141.22</v>
      </c>
      <c r="E1011" s="2" t="str">
        <f t="shared" si="30"/>
        <v>TELA EM ARAME GALVANIZADO DE 1"E FIO 10 PARA VENTILAÇÃO DE CASA DE GÁS, CHUMBADA COM ARGAMASSA DE CIMENTO, CAL E AREIA</v>
      </c>
      <c r="F1011" s="343" t="str">
        <f t="shared" si="31"/>
        <v>M2</v>
      </c>
      <c r="G1011" s="127"/>
    </row>
    <row r="1012" spans="1:7" ht="60">
      <c r="A1012" s="397">
        <v>160713</v>
      </c>
      <c r="B1012" s="397" t="s">
        <v>2310</v>
      </c>
      <c r="C1012" s="393" t="s">
        <v>1355</v>
      </c>
      <c r="D1012" s="394">
        <v>263.89999999999998</v>
      </c>
      <c r="E1012" s="2" t="str">
        <f t="shared" si="30"/>
        <v>PORTA DE CORRER DE CHAPA GALVANIZADA Nº 14 - PINTURA COM ESMALTE SINTETICO ACETINADO SOBRE ZARCÃO, COM TELA QUEBRA CHAMA EM MALHA 2 A 5MM</v>
      </c>
      <c r="F1012" s="343" t="str">
        <f t="shared" si="31"/>
        <v>M2</v>
      </c>
      <c r="G1012" s="127"/>
    </row>
    <row r="1013" spans="1:7" ht="30">
      <c r="A1013" s="398">
        <v>160714</v>
      </c>
      <c r="B1013" s="398" t="s">
        <v>2311</v>
      </c>
      <c r="C1013" s="395" t="s">
        <v>1355</v>
      </c>
      <c r="D1013" s="396">
        <v>53.37</v>
      </c>
      <c r="E1013" s="2" t="str">
        <f t="shared" si="30"/>
        <v>LASTRO REGULARIZADO E IMPERMEABILIZADO DE CONCRETO NÃO ESTRUTURAL, ESP. DE 8CM</v>
      </c>
      <c r="F1013" s="343" t="str">
        <f t="shared" si="31"/>
        <v>M2</v>
      </c>
      <c r="G1013" s="127"/>
    </row>
    <row r="1014" spans="1:7" ht="90">
      <c r="A1014" s="397">
        <v>160715</v>
      </c>
      <c r="B1014" s="397" t="s">
        <v>2312</v>
      </c>
      <c r="C1014" s="393" t="s">
        <v>1355</v>
      </c>
      <c r="D1014" s="394">
        <v>107.86</v>
      </c>
      <c r="E1014" s="2" t="str">
        <f t="shared" si="30"/>
        <v>INDICE DE IMPERM.C/ MANTA ASFÁLTICA ATENDENDO À NORMA 9952, ASFALTO POLIMERIZADO ESP.3MM, REFORÇADA COM FIO INT. POLIETILENO, REG. BASE COM ARG. 1:4 ESP MIN 15MM, PROTEÇÃO MECÂNICA ARG. 1:4 ESP. 20MM E JUNTAS DILAT.</v>
      </c>
      <c r="F1014" s="343" t="str">
        <f t="shared" si="31"/>
        <v>M2</v>
      </c>
      <c r="G1014" s="127"/>
    </row>
    <row r="1015" spans="1:7" ht="45">
      <c r="A1015" s="398">
        <v>160716</v>
      </c>
      <c r="B1015" s="398" t="s">
        <v>2313</v>
      </c>
      <c r="C1015" s="395" t="s">
        <v>1364</v>
      </c>
      <c r="D1015" s="396">
        <v>458.19</v>
      </c>
      <c r="E1015" s="2" t="str">
        <f t="shared" si="30"/>
        <v>FORNECIMENTO, PREPARO E APLICAÇÃO DE CONCRETO FCK = 15MPA (BRITA 1 E 2) - (5% DE PERDAS)</v>
      </c>
      <c r="F1015" s="343" t="str">
        <f t="shared" si="31"/>
        <v>M3</v>
      </c>
      <c r="G1015" s="127"/>
    </row>
    <row r="1016" spans="1:7" ht="60">
      <c r="A1016" s="397">
        <v>160718</v>
      </c>
      <c r="B1016" s="397" t="s">
        <v>2314</v>
      </c>
      <c r="C1016" s="393" t="s">
        <v>1355</v>
      </c>
      <c r="D1016" s="394">
        <v>14.77</v>
      </c>
      <c r="E1016" s="2" t="str">
        <f t="shared" ref="E1016:E1079" si="32">UPPER(B1016)</f>
        <v>PINTURA COM TINTA ESMALTE SINTÉTICO SUVINIL, CORAL OU METALATEX A DUAS DEMÃOS, INCLUSIVE FUNDO ANTI CORROSIVO A UMA DEMÃO, EM METAL</v>
      </c>
      <c r="F1016" s="343" t="str">
        <f t="shared" ref="F1016:F1079" si="33">UPPER(C1016)</f>
        <v>M2</v>
      </c>
      <c r="G1016" s="127"/>
    </row>
    <row r="1017" spans="1:7">
      <c r="A1017" s="398">
        <v>1608</v>
      </c>
      <c r="B1017" s="713" t="s">
        <v>2315</v>
      </c>
      <c r="C1017" s="395"/>
      <c r="D1017" s="396"/>
      <c r="E1017" s="2" t="str">
        <f t="shared" si="32"/>
        <v>INSTALAÇÃO DE REDE LÓGICA</v>
      </c>
      <c r="F1017" s="343" t="str">
        <f t="shared" si="33"/>
        <v/>
      </c>
      <c r="G1017" s="127"/>
    </row>
    <row r="1018" spans="1:7" ht="45">
      <c r="A1018" s="397">
        <v>160805</v>
      </c>
      <c r="B1018" s="397" t="s">
        <v>2316</v>
      </c>
      <c r="C1018" s="393" t="s">
        <v>1378</v>
      </c>
      <c r="D1018" s="394">
        <v>273.93</v>
      </c>
      <c r="E1018" s="2" t="str">
        <f t="shared" si="32"/>
        <v>PONTO PARA REDE LÓGICA EM CAIXA DE PVC AMARELA 4X2", COM CONECTOR RJ-45 FÊMEA E CAIXA 4X4" PVC AMARELA</v>
      </c>
      <c r="F1018" s="343" t="str">
        <f t="shared" si="33"/>
        <v>UND</v>
      </c>
      <c r="G1018" s="127"/>
    </row>
    <row r="1019" spans="1:7">
      <c r="A1019" s="391">
        <v>160806</v>
      </c>
      <c r="B1019" s="391" t="s">
        <v>2317</v>
      </c>
      <c r="C1019" s="395" t="s">
        <v>1378</v>
      </c>
      <c r="D1019" s="396">
        <v>18.41</v>
      </c>
      <c r="E1019" s="2" t="str">
        <f t="shared" si="32"/>
        <v>ESPELHO COM CONECTOR RJ 45 FÊMEA</v>
      </c>
      <c r="F1019" s="343" t="str">
        <f t="shared" si="33"/>
        <v>UND</v>
      </c>
      <c r="G1019" s="127"/>
    </row>
    <row r="1020" spans="1:7">
      <c r="A1020" s="397">
        <v>160807</v>
      </c>
      <c r="B1020" s="397" t="s">
        <v>2318</v>
      </c>
      <c r="C1020" s="393" t="s">
        <v>1378</v>
      </c>
      <c r="D1020" s="394">
        <v>8.0399999999999991</v>
      </c>
      <c r="E1020" s="2" t="str">
        <f t="shared" si="32"/>
        <v>CONECTOR RJ 45 MACHO</v>
      </c>
      <c r="F1020" s="343" t="str">
        <f t="shared" si="33"/>
        <v>UND</v>
      </c>
      <c r="G1020" s="127"/>
    </row>
    <row r="1021" spans="1:7">
      <c r="A1021" s="398">
        <v>160808</v>
      </c>
      <c r="B1021" s="398" t="s">
        <v>2319</v>
      </c>
      <c r="C1021" s="395" t="s">
        <v>1372</v>
      </c>
      <c r="D1021" s="396">
        <v>5.54</v>
      </c>
      <c r="E1021" s="2" t="str">
        <f t="shared" si="32"/>
        <v>CABO PAR TRANÇADO CAT 5</v>
      </c>
      <c r="F1021" s="343" t="str">
        <f t="shared" si="33"/>
        <v>M</v>
      </c>
      <c r="G1021" s="127"/>
    </row>
    <row r="1022" spans="1:7">
      <c r="A1022" s="397">
        <v>17</v>
      </c>
      <c r="B1022" s="712" t="s">
        <v>2320</v>
      </c>
      <c r="C1022" s="393"/>
      <c r="D1022" s="394"/>
      <c r="E1022" s="2" t="str">
        <f t="shared" si="32"/>
        <v>APARELHOS HIDRO-SANITÁRIOS</v>
      </c>
      <c r="F1022" s="343" t="str">
        <f t="shared" si="33"/>
        <v/>
      </c>
      <c r="G1022" s="127"/>
    </row>
    <row r="1023" spans="1:7">
      <c r="A1023" s="398">
        <v>1701</v>
      </c>
      <c r="B1023" s="398" t="s">
        <v>2321</v>
      </c>
      <c r="C1023" s="395"/>
      <c r="D1023" s="396"/>
      <c r="E1023" s="2" t="str">
        <f t="shared" si="32"/>
        <v>LOUÇAS</v>
      </c>
      <c r="F1023" s="343" t="str">
        <f t="shared" si="33"/>
        <v/>
      </c>
      <c r="G1023" s="127"/>
    </row>
    <row r="1024" spans="1:7" ht="60">
      <c r="A1024" s="392">
        <v>170101</v>
      </c>
      <c r="B1024" s="392" t="s">
        <v>2322</v>
      </c>
      <c r="C1024" s="393" t="s">
        <v>1378</v>
      </c>
      <c r="D1024" s="394">
        <v>357.55</v>
      </c>
      <c r="E1024" s="2" t="str">
        <f t="shared" si="32"/>
        <v>LAVATÓRIO DE LOUÇA BRANCA COM COLUNA, MARCAS DE REFERÊNCIA DECA, CELITE OU IDEAL STANDARD, INCLUSIVE SIFÃO, VÁLVULA E ENGATES CROMADOS, EXCLUSIVE TORNEIRA.</v>
      </c>
      <c r="F1024" s="343" t="str">
        <f t="shared" si="33"/>
        <v>UND</v>
      </c>
      <c r="G1024" s="127"/>
    </row>
    <row r="1025" spans="1:7" ht="45">
      <c r="A1025" s="391">
        <v>170107</v>
      </c>
      <c r="B1025" s="391" t="s">
        <v>2323</v>
      </c>
      <c r="C1025" s="395" t="s">
        <v>1378</v>
      </c>
      <c r="D1025" s="396">
        <v>363.49</v>
      </c>
      <c r="E1025" s="2" t="str">
        <f t="shared" si="32"/>
        <v>MICTÓRIO DE LOUÇA BRANCA, MARCAS DE REFERÊNCIA DECA, CELITE OU IDEAL STANDARD, INCLUSIVE VÁLVULA E ENGATES CROMADOS</v>
      </c>
      <c r="F1025" s="343" t="str">
        <f t="shared" si="33"/>
        <v>UND</v>
      </c>
      <c r="G1025" s="127"/>
    </row>
    <row r="1026" spans="1:7" ht="45">
      <c r="A1026" s="397">
        <v>170108</v>
      </c>
      <c r="B1026" s="397" t="s">
        <v>2324</v>
      </c>
      <c r="C1026" s="393" t="s">
        <v>1378</v>
      </c>
      <c r="D1026" s="394">
        <v>55.34</v>
      </c>
      <c r="E1026" s="2" t="str">
        <f t="shared" si="32"/>
        <v>SABONETEIRA DE LOUÇA BRANCA, 15X15CM, MARCAS DE REFERÊNCIA DECA, CELITE OU IDEAL STANDARD.</v>
      </c>
      <c r="F1026" s="343" t="str">
        <f t="shared" si="33"/>
        <v>UND</v>
      </c>
      <c r="G1026" s="127"/>
    </row>
    <row r="1027" spans="1:7" ht="45">
      <c r="A1027" s="398">
        <v>170110</v>
      </c>
      <c r="B1027" s="398" t="s">
        <v>2325</v>
      </c>
      <c r="C1027" s="395" t="s">
        <v>1378</v>
      </c>
      <c r="D1027" s="396">
        <v>40.67</v>
      </c>
      <c r="E1027" s="2" t="str">
        <f t="shared" si="32"/>
        <v>CABIDE DE LOUÇA BRANCA COM 2 GANCHOS, MARCAS DE REFERÊNCIA DECA, CELITE OU IDEAL STANDARD</v>
      </c>
      <c r="F1027" s="343" t="str">
        <f t="shared" si="33"/>
        <v>UND</v>
      </c>
      <c r="G1027" s="127"/>
    </row>
    <row r="1028" spans="1:7" ht="45">
      <c r="A1028" s="397">
        <v>170111</v>
      </c>
      <c r="B1028" s="397" t="s">
        <v>2326</v>
      </c>
      <c r="C1028" s="393" t="s">
        <v>1378</v>
      </c>
      <c r="D1028" s="394">
        <v>58.25</v>
      </c>
      <c r="E1028" s="2" t="str">
        <f t="shared" si="32"/>
        <v>PAPELEIRA DE LOUÇA BRANCA, 15X15CM, MARCAS DE REFERÊNCIA DECA, CELITE OU IDEAL STANDARD.</v>
      </c>
      <c r="F1028" s="343" t="str">
        <f t="shared" si="33"/>
        <v>UND</v>
      </c>
      <c r="G1028" s="127"/>
    </row>
    <row r="1029" spans="1:7" ht="45">
      <c r="A1029" s="398">
        <v>170114</v>
      </c>
      <c r="B1029" s="398" t="s">
        <v>2327</v>
      </c>
      <c r="C1029" s="395" t="s">
        <v>1378</v>
      </c>
      <c r="D1029" s="396">
        <v>414.37</v>
      </c>
      <c r="E1029" s="2" t="str">
        <f t="shared" si="32"/>
        <v>BACIA SIFONADA INFANTIL DE LOUÇA BRANCA, MARCAS DE REFERÊNCIA DECA, CELITE OU IDEAL STANDARD, INCLUSIVE TAMPA E ACESSÓRIOS</v>
      </c>
      <c r="F1029" s="343" t="str">
        <f t="shared" si="33"/>
        <v>UND</v>
      </c>
      <c r="G1029" s="127"/>
    </row>
    <row r="1030" spans="1:7" ht="45">
      <c r="A1030" s="397">
        <v>170115</v>
      </c>
      <c r="B1030" s="397" t="s">
        <v>2328</v>
      </c>
      <c r="C1030" s="393" t="s">
        <v>1378</v>
      </c>
      <c r="D1030" s="394">
        <v>211.88</v>
      </c>
      <c r="E1030" s="2" t="str">
        <f t="shared" si="32"/>
        <v>CUBA LOUÇA DE EMBUTIR COMPLETA, MARCAS DE REFERÊNCIA DECA, CELITE OU IDEAL STANDARD, INCL. VÁLVULA E SIFÃO, EXCLUSIVE TORNEIRA</v>
      </c>
      <c r="F1030" s="343" t="str">
        <f t="shared" si="33"/>
        <v>UND</v>
      </c>
      <c r="G1030" s="127"/>
    </row>
    <row r="1031" spans="1:7" ht="60">
      <c r="A1031" s="398">
        <v>170116</v>
      </c>
      <c r="B1031" s="398" t="s">
        <v>2329</v>
      </c>
      <c r="C1031" s="395" t="s">
        <v>1378</v>
      </c>
      <c r="D1031" s="396">
        <v>280.60000000000002</v>
      </c>
      <c r="E1031" s="2" t="str">
        <f t="shared" si="32"/>
        <v>VASO SANITÁRIO PADRÃO POPULAR COMPLETO COM ACESSÓRIOS PARA LIGAÇÃO, MARCAS DE REFERÊNCIA DECA, CELITE OU IDEAL STANDARD, INCLUSIVE ASSENTO PLÁSTICO</v>
      </c>
      <c r="F1031" s="343" t="str">
        <f t="shared" si="33"/>
        <v>UND</v>
      </c>
      <c r="G1031" s="127"/>
    </row>
    <row r="1032" spans="1:7" ht="60">
      <c r="A1032" s="397">
        <v>170117</v>
      </c>
      <c r="B1032" s="397" t="s">
        <v>2330</v>
      </c>
      <c r="C1032" s="393" t="s">
        <v>1378</v>
      </c>
      <c r="D1032" s="394">
        <v>141.87</v>
      </c>
      <c r="E1032" s="2" t="str">
        <f t="shared" si="32"/>
        <v>LAVATÓRIO DE LOUÇA BRANCA, PADRÃO POPULAR, MARCAS DE REFERÊNCIA DECA, CELITE OU IDEAL STANDARD, INCLUSIVE ACESSÓRIOS EM PVC, EXCETO TORNEIRA</v>
      </c>
      <c r="F1032" s="343" t="str">
        <f t="shared" si="33"/>
        <v>UND</v>
      </c>
      <c r="G1032" s="127"/>
    </row>
    <row r="1033" spans="1:7" ht="45">
      <c r="A1033" s="398">
        <v>170118</v>
      </c>
      <c r="B1033" s="398" t="s">
        <v>2331</v>
      </c>
      <c r="C1033" s="395" t="s">
        <v>1378</v>
      </c>
      <c r="D1033" s="396">
        <v>49.56</v>
      </c>
      <c r="E1033" s="2" t="str">
        <f t="shared" si="32"/>
        <v>SABONETEIRA DE LOUÇA BRANCA DE 7,5 X 15 CM, MARCAS DE REFERÊNCIA DECA, CELITE OU IDEAL STANDARD</v>
      </c>
      <c r="F1033" s="343" t="str">
        <f t="shared" si="33"/>
        <v>UND</v>
      </c>
      <c r="G1033" s="127"/>
    </row>
    <row r="1034" spans="1:7" ht="45">
      <c r="A1034" s="397">
        <v>170119</v>
      </c>
      <c r="B1034" s="397" t="s">
        <v>2332</v>
      </c>
      <c r="C1034" s="393" t="s">
        <v>1378</v>
      </c>
      <c r="D1034" s="394">
        <v>37.74</v>
      </c>
      <c r="E1034" s="2" t="str">
        <f t="shared" si="32"/>
        <v>CABIDE DE LOUÇA BRANCA COM UM GANCHO, MARCAS DE REFERÊNCIA DECA, CELITE OU IDEAL STANDARD</v>
      </c>
      <c r="F1034" s="343" t="str">
        <f t="shared" si="33"/>
        <v>UND</v>
      </c>
      <c r="G1034" s="127"/>
    </row>
    <row r="1035" spans="1:7" ht="60">
      <c r="A1035" s="398">
        <v>170120</v>
      </c>
      <c r="B1035" s="398" t="s">
        <v>2333</v>
      </c>
      <c r="C1035" s="395" t="s">
        <v>1378</v>
      </c>
      <c r="D1035" s="396">
        <v>215.01</v>
      </c>
      <c r="E1035" s="2" t="str">
        <f t="shared" si="32"/>
        <v>LAVATÓRIO COM COLUNA PADRÃO POPULAR, MARCAS DE REFERÊNCIA DECA, CELITE OU IDEAL STANDARD, INCLUSIVE ACESSÓRIOS EM PVC, EXCETO APARELHO MISTURADOR</v>
      </c>
      <c r="F1035" s="343" t="str">
        <f t="shared" si="33"/>
        <v>UND</v>
      </c>
      <c r="G1035" s="127"/>
    </row>
    <row r="1036" spans="1:7" ht="75">
      <c r="A1036" s="397">
        <v>170121</v>
      </c>
      <c r="B1036" s="397" t="s">
        <v>2334</v>
      </c>
      <c r="C1036" s="393" t="s">
        <v>1378</v>
      </c>
      <c r="D1036" s="394">
        <v>154.37</v>
      </c>
      <c r="E1036" s="2" t="str">
        <f t="shared" si="32"/>
        <v>RECOLOCAÇÃO DE VASO SANITÁRIO, INCLUSIVE FORNECIMENTO DE ACESSÓRIOS (PARAFUSOS DE FIXAÇÃO ANEL DE VEDAÇÃO, BOLSA E TUBO DE LIGAÇÃO, ETC), EXCLUSIVE FORNECIMENTO DO VASO E TAMPA</v>
      </c>
      <c r="F1036" s="343" t="str">
        <f t="shared" si="33"/>
        <v>UND</v>
      </c>
      <c r="G1036" s="127"/>
    </row>
    <row r="1037" spans="1:7" ht="60">
      <c r="A1037" s="398">
        <v>170122</v>
      </c>
      <c r="B1037" s="398" t="s">
        <v>2335</v>
      </c>
      <c r="C1037" s="395" t="s">
        <v>1378</v>
      </c>
      <c r="D1037" s="396">
        <v>195.88</v>
      </c>
      <c r="E1037" s="2" t="str">
        <f t="shared" si="32"/>
        <v>RECOLOCAÇÃO DE LAVATÓRIO SANITÁRIO, COM ACESSÓRIOS EM METAL (ENGATE, SIFÃO, VÁLVULA), EXCLUSIVE FORNECIMENTO DO MESMO</v>
      </c>
      <c r="F1037" s="343" t="str">
        <f t="shared" si="33"/>
        <v>UND</v>
      </c>
      <c r="G1037" s="127"/>
    </row>
    <row r="1038" spans="1:7" ht="45">
      <c r="A1038" s="397">
        <v>170123</v>
      </c>
      <c r="B1038" s="397" t="s">
        <v>2336</v>
      </c>
      <c r="C1038" s="393" t="s">
        <v>1378</v>
      </c>
      <c r="D1038" s="394">
        <v>89.13</v>
      </c>
      <c r="E1038" s="2" t="str">
        <f t="shared" si="32"/>
        <v>RECOLOCAÇÃO DE LAVATÓRIO SANITÁRIO, COM ACESSÓRIOS EM PVC (ENGATE, SIFÃO E VÁLVULA), EXCLUSIVE FORNECIMENTO DO MESMO</v>
      </c>
      <c r="F1038" s="343" t="str">
        <f t="shared" si="33"/>
        <v>UND</v>
      </c>
      <c r="G1038" s="127"/>
    </row>
    <row r="1039" spans="1:7" ht="45">
      <c r="A1039" s="398">
        <v>170124</v>
      </c>
      <c r="B1039" s="398" t="s">
        <v>2337</v>
      </c>
      <c r="C1039" s="395" t="s">
        <v>1378</v>
      </c>
      <c r="D1039" s="396">
        <v>297.5</v>
      </c>
      <c r="E1039" s="2" t="str">
        <f t="shared" si="32"/>
        <v>LAVATÓRIO DE CANTO REF. L101 DECA OU EQUIVALENTE, INCLUSIVE VÁLVULA, SIFÃO E ENGATES CROMADOS, EXCLUSIVE TORNEIRA</v>
      </c>
      <c r="F1039" s="343" t="str">
        <f t="shared" si="33"/>
        <v>UND</v>
      </c>
      <c r="G1039" s="127"/>
    </row>
    <row r="1040" spans="1:7" ht="90">
      <c r="A1040" s="397">
        <v>170127</v>
      </c>
      <c r="B1040" s="397" t="s">
        <v>2338</v>
      </c>
      <c r="C1040" s="393" t="s">
        <v>1378</v>
      </c>
      <c r="D1040" s="394">
        <v>677.63</v>
      </c>
      <c r="E1040" s="2" t="str">
        <f t="shared" si="32"/>
        <v>MICTÓRIO DE LOUÇA BRANCA, MARCAS DE REFERÊNCIA DECA, CELITE OU IDEAL STANDARD, INCLUSIVE VÁLVULA DE DESCARGA LINHA ANTI-VANDALISMO, MARCAS DE REFERÊNCIA FABRIMAR, DOCOL OU DECA E ENGATES E ACESSÓRIOS CROMADOS</v>
      </c>
      <c r="F1040" s="343" t="str">
        <f t="shared" si="33"/>
        <v>UND</v>
      </c>
      <c r="G1040" s="127"/>
    </row>
    <row r="1041" spans="1:7" ht="90">
      <c r="A1041" s="398">
        <v>170128</v>
      </c>
      <c r="B1041" s="398" t="s">
        <v>2339</v>
      </c>
      <c r="C1041" s="395" t="s">
        <v>1378</v>
      </c>
      <c r="D1041" s="396">
        <v>571.84</v>
      </c>
      <c r="E1041" s="2" t="str">
        <f t="shared" si="32"/>
        <v>LAVATÓRIO DE LOUÇA BRANCA COM COLUNA SUSPENSA, LINHA VOGUE PLUS CONFORT PARA PORTADORES DE NECESSIDADES ESPECIAIS, MARCA DE REFERENCIA DECA, CELITE OU IDEAL STANDART, INCLUSIVE VALVULA, SIFÃO E ENGATES, EXCLUSIVE TORNEIRA</v>
      </c>
      <c r="F1041" s="343" t="str">
        <f t="shared" si="33"/>
        <v>UND</v>
      </c>
      <c r="G1041" s="127"/>
    </row>
    <row r="1042" spans="1:7" ht="30">
      <c r="A1042" s="397">
        <v>170129</v>
      </c>
      <c r="B1042" s="397" t="s">
        <v>2340</v>
      </c>
      <c r="C1042" s="393" t="s">
        <v>1378</v>
      </c>
      <c r="D1042" s="394">
        <v>457.54</v>
      </c>
      <c r="E1042" s="2" t="str">
        <f t="shared" si="32"/>
        <v>BACIA SIFONADA DE LOUÇA BRANCA COM CAIXA ACOPLADA, INCLUSIVE ACESSÓRIOS</v>
      </c>
      <c r="F1042" s="343" t="str">
        <f t="shared" si="33"/>
        <v>UND</v>
      </c>
      <c r="G1042" s="127"/>
    </row>
    <row r="1043" spans="1:7" ht="45">
      <c r="A1043" s="398">
        <v>170130</v>
      </c>
      <c r="B1043" s="398" t="s">
        <v>2341</v>
      </c>
      <c r="C1043" s="395" t="s">
        <v>1378</v>
      </c>
      <c r="D1043" s="396">
        <v>413.63</v>
      </c>
      <c r="E1043" s="2" t="str">
        <f t="shared" si="32"/>
        <v>LAVATÓRIO DE LOUÇA BRANCA COM COLUNA, RAVENA L91 + C9 INCLUSIVE SIFÃO, VÁLVULA E ENGATES CROMADOS, EXCLUSIVE TORNEIRA</v>
      </c>
      <c r="F1043" s="343" t="str">
        <f t="shared" si="33"/>
        <v>UND</v>
      </c>
      <c r="G1043" s="127"/>
    </row>
    <row r="1044" spans="1:7" ht="60">
      <c r="A1044" s="397">
        <v>170131</v>
      </c>
      <c r="B1044" s="397" t="s">
        <v>2342</v>
      </c>
      <c r="C1044" s="393" t="s">
        <v>1378</v>
      </c>
      <c r="D1044" s="394">
        <v>550.98</v>
      </c>
      <c r="E1044" s="2" t="str">
        <f t="shared" si="32"/>
        <v>LAVATÓRIO DE LOUÇA BRANCA COM COLUNA SUSPENSA - REF L51 + CS 1V, COR BRANCA, INCLUSIVE SIFÃO, VÁLVULA E ENGATES CROMADOS, EXCLUSIVE TORNEIRA, PARA PNE</v>
      </c>
      <c r="F1044" s="343" t="str">
        <f t="shared" si="33"/>
        <v>UND</v>
      </c>
      <c r="G1044" s="127"/>
    </row>
    <row r="1045" spans="1:7" ht="60">
      <c r="A1045" s="398">
        <v>170132</v>
      </c>
      <c r="B1045" s="398" t="s">
        <v>2343</v>
      </c>
      <c r="C1045" s="395" t="s">
        <v>1378</v>
      </c>
      <c r="D1045" s="396">
        <v>997.81</v>
      </c>
      <c r="E1045" s="2" t="str">
        <f t="shared" si="32"/>
        <v>LAVÁTORIO DE CANTO COLEÇÃO MASTER - REF. L76 MARCA DE REF. DECA OU EQUIVALENTE, INCLUSIVE VÁLVULA, SIFÃO E ENGATES CROMADOS, EXCLUSIVE TORNEIRA,PARA PNE</v>
      </c>
      <c r="F1045" s="343" t="str">
        <f t="shared" si="33"/>
        <v>UND</v>
      </c>
      <c r="G1045" s="127"/>
    </row>
    <row r="1046" spans="1:7" ht="45">
      <c r="A1046" s="397">
        <v>170133</v>
      </c>
      <c r="B1046" s="397" t="s">
        <v>2344</v>
      </c>
      <c r="C1046" s="393" t="s">
        <v>1378</v>
      </c>
      <c r="D1046" s="394">
        <v>211.1</v>
      </c>
      <c r="E1046" s="2" t="str">
        <f t="shared" si="32"/>
        <v>CUBA LOUÇA BRANCA OVAL, DE EMBUTIR, MOD. L37, MARCA DE REF. DECA INCL. VÁLVULA E SIFÃO, EXCLUSIVE TORNEIRA.</v>
      </c>
      <c r="F1046" s="343" t="str">
        <f t="shared" si="33"/>
        <v>UND</v>
      </c>
      <c r="G1046" s="127"/>
    </row>
    <row r="1047" spans="1:7" ht="60">
      <c r="A1047" s="398">
        <v>170134</v>
      </c>
      <c r="B1047" s="398" t="s">
        <v>2345</v>
      </c>
      <c r="C1047" s="395" t="s">
        <v>1378</v>
      </c>
      <c r="D1047" s="396">
        <v>346.9</v>
      </c>
      <c r="E1047" s="2" t="str">
        <f t="shared" si="32"/>
        <v>BACIA CONVENCIONAL EM LOUÇA BRANCA REF. LINHA RAVENA P9 DECA OU EQUIV., INCLUSIVE TUBO DE LIGAÇÃO, ACESSÓRIOS DE FIXAÇÃO E ASSENTO PLÁSTICO</v>
      </c>
      <c r="F1047" s="343" t="str">
        <f t="shared" si="33"/>
        <v>UND</v>
      </c>
      <c r="G1047" s="127"/>
    </row>
    <row r="1048" spans="1:7" ht="90">
      <c r="A1048" s="397">
        <v>170135</v>
      </c>
      <c r="B1048" s="397" t="s">
        <v>2346</v>
      </c>
      <c r="C1048" s="393" t="s">
        <v>1378</v>
      </c>
      <c r="D1048" s="394">
        <v>1259.99</v>
      </c>
      <c r="E1048" s="2" t="str">
        <f t="shared" si="32"/>
        <v>BACIA SIFONADA DE LOUÇA BRANCA PARA PORTADORES DE NECESSIDADES ESPECIAIS, VOGUE PLUS CONFORTO - LINHA CONFORTO, MOD P51, INCL. ASSENTO COM ABERTURA FRONTAL, REF.AP52,MARCA DE REF. DECA OU EQUIVALENTE</v>
      </c>
      <c r="F1048" s="343" t="str">
        <f t="shared" si="33"/>
        <v>UND</v>
      </c>
      <c r="G1048" s="127"/>
    </row>
    <row r="1049" spans="1:7" ht="75">
      <c r="A1049" s="398">
        <v>170136</v>
      </c>
      <c r="B1049" s="398" t="s">
        <v>2347</v>
      </c>
      <c r="C1049" s="395" t="s">
        <v>1378</v>
      </c>
      <c r="D1049" s="396">
        <v>556.27</v>
      </c>
      <c r="E1049" s="2" t="str">
        <f t="shared" si="32"/>
        <v>BACIA SANITÁRIA DE LOUÇA BRANCA, COM CAIXA ACOPLADA DUPLO ACIONAMENTO, MARCA DE REF. DECA LINHA RAVENA OU EQUIVALENTE, INCLUSIVE ASSENTO PLÁSTICO E ACESSÓRIOS DE FIXAÇÃO</v>
      </c>
      <c r="F1049" s="343" t="str">
        <f t="shared" si="33"/>
        <v>UND</v>
      </c>
      <c r="G1049" s="127"/>
    </row>
    <row r="1050" spans="1:7" ht="60">
      <c r="A1050" s="397">
        <v>170137</v>
      </c>
      <c r="B1050" s="397" t="s">
        <v>2348</v>
      </c>
      <c r="C1050" s="393" t="s">
        <v>1378</v>
      </c>
      <c r="D1050" s="400">
        <v>572.27</v>
      </c>
      <c r="E1050" s="2" t="str">
        <f t="shared" si="32"/>
        <v>MICTÓRIO DE LOUÇA BRANCA, COM SIFÃO INTEGRADO, MOD. M712 MARCA DE REF. DECA OU EQUIVALENTE, INCLUSIVE VÁLVULA E ENGATES CROMADOS</v>
      </c>
      <c r="F1050" s="343" t="str">
        <f t="shared" si="33"/>
        <v>UND</v>
      </c>
      <c r="G1050" s="127"/>
    </row>
    <row r="1051" spans="1:7">
      <c r="A1051" s="398">
        <v>1702</v>
      </c>
      <c r="B1051" s="713" t="s">
        <v>2349</v>
      </c>
      <c r="C1051" s="395"/>
      <c r="D1051" s="396"/>
      <c r="E1051" s="2" t="str">
        <f t="shared" si="32"/>
        <v>BANCADAS</v>
      </c>
      <c r="F1051" s="343" t="str">
        <f t="shared" si="33"/>
        <v/>
      </c>
      <c r="G1051" s="127"/>
    </row>
    <row r="1052" spans="1:7">
      <c r="A1052" s="397">
        <v>170205</v>
      </c>
      <c r="B1052" s="397" t="s">
        <v>2350</v>
      </c>
      <c r="C1052" s="393" t="s">
        <v>1355</v>
      </c>
      <c r="D1052" s="394">
        <v>396.49</v>
      </c>
      <c r="E1052" s="2" t="str">
        <f t="shared" si="32"/>
        <v>BANCADA DE MÁRMORE ESP. 3CM</v>
      </c>
      <c r="F1052" s="343" t="str">
        <f t="shared" si="33"/>
        <v>M2</v>
      </c>
      <c r="G1052" s="127"/>
    </row>
    <row r="1053" spans="1:7">
      <c r="A1053" s="391">
        <v>170220</v>
      </c>
      <c r="B1053" s="391" t="s">
        <v>2351</v>
      </c>
      <c r="C1053" s="395" t="s">
        <v>1355</v>
      </c>
      <c r="D1053" s="396">
        <v>309.26</v>
      </c>
      <c r="E1053" s="2" t="str">
        <f t="shared" si="32"/>
        <v>BANCADA DE GRANITO COM ESPESSURA DE 2 CM</v>
      </c>
      <c r="F1053" s="343" t="str">
        <f t="shared" si="33"/>
        <v>M2</v>
      </c>
      <c r="G1053" s="127"/>
    </row>
    <row r="1054" spans="1:7" ht="30">
      <c r="A1054" s="397">
        <v>170221</v>
      </c>
      <c r="B1054" s="397" t="s">
        <v>2352</v>
      </c>
      <c r="C1054" s="393" t="s">
        <v>1355</v>
      </c>
      <c r="D1054" s="394">
        <v>14.47</v>
      </c>
      <c r="E1054" s="2" t="str">
        <f t="shared" si="32"/>
        <v>LAJE ARMADA ESPESSURA DE 3CM P/ ENCHIMENTO DE FUNDO DE BANCADA INOX</v>
      </c>
      <c r="F1054" s="343" t="str">
        <f t="shared" si="33"/>
        <v>M2</v>
      </c>
      <c r="G1054" s="127"/>
    </row>
    <row r="1055" spans="1:7" ht="90">
      <c r="A1055" s="398">
        <v>170222</v>
      </c>
      <c r="B1055" s="398" t="s">
        <v>2353</v>
      </c>
      <c r="C1055" s="395" t="s">
        <v>1378</v>
      </c>
      <c r="D1055" s="396">
        <v>1363.74</v>
      </c>
      <c r="E1055" s="2" t="str">
        <f t="shared" si="32"/>
        <v>BANCADA E TANQUE PARA PANELÕES EM GRANITO CINZA ANDORINHA, ESP. 2CM, DIM. 0.80X1.10M, BASE DE CONCRETO E APOIO EM ALVENARIA, FRONTÃO H=10CM, INCL. VÁLVULA E SIFÃO, EXCLUSIVE TORNEIRA, CONF. DET. PROJETO</v>
      </c>
      <c r="F1055" s="343" t="str">
        <f t="shared" si="33"/>
        <v>UND</v>
      </c>
      <c r="G1055" s="127"/>
    </row>
    <row r="1056" spans="1:7">
      <c r="A1056" s="397">
        <v>1703</v>
      </c>
      <c r="B1056" s="712" t="s">
        <v>2354</v>
      </c>
      <c r="C1056" s="393"/>
      <c r="D1056" s="394"/>
      <c r="E1056" s="2" t="str">
        <f t="shared" si="32"/>
        <v>TORNEIRAS, REGISTROS, VÁLVULAS E METAIS</v>
      </c>
      <c r="F1056" s="343" t="str">
        <f t="shared" si="33"/>
        <v/>
      </c>
      <c r="G1056" s="127"/>
    </row>
    <row r="1057" spans="1:7" ht="45">
      <c r="A1057" s="398">
        <v>170304</v>
      </c>
      <c r="B1057" s="398" t="s">
        <v>2355</v>
      </c>
      <c r="C1057" s="395" t="s">
        <v>1378</v>
      </c>
      <c r="D1057" s="399">
        <v>66.02</v>
      </c>
      <c r="E1057" s="2" t="str">
        <f t="shared" si="32"/>
        <v>TORNEIRA PRESSÃO CROMADA DIÂM. 1/2" PARA LAVATÓRIO, MARCAS DE REFERÊNCIA FABRIMAR, DECA OU DOCOL</v>
      </c>
      <c r="F1057" s="343" t="str">
        <f t="shared" si="33"/>
        <v>UND</v>
      </c>
      <c r="G1057" s="127"/>
    </row>
    <row r="1058" spans="1:7" ht="30">
      <c r="A1058" s="392">
        <v>170306</v>
      </c>
      <c r="B1058" s="392" t="s">
        <v>2356</v>
      </c>
      <c r="C1058" s="393" t="s">
        <v>1378</v>
      </c>
      <c r="D1058" s="394">
        <v>66.37</v>
      </c>
      <c r="E1058" s="2" t="str">
        <f t="shared" si="32"/>
        <v>TORNEIRA PARA TANQUE, MARCAS DE REFERÊNCIA FABRIMAR, DECA OU DOCOL.</v>
      </c>
      <c r="F1058" s="343" t="str">
        <f t="shared" si="33"/>
        <v>UND</v>
      </c>
      <c r="G1058" s="127"/>
    </row>
    <row r="1059" spans="1:7" ht="30">
      <c r="A1059" s="398">
        <v>170309</v>
      </c>
      <c r="B1059" s="398" t="s">
        <v>2357</v>
      </c>
      <c r="C1059" s="395" t="s">
        <v>1378</v>
      </c>
      <c r="D1059" s="396">
        <v>53.75</v>
      </c>
      <c r="E1059" s="2" t="str">
        <f t="shared" si="32"/>
        <v>TORNEIRA PARA JARDIM DE 3/4" MARCAS DE REFERÊNCIA FABRIMAR, DECA OU DOCOL</v>
      </c>
      <c r="F1059" s="343" t="str">
        <f t="shared" si="33"/>
        <v>UND</v>
      </c>
      <c r="G1059" s="127"/>
    </row>
    <row r="1060" spans="1:7" ht="45">
      <c r="A1060" s="397">
        <v>170310</v>
      </c>
      <c r="B1060" s="397" t="s">
        <v>2358</v>
      </c>
      <c r="C1060" s="393" t="s">
        <v>1378</v>
      </c>
      <c r="D1060" s="394">
        <v>49.98</v>
      </c>
      <c r="E1060" s="2" t="str">
        <f t="shared" si="32"/>
        <v>TORNEIRA PRESSÃO CROMADA DIAM. 3/4" PARA USO GERAL, MARCAS DE REFERÊNCIA FABRIMAR, DECA OU DOCOL</v>
      </c>
      <c r="F1060" s="343" t="str">
        <f t="shared" si="33"/>
        <v>UND</v>
      </c>
      <c r="G1060" s="127"/>
    </row>
    <row r="1061" spans="1:7" ht="33.75">
      <c r="A1061" s="398">
        <v>170311</v>
      </c>
      <c r="B1061" s="398" t="s">
        <v>2359</v>
      </c>
      <c r="C1061" s="395" t="s">
        <v>1378</v>
      </c>
      <c r="D1061" s="396">
        <v>23.19</v>
      </c>
      <c r="E1061" s="2" t="str">
        <f t="shared" si="32"/>
        <v>TORNEIRA PRESSÃO EM PVC PARA PIA DIAM. 1/2", MARCAS DE REFERÊNCIA ASTRA, CIPLA OU AKROS</v>
      </c>
      <c r="F1061" s="343" t="str">
        <f t="shared" si="33"/>
        <v>UND</v>
      </c>
      <c r="G1061" s="127"/>
    </row>
    <row r="1062" spans="1:7" ht="45">
      <c r="A1062" s="397">
        <v>170312</v>
      </c>
      <c r="B1062" s="397" t="s">
        <v>2360</v>
      </c>
      <c r="C1062" s="393" t="s">
        <v>1378</v>
      </c>
      <c r="D1062" s="394">
        <v>78.8</v>
      </c>
      <c r="E1062" s="2" t="str">
        <f t="shared" si="32"/>
        <v>TORNEIRA DE METAL COM BORDA ROSCÁVEL, MARCAS DE REFERÊNCIA FABRIMAR, DECA OU DOCOL</v>
      </c>
      <c r="F1062" s="343" t="str">
        <f t="shared" si="33"/>
        <v>UND</v>
      </c>
      <c r="G1062" s="127"/>
    </row>
    <row r="1063" spans="1:7" ht="45">
      <c r="A1063" s="398">
        <v>170313</v>
      </c>
      <c r="B1063" s="398" t="s">
        <v>2361</v>
      </c>
      <c r="C1063" s="395" t="s">
        <v>1378</v>
      </c>
      <c r="D1063" s="396">
        <v>67.78</v>
      </c>
      <c r="E1063" s="2" t="str">
        <f t="shared" si="32"/>
        <v>TORNEIRA PRESSÃO CROMADA, DIAM. 1/2" PARA TANQUE, MARCAS DE REFERÊNCIA FABRIMAR, DECA OU DOCOL</v>
      </c>
      <c r="F1063" s="343" t="str">
        <f t="shared" si="33"/>
        <v>UND</v>
      </c>
      <c r="G1063" s="127"/>
    </row>
    <row r="1064" spans="1:7" ht="30">
      <c r="A1064" s="397">
        <v>170314</v>
      </c>
      <c r="B1064" s="397" t="s">
        <v>2362</v>
      </c>
      <c r="C1064" s="393" t="s">
        <v>1378</v>
      </c>
      <c r="D1064" s="394">
        <v>6</v>
      </c>
      <c r="E1064" s="2" t="str">
        <f t="shared" si="32"/>
        <v>TORNEIRA DE PLÁSTICO PARA FILTRO DE BARRO, MARCAS DE REFERÊNCIA ASTRA, CIPLA OU AKROS</v>
      </c>
      <c r="F1064" s="343" t="str">
        <f t="shared" si="33"/>
        <v>UND</v>
      </c>
      <c r="G1064" s="127"/>
    </row>
    <row r="1065" spans="1:7" ht="45">
      <c r="A1065" s="398">
        <v>170315</v>
      </c>
      <c r="B1065" s="398" t="s">
        <v>2363</v>
      </c>
      <c r="C1065" s="395" t="s">
        <v>1378</v>
      </c>
      <c r="D1065" s="396">
        <v>83.46</v>
      </c>
      <c r="E1065" s="2" t="str">
        <f t="shared" si="32"/>
        <v>TORNEIRA PRESSÃO CROMADA DIAM. 1/2" PARA PIA, MARCAS DE REFERÊNCIA FABRIMAR, DECA OU DOCOL</v>
      </c>
      <c r="F1065" s="343" t="str">
        <f t="shared" si="33"/>
        <v>UND</v>
      </c>
      <c r="G1065" s="127"/>
    </row>
    <row r="1066" spans="1:7" ht="45">
      <c r="A1066" s="397">
        <v>170316</v>
      </c>
      <c r="B1066" s="397" t="s">
        <v>2364</v>
      </c>
      <c r="C1066" s="393" t="s">
        <v>1378</v>
      </c>
      <c r="D1066" s="394">
        <v>52.47</v>
      </c>
      <c r="E1066" s="2" t="str">
        <f t="shared" si="32"/>
        <v>REGISTRO DE PRESSÃO COM CANOPLA CROMADA DIAM. 15MM (1/2"), MARCAS DE REFERÊNCIA FABRIMAR, DECA OU DOCOL</v>
      </c>
      <c r="F1066" s="343" t="str">
        <f t="shared" si="33"/>
        <v>UND</v>
      </c>
      <c r="G1066" s="127"/>
    </row>
    <row r="1067" spans="1:7" ht="45">
      <c r="A1067" s="398">
        <v>170317</v>
      </c>
      <c r="B1067" s="398" t="s">
        <v>2365</v>
      </c>
      <c r="C1067" s="395" t="s">
        <v>1378</v>
      </c>
      <c r="D1067" s="396">
        <v>57.22</v>
      </c>
      <c r="E1067" s="2" t="str">
        <f t="shared" si="32"/>
        <v>REGISTRO DE PRESSÃO COM CANOPLA CROMADA DIAM. 20MM (3/4"), MARCAS DE REFERÊNCIA FABRIMAR, DECA OU DOCOL</v>
      </c>
      <c r="F1067" s="343" t="str">
        <f t="shared" si="33"/>
        <v>UND</v>
      </c>
      <c r="G1067" s="127"/>
    </row>
    <row r="1068" spans="1:7" ht="30">
      <c r="A1068" s="397">
        <v>170318</v>
      </c>
      <c r="B1068" s="397" t="s">
        <v>2366</v>
      </c>
      <c r="C1068" s="393" t="s">
        <v>1378</v>
      </c>
      <c r="D1068" s="394">
        <v>43.63</v>
      </c>
      <c r="E1068" s="2" t="str">
        <f t="shared" si="32"/>
        <v>REGISTRO DE PRESSÃO BRUTO, DIAM. 15MM (1/2")</v>
      </c>
      <c r="F1068" s="343" t="str">
        <f t="shared" si="33"/>
        <v>UND</v>
      </c>
      <c r="G1068" s="127"/>
    </row>
    <row r="1069" spans="1:7">
      <c r="A1069" s="398">
        <v>170319</v>
      </c>
      <c r="B1069" s="398" t="s">
        <v>2367</v>
      </c>
      <c r="C1069" s="395" t="s">
        <v>1378</v>
      </c>
      <c r="D1069" s="396">
        <v>32.74</v>
      </c>
      <c r="E1069" s="2" t="str">
        <f t="shared" si="32"/>
        <v>REGISTRO DE GAVETA BRUTO DIAM. 15MM (1/2")</v>
      </c>
      <c r="F1069" s="343" t="str">
        <f t="shared" si="33"/>
        <v>UND</v>
      </c>
      <c r="G1069" s="127"/>
    </row>
    <row r="1070" spans="1:7">
      <c r="A1070" s="397">
        <v>170320</v>
      </c>
      <c r="B1070" s="397" t="s">
        <v>2368</v>
      </c>
      <c r="C1070" s="393" t="s">
        <v>1378</v>
      </c>
      <c r="D1070" s="394">
        <v>35.76</v>
      </c>
      <c r="E1070" s="2" t="str">
        <f t="shared" si="32"/>
        <v>REGISTRO DE GAVETA BRUTO DIAM. 20MM (3/4")</v>
      </c>
      <c r="F1070" s="343" t="str">
        <f t="shared" si="33"/>
        <v>UND</v>
      </c>
      <c r="G1070" s="127"/>
    </row>
    <row r="1071" spans="1:7">
      <c r="A1071" s="398">
        <v>170321</v>
      </c>
      <c r="B1071" s="398" t="s">
        <v>2369</v>
      </c>
      <c r="C1071" s="395" t="s">
        <v>1378</v>
      </c>
      <c r="D1071" s="396">
        <v>49.54</v>
      </c>
      <c r="E1071" s="2" t="str">
        <f t="shared" si="32"/>
        <v>REGISTRO DE GAVETA BRUTO DIAM. 25MM (1")</v>
      </c>
      <c r="F1071" s="343" t="str">
        <f t="shared" si="33"/>
        <v>UND</v>
      </c>
      <c r="G1071" s="127"/>
    </row>
    <row r="1072" spans="1:7">
      <c r="A1072" s="397">
        <v>170322</v>
      </c>
      <c r="B1072" s="397" t="s">
        <v>2370</v>
      </c>
      <c r="C1072" s="393" t="s">
        <v>1378</v>
      </c>
      <c r="D1072" s="394">
        <v>68.17</v>
      </c>
      <c r="E1072" s="2" t="str">
        <f t="shared" si="32"/>
        <v>REGISTRO DE GAVETA BRUTO DIAM. 32MM (11/4")</v>
      </c>
      <c r="F1072" s="343" t="str">
        <f t="shared" si="33"/>
        <v>UND</v>
      </c>
      <c r="G1072" s="127"/>
    </row>
    <row r="1073" spans="1:7">
      <c r="A1073" s="398">
        <v>170323</v>
      </c>
      <c r="B1073" s="398" t="s">
        <v>2371</v>
      </c>
      <c r="C1073" s="395" t="s">
        <v>1378</v>
      </c>
      <c r="D1073" s="396">
        <v>75.150000000000006</v>
      </c>
      <c r="E1073" s="2" t="str">
        <f t="shared" si="32"/>
        <v>REGISTRO DE GAVETA BRUTO DIAM. 40MM (11/2")</v>
      </c>
      <c r="F1073" s="343" t="str">
        <f t="shared" si="33"/>
        <v>UND</v>
      </c>
      <c r="G1073" s="127"/>
    </row>
    <row r="1074" spans="1:7">
      <c r="A1074" s="397">
        <v>170324</v>
      </c>
      <c r="B1074" s="397" t="s">
        <v>2372</v>
      </c>
      <c r="C1074" s="393" t="s">
        <v>1378</v>
      </c>
      <c r="D1074" s="394">
        <v>118.95</v>
      </c>
      <c r="E1074" s="2" t="str">
        <f t="shared" si="32"/>
        <v>REGISTRO DE GAVETA BRUTO DIAM. 50MM (2")</v>
      </c>
      <c r="F1074" s="343" t="str">
        <f t="shared" si="33"/>
        <v>UND</v>
      </c>
      <c r="G1074" s="127"/>
    </row>
    <row r="1075" spans="1:7">
      <c r="A1075" s="398">
        <v>170325</v>
      </c>
      <c r="B1075" s="398" t="s">
        <v>2373</v>
      </c>
      <c r="C1075" s="395" t="s">
        <v>1378</v>
      </c>
      <c r="D1075" s="396">
        <v>246.27</v>
      </c>
      <c r="E1075" s="2" t="str">
        <f t="shared" si="32"/>
        <v>REGISTRO DE GAVETA BRUTO DIAM. 65MM (21/2")</v>
      </c>
      <c r="F1075" s="343" t="str">
        <f t="shared" si="33"/>
        <v>UND</v>
      </c>
      <c r="G1075" s="127"/>
    </row>
    <row r="1076" spans="1:7">
      <c r="A1076" s="397">
        <v>170326</v>
      </c>
      <c r="B1076" s="397" t="s">
        <v>2374</v>
      </c>
      <c r="C1076" s="393" t="s">
        <v>1378</v>
      </c>
      <c r="D1076" s="394">
        <v>337.63</v>
      </c>
      <c r="E1076" s="2" t="str">
        <f t="shared" si="32"/>
        <v>REGISTRO DE GAVETA BRUTO DIAM. 80MM (3")</v>
      </c>
      <c r="F1076" s="343" t="str">
        <f t="shared" si="33"/>
        <v>UND</v>
      </c>
      <c r="G1076" s="127"/>
    </row>
    <row r="1077" spans="1:7" ht="45">
      <c r="A1077" s="398">
        <v>170327</v>
      </c>
      <c r="B1077" s="398" t="s">
        <v>2375</v>
      </c>
      <c r="C1077" s="395" t="s">
        <v>1378</v>
      </c>
      <c r="D1077" s="396">
        <v>50.15</v>
      </c>
      <c r="E1077" s="2" t="str">
        <f t="shared" si="32"/>
        <v>REGISTRO DE GAVETA COM CANOPLA CROMADA DIAM. 15MM (1/2"), MARCAS DE REFERÊNCIA FABRIMAR, DECA OU DOCOL</v>
      </c>
      <c r="F1077" s="343" t="str">
        <f t="shared" si="33"/>
        <v>UND</v>
      </c>
      <c r="G1077" s="127"/>
    </row>
    <row r="1078" spans="1:7" ht="45">
      <c r="A1078" s="397">
        <v>170328</v>
      </c>
      <c r="B1078" s="397" t="s">
        <v>2376</v>
      </c>
      <c r="C1078" s="393" t="s">
        <v>1378</v>
      </c>
      <c r="D1078" s="394">
        <v>53.95</v>
      </c>
      <c r="E1078" s="2" t="str">
        <f t="shared" si="32"/>
        <v>REGISTRO DE GAVETA COM CANOPLA CROMADA, DIAM. 20MM (3/4"), MARCAS DE REFERÊNCIA FABRIMAR, DECA OU DOCOL</v>
      </c>
      <c r="F1078" s="343" t="str">
        <f t="shared" si="33"/>
        <v>UND</v>
      </c>
      <c r="G1078" s="127"/>
    </row>
    <row r="1079" spans="1:7" ht="45">
      <c r="A1079" s="398">
        <v>170329</v>
      </c>
      <c r="B1079" s="398" t="s">
        <v>2377</v>
      </c>
      <c r="C1079" s="395" t="s">
        <v>1378</v>
      </c>
      <c r="D1079" s="396">
        <v>75.56</v>
      </c>
      <c r="E1079" s="2" t="str">
        <f t="shared" si="32"/>
        <v>REGISTRO DE GAVETA COM CANOPLA CROMADA DIAM. 25MM (1"), MARCAS DE REFERÊNCIA FABRIMAR, DECA OU DOCOL</v>
      </c>
      <c r="F1079" s="343" t="str">
        <f t="shared" si="33"/>
        <v>UND</v>
      </c>
      <c r="G1079" s="127"/>
    </row>
    <row r="1080" spans="1:7" ht="45">
      <c r="A1080" s="397">
        <v>170330</v>
      </c>
      <c r="B1080" s="397" t="s">
        <v>2378</v>
      </c>
      <c r="C1080" s="393" t="s">
        <v>1378</v>
      </c>
      <c r="D1080" s="394">
        <v>110.27</v>
      </c>
      <c r="E1080" s="2" t="str">
        <f t="shared" ref="E1080:E1143" si="34">UPPER(B1080)</f>
        <v>REGISTRO DE GAVETA COM CANOPLA CROMADA DIAM 32MM (11/4"), MARCAS DE REFERÊNCIA FABRIMAR, DECA OU DOCOL</v>
      </c>
      <c r="F1080" s="343" t="str">
        <f t="shared" ref="F1080:F1143" si="35">UPPER(C1080)</f>
        <v>UND</v>
      </c>
      <c r="G1080" s="127"/>
    </row>
    <row r="1081" spans="1:7" ht="45">
      <c r="A1081" s="398">
        <v>170331</v>
      </c>
      <c r="B1081" s="398" t="s">
        <v>2379</v>
      </c>
      <c r="C1081" s="395" t="s">
        <v>1378</v>
      </c>
      <c r="D1081" s="396">
        <v>112.43</v>
      </c>
      <c r="E1081" s="2" t="str">
        <f t="shared" si="34"/>
        <v>REGISTRO DE GAVETA COM CANOPLA CROMADA, DIAM. 40MM (11/2"), MARCAS DE REFERÊNCIA FABRIMAR, DECA OU DOCOL</v>
      </c>
      <c r="F1081" s="343" t="str">
        <f t="shared" si="35"/>
        <v>UND</v>
      </c>
      <c r="G1081" s="127"/>
    </row>
    <row r="1082" spans="1:7" ht="30">
      <c r="A1082" s="397">
        <v>170332</v>
      </c>
      <c r="B1082" s="397" t="s">
        <v>2380</v>
      </c>
      <c r="C1082" s="393" t="s">
        <v>1378</v>
      </c>
      <c r="D1082" s="394">
        <v>47.35</v>
      </c>
      <c r="E1082" s="2" t="str">
        <f t="shared" si="34"/>
        <v>VÁLVULA DE RETENÇÃO HORIZONTAL OU VERTICAL DIAM. 15MM (1/2")</v>
      </c>
      <c r="F1082" s="343" t="str">
        <f t="shared" si="35"/>
        <v>UND</v>
      </c>
      <c r="G1082" s="127"/>
    </row>
    <row r="1083" spans="1:7" ht="30">
      <c r="A1083" s="398">
        <v>170333</v>
      </c>
      <c r="B1083" s="398" t="s">
        <v>2381</v>
      </c>
      <c r="C1083" s="395" t="s">
        <v>1378</v>
      </c>
      <c r="D1083" s="396">
        <v>51.45</v>
      </c>
      <c r="E1083" s="2" t="str">
        <f t="shared" si="34"/>
        <v>VÁLVULA DE RETENÇÃO HORIZONTAL OU VERTICAL DIAM. 20MM (3/4")</v>
      </c>
      <c r="F1083" s="343" t="str">
        <f t="shared" si="35"/>
        <v>UND</v>
      </c>
      <c r="G1083" s="127"/>
    </row>
    <row r="1084" spans="1:7" ht="30">
      <c r="A1084" s="397">
        <v>170334</v>
      </c>
      <c r="B1084" s="397" t="s">
        <v>2382</v>
      </c>
      <c r="C1084" s="393" t="s">
        <v>1378</v>
      </c>
      <c r="D1084" s="394">
        <v>66.58</v>
      </c>
      <c r="E1084" s="2" t="str">
        <f t="shared" si="34"/>
        <v>VÁLVULA DE RETENÇÃO HORIZONTAL OU VERTICAL DIAM. 25MM (1")</v>
      </c>
      <c r="F1084" s="343" t="str">
        <f t="shared" si="35"/>
        <v>UND</v>
      </c>
      <c r="G1084" s="127"/>
    </row>
    <row r="1085" spans="1:7" ht="30">
      <c r="A1085" s="398">
        <v>170335</v>
      </c>
      <c r="B1085" s="398" t="s">
        <v>2383</v>
      </c>
      <c r="C1085" s="395" t="s">
        <v>1378</v>
      </c>
      <c r="D1085" s="396">
        <v>99.04</v>
      </c>
      <c r="E1085" s="2" t="str">
        <f t="shared" si="34"/>
        <v>VÁLVULA DE RETENÇÃO HORIZONTAL OU VERTICAL, DIAM. 32MM (11/4")</v>
      </c>
      <c r="F1085" s="343" t="str">
        <f t="shared" si="35"/>
        <v>UND</v>
      </c>
      <c r="G1085" s="127"/>
    </row>
    <row r="1086" spans="1:7" ht="30">
      <c r="A1086" s="397">
        <v>170336</v>
      </c>
      <c r="B1086" s="397" t="s">
        <v>2384</v>
      </c>
      <c r="C1086" s="393" t="s">
        <v>1378</v>
      </c>
      <c r="D1086" s="394">
        <v>110.69</v>
      </c>
      <c r="E1086" s="2" t="str">
        <f t="shared" si="34"/>
        <v>VÁLVULA DE RETENÇÃO HORIZONTAL OU VERTICAL DIAM. 40MM (11/2")</v>
      </c>
      <c r="F1086" s="343" t="str">
        <f t="shared" si="35"/>
        <v>UND</v>
      </c>
      <c r="G1086" s="127"/>
    </row>
    <row r="1087" spans="1:7" ht="30">
      <c r="A1087" s="398">
        <v>170337</v>
      </c>
      <c r="B1087" s="398" t="s">
        <v>2385</v>
      </c>
      <c r="C1087" s="395" t="s">
        <v>1378</v>
      </c>
      <c r="D1087" s="396">
        <v>162.05000000000001</v>
      </c>
      <c r="E1087" s="2" t="str">
        <f t="shared" si="34"/>
        <v>VÁLVULA DE RETENÇÃO HORIZONTAL OU VERTICAL DIAM. 50MM (2")</v>
      </c>
      <c r="F1087" s="343" t="str">
        <f t="shared" si="35"/>
        <v>UND</v>
      </c>
      <c r="G1087" s="127"/>
    </row>
    <row r="1088" spans="1:7" ht="30">
      <c r="A1088" s="397">
        <v>170338</v>
      </c>
      <c r="B1088" s="397" t="s">
        <v>2386</v>
      </c>
      <c r="C1088" s="393" t="s">
        <v>1378</v>
      </c>
      <c r="D1088" s="394">
        <v>242.03</v>
      </c>
      <c r="E1088" s="2" t="str">
        <f t="shared" si="34"/>
        <v>VÁLVULA DE RETENÇÃO HORIZONTAL OU VERTICAL DIAM. 65MM (21/2")</v>
      </c>
      <c r="F1088" s="343" t="str">
        <f t="shared" si="35"/>
        <v>UND</v>
      </c>
      <c r="G1088" s="127"/>
    </row>
    <row r="1089" spans="1:7" ht="30">
      <c r="A1089" s="398">
        <v>170339</v>
      </c>
      <c r="B1089" s="398" t="s">
        <v>2387</v>
      </c>
      <c r="C1089" s="395" t="s">
        <v>1378</v>
      </c>
      <c r="D1089" s="396">
        <v>323.14999999999998</v>
      </c>
      <c r="E1089" s="2" t="str">
        <f t="shared" si="34"/>
        <v>VÁLVULA DE RETENÇÃO HORIZONTAL OU VERTICAL, DIAM. 80MM (3")</v>
      </c>
      <c r="F1089" s="343" t="str">
        <f t="shared" si="35"/>
        <v>UND</v>
      </c>
      <c r="G1089" s="127"/>
    </row>
    <row r="1090" spans="1:7" ht="30">
      <c r="A1090" s="397">
        <v>170340</v>
      </c>
      <c r="B1090" s="397" t="s">
        <v>2388</v>
      </c>
      <c r="C1090" s="393" t="s">
        <v>1378</v>
      </c>
      <c r="D1090" s="394">
        <v>40.130000000000003</v>
      </c>
      <c r="E1090" s="2" t="str">
        <f t="shared" si="34"/>
        <v>VÁLVULA DE RETENÇÃO DE PÉ COM CRIVO DIAM. 15MM (1/2")</v>
      </c>
      <c r="F1090" s="343" t="str">
        <f t="shared" si="35"/>
        <v>UND</v>
      </c>
      <c r="G1090" s="127"/>
    </row>
    <row r="1091" spans="1:7" ht="30">
      <c r="A1091" s="398">
        <v>170341</v>
      </c>
      <c r="B1091" s="398" t="s">
        <v>2389</v>
      </c>
      <c r="C1091" s="395" t="s">
        <v>1378</v>
      </c>
      <c r="D1091" s="396">
        <v>41.27</v>
      </c>
      <c r="E1091" s="2" t="str">
        <f t="shared" si="34"/>
        <v>VÁLVULA DE RETENÇÃO DE PÉ COM CRIVO, DIAM. 20MM (3/4")</v>
      </c>
      <c r="F1091" s="343" t="str">
        <f t="shared" si="35"/>
        <v>UND</v>
      </c>
      <c r="G1091" s="127"/>
    </row>
    <row r="1092" spans="1:7" ht="30">
      <c r="A1092" s="397">
        <v>170342</v>
      </c>
      <c r="B1092" s="397" t="s">
        <v>2390</v>
      </c>
      <c r="C1092" s="393" t="s">
        <v>1378</v>
      </c>
      <c r="D1092" s="394">
        <v>52.57</v>
      </c>
      <c r="E1092" s="2" t="str">
        <f t="shared" si="34"/>
        <v>VÁLVULA DE RETENÇÃO DE PÉ COM CRIVO DIAM. 25MM (1")</v>
      </c>
      <c r="F1092" s="343" t="str">
        <f t="shared" si="35"/>
        <v>UND</v>
      </c>
      <c r="G1092" s="127"/>
    </row>
    <row r="1093" spans="1:7" ht="30">
      <c r="A1093" s="398">
        <v>170343</v>
      </c>
      <c r="B1093" s="398" t="s">
        <v>2391</v>
      </c>
      <c r="C1093" s="395" t="s">
        <v>1378</v>
      </c>
      <c r="D1093" s="396">
        <v>74.84</v>
      </c>
      <c r="E1093" s="2" t="str">
        <f t="shared" si="34"/>
        <v>VÁLVULA DE RETENÇÃO DE PÉ COM CRIVO DIAM. 32MM (11/4")</v>
      </c>
      <c r="F1093" s="343" t="str">
        <f t="shared" si="35"/>
        <v>UND</v>
      </c>
      <c r="G1093" s="127"/>
    </row>
    <row r="1094" spans="1:7" ht="45">
      <c r="A1094" s="397">
        <v>170345</v>
      </c>
      <c r="B1094" s="397" t="s">
        <v>2392</v>
      </c>
      <c r="C1094" s="393" t="s">
        <v>1378</v>
      </c>
      <c r="D1094" s="394">
        <v>242.82</v>
      </c>
      <c r="E1094" s="2" t="str">
        <f t="shared" si="34"/>
        <v>VÁLVULA DE DESCARGA COM CANOPLA CROMADA DE 32MM (11/4"), MARCAS DE REFERÊNCIA FABRIMAR, DECA OU DOCOL</v>
      </c>
      <c r="F1094" s="343" t="str">
        <f t="shared" si="35"/>
        <v>UND</v>
      </c>
      <c r="G1094" s="127"/>
    </row>
    <row r="1095" spans="1:7" ht="45">
      <c r="A1095" s="398">
        <v>170346</v>
      </c>
      <c r="B1095" s="398" t="s">
        <v>2393</v>
      </c>
      <c r="C1095" s="395" t="s">
        <v>1378</v>
      </c>
      <c r="D1095" s="396">
        <v>225.73</v>
      </c>
      <c r="E1095" s="2" t="str">
        <f t="shared" si="34"/>
        <v>VÁLVULA DE DESCARGA COM CANOPLA CROMADA DE 40MM (11/2"), MARCAS DE REFERÊNCIA FABRIMAR, DECA OU DOCOL</v>
      </c>
      <c r="F1095" s="343" t="str">
        <f t="shared" si="35"/>
        <v>UND</v>
      </c>
      <c r="G1095" s="127"/>
    </row>
    <row r="1096" spans="1:7" ht="30">
      <c r="A1096" s="397">
        <v>170347</v>
      </c>
      <c r="B1096" s="397" t="s">
        <v>2394</v>
      </c>
      <c r="C1096" s="393" t="s">
        <v>1378</v>
      </c>
      <c r="D1096" s="394">
        <v>8.17</v>
      </c>
      <c r="E1096" s="2" t="str">
        <f t="shared" si="34"/>
        <v>VÁLVULA DE PVC PARA LAVATÓRIO, MARCAS DE REFERÊNCIA ASTRA, CIPLA OU AKROS</v>
      </c>
      <c r="F1096" s="343" t="str">
        <f t="shared" si="35"/>
        <v>UND</v>
      </c>
      <c r="G1096" s="127"/>
    </row>
    <row r="1097" spans="1:7" ht="30">
      <c r="A1097" s="398">
        <v>170348</v>
      </c>
      <c r="B1097" s="398" t="s">
        <v>2395</v>
      </c>
      <c r="C1097" s="395" t="s">
        <v>1378</v>
      </c>
      <c r="D1097" s="396">
        <v>9.36</v>
      </c>
      <c r="E1097" s="2" t="str">
        <f t="shared" si="34"/>
        <v>VÁLVULA DE PVC PARA TANQUE, MARCAS DE REFERÊNCIA ASTRA, CIPLA OU AKROS</v>
      </c>
      <c r="F1097" s="343" t="str">
        <f t="shared" si="35"/>
        <v>UND</v>
      </c>
      <c r="G1097" s="127"/>
    </row>
    <row r="1098" spans="1:7" ht="30">
      <c r="A1098" s="397">
        <v>170349</v>
      </c>
      <c r="B1098" s="397" t="s">
        <v>2396</v>
      </c>
      <c r="C1098" s="393" t="s">
        <v>1378</v>
      </c>
      <c r="D1098" s="394">
        <v>90.24</v>
      </c>
      <c r="E1098" s="2" t="str">
        <f t="shared" si="34"/>
        <v>CANOPLA PARA VÁLVULA DE DESCARGA, MARCAS DE REFERÊNCIA FABRIMAR, DECA OU DOCOL</v>
      </c>
      <c r="F1098" s="343" t="str">
        <f t="shared" si="35"/>
        <v>UND</v>
      </c>
      <c r="G1098" s="127"/>
    </row>
    <row r="1099" spans="1:7" ht="30">
      <c r="A1099" s="398">
        <v>170350</v>
      </c>
      <c r="B1099" s="398" t="s">
        <v>2397</v>
      </c>
      <c r="C1099" s="395" t="s">
        <v>1378</v>
      </c>
      <c r="D1099" s="396">
        <v>11.26</v>
      </c>
      <c r="E1099" s="2" t="str">
        <f t="shared" si="34"/>
        <v>PARAFUSO DE FIXAÇÃO PARA LAVATÓRIO OU VASO, INCLUSIVE COLOCAÇÃO</v>
      </c>
      <c r="F1099" s="343" t="str">
        <f t="shared" si="35"/>
        <v>UND</v>
      </c>
      <c r="G1099" s="127"/>
    </row>
    <row r="1100" spans="1:7" ht="45">
      <c r="A1100" s="397">
        <v>170351</v>
      </c>
      <c r="B1100" s="397" t="s">
        <v>2398</v>
      </c>
      <c r="C1100" s="393" t="s">
        <v>1378</v>
      </c>
      <c r="D1100" s="394">
        <v>205.02</v>
      </c>
      <c r="E1100" s="2" t="str">
        <f t="shared" si="34"/>
        <v>TORNEIRA DE PAREDE CROMADA, MARCAS DE REFERÊNCIA FABRIMAR (LINHA PRÁTICA, REF.1157) , DECA OU DOCOL</v>
      </c>
      <c r="F1100" s="343" t="str">
        <f t="shared" si="35"/>
        <v>UND</v>
      </c>
      <c r="G1100" s="127"/>
    </row>
    <row r="1101" spans="1:7" ht="45">
      <c r="A1101" s="398">
        <v>170352</v>
      </c>
      <c r="B1101" s="398" t="s">
        <v>2399</v>
      </c>
      <c r="C1101" s="395" t="s">
        <v>1378</v>
      </c>
      <c r="D1101" s="396">
        <v>277.58</v>
      </c>
      <c r="E1101" s="2" t="str">
        <f t="shared" si="34"/>
        <v>VÁLVULA DE DESCARGA COM ACABAMENTO ANTI-VANDALISMO, MARCAS DE REFERÊNCIA FABRIMAR, DECA OU DOCOL</v>
      </c>
      <c r="F1101" s="343" t="str">
        <f t="shared" si="35"/>
        <v>UND</v>
      </c>
      <c r="G1101" s="127"/>
    </row>
    <row r="1102" spans="1:7" ht="45">
      <c r="A1102" s="397">
        <v>170353</v>
      </c>
      <c r="B1102" s="397" t="s">
        <v>2400</v>
      </c>
      <c r="C1102" s="393" t="s">
        <v>1378</v>
      </c>
      <c r="D1102" s="394">
        <v>310.04000000000002</v>
      </c>
      <c r="E1102" s="2" t="str">
        <f t="shared" si="34"/>
        <v>TORNEIRA PARA LAVATÓRIO LINHA ANTI-VANDALISMO, MARCAS DE REFERÊNCIA FABRIMAR, DECA OU DOCOL</v>
      </c>
      <c r="F1102" s="343" t="str">
        <f t="shared" si="35"/>
        <v>UND</v>
      </c>
      <c r="G1102" s="127"/>
    </row>
    <row r="1103" spans="1:7" ht="45">
      <c r="A1103" s="398">
        <v>170354</v>
      </c>
      <c r="B1103" s="398" t="s">
        <v>2401</v>
      </c>
      <c r="C1103" s="395" t="s">
        <v>1378</v>
      </c>
      <c r="D1103" s="396">
        <v>335.17</v>
      </c>
      <c r="E1103" s="2" t="str">
        <f t="shared" si="34"/>
        <v>CHUVEIRO COMPLETO, LINHA ANTI-VANDALISMO, MARCAS DE REFERÊNCIA FABRIMAR, DECA OU DOCOL</v>
      </c>
      <c r="F1103" s="343" t="str">
        <f t="shared" si="35"/>
        <v>UND</v>
      </c>
      <c r="G1103" s="127"/>
    </row>
    <row r="1104" spans="1:7" ht="45">
      <c r="A1104" s="397">
        <v>170356</v>
      </c>
      <c r="B1104" s="397" t="s">
        <v>2402</v>
      </c>
      <c r="C1104" s="393" t="s">
        <v>1378</v>
      </c>
      <c r="D1104" s="394">
        <v>230.84</v>
      </c>
      <c r="E1104" s="2" t="str">
        <f t="shared" si="34"/>
        <v>TORNEIRA DE PAREDE ARTICULÁVEL ACABAMENTO CROMADO, MARCAS DE REF. FABRIMAR, DECA, DOCOL OU EQUIVALENTE</v>
      </c>
      <c r="F1104" s="343" t="str">
        <f t="shared" si="35"/>
        <v>UND</v>
      </c>
      <c r="G1104" s="127"/>
    </row>
    <row r="1105" spans="1:7" ht="45">
      <c r="A1105" s="398">
        <v>170357</v>
      </c>
      <c r="B1105" s="398" t="s">
        <v>2403</v>
      </c>
      <c r="C1105" s="395" t="s">
        <v>1378</v>
      </c>
      <c r="D1105" s="396">
        <v>383.52</v>
      </c>
      <c r="E1105" s="2" t="str">
        <f t="shared" si="34"/>
        <v>CHUVEIRO COM DESVIADOR FLEXIVEL E DUCHA MANUAL, MOD. 1975C REF. DECA OU EQUIVALENTE</v>
      </c>
      <c r="F1105" s="343" t="str">
        <f t="shared" si="35"/>
        <v>UND</v>
      </c>
      <c r="G1105" s="127"/>
    </row>
    <row r="1106" spans="1:7">
      <c r="A1106" s="397">
        <v>1705</v>
      </c>
      <c r="B1106" s="712" t="s">
        <v>2404</v>
      </c>
      <c r="C1106" s="393"/>
      <c r="D1106" s="394"/>
      <c r="E1106" s="2" t="str">
        <f t="shared" si="34"/>
        <v>OUTROS APARELHOS</v>
      </c>
      <c r="F1106" s="343" t="str">
        <f t="shared" si="35"/>
        <v/>
      </c>
      <c r="G1106" s="127"/>
    </row>
    <row r="1107" spans="1:7">
      <c r="A1107" s="398">
        <v>170502</v>
      </c>
      <c r="B1107" s="398" t="s">
        <v>2405</v>
      </c>
      <c r="C1107" s="395" t="s">
        <v>1378</v>
      </c>
      <c r="D1107" s="396">
        <v>119.24</v>
      </c>
      <c r="E1107" s="2" t="str">
        <f t="shared" si="34"/>
        <v>CAIXA DE DESCARGA PLÁSTICA DE SOBREPOR</v>
      </c>
      <c r="F1107" s="343" t="str">
        <f t="shared" si="35"/>
        <v>UND</v>
      </c>
      <c r="G1107" s="127"/>
    </row>
    <row r="1108" spans="1:7" ht="75">
      <c r="A1108" s="392">
        <v>170504</v>
      </c>
      <c r="B1108" s="392" t="s">
        <v>10278</v>
      </c>
      <c r="C1108" s="393" t="s">
        <v>1378</v>
      </c>
      <c r="D1108" s="394">
        <v>74.849999999999994</v>
      </c>
      <c r="E1108" s="2" t="str">
        <f t="shared" si="34"/>
        <v>DISPENSER DE PLÁSTICO ABS BRANCO PARA SABONETE LÍQUIDO, MARCAS DE REFERÊNCIA JSN, IRAMAX, SÓLIMP OU EQUIVALENTE, COM RESERVATÓRIO, FIXADO COM PARAFUSOS E BUCHAS</v>
      </c>
      <c r="F1108" s="343" t="str">
        <f t="shared" si="35"/>
        <v>UND</v>
      </c>
      <c r="G1108" s="127"/>
    </row>
    <row r="1109" spans="1:7" ht="90">
      <c r="A1109" s="398">
        <v>170507</v>
      </c>
      <c r="B1109" s="398" t="s">
        <v>2406</v>
      </c>
      <c r="C1109" s="395" t="s">
        <v>1372</v>
      </c>
      <c r="D1109" s="396">
        <v>1001.18</v>
      </c>
      <c r="E1109" s="2" t="str">
        <f t="shared" si="34"/>
        <v>LAVATÓRIO DE AÇO INOX, LIGA AISI 304, N° 18, MARCAS DE REFERÊNCIA FISHER, METALPRESS OU MEKAL, INCLUSIVE APOIO DE CONCRETO, ARGAMASSA DE APOIO E ASSENTAMENTO, VÁLVULA E SIFÃO CROMADOS, EXCLUSIVE TORNEIRA, CONF. PROJETO</v>
      </c>
      <c r="F1109" s="343" t="str">
        <f t="shared" si="35"/>
        <v>M</v>
      </c>
      <c r="G1109" s="127"/>
    </row>
    <row r="1110" spans="1:7" ht="90">
      <c r="A1110" s="397">
        <v>170508</v>
      </c>
      <c r="B1110" s="397" t="s">
        <v>2407</v>
      </c>
      <c r="C1110" s="393" t="s">
        <v>1372</v>
      </c>
      <c r="D1110" s="394">
        <v>1001.18</v>
      </c>
      <c r="E1110" s="2" t="str">
        <f t="shared" si="34"/>
        <v>ESCOVÁRIO DE AÇO INOX, LIGA AISI 304, N° 18, MARCAS DE REFERÊNCIA FISCHER, METALPRESS OU MEKAL, INCLUSIVE APOIO DE CONCRETO, ARGAMASSA DE APOIO E ASSENTAMENTO, VÁLVULA E SIFÃO CROMADOS, EXCLUSIVE TORNEIRA, CONF. PROJETO</v>
      </c>
      <c r="F1110" s="343" t="str">
        <f t="shared" si="35"/>
        <v>M</v>
      </c>
      <c r="G1110" s="127"/>
    </row>
    <row r="1111" spans="1:7" ht="45">
      <c r="A1111" s="398">
        <v>170509</v>
      </c>
      <c r="B1111" s="398" t="s">
        <v>2408</v>
      </c>
      <c r="C1111" s="395" t="s">
        <v>1378</v>
      </c>
      <c r="D1111" s="399">
        <v>1169.3499999999999</v>
      </c>
      <c r="E1111" s="2" t="str">
        <f t="shared" si="34"/>
        <v>TANQUE DE AÇO INOX Nº 2, MARCAS DE REFERÊNCIA FISHER, METALPRESS OU MEKAL, INCLUSIVE VÁLVULA DE METAL E SIFÃO</v>
      </c>
      <c r="F1111" s="343" t="str">
        <f t="shared" si="35"/>
        <v>UND</v>
      </c>
      <c r="G1111" s="127"/>
    </row>
    <row r="1112" spans="1:7" ht="75">
      <c r="A1112" s="397">
        <v>170510</v>
      </c>
      <c r="B1112" s="397" t="s">
        <v>2409</v>
      </c>
      <c r="C1112" s="393" t="s">
        <v>1378</v>
      </c>
      <c r="D1112" s="400">
        <v>2848.44</v>
      </c>
      <c r="E1112" s="2" t="str">
        <f t="shared" si="34"/>
        <v>BEBEDOURO DE AÇO INOX, MARCAS DE REFERÊNCIA FISHER, METALPRESS OU MEKAL, INCLUSIVE VÁLVULA, SIFÃO CROMADO E TORNEIRAS, EXCLUSIVE ALVENARIA, DIM. 0.45X2.75 M, CONFORME DETALHE EM PROJETO</v>
      </c>
      <c r="F1112" s="343" t="str">
        <f t="shared" si="35"/>
        <v>UND</v>
      </c>
      <c r="G1112" s="127"/>
    </row>
    <row r="1113" spans="1:7" ht="60">
      <c r="A1113" s="398">
        <v>170511</v>
      </c>
      <c r="B1113" s="398" t="s">
        <v>2410</v>
      </c>
      <c r="C1113" s="395" t="s">
        <v>1378</v>
      </c>
      <c r="D1113" s="399">
        <v>1549.93</v>
      </c>
      <c r="E1113" s="2" t="str">
        <f t="shared" si="34"/>
        <v>MICTÓRIO COLETIVO DE AÇO INOX, LIGA AISI-304 N.18, MARCAS DE REFERÊNCIA FISHER, METALPRESS OU MEKAL, DIMENSÕES 1.80X0.30M, COM TUBO ESPARGIDOR</v>
      </c>
      <c r="F1113" s="343" t="str">
        <f t="shared" si="35"/>
        <v>UND</v>
      </c>
      <c r="G1113" s="127"/>
    </row>
    <row r="1114" spans="1:7" ht="75">
      <c r="A1114" s="397">
        <v>170512</v>
      </c>
      <c r="B1114" s="397" t="s">
        <v>4392</v>
      </c>
      <c r="C1114" s="393" t="s">
        <v>1378</v>
      </c>
      <c r="D1114" s="400">
        <v>296.24</v>
      </c>
      <c r="E1114" s="2" t="str">
        <f t="shared" si="34"/>
        <v>CUBA DE AÇO INOX N° 1(DIM.460X300X150)MM, MARCAS DE REFERÊNCIA FRANKE, STRAKE, TRAMONTINA, INCLUSIVE VÁLVULA DE METAL 31/2" E SIFÃO CROMADO 1 X 1/2", EXCL. TORNEIRA</v>
      </c>
      <c r="F1114" s="343" t="str">
        <f t="shared" si="35"/>
        <v>UND</v>
      </c>
      <c r="G1114" s="127"/>
    </row>
    <row r="1115" spans="1:7" ht="75">
      <c r="A1115" s="398">
        <v>170514</v>
      </c>
      <c r="B1115" s="398" t="s">
        <v>2411</v>
      </c>
      <c r="C1115" s="395" t="s">
        <v>1378</v>
      </c>
      <c r="D1115" s="399">
        <v>789.75</v>
      </c>
      <c r="E1115" s="2" t="str">
        <f t="shared" si="34"/>
        <v>TANQUE SIMPLES DE AÇO INOX FISCHER, MOD. TQ1-S AISI 304, OU EQUIVALENTE NAS MARCAS METALPRESS OU MEKAL, INCLUSIVE VÁLVULA DE METAL 1 1/4" E SIFÃO CROMADO 2", EXCL. TORNEIRA</v>
      </c>
      <c r="F1115" s="343" t="str">
        <f t="shared" si="35"/>
        <v>UND</v>
      </c>
      <c r="G1115" s="127"/>
    </row>
    <row r="1116" spans="1:7" ht="60">
      <c r="A1116" s="397">
        <v>170515</v>
      </c>
      <c r="B1116" s="397" t="s">
        <v>2412</v>
      </c>
      <c r="C1116" s="393" t="s">
        <v>1378</v>
      </c>
      <c r="D1116" s="394">
        <v>1252.28</v>
      </c>
      <c r="E1116" s="2" t="str">
        <f t="shared" si="34"/>
        <v>CUBA P/ PANELÕES DE AÇO INOX 80X60X40 CM, MARCAS DE REFERÊNCIA FISHER, METALPRESS OU MEKAL, INCLUSIVE VÁLVULA METAL 1 1/4" E SIFÃO CROMADO 1 X 1 1/2", EXCL. TORNEIRA</v>
      </c>
      <c r="F1116" s="343" t="str">
        <f t="shared" si="35"/>
        <v>UND</v>
      </c>
      <c r="G1116" s="127"/>
    </row>
    <row r="1117" spans="1:7" ht="60">
      <c r="A1117" s="398">
        <v>170516</v>
      </c>
      <c r="B1117" s="398" t="s">
        <v>2413</v>
      </c>
      <c r="C1117" s="395" t="s">
        <v>1378</v>
      </c>
      <c r="D1117" s="396">
        <v>1557.78</v>
      </c>
      <c r="E1117" s="2" t="str">
        <f t="shared" si="34"/>
        <v>TANQUE DUPLO DE AÇO INOX AISI 304, MARCAS DE REFERÊNCIA FISHER (MOD TQI-D) METALPRESS OU MEKAL, INCLUSIVE VÁLVULAS DE METAL 1 1/4" E SIFÃO CROMADO 2", EXCL. TORNEIRAS</v>
      </c>
      <c r="F1117" s="343" t="str">
        <f t="shared" si="35"/>
        <v>UND</v>
      </c>
      <c r="G1117" s="127"/>
    </row>
    <row r="1118" spans="1:7" ht="45">
      <c r="A1118" s="397">
        <v>170519</v>
      </c>
      <c r="B1118" s="397" t="s">
        <v>2414</v>
      </c>
      <c r="C1118" s="393" t="s">
        <v>1378</v>
      </c>
      <c r="D1118" s="400">
        <v>205.68</v>
      </c>
      <c r="E1118" s="2" t="str">
        <f t="shared" si="34"/>
        <v>DUCHA MANUAL ACQUA JET , LINHA AQUARIUS, COM REGISTRO REF.C 2195, MARCAS DE REFERÊNCIA FABRIMAR, DECA OU DOCOL</v>
      </c>
      <c r="F1118" s="343" t="str">
        <f t="shared" si="35"/>
        <v>UND</v>
      </c>
      <c r="G1118" s="127"/>
    </row>
    <row r="1119" spans="1:7" ht="45">
      <c r="A1119" s="398">
        <v>170524</v>
      </c>
      <c r="B1119" s="398" t="s">
        <v>2415</v>
      </c>
      <c r="C1119" s="395" t="s">
        <v>1378</v>
      </c>
      <c r="D1119" s="399">
        <v>50.89</v>
      </c>
      <c r="E1119" s="2" t="str">
        <f t="shared" si="34"/>
        <v>CABIDE SIMPLES DE UM GANCHO, LINHA VERSAILLES, REF. 08, ACABAMENTO CROMADO, DA MOLDENOX, DOCOL OU DECA</v>
      </c>
      <c r="F1119" s="343" t="str">
        <f t="shared" si="35"/>
        <v>UND</v>
      </c>
      <c r="G1119" s="127"/>
    </row>
    <row r="1120" spans="1:7" ht="45">
      <c r="A1120" s="397">
        <v>170528</v>
      </c>
      <c r="B1120" s="397" t="s">
        <v>2416</v>
      </c>
      <c r="C1120" s="393" t="s">
        <v>1378</v>
      </c>
      <c r="D1120" s="394">
        <v>2672.27</v>
      </c>
      <c r="E1120" s="2" t="str">
        <f t="shared" si="34"/>
        <v>RESERVATÓRIO DE FIBRA DE VIDRO DE 5.000 L, INCLUSIVE PEÇA DE MADEIRA 6 X 16 CM PARA APOIO, EXCLUSIVE FLANGES E TORNEIRA DE BÓIA</v>
      </c>
      <c r="F1120" s="343" t="str">
        <f t="shared" si="35"/>
        <v>UND</v>
      </c>
      <c r="G1120" s="127"/>
    </row>
    <row r="1121" spans="1:7" ht="75">
      <c r="A1121" s="398">
        <v>170530</v>
      </c>
      <c r="B1121" s="398" t="s">
        <v>4393</v>
      </c>
      <c r="C1121" s="395" t="s">
        <v>1378</v>
      </c>
      <c r="D1121" s="396">
        <v>303.11</v>
      </c>
      <c r="E1121" s="2" t="str">
        <f t="shared" si="34"/>
        <v>CUBA EM AÇO INOX Nº 02(DIM.560X340X150)MM, MARCAS DE REFERÊNCIA FRANKE, STRAKE, TRAMONTINA, INCLUSIVE VÁLVULA DE METAL 31/2" E SIFÃO CROMADO 1 X 1/2", EXCL. TORNEIRA</v>
      </c>
      <c r="F1121" s="343" t="str">
        <f t="shared" si="35"/>
        <v>UND</v>
      </c>
      <c r="G1121" s="127"/>
    </row>
    <row r="1122" spans="1:7" ht="45">
      <c r="A1122" s="397">
        <v>170533</v>
      </c>
      <c r="B1122" s="397" t="s">
        <v>2417</v>
      </c>
      <c r="C1122" s="393" t="s">
        <v>1378</v>
      </c>
      <c r="D1122" s="400">
        <v>1271.54</v>
      </c>
      <c r="E1122" s="2" t="str">
        <f t="shared" si="34"/>
        <v>PIA EM AÇO INOX COM 01 CUBA Nº 1, DIMENSÕES DE 0.60 X 1.50M, INCLUSIVE VÁLVULA TIPO AMERICANA, EXCLUSIVE SIFÃO</v>
      </c>
      <c r="F1122" s="343" t="str">
        <f t="shared" si="35"/>
        <v>UND</v>
      </c>
      <c r="G1122" s="127"/>
    </row>
    <row r="1123" spans="1:7" ht="45">
      <c r="A1123" s="398">
        <v>170534</v>
      </c>
      <c r="B1123" s="398" t="s">
        <v>2418</v>
      </c>
      <c r="C1123" s="395" t="s">
        <v>1378</v>
      </c>
      <c r="D1123" s="396">
        <v>2113.4899999999998</v>
      </c>
      <c r="E1123" s="2" t="str">
        <f t="shared" si="34"/>
        <v>PIA EM AÇO INOX COM 02 CUBAS Nº 1, DIMENSÕES 0.60 X 2.50, INCLUSIVE VÁLVULA TIPO AMERICANA, EXCLUSIVE SIFÃO</v>
      </c>
      <c r="F1123" s="343" t="str">
        <f t="shared" si="35"/>
        <v>UND</v>
      </c>
      <c r="G1123" s="127"/>
    </row>
    <row r="1124" spans="1:7" ht="45">
      <c r="A1124" s="397">
        <v>170535</v>
      </c>
      <c r="B1124" s="397" t="s">
        <v>2419</v>
      </c>
      <c r="C1124" s="393" t="s">
        <v>1378</v>
      </c>
      <c r="D1124" s="400">
        <v>1430.07</v>
      </c>
      <c r="E1124" s="2" t="str">
        <f t="shared" si="34"/>
        <v>PIA EM AÇO INOX COM 01 CUBA Nº 1, DIMENSÕES DE 0.60 X 1.80M, INCLUSIVE VÁLVULA AMERICANA, EXCLUSIVE SIFÃO</v>
      </c>
      <c r="F1124" s="343" t="str">
        <f t="shared" si="35"/>
        <v>UND</v>
      </c>
      <c r="G1124" s="127"/>
    </row>
    <row r="1125" spans="1:7" ht="45">
      <c r="A1125" s="398">
        <v>170536</v>
      </c>
      <c r="B1125" s="398" t="s">
        <v>2420</v>
      </c>
      <c r="C1125" s="395" t="s">
        <v>1378</v>
      </c>
      <c r="D1125" s="399">
        <v>1832.32</v>
      </c>
      <c r="E1125" s="2" t="str">
        <f t="shared" si="34"/>
        <v>PIA EM AÇO INOX COM 02 CUBAS Nº 2, DIMENSÕES DE 0.60 X 2.10M, INCLUSIVE VÁLVULA AMERICANA, EXCLUSIVE SIFÃO</v>
      </c>
      <c r="F1125" s="343" t="str">
        <f t="shared" si="35"/>
        <v>UND</v>
      </c>
      <c r="G1125" s="127"/>
    </row>
    <row r="1126" spans="1:7" ht="45">
      <c r="A1126" s="397">
        <v>170537</v>
      </c>
      <c r="B1126" s="397" t="s">
        <v>2421</v>
      </c>
      <c r="C1126" s="393" t="s">
        <v>1378</v>
      </c>
      <c r="D1126" s="400">
        <v>30.34</v>
      </c>
      <c r="E1126" s="2" t="str">
        <f t="shared" si="34"/>
        <v>ASSENTO PLÁSTICO PARA VASO SANITÁRIO, MARCAS DE REFERÊNCIA DECA, CELITE OU IDEAL STANDARD</v>
      </c>
      <c r="F1126" s="343" t="str">
        <f t="shared" si="35"/>
        <v>UND</v>
      </c>
      <c r="G1126" s="127"/>
    </row>
    <row r="1127" spans="1:7" ht="30">
      <c r="A1127" s="398">
        <v>170538</v>
      </c>
      <c r="B1127" s="398" t="s">
        <v>2422</v>
      </c>
      <c r="C1127" s="395" t="s">
        <v>1378</v>
      </c>
      <c r="D1127" s="399">
        <v>17.55</v>
      </c>
      <c r="E1127" s="2" t="str">
        <f t="shared" si="34"/>
        <v>CHUVEIRO FRIO DE PVC, MARCAS DE REFERÊNCIA ATLAS, CIPLA OU AKROS</v>
      </c>
      <c r="F1127" s="343" t="str">
        <f t="shared" si="35"/>
        <v>UND</v>
      </c>
      <c r="G1127" s="127"/>
    </row>
    <row r="1128" spans="1:7" ht="45">
      <c r="A1128" s="397">
        <v>170539</v>
      </c>
      <c r="B1128" s="397" t="s">
        <v>2423</v>
      </c>
      <c r="C1128" s="393" t="s">
        <v>1378</v>
      </c>
      <c r="D1128" s="394">
        <v>506.51</v>
      </c>
      <c r="E1128" s="2" t="str">
        <f t="shared" si="34"/>
        <v>RESERVATÓRIO DE FIBRA DE VIDRO 500L, INCLUSIVE PEÇA DE MADEIRA 6X16CM PARA APOIO, EXCLUSIVE FLANGES E TORNEIRA DE BÓIA</v>
      </c>
      <c r="F1128" s="343" t="str">
        <f t="shared" si="35"/>
        <v>UND</v>
      </c>
      <c r="G1128" s="127"/>
    </row>
    <row r="1129" spans="1:7" ht="45">
      <c r="A1129" s="398">
        <v>170540</v>
      </c>
      <c r="B1129" s="398" t="s">
        <v>2424</v>
      </c>
      <c r="C1129" s="395" t="s">
        <v>1378</v>
      </c>
      <c r="D1129" s="396">
        <v>640.46</v>
      </c>
      <c r="E1129" s="2" t="str">
        <f t="shared" si="34"/>
        <v>RESERVATÓRIO DE FIBRA DE VIDRO 1000L, INCLUSIVE PEÇA DE MADEIRA 6X16CM PARA APOIO, EXCLUSIVE FLANGES E TORNEIRA DE BÓIA</v>
      </c>
      <c r="F1129" s="343" t="str">
        <f t="shared" si="35"/>
        <v>UND</v>
      </c>
      <c r="G1129" s="127"/>
    </row>
    <row r="1130" spans="1:7" ht="30">
      <c r="A1130" s="397">
        <v>170541</v>
      </c>
      <c r="B1130" s="397" t="s">
        <v>2425</v>
      </c>
      <c r="C1130" s="393" t="s">
        <v>1378</v>
      </c>
      <c r="D1130" s="394">
        <v>128.24</v>
      </c>
      <c r="E1130" s="2" t="str">
        <f t="shared" si="34"/>
        <v>FILTRO CURTO COM VAZÃO DE 180 L/H, MARCA DE REFERÊNCIA AQUALAR</v>
      </c>
      <c r="F1130" s="343" t="str">
        <f t="shared" si="35"/>
        <v>UND</v>
      </c>
      <c r="G1130" s="127"/>
    </row>
    <row r="1131" spans="1:7" ht="30">
      <c r="A1131" s="398">
        <v>170542</v>
      </c>
      <c r="B1131" s="398" t="s">
        <v>2426</v>
      </c>
      <c r="C1131" s="395" t="s">
        <v>1378</v>
      </c>
      <c r="D1131" s="396">
        <v>54.64</v>
      </c>
      <c r="E1131" s="2" t="str">
        <f t="shared" si="34"/>
        <v>VELA PARA FILTRO LONGO COM VAZÃO DE 360 L/H, MARCA DE REFERÊNCIA AQUALAR</v>
      </c>
      <c r="F1131" s="343" t="str">
        <f t="shared" si="35"/>
        <v>UND</v>
      </c>
      <c r="G1131" s="127"/>
    </row>
    <row r="1132" spans="1:7" ht="30">
      <c r="A1132" s="397">
        <v>170543</v>
      </c>
      <c r="B1132" s="397" t="s">
        <v>2427</v>
      </c>
      <c r="C1132" s="393" t="s">
        <v>1378</v>
      </c>
      <c r="D1132" s="394">
        <v>43.16</v>
      </c>
      <c r="E1132" s="2" t="str">
        <f t="shared" si="34"/>
        <v>VELA PARA FILTRO CURTO COM VAZÃO DE 180 L/H, MARCA DE REFERÊNCIA AQUALAR</v>
      </c>
      <c r="F1132" s="343" t="str">
        <f t="shared" si="35"/>
        <v>UND</v>
      </c>
      <c r="G1132" s="127"/>
    </row>
    <row r="1133" spans="1:7" ht="30">
      <c r="A1133" s="398">
        <v>170544</v>
      </c>
      <c r="B1133" s="398" t="s">
        <v>2428</v>
      </c>
      <c r="C1133" s="395" t="s">
        <v>1378</v>
      </c>
      <c r="D1133" s="396">
        <v>170.36</v>
      </c>
      <c r="E1133" s="2" t="str">
        <f t="shared" si="34"/>
        <v>FILTRO LONGO COM VAZÃO DE 360 L/H, MARCA DE REFERÊNCIA AQUALAR</v>
      </c>
      <c r="F1133" s="343" t="str">
        <f t="shared" si="35"/>
        <v>UND</v>
      </c>
      <c r="G1133" s="127"/>
    </row>
    <row r="1134" spans="1:7" ht="90">
      <c r="A1134" s="397">
        <v>170545</v>
      </c>
      <c r="B1134" s="397" t="s">
        <v>2429</v>
      </c>
      <c r="C1134" s="393" t="s">
        <v>1372</v>
      </c>
      <c r="D1134" s="394">
        <v>1015.07</v>
      </c>
      <c r="E1134" s="2" t="str">
        <f t="shared" si="34"/>
        <v>MICTÓRIO DE AÇO INOX, MARCAS DE REFERÊNCIA FISHER, METALPRESS OU MEKAL, COM 30 CM DE LARGURA E COMP. VARIÁVEL, INCLUSIVE VÁLVULA TIPO AMERICANA, ENGATE FLEXÍVEL CROMADO, VÁLVULA DE DESCARGA, SIFÃO CROMADO E CONJUNTO DE FIXAÇÃO</v>
      </c>
      <c r="F1134" s="343" t="str">
        <f t="shared" si="35"/>
        <v>M</v>
      </c>
      <c r="G1134" s="127"/>
    </row>
    <row r="1135" spans="1:7" ht="30">
      <c r="A1135" s="398">
        <v>170546</v>
      </c>
      <c r="B1135" s="398" t="s">
        <v>2430</v>
      </c>
      <c r="C1135" s="395" t="s">
        <v>1378</v>
      </c>
      <c r="D1135" s="396">
        <v>210.68</v>
      </c>
      <c r="E1135" s="2" t="str">
        <f t="shared" si="34"/>
        <v>TANQUE EM MÁRMORE SINTÉTICO COM 2 BOJOS, INCLUSIVE VÁLVULA E SIFÃO EM PVC</v>
      </c>
      <c r="F1135" s="343" t="str">
        <f t="shared" si="35"/>
        <v>UND</v>
      </c>
      <c r="G1135" s="127"/>
    </row>
    <row r="1136" spans="1:7" ht="45">
      <c r="A1136" s="397">
        <v>170547</v>
      </c>
      <c r="B1136" s="397" t="s">
        <v>2431</v>
      </c>
      <c r="C1136" s="393" t="s">
        <v>1378</v>
      </c>
      <c r="D1136" s="400">
        <v>466.86</v>
      </c>
      <c r="E1136" s="2" t="str">
        <f t="shared" si="34"/>
        <v>RESERVATÓRIO DE FIBRA DE VIDRO 310L, INCLUSIVE PEÇA DE MADEIRA 6 X 16 CM P/ APOIO, EXCLUSIVE FLANGE E TORNEIRA DE BÓIA</v>
      </c>
      <c r="F1136" s="343" t="str">
        <f t="shared" si="35"/>
        <v>UND</v>
      </c>
      <c r="G1136" s="127"/>
    </row>
    <row r="1137" spans="1:7" ht="45">
      <c r="A1137" s="398">
        <v>170548</v>
      </c>
      <c r="B1137" s="398" t="s">
        <v>2432</v>
      </c>
      <c r="C1137" s="395" t="s">
        <v>1378</v>
      </c>
      <c r="D1137" s="396">
        <v>1025.52</v>
      </c>
      <c r="E1137" s="2" t="str">
        <f t="shared" si="34"/>
        <v>RESERVATÓRIO DE FIBRA DE VIDRO 1500L, INCLUSIVE PEÇA 6X16CM PARA APOIO, EXCLUSIVE FLANGES E TORNEIRA DE BÓIA</v>
      </c>
      <c r="F1137" s="343" t="str">
        <f t="shared" si="35"/>
        <v>UND</v>
      </c>
      <c r="G1137" s="127"/>
    </row>
    <row r="1138" spans="1:7" ht="45">
      <c r="A1138" s="397">
        <v>170549</v>
      </c>
      <c r="B1138" s="397" t="s">
        <v>2433</v>
      </c>
      <c r="C1138" s="393" t="s">
        <v>1378</v>
      </c>
      <c r="D1138" s="394">
        <v>1667.28</v>
      </c>
      <c r="E1138" s="2" t="str">
        <f t="shared" si="34"/>
        <v>RESERVATÓRIO DE FIBRA DE VIDRO 3000 LITROS, INCLUSIVE PEÇA DE APOIO DE 6X16 CM, EXCLUSIVE FLANGES E TORNEIRA DE BÓIA</v>
      </c>
      <c r="F1138" s="343" t="str">
        <f t="shared" si="35"/>
        <v>UND</v>
      </c>
      <c r="G1138" s="127"/>
    </row>
    <row r="1139" spans="1:7" ht="45">
      <c r="A1139" s="398">
        <v>170550</v>
      </c>
      <c r="B1139" s="398" t="s">
        <v>2434</v>
      </c>
      <c r="C1139" s="395" t="s">
        <v>1378</v>
      </c>
      <c r="D1139" s="396">
        <v>1296.24</v>
      </c>
      <c r="E1139" s="2" t="str">
        <f t="shared" si="34"/>
        <v>RESERVATÓRIO DE FIBRA DE VIDRO 2000L, INCLUSIVE PEÇA DE APOIO 6X16 CM, EXCLUSIVE FLANGES E TORNEIRA DE BÓIA</v>
      </c>
      <c r="F1139" s="343" t="str">
        <f t="shared" si="35"/>
        <v>UND</v>
      </c>
      <c r="G1139" s="127"/>
    </row>
    <row r="1140" spans="1:7" ht="90">
      <c r="A1140" s="397">
        <v>170553</v>
      </c>
      <c r="B1140" s="397" t="s">
        <v>2435</v>
      </c>
      <c r="C1140" s="393" t="s">
        <v>1378</v>
      </c>
      <c r="D1140" s="400">
        <v>19318.72</v>
      </c>
      <c r="E1140" s="2" t="str">
        <f t="shared" si="34"/>
        <v>FILTRO INDUSTRIAL DE AREIA MODELO FA 4000 DA METALSINTER OU EQUIVALENTE, COM CAPACIDADE PARA 4000L/H, INCL. TUBULAÇÕES E REGISTROS PARA SISTEMA AUTO-LIMPANTE DE REVERSÃO DE FLUXO, A SER INSTALADO NA SAÍDA DA CAIXA D'ÁGUA.</v>
      </c>
      <c r="F1140" s="343" t="str">
        <f t="shared" si="35"/>
        <v>UND</v>
      </c>
      <c r="G1140" s="127"/>
    </row>
    <row r="1141" spans="1:7" ht="30">
      <c r="A1141" s="398">
        <v>170555</v>
      </c>
      <c r="B1141" s="718" t="s">
        <v>2436</v>
      </c>
      <c r="C1141" s="395" t="s">
        <v>1378</v>
      </c>
      <c r="D1141" s="399">
        <v>147.44</v>
      </c>
      <c r="E1141" s="2" t="str">
        <f t="shared" si="34"/>
        <v>TANQUE DE MÁRMORE SINTÉTICO COM UM BOJO, INCLUSIVE VÁLVULA E SIFÃO EM PVC</v>
      </c>
      <c r="F1141" s="343" t="str">
        <f t="shared" si="35"/>
        <v>UND</v>
      </c>
      <c r="G1141" s="127"/>
    </row>
    <row r="1142" spans="1:7" ht="90">
      <c r="A1142" s="397">
        <v>170557</v>
      </c>
      <c r="B1142" s="397" t="s">
        <v>2437</v>
      </c>
      <c r="C1142" s="393" t="s">
        <v>1372</v>
      </c>
      <c r="D1142" s="400">
        <v>1188.7</v>
      </c>
      <c r="E1142" s="2" t="str">
        <f t="shared" si="34"/>
        <v>BEBEDOURO EM AÇO INOX COLETIVO, MARCAS DE REFERÊNCIA FISHER, METALPRESS OU MEKAL, INCLUSIVE BASE DE APOIO EM CONCRETO E FECHAMENTO EM ALVENARIA REVESTIDA COM AZULEJO, INCLUSIVE VÁLVULA E SIFÃO, EXCLUSIVE TORNEIRAS</v>
      </c>
      <c r="F1142" s="343" t="str">
        <f t="shared" si="35"/>
        <v>M</v>
      </c>
      <c r="G1142" s="127"/>
    </row>
    <row r="1143" spans="1:7" ht="45">
      <c r="A1143" s="398">
        <v>170561</v>
      </c>
      <c r="B1143" s="398" t="s">
        <v>2438</v>
      </c>
      <c r="C1143" s="395" t="s">
        <v>1378</v>
      </c>
      <c r="D1143" s="396">
        <v>7942.92</v>
      </c>
      <c r="E1143" s="2" t="str">
        <f t="shared" si="34"/>
        <v>RESERVATÓRIO DE FIBRA DE VIDRO DE 15.000L, INCLUSIVE PEÇA DE MADEIRA 5 X 16CM PARA APOIO, EXCLUSIVE FLANGES E TORNEIRAS DE BOIA</v>
      </c>
      <c r="F1143" s="343" t="str">
        <f t="shared" si="35"/>
        <v>UND</v>
      </c>
      <c r="G1143" s="127"/>
    </row>
    <row r="1144" spans="1:7" ht="45">
      <c r="A1144" s="397">
        <v>170562</v>
      </c>
      <c r="B1144" s="397" t="s">
        <v>2439</v>
      </c>
      <c r="C1144" s="393" t="s">
        <v>1378</v>
      </c>
      <c r="D1144" s="400">
        <v>2714.46</v>
      </c>
      <c r="E1144" s="2" t="str">
        <f t="shared" ref="E1144:E1207" si="36">UPPER(B1144)</f>
        <v>BEBEBEDOURO ELÉTRICO DE PRESSÃO PARA PORTADORES DE NECESSIDADES ESPECIAIS IBBL BDF300 OU EQUIVALENTE</v>
      </c>
      <c r="F1144" s="343" t="str">
        <f t="shared" ref="F1144:F1207" si="37">UPPER(C1144)</f>
        <v>UND</v>
      </c>
      <c r="G1144" s="127"/>
    </row>
    <row r="1145" spans="1:7">
      <c r="A1145" s="398">
        <v>18</v>
      </c>
      <c r="B1145" s="398" t="s">
        <v>715</v>
      </c>
      <c r="C1145" s="395"/>
      <c r="D1145" s="399"/>
      <c r="E1145" s="2" t="str">
        <f t="shared" si="36"/>
        <v>APARELHOS ELÉTRICOS</v>
      </c>
      <c r="F1145" s="343" t="str">
        <f t="shared" si="37"/>
        <v/>
      </c>
      <c r="G1145" s="127"/>
    </row>
    <row r="1146" spans="1:7">
      <c r="A1146" s="397">
        <v>1801</v>
      </c>
      <c r="B1146" s="397" t="s">
        <v>2440</v>
      </c>
      <c r="C1146" s="393"/>
      <c r="D1146" s="400"/>
      <c r="E1146" s="2" t="str">
        <f t="shared" si="36"/>
        <v>LUMINÁRIAS</v>
      </c>
      <c r="F1146" s="343" t="str">
        <f t="shared" si="37"/>
        <v/>
      </c>
      <c r="G1146" s="127"/>
    </row>
    <row r="1147" spans="1:7" ht="75">
      <c r="A1147" s="391">
        <v>180101</v>
      </c>
      <c r="B1147" s="391" t="s">
        <v>2441</v>
      </c>
      <c r="C1147" s="395" t="s">
        <v>1378</v>
      </c>
      <c r="D1147" s="396">
        <v>84.7</v>
      </c>
      <c r="E1147" s="2" t="str">
        <f t="shared" si="36"/>
        <v>LUMINÁRIA P/ DUAS LÂMPADAS FLUORESCENTES 20W, COMPLETA, C/ REATOR DUPLO-127V PARTIDA RÁPIDA E ALTO FATOR DE POTÊNCIA, SOQUETE ANTIVIBRATÓRIO E LÂMPADA FLUORESCENTE 20W-127V</v>
      </c>
      <c r="F1147" s="343" t="str">
        <f t="shared" si="37"/>
        <v>UND</v>
      </c>
      <c r="G1147" s="127"/>
    </row>
    <row r="1148" spans="1:7" ht="75">
      <c r="A1148" s="392">
        <v>180102</v>
      </c>
      <c r="B1148" s="392" t="s">
        <v>2442</v>
      </c>
      <c r="C1148" s="393" t="s">
        <v>1378</v>
      </c>
      <c r="D1148" s="394">
        <v>90.36</v>
      </c>
      <c r="E1148" s="2" t="str">
        <f t="shared" si="36"/>
        <v>LUMINÁRIA P/ DUAS LÂMPADAS FLUORESCENTES 40W, COMPLETA, C/ REATOR DUPLO-127V PARTIDA RÁPIDA E ALTO FATOR DE POTÊNCIA, SOQUETE ANTIVIBRATÓRIO E LÂMPADA FLUORESCENTE 40W-127V</v>
      </c>
      <c r="F1148" s="343" t="str">
        <f t="shared" si="37"/>
        <v>UND</v>
      </c>
      <c r="G1148" s="127"/>
    </row>
    <row r="1149" spans="1:7" ht="75">
      <c r="A1149" s="398">
        <v>180103</v>
      </c>
      <c r="B1149" s="398" t="s">
        <v>2443</v>
      </c>
      <c r="C1149" s="395" t="s">
        <v>1378</v>
      </c>
      <c r="D1149" s="396">
        <v>143.79</v>
      </c>
      <c r="E1149" s="2" t="str">
        <f t="shared" si="36"/>
        <v>LUMINÁRIA P/ QUATRO LÂMPADAS FLUORESCENTES 20W, COMPLETA, C/ REATORES DUPLOS - 127V PARTIDA RÁPIDA E ALTO FATOR DE POTÊNCIA, SOQUETE ANTIVIBRATÓRIO E LÂMPADA FLUORESCENTE 20W-127V</v>
      </c>
      <c r="F1149" s="343" t="str">
        <f t="shared" si="37"/>
        <v>UND</v>
      </c>
      <c r="G1149" s="127"/>
    </row>
    <row r="1150" spans="1:7" ht="75">
      <c r="A1150" s="397">
        <v>180104</v>
      </c>
      <c r="B1150" s="397" t="s">
        <v>2444</v>
      </c>
      <c r="C1150" s="393" t="s">
        <v>1378</v>
      </c>
      <c r="D1150" s="394">
        <v>167.71</v>
      </c>
      <c r="E1150" s="2" t="str">
        <f t="shared" si="36"/>
        <v>LUMINÁRIA P/ QUATRO LÂMPADAS FLUORESCENTES 40W, COMPLETA, C/REATORES DUPLOS-127V PARTIDA RÁPIDA E ALTO FATOR DE POTÊNCIA, SOQUETE ANTIVIBRATÓRIO E LÂMPADA FLUORESCENTE 40W-127V</v>
      </c>
      <c r="F1150" s="343" t="str">
        <f t="shared" si="37"/>
        <v>UND</v>
      </c>
      <c r="G1150" s="127"/>
    </row>
    <row r="1151" spans="1:7" ht="30">
      <c r="A1151" s="398">
        <v>180105</v>
      </c>
      <c r="B1151" s="398" t="s">
        <v>2445</v>
      </c>
      <c r="C1151" s="395" t="s">
        <v>1378</v>
      </c>
      <c r="D1151" s="396">
        <v>50.8</v>
      </c>
      <c r="E1151" s="2" t="str">
        <f t="shared" si="36"/>
        <v>PLAFONIER COM GLOBO LEITOSO E LÂMPADA INCANDESCENTE DE 60W</v>
      </c>
      <c r="F1151" s="343" t="str">
        <f t="shared" si="37"/>
        <v>UND</v>
      </c>
      <c r="G1151" s="127"/>
    </row>
    <row r="1152" spans="1:7" ht="30">
      <c r="A1152" s="397">
        <v>180106</v>
      </c>
      <c r="B1152" s="397" t="s">
        <v>2446</v>
      </c>
      <c r="C1152" s="393" t="s">
        <v>1378</v>
      </c>
      <c r="D1152" s="394">
        <v>64.959999999999994</v>
      </c>
      <c r="E1152" s="2" t="str">
        <f t="shared" si="36"/>
        <v>ARANDELA COM LÂMPADA INCANDESCENTE DE 60W</v>
      </c>
      <c r="F1152" s="343" t="str">
        <f t="shared" si="37"/>
        <v>UND</v>
      </c>
      <c r="G1152" s="127"/>
    </row>
    <row r="1153" spans="1:7" ht="45">
      <c r="A1153" s="398">
        <v>180107</v>
      </c>
      <c r="B1153" s="398" t="s">
        <v>2447</v>
      </c>
      <c r="C1153" s="395" t="s">
        <v>1378</v>
      </c>
      <c r="D1153" s="396">
        <v>105.74</v>
      </c>
      <c r="E1153" s="2" t="str">
        <f t="shared" si="36"/>
        <v>LUMINÁRIA INDUSTRIAL A PROVA DE TEMPO, 45 GRAUS, WETZEL OU EQUIVALENTE, INCLUSIVE LAMPADA MISTA 160W</v>
      </c>
      <c r="F1153" s="343" t="str">
        <f t="shared" si="37"/>
        <v>UND</v>
      </c>
      <c r="G1153" s="127"/>
    </row>
    <row r="1154" spans="1:7" ht="75">
      <c r="A1154" s="397">
        <v>180108</v>
      </c>
      <c r="B1154" s="397" t="s">
        <v>2448</v>
      </c>
      <c r="C1154" s="393" t="s">
        <v>1378</v>
      </c>
      <c r="D1154" s="394">
        <v>64.2</v>
      </c>
      <c r="E1154" s="2" t="str">
        <f t="shared" si="36"/>
        <v>LUMINÁRIA PARA UMA LÂMPADA FLUORESCENTE 20W, COMPLETA, C/ REATOR SIMPLES-127V PARTIDA RÁPIDA ALTO FATOR DE POTÊNCIA, SOQUETE ANTIVIBRATÓRIO E LÂMPADA FLUORESCENTE 20W-127V</v>
      </c>
      <c r="F1154" s="343" t="str">
        <f t="shared" si="37"/>
        <v>UND</v>
      </c>
      <c r="G1154" s="127"/>
    </row>
    <row r="1155" spans="1:7" ht="75">
      <c r="A1155" s="398">
        <v>180109</v>
      </c>
      <c r="B1155" s="398" t="s">
        <v>2449</v>
      </c>
      <c r="C1155" s="395" t="s">
        <v>1378</v>
      </c>
      <c r="D1155" s="396">
        <v>69.319999999999993</v>
      </c>
      <c r="E1155" s="2" t="str">
        <f t="shared" si="36"/>
        <v>LUMINÁRIA PARA UMA LÂMPADA FLUORESCENTE 40W, COMPLETA, C/ REATOR SIMPLES-127V PARTIDA RÁPIDA ALTO FATOR DE POTÊNCIA, SOQUETE ANTIVIBRATÓRIO E LÂMPADA FLUORESCENTE 40W-127V</v>
      </c>
      <c r="F1155" s="343" t="str">
        <f t="shared" si="37"/>
        <v>UND</v>
      </c>
      <c r="G1155" s="127"/>
    </row>
    <row r="1156" spans="1:7" ht="30">
      <c r="A1156" s="397">
        <v>180110</v>
      </c>
      <c r="B1156" s="397" t="s">
        <v>2450</v>
      </c>
      <c r="C1156" s="393" t="s">
        <v>1378</v>
      </c>
      <c r="D1156" s="394">
        <v>65.7</v>
      </c>
      <c r="E1156" s="2" t="str">
        <f t="shared" si="36"/>
        <v>ARANDELA COM LÂMPADA INCANDESCENTE DE 100W</v>
      </c>
      <c r="F1156" s="343" t="str">
        <f t="shared" si="37"/>
        <v>UND</v>
      </c>
      <c r="G1156" s="127"/>
    </row>
    <row r="1157" spans="1:7" ht="75">
      <c r="A1157" s="398">
        <v>180111</v>
      </c>
      <c r="B1157" s="398" t="s">
        <v>2451</v>
      </c>
      <c r="C1157" s="395" t="s">
        <v>1378</v>
      </c>
      <c r="D1157" s="396">
        <v>124.21</v>
      </c>
      <c r="E1157" s="2" t="str">
        <f t="shared" si="36"/>
        <v>LUMINÁRIA P/ DUAS LÂMPADAS FLUORESCENTES 40W, C/ DIFUSOR, COMPLETA, C/ REATOR DUPLO-127V PARTIDA RÁPIDA E ALTO FATOR DE POTÊNCIA, SOQUETE ANTIVIBRATÓRIO E LÂMPADAS FLUORESCENTES 40W-127V</v>
      </c>
      <c r="F1157" s="343" t="str">
        <f t="shared" si="37"/>
        <v>UND</v>
      </c>
      <c r="G1157" s="127"/>
    </row>
    <row r="1158" spans="1:7" ht="75">
      <c r="A1158" s="397">
        <v>180114</v>
      </c>
      <c r="B1158" s="397" t="s">
        <v>2452</v>
      </c>
      <c r="C1158" s="393" t="s">
        <v>1378</v>
      </c>
      <c r="D1158" s="394">
        <v>123.53</v>
      </c>
      <c r="E1158" s="2" t="str">
        <f t="shared" si="36"/>
        <v>LUMINÁRIA P/ TRÊS LÂMPADAS FLUORESCENTES 40W, COMPLETA, COM REATOR DUPLO-127V PARTIDA RÁPIDA E ALTO FATOR DE POTÊNCIA, SOQUETE ANTIVIBRATÓRIO E LÂMPADA FLUORESCENTE 40W-127V</v>
      </c>
      <c r="F1158" s="343" t="str">
        <f t="shared" si="37"/>
        <v>UND</v>
      </c>
      <c r="G1158" s="127"/>
    </row>
    <row r="1159" spans="1:7" ht="30">
      <c r="A1159" s="398">
        <v>180115</v>
      </c>
      <c r="B1159" s="398" t="s">
        <v>2453</v>
      </c>
      <c r="C1159" s="395" t="s">
        <v>1378</v>
      </c>
      <c r="D1159" s="396">
        <v>42.63</v>
      </c>
      <c r="E1159" s="2" t="str">
        <f t="shared" si="36"/>
        <v>LUMINÁRIA TIPO GLOBO DE PLÁSTICO 9X4", INCLUSIVE PLAFONIER</v>
      </c>
      <c r="F1159" s="343" t="str">
        <f t="shared" si="37"/>
        <v>UND</v>
      </c>
      <c r="G1159" s="127"/>
    </row>
    <row r="1160" spans="1:7" ht="105">
      <c r="A1160" s="397">
        <v>180123</v>
      </c>
      <c r="B1160" s="397" t="s">
        <v>2454</v>
      </c>
      <c r="C1160" s="393" t="s">
        <v>1378</v>
      </c>
      <c r="D1160" s="394">
        <v>206.43</v>
      </c>
      <c r="E1160" s="2" t="str">
        <f t="shared" si="36"/>
        <v>LUMINARIA SOBREPOR COMPL.,CORPO CH. AÇO PINTADA BRANCA,REFLETOR,ALETAS PARABÓLICAS ALUM.ALTA PUREZA E REFLETÂNCIA,2 LÂMP.FLUOR.TUBULARES DE 16W/127V, REATOR DUPLO 127V,PART.RÁP.AFP,SOQ. ANTIVIB.,REF. CAA01-S216 LUMICENTER OU EQU.</v>
      </c>
      <c r="F1160" s="343" t="str">
        <f t="shared" si="37"/>
        <v>UND</v>
      </c>
      <c r="G1160" s="127"/>
    </row>
    <row r="1161" spans="1:7" ht="105">
      <c r="A1161" s="398">
        <v>180124</v>
      </c>
      <c r="B1161" s="398" t="s">
        <v>2455</v>
      </c>
      <c r="C1161" s="395" t="s">
        <v>1378</v>
      </c>
      <c r="D1161" s="396">
        <v>289.83999999999997</v>
      </c>
      <c r="E1161" s="2" t="str">
        <f t="shared" si="36"/>
        <v>LUMINARIA SOBREPOR COMPL.,CORPO CH. AÇO PINTADA BRANCA,REFLETOR ALETAS PARABÓLICAS ALUM.ALTA PUREZA E REFLETÂNCIA,2 LÂMP.FLUOR.TUBULARES DE 32W/127V, REATOR DUPLO 127V,PART.RÁP.AFP, SOQ. ANTIVIB.,REF. CAA01-S232 LUMICENTER OU EQU.</v>
      </c>
      <c r="F1161" s="343" t="str">
        <f t="shared" si="37"/>
        <v>UND</v>
      </c>
      <c r="G1161" s="127"/>
    </row>
    <row r="1162" spans="1:7" ht="105">
      <c r="A1162" s="397">
        <v>180125</v>
      </c>
      <c r="B1162" s="397" t="s">
        <v>2456</v>
      </c>
      <c r="C1162" s="393" t="s">
        <v>1378</v>
      </c>
      <c r="D1162" s="394">
        <v>165.04</v>
      </c>
      <c r="E1162" s="2" t="str">
        <f t="shared" si="36"/>
        <v>LUMINARIA EMBUTIR COMPL.,CORPO CH. AÇO PINTADA BRANCA,REFLETOR ALETAS PARABÓLICAS ALUM.ALTA PUREZA E REFLETÂNCIA,2 LÂMP.FLUOR.TUBULARES DE 16W/127V, REATOR DUPLO 127V, PART.RÁP.AFP, SOQ. ANTIVIB.,REF. CAA01-E216 LUMICENTER OU EQU</v>
      </c>
      <c r="F1162" s="343" t="str">
        <f t="shared" si="37"/>
        <v>UND</v>
      </c>
      <c r="G1162" s="127"/>
    </row>
    <row r="1163" spans="1:7" ht="90">
      <c r="A1163" s="398">
        <v>180126</v>
      </c>
      <c r="B1163" s="398" t="s">
        <v>2457</v>
      </c>
      <c r="C1163" s="395" t="s">
        <v>1378</v>
      </c>
      <c r="D1163" s="396">
        <v>229.24</v>
      </c>
      <c r="E1163" s="2" t="str">
        <f t="shared" si="36"/>
        <v>LUMINARIA EMBUTIR COMPL.,CORPO CH. AÇO PINTADA BRANCA,REFLETOR, ALETAS PARABÓLICAS ALUM.ALTA PUREZA E REFLETÂNCIA,2 LÂMP. FLUOR.TUBULARES DE 32W/127V, C/ REATOR DUPLO 127V, PAR.RÁP.AFP, SOQ. ANTIVIB.,REF. CAA01-E232 LUMICENTER OU</v>
      </c>
      <c r="F1163" s="343" t="str">
        <f t="shared" si="37"/>
        <v>UND</v>
      </c>
      <c r="G1163" s="127"/>
    </row>
    <row r="1164" spans="1:7" ht="105">
      <c r="A1164" s="397">
        <v>180127</v>
      </c>
      <c r="B1164" s="397" t="s">
        <v>2458</v>
      </c>
      <c r="C1164" s="393" t="s">
        <v>1378</v>
      </c>
      <c r="D1164" s="394">
        <v>183.81</v>
      </c>
      <c r="E1164" s="2" t="str">
        <f t="shared" si="36"/>
        <v>LUMINÁRIA SOBREPOR COMPL.,CORPO CH. AÇO PINTADA BRANCA,REFLETOR,ALETAS PARABÓLICAS ALUM.ALTA PUREZA E REFLETÂNCIA,4 LÂMP.FLUOR.TUBULARES DE 16W/127V,REATORES DUPLO 127V, PART.RÁP.AFP,SOQ. ANTIVIB.,REF.CAA01-S416 LUMICENTER OU EQU.</v>
      </c>
      <c r="F1164" s="343" t="str">
        <f t="shared" si="37"/>
        <v>UND</v>
      </c>
      <c r="G1164" s="127"/>
    </row>
    <row r="1165" spans="1:7" ht="105">
      <c r="A1165" s="398">
        <v>180128</v>
      </c>
      <c r="B1165" s="398" t="s">
        <v>2459</v>
      </c>
      <c r="C1165" s="395" t="s">
        <v>1378</v>
      </c>
      <c r="D1165" s="396">
        <v>243.14</v>
      </c>
      <c r="E1165" s="2" t="str">
        <f t="shared" si="36"/>
        <v>LUMINÁRIA EMBUTIR COMPL.,CORPO CH.AÇO PINTADA BRANCA,REFLETOR,ALETAS PARABÓLICAS ALUM.ALTA PUREZA E REFLETÂNCIA,4 LÂMP.FLUOR.TUBULARES DE 16W/127V,REATORES DUPLO 127V,PART.RÁP.AFP, SOQ.ANTIVIB.,REF. CAA01-E416 LUMICENTER OU EQU.</v>
      </c>
      <c r="F1165" s="343" t="str">
        <f t="shared" si="37"/>
        <v>UND</v>
      </c>
      <c r="G1165" s="127"/>
    </row>
    <row r="1166" spans="1:7" ht="105">
      <c r="A1166" s="397">
        <v>180129</v>
      </c>
      <c r="B1166" s="397" t="s">
        <v>2460</v>
      </c>
      <c r="C1166" s="393" t="s">
        <v>1378</v>
      </c>
      <c r="D1166" s="394">
        <v>115.16</v>
      </c>
      <c r="E1166" s="2" t="str">
        <f t="shared" si="36"/>
        <v>LUMINÁRIA CILÍNDRICA EMBUTIR,P/1 LÂMP.FLUOR.COMPACTA 26W,CORPO CH.AÇO FOSFOTIZADA,PINTADA ELETROSTATICAMENTE,REFLETOR REPUXADO ALUM.ANODIZADO,DIFUSOR VIDRO TEMPERADO,CENTRO JATEADO,REF.EF06-E126 VJC LUMICENTER OU EQU.</v>
      </c>
      <c r="F1166" s="343" t="str">
        <f t="shared" si="37"/>
        <v>UND</v>
      </c>
      <c r="G1166" s="127"/>
    </row>
    <row r="1167" spans="1:7">
      <c r="A1167" s="398">
        <v>1802</v>
      </c>
      <c r="B1167" s="713" t="s">
        <v>2461</v>
      </c>
      <c r="C1167" s="395"/>
      <c r="D1167" s="396"/>
      <c r="E1167" s="2" t="str">
        <f t="shared" si="36"/>
        <v>INTERRUPTORES E TOMADAS</v>
      </c>
      <c r="F1167" s="343" t="str">
        <f t="shared" si="37"/>
        <v/>
      </c>
      <c r="G1167" s="127"/>
    </row>
    <row r="1168" spans="1:7" ht="30">
      <c r="A1168" s="397">
        <v>180201</v>
      </c>
      <c r="B1168" s="397" t="s">
        <v>2462</v>
      </c>
      <c r="C1168" s="393" t="s">
        <v>1378</v>
      </c>
      <c r="D1168" s="394">
        <v>19.84</v>
      </c>
      <c r="E1168" s="2" t="str">
        <f t="shared" si="36"/>
        <v>TOMADA PADRÃO BRASILEIRO LINHA BRANCA, NBR 14136 2 POLOS 10A/250V, COM PLACA 4X2"</v>
      </c>
      <c r="F1168" s="343" t="str">
        <f t="shared" si="37"/>
        <v>UND</v>
      </c>
      <c r="G1168" s="127"/>
    </row>
    <row r="1169" spans="1:7" ht="30">
      <c r="A1169" s="391">
        <v>180202</v>
      </c>
      <c r="B1169" s="391" t="s">
        <v>2463</v>
      </c>
      <c r="C1169" s="395" t="s">
        <v>1378</v>
      </c>
      <c r="D1169" s="396">
        <v>23.8</v>
      </c>
      <c r="E1169" s="2" t="str">
        <f t="shared" si="36"/>
        <v>TOMADA 2 POLOS MAIS TERRA 20A/250V, COM PLACA 4X2"</v>
      </c>
      <c r="F1169" s="343" t="str">
        <f t="shared" si="37"/>
        <v>UND</v>
      </c>
      <c r="G1169" s="127"/>
    </row>
    <row r="1170" spans="1:7" ht="30">
      <c r="A1170" s="397">
        <v>180203</v>
      </c>
      <c r="B1170" s="397" t="s">
        <v>2464</v>
      </c>
      <c r="C1170" s="393" t="s">
        <v>1378</v>
      </c>
      <c r="D1170" s="394">
        <v>34.119999999999997</v>
      </c>
      <c r="E1170" s="2" t="str">
        <f t="shared" si="36"/>
        <v>TOMADA PARA TELEFONE QUATRO POLOS, PADRÃO TELEBRAS, COM PLACA 4X4"</v>
      </c>
      <c r="F1170" s="343" t="str">
        <f t="shared" si="37"/>
        <v>UND</v>
      </c>
      <c r="G1170" s="127"/>
    </row>
    <row r="1171" spans="1:7" ht="30">
      <c r="A1171" s="398">
        <v>180204</v>
      </c>
      <c r="B1171" s="398" t="s">
        <v>2465</v>
      </c>
      <c r="C1171" s="395" t="s">
        <v>1378</v>
      </c>
      <c r="D1171" s="396">
        <v>15.2</v>
      </c>
      <c r="E1171" s="2" t="str">
        <f t="shared" si="36"/>
        <v>INTERRUPTOR DE UMA TECLA SIMPLES 10A/250V, COM PLACA 4X2"</v>
      </c>
      <c r="F1171" s="343" t="str">
        <f t="shared" si="37"/>
        <v>UND</v>
      </c>
      <c r="G1171" s="127"/>
    </row>
    <row r="1172" spans="1:7" ht="30">
      <c r="A1172" s="397">
        <v>180205</v>
      </c>
      <c r="B1172" s="397" t="s">
        <v>2466</v>
      </c>
      <c r="C1172" s="393" t="s">
        <v>1378</v>
      </c>
      <c r="D1172" s="394">
        <v>24.09</v>
      </c>
      <c r="E1172" s="2" t="str">
        <f t="shared" si="36"/>
        <v>INTERRUPTOR DE DUAS TECLAS SIMPLES 10A/250V, COM PLACA 4X2"</v>
      </c>
      <c r="F1172" s="343" t="str">
        <f t="shared" si="37"/>
        <v>UND</v>
      </c>
      <c r="G1172" s="127"/>
    </row>
    <row r="1173" spans="1:7" ht="30">
      <c r="A1173" s="398">
        <v>180206</v>
      </c>
      <c r="B1173" s="398" t="s">
        <v>2467</v>
      </c>
      <c r="C1173" s="395" t="s">
        <v>1378</v>
      </c>
      <c r="D1173" s="396">
        <v>18.97</v>
      </c>
      <c r="E1173" s="2" t="str">
        <f t="shared" si="36"/>
        <v>INTERRUPTOR DE UMA TECLA PARALELO 10A/250V, COM PLACA 4X2"</v>
      </c>
      <c r="F1173" s="343" t="str">
        <f t="shared" si="37"/>
        <v>UND</v>
      </c>
      <c r="G1173" s="127"/>
    </row>
    <row r="1174" spans="1:7" ht="60">
      <c r="A1174" s="397">
        <v>180207</v>
      </c>
      <c r="B1174" s="397" t="s">
        <v>2468</v>
      </c>
      <c r="C1174" s="393" t="s">
        <v>1378</v>
      </c>
      <c r="D1174" s="394">
        <v>24.15</v>
      </c>
      <c r="E1174" s="2" t="str">
        <f t="shared" si="36"/>
        <v>INTERRUPTOR DE UMA TECLA SIMPLES 10A/250V E UMA TOMADA 2 POLOS 10A/250V, PADRÃO BRASILEIRO, NBR 14136, LINHA BRANCA, COM PLACA 4X2"</v>
      </c>
      <c r="F1174" s="343" t="str">
        <f t="shared" si="37"/>
        <v>UND</v>
      </c>
      <c r="G1174" s="127"/>
    </row>
    <row r="1175" spans="1:7" ht="45">
      <c r="A1175" s="398">
        <v>180208</v>
      </c>
      <c r="B1175" s="398" t="s">
        <v>2469</v>
      </c>
      <c r="C1175" s="395" t="s">
        <v>1378</v>
      </c>
      <c r="D1175" s="396">
        <v>33.01</v>
      </c>
      <c r="E1175" s="2" t="str">
        <f t="shared" si="36"/>
        <v>INTERRUPTOR DE DUAS TECLAS SIMPLES 10A/250V E UMA TOMADA 2 POLOS UNIVERSAL 10A/250V, COM PLACA 4X2"</v>
      </c>
      <c r="F1175" s="343" t="str">
        <f t="shared" si="37"/>
        <v>UND</v>
      </c>
      <c r="G1175" s="127"/>
    </row>
    <row r="1176" spans="1:7" ht="30">
      <c r="A1176" s="397">
        <v>180209</v>
      </c>
      <c r="B1176" s="397" t="s">
        <v>2470</v>
      </c>
      <c r="C1176" s="393" t="s">
        <v>1378</v>
      </c>
      <c r="D1176" s="394">
        <v>16.579999999999998</v>
      </c>
      <c r="E1176" s="2" t="str">
        <f t="shared" si="36"/>
        <v>INTERRUPTOR PULSADOR DE CAMPAINHA 10A/250V, COM PLACA 4X2"</v>
      </c>
      <c r="F1176" s="343" t="str">
        <f t="shared" si="37"/>
        <v>UND</v>
      </c>
      <c r="G1176" s="127"/>
    </row>
    <row r="1177" spans="1:7">
      <c r="A1177" s="398">
        <v>180210</v>
      </c>
      <c r="B1177" s="398" t="s">
        <v>2471</v>
      </c>
      <c r="C1177" s="395" t="s">
        <v>1378</v>
      </c>
      <c r="D1177" s="396">
        <v>21.02</v>
      </c>
      <c r="E1177" s="2" t="str">
        <f t="shared" si="36"/>
        <v>TOMADA DE 3 POLOS 20A/250V, COM PLACA 4X2"</v>
      </c>
      <c r="F1177" s="343" t="str">
        <f t="shared" si="37"/>
        <v>UND</v>
      </c>
      <c r="G1177" s="127"/>
    </row>
    <row r="1178" spans="1:7" ht="45">
      <c r="A1178" s="397">
        <v>180211</v>
      </c>
      <c r="B1178" s="397" t="s">
        <v>2472</v>
      </c>
      <c r="C1178" s="393" t="s">
        <v>1378</v>
      </c>
      <c r="D1178" s="394">
        <v>55.28</v>
      </c>
      <c r="E1178" s="2" t="str">
        <f t="shared" si="36"/>
        <v>INTERRUPTOR DE TRÊS TECLAS SIMPLES 10 A/250 V E DUAS TECLAS SIMPLES 10A/250V, COM PLACA 4X4"</v>
      </c>
      <c r="F1178" s="343" t="str">
        <f t="shared" si="37"/>
        <v>UND</v>
      </c>
      <c r="G1178" s="127"/>
    </row>
    <row r="1179" spans="1:7" ht="30">
      <c r="A1179" s="398">
        <v>180212</v>
      </c>
      <c r="B1179" s="398" t="s">
        <v>2473</v>
      </c>
      <c r="C1179" s="395" t="s">
        <v>1378</v>
      </c>
      <c r="D1179" s="396">
        <v>32.15</v>
      </c>
      <c r="E1179" s="2" t="str">
        <f t="shared" si="36"/>
        <v>INTERRUPTOR DE TRÊS TECLAS SIMPLES 10A/250V, C/ PLACA 4X2"</v>
      </c>
      <c r="F1179" s="343" t="str">
        <f t="shared" si="37"/>
        <v>UND</v>
      </c>
      <c r="G1179" s="127"/>
    </row>
    <row r="1180" spans="1:7">
      <c r="A1180" s="397">
        <v>180217</v>
      </c>
      <c r="B1180" s="397" t="s">
        <v>2474</v>
      </c>
      <c r="C1180" s="393" t="s">
        <v>1378</v>
      </c>
      <c r="D1180" s="394">
        <v>3.38</v>
      </c>
      <c r="E1180" s="2" t="str">
        <f t="shared" si="36"/>
        <v>ESPELHO PARA CAIXA ESTAMPADA 4 X 2"</v>
      </c>
      <c r="F1180" s="343" t="str">
        <f t="shared" si="37"/>
        <v>UND</v>
      </c>
      <c r="G1180" s="127"/>
    </row>
    <row r="1181" spans="1:7">
      <c r="A1181" s="398">
        <v>180218</v>
      </c>
      <c r="B1181" s="398" t="s">
        <v>2475</v>
      </c>
      <c r="C1181" s="395" t="s">
        <v>1378</v>
      </c>
      <c r="D1181" s="396">
        <v>5.81</v>
      </c>
      <c r="E1181" s="2" t="str">
        <f t="shared" si="36"/>
        <v>ESPELHO PARA CAIXA ESTAMPADA 4 X 4"</v>
      </c>
      <c r="F1181" s="343" t="str">
        <f t="shared" si="37"/>
        <v>UND</v>
      </c>
      <c r="G1181" s="127"/>
    </row>
    <row r="1182" spans="1:7">
      <c r="A1182" s="397">
        <v>180220</v>
      </c>
      <c r="B1182" s="397" t="s">
        <v>2476</v>
      </c>
      <c r="C1182" s="393" t="s">
        <v>1378</v>
      </c>
      <c r="D1182" s="394">
        <v>13.86</v>
      </c>
      <c r="E1182" s="2" t="str">
        <f t="shared" si="36"/>
        <v>TOMADA COAXIAL 75 OHMS PARA TV</v>
      </c>
      <c r="F1182" s="343" t="str">
        <f t="shared" si="37"/>
        <v>UND</v>
      </c>
      <c r="G1182" s="127"/>
    </row>
    <row r="1183" spans="1:7">
      <c r="A1183" s="398">
        <v>1803</v>
      </c>
      <c r="B1183" s="398" t="s">
        <v>2477</v>
      </c>
      <c r="C1183" s="395"/>
      <c r="D1183" s="396"/>
      <c r="E1183" s="2" t="str">
        <f t="shared" si="36"/>
        <v>BOMBAS</v>
      </c>
      <c r="F1183" s="343" t="str">
        <f t="shared" si="37"/>
        <v/>
      </c>
      <c r="G1183" s="127"/>
    </row>
    <row r="1184" spans="1:7" ht="30">
      <c r="A1184" s="397">
        <v>180301</v>
      </c>
      <c r="B1184" s="397" t="s">
        <v>2478</v>
      </c>
      <c r="C1184" s="393" t="s">
        <v>1378</v>
      </c>
      <c r="D1184" s="394">
        <v>2406.37</v>
      </c>
      <c r="E1184" s="2" t="str">
        <f t="shared" si="36"/>
        <v>BOMBA CENTRÍFUGA TRIFÁSICA 5CV, MODELO 618 DANCOR, OU EQUIVALENTE</v>
      </c>
      <c r="F1184" s="343" t="str">
        <f t="shared" si="37"/>
        <v>UND</v>
      </c>
      <c r="G1184" s="127"/>
    </row>
    <row r="1185" spans="1:7">
      <c r="A1185" s="391">
        <v>180302</v>
      </c>
      <c r="B1185" s="391" t="s">
        <v>2479</v>
      </c>
      <c r="C1185" s="395" t="s">
        <v>1378</v>
      </c>
      <c r="D1185" s="396">
        <v>649.73</v>
      </c>
      <c r="E1185" s="2" t="str">
        <f t="shared" si="36"/>
        <v>BOMBA CENTRÍFUGA MONOFÁSICA 1/2 CV</v>
      </c>
      <c r="F1185" s="343" t="str">
        <f t="shared" si="37"/>
        <v>UND</v>
      </c>
      <c r="G1185" s="127"/>
    </row>
    <row r="1186" spans="1:7">
      <c r="A1186" s="397">
        <v>180303</v>
      </c>
      <c r="B1186" s="397" t="s">
        <v>2480</v>
      </c>
      <c r="C1186" s="393" t="s">
        <v>1378</v>
      </c>
      <c r="D1186" s="400">
        <v>1042.77</v>
      </c>
      <c r="E1186" s="2" t="str">
        <f t="shared" si="36"/>
        <v>BOMBA CENTRÍFUGA MONOFÁSICA 3/4 CV</v>
      </c>
      <c r="F1186" s="343" t="str">
        <f t="shared" si="37"/>
        <v>UND</v>
      </c>
      <c r="G1186" s="127"/>
    </row>
    <row r="1187" spans="1:7">
      <c r="A1187" s="398">
        <v>180304</v>
      </c>
      <c r="B1187" s="398" t="s">
        <v>2481</v>
      </c>
      <c r="C1187" s="395" t="s">
        <v>1378</v>
      </c>
      <c r="D1187" s="396">
        <v>1014.53</v>
      </c>
      <c r="E1187" s="2" t="str">
        <f t="shared" si="36"/>
        <v>BOMBA CENTRIFUGA TRIFÁSICA 2CV</v>
      </c>
      <c r="F1187" s="343" t="str">
        <f t="shared" si="37"/>
        <v>UND</v>
      </c>
      <c r="G1187" s="127"/>
    </row>
    <row r="1188" spans="1:7">
      <c r="A1188" s="397">
        <v>180305</v>
      </c>
      <c r="B1188" s="397" t="s">
        <v>2482</v>
      </c>
      <c r="C1188" s="393" t="s">
        <v>1378</v>
      </c>
      <c r="D1188" s="400">
        <v>1163.8900000000001</v>
      </c>
      <c r="E1188" s="2" t="str">
        <f t="shared" si="36"/>
        <v>BOMBA ELÉTRICA CENTRÍFUGA MONOFÁSICA 1 CV</v>
      </c>
      <c r="F1188" s="343" t="str">
        <f t="shared" si="37"/>
        <v>UND</v>
      </c>
      <c r="G1188" s="127"/>
    </row>
    <row r="1189" spans="1:7">
      <c r="A1189" s="398">
        <v>1804</v>
      </c>
      <c r="B1189" s="398" t="s">
        <v>499</v>
      </c>
      <c r="C1189" s="395"/>
      <c r="D1189" s="399"/>
      <c r="E1189" s="2" t="str">
        <f t="shared" si="36"/>
        <v>POSTES</v>
      </c>
      <c r="F1189" s="343" t="str">
        <f t="shared" si="37"/>
        <v/>
      </c>
      <c r="G1189" s="127"/>
    </row>
    <row r="1190" spans="1:7" ht="75">
      <c r="A1190" s="397">
        <v>180405</v>
      </c>
      <c r="B1190" s="397" t="s">
        <v>2483</v>
      </c>
      <c r="C1190" s="393" t="s">
        <v>1378</v>
      </c>
      <c r="D1190" s="400">
        <v>2848.76</v>
      </c>
      <c r="E1190" s="2" t="str">
        <f t="shared" si="36"/>
        <v>POSTE CIRCULAR DE CONCRETO 11 M PADRÃO ESCELSA, INCL. LUMINÁRIA TIPO 1 PÉTALA MOD. BETA II C/1 LÂMPADA VS 400W, REATOR ALTO FATOR DE POTÊNCIA 400W/220V E RELÉ FOTOELÉTRICO, TECNOWATT OU EQUIVALENTE</v>
      </c>
      <c r="F1190" s="343" t="str">
        <f t="shared" si="37"/>
        <v>UND</v>
      </c>
      <c r="G1190" s="127"/>
    </row>
    <row r="1191" spans="1:7" ht="75">
      <c r="A1191" s="391">
        <v>180406</v>
      </c>
      <c r="B1191" s="391" t="s">
        <v>2484</v>
      </c>
      <c r="C1191" s="395" t="s">
        <v>1378</v>
      </c>
      <c r="D1191" s="396">
        <v>3236.67</v>
      </c>
      <c r="E1191" s="2" t="str">
        <f t="shared" si="36"/>
        <v>POSTE CIRCULAR DE CONCRETO 11M PADRÃO ESCELSA, INCL. 3 PROJETORES PL 400 MA C/ LÂMPADA VM 400W, REATOR TIPO EXTERNO 400 W /220V ALTO FATOR DE POTÊNCIA, TECNOWATT OU EQUIVALENTE.</v>
      </c>
      <c r="F1191" s="343" t="str">
        <f t="shared" si="37"/>
        <v>UND</v>
      </c>
      <c r="G1191" s="127"/>
    </row>
    <row r="1192" spans="1:7">
      <c r="A1192" s="397">
        <v>1807</v>
      </c>
      <c r="B1192" s="397" t="s">
        <v>2485</v>
      </c>
      <c r="C1192" s="393"/>
      <c r="D1192" s="400"/>
      <c r="E1192" s="2" t="str">
        <f t="shared" si="36"/>
        <v>VENTILADORES</v>
      </c>
      <c r="F1192" s="343" t="str">
        <f t="shared" si="37"/>
        <v/>
      </c>
      <c r="G1192" s="127"/>
    </row>
    <row r="1193" spans="1:7" ht="75">
      <c r="A1193" s="398">
        <v>180701</v>
      </c>
      <c r="B1193" s="398" t="s">
        <v>2486</v>
      </c>
      <c r="C1193" s="395" t="s">
        <v>1378</v>
      </c>
      <c r="D1193" s="399">
        <v>160.09</v>
      </c>
      <c r="E1193" s="2" t="str">
        <f t="shared" si="36"/>
        <v>VENTILADOR DE TETO CONJUGADO COM LUMINÁRIA, REF. TRON OU EQUIVALENTE, COMPLETO, COM COMANDO DE INTERRUPTOR SIMPLES, SEM DIMER PARA REGULAGEM DE VELOCIDADE</v>
      </c>
      <c r="F1193" s="343" t="str">
        <f t="shared" si="37"/>
        <v>UND</v>
      </c>
      <c r="G1193" s="127"/>
    </row>
    <row r="1194" spans="1:7" ht="75">
      <c r="A1194" s="392">
        <v>180702</v>
      </c>
      <c r="B1194" s="392" t="s">
        <v>2487</v>
      </c>
      <c r="C1194" s="393" t="s">
        <v>1378</v>
      </c>
      <c r="D1194" s="394">
        <v>151.57</v>
      </c>
      <c r="E1194" s="2" t="str">
        <f t="shared" si="36"/>
        <v>VENTILADOR DE TETO BASE MADEIRA SEM ALOJAMENTO PARA LUMINÁRIA, REF. TRON OU EQUIVALENTE, COM COMANDO DE INTERRUPTOR SIMPLES, SEM DIMER PARA REGULAGEM DE VELOCIDADE</v>
      </c>
      <c r="F1194" s="343" t="str">
        <f t="shared" si="37"/>
        <v>UND</v>
      </c>
      <c r="G1194" s="127"/>
    </row>
    <row r="1195" spans="1:7">
      <c r="A1195" s="398">
        <v>1808</v>
      </c>
      <c r="B1195" s="398" t="s">
        <v>2404</v>
      </c>
      <c r="C1195" s="395"/>
      <c r="D1195" s="396"/>
      <c r="E1195" s="2" t="str">
        <f t="shared" si="36"/>
        <v>OUTROS APARELHOS</v>
      </c>
      <c r="F1195" s="343" t="str">
        <f t="shared" si="37"/>
        <v/>
      </c>
      <c r="G1195" s="127"/>
    </row>
    <row r="1196" spans="1:7" ht="30">
      <c r="A1196" s="397">
        <v>180803</v>
      </c>
      <c r="B1196" s="397" t="s">
        <v>2488</v>
      </c>
      <c r="C1196" s="393" t="s">
        <v>1378</v>
      </c>
      <c r="D1196" s="394">
        <v>98.21</v>
      </c>
      <c r="E1196" s="2" t="str">
        <f t="shared" si="36"/>
        <v>CAMPAINHA TIPO TIMBRE PIAL, COD. 412.77 OU EQUIVALENTE</v>
      </c>
      <c r="F1196" s="343" t="str">
        <f t="shared" si="37"/>
        <v>UND</v>
      </c>
      <c r="G1196" s="127"/>
    </row>
    <row r="1197" spans="1:7">
      <c r="A1197" s="391">
        <v>180804</v>
      </c>
      <c r="B1197" s="391" t="s">
        <v>2489</v>
      </c>
      <c r="C1197" s="395" t="s">
        <v>1378</v>
      </c>
      <c r="D1197" s="396">
        <v>378.12</v>
      </c>
      <c r="E1197" s="2" t="str">
        <f t="shared" si="36"/>
        <v>CAMPAINHA TIPO PRATO PIAL, COD. 414.18</v>
      </c>
      <c r="F1197" s="343" t="str">
        <f t="shared" si="37"/>
        <v>UND</v>
      </c>
      <c r="G1197" s="127"/>
    </row>
    <row r="1198" spans="1:7" ht="30">
      <c r="A1198" s="397">
        <v>180809</v>
      </c>
      <c r="B1198" s="397" t="s">
        <v>2490</v>
      </c>
      <c r="C1198" s="393" t="s">
        <v>1378</v>
      </c>
      <c r="D1198" s="394">
        <v>64.69</v>
      </c>
      <c r="E1198" s="2" t="str">
        <f t="shared" si="36"/>
        <v>CHUVEIRO ELÉTRICO TIPO DUCHA LORENZET OU CORONA</v>
      </c>
      <c r="F1198" s="343" t="str">
        <f t="shared" si="37"/>
        <v>UND</v>
      </c>
      <c r="G1198" s="127"/>
    </row>
    <row r="1199" spans="1:7" ht="45">
      <c r="A1199" s="398">
        <v>180811</v>
      </c>
      <c r="B1199" s="398" t="s">
        <v>10279</v>
      </c>
      <c r="C1199" s="395" t="s">
        <v>1378</v>
      </c>
      <c r="D1199" s="396">
        <v>6118.59</v>
      </c>
      <c r="E1199" s="2" t="str">
        <f t="shared" si="36"/>
        <v>COIFA EM CHAPA INOX 304, Nº22 (0.8MM), COMPLETA INCLUSIVE EXAUSTOR DE 1/2 HP DE POTÊNCIA, CONFORME DETALHE EM PROJETO</v>
      </c>
      <c r="F1199" s="343" t="str">
        <f t="shared" si="37"/>
        <v>UND</v>
      </c>
      <c r="G1199" s="127"/>
    </row>
    <row r="1200" spans="1:7">
      <c r="A1200" s="397">
        <v>19</v>
      </c>
      <c r="B1200" s="397" t="s">
        <v>2491</v>
      </c>
      <c r="C1200" s="393"/>
      <c r="D1200" s="394"/>
      <c r="E1200" s="2" t="str">
        <f t="shared" si="36"/>
        <v>PINTURA</v>
      </c>
      <c r="F1200" s="343" t="str">
        <f t="shared" si="37"/>
        <v/>
      </c>
      <c r="G1200" s="127"/>
    </row>
    <row r="1201" spans="1:7">
      <c r="A1201" s="398">
        <v>1901</v>
      </c>
      <c r="B1201" s="713" t="s">
        <v>2492</v>
      </c>
      <c r="C1201" s="395"/>
      <c r="D1201" s="399"/>
      <c r="E1201" s="2" t="str">
        <f t="shared" si="36"/>
        <v>SOBRE PAREDES E FORROS</v>
      </c>
      <c r="F1201" s="343" t="str">
        <f t="shared" si="37"/>
        <v/>
      </c>
      <c r="G1201" s="127"/>
    </row>
    <row r="1202" spans="1:7" ht="60">
      <c r="A1202" s="392">
        <v>190101</v>
      </c>
      <c r="B1202" s="392" t="s">
        <v>2493</v>
      </c>
      <c r="C1202" s="393" t="s">
        <v>1355</v>
      </c>
      <c r="D1202" s="394">
        <v>10.130000000000001</v>
      </c>
      <c r="E1202" s="2" t="str">
        <f t="shared" si="36"/>
        <v>EMASSAMENTO DE PAREDES E FORROS, COM DUAS DEMÃOS DE MASSA À BASE DE PVA, MARCAS DE REFERÊNCIA SUVINIL, CORAL OU METALATEX</v>
      </c>
      <c r="F1202" s="343" t="str">
        <f t="shared" si="37"/>
        <v>M2</v>
      </c>
      <c r="G1202" s="127"/>
    </row>
    <row r="1203" spans="1:7" ht="60">
      <c r="A1203" s="391">
        <v>190102</v>
      </c>
      <c r="B1203" s="391" t="s">
        <v>2494</v>
      </c>
      <c r="C1203" s="395" t="s">
        <v>1355</v>
      </c>
      <c r="D1203" s="396">
        <v>15.04</v>
      </c>
      <c r="E1203" s="2" t="str">
        <f t="shared" si="36"/>
        <v>EMASSAMENTO DE PAREDES E FORROS, COM DUAS DEMÃOS DE MASSA À BASE DE ÓLEO, MARCAS DE REFERÊNCIA SUVINIL, CORAL OU METALATEX</v>
      </c>
      <c r="F1203" s="343" t="str">
        <f t="shared" si="37"/>
        <v>M2</v>
      </c>
      <c r="G1203" s="127"/>
    </row>
    <row r="1204" spans="1:7" ht="45">
      <c r="A1204" s="397">
        <v>190103</v>
      </c>
      <c r="B1204" s="397" t="s">
        <v>2495</v>
      </c>
      <c r="C1204" s="393" t="s">
        <v>1355</v>
      </c>
      <c r="D1204" s="394">
        <v>13.59</v>
      </c>
      <c r="E1204" s="2" t="str">
        <f t="shared" si="36"/>
        <v>EMASSAMENTO DE PAREDES E FORROS, COM DUAS DEMÃOS DE MASSA ACRÍLICA, MARCAS DE REFERÊNCIA SUVINIL, CORAL OU METALATEX</v>
      </c>
      <c r="F1204" s="343" t="str">
        <f t="shared" si="37"/>
        <v>M2</v>
      </c>
      <c r="G1204" s="127"/>
    </row>
    <row r="1205" spans="1:7" ht="60">
      <c r="A1205" s="398">
        <v>190104</v>
      </c>
      <c r="B1205" s="398" t="s">
        <v>2496</v>
      </c>
      <c r="C1205" s="395" t="s">
        <v>1355</v>
      </c>
      <c r="D1205" s="396">
        <v>17.5</v>
      </c>
      <c r="E1205" s="2" t="str">
        <f t="shared" si="36"/>
        <v>PINTURA COM TINTA LÁTEX PVA, MARCAS DE REFERÊNCIA SUVINIL, CORAL OU METALATEX, INCLUSIVE SELADOR EM PAREDES E FORROS, A TRÊS DEMÃOS</v>
      </c>
      <c r="F1205" s="343" t="str">
        <f t="shared" si="37"/>
        <v>M2</v>
      </c>
      <c r="G1205" s="127"/>
    </row>
    <row r="1206" spans="1:7" ht="60">
      <c r="A1206" s="397">
        <v>190105</v>
      </c>
      <c r="B1206" s="397" t="s">
        <v>2497</v>
      </c>
      <c r="C1206" s="393" t="s">
        <v>1355</v>
      </c>
      <c r="D1206" s="394">
        <v>19.54</v>
      </c>
      <c r="E1206" s="2" t="str">
        <f t="shared" si="36"/>
        <v>PINTURA COM TINTA ESMALTE SINTÉTICO, MARCAS DE REFERÊNCIA SUVINIL, CORAL OU METALATEX, INCLUSIVE SELADOR ACRÍLICO, EM PAREDES A TRÊS DEMÃOS</v>
      </c>
      <c r="F1206" s="343" t="str">
        <f t="shared" si="37"/>
        <v>M2</v>
      </c>
      <c r="G1206" s="127"/>
    </row>
    <row r="1207" spans="1:7" ht="60">
      <c r="A1207" s="398">
        <v>190106</v>
      </c>
      <c r="B1207" s="398" t="s">
        <v>2498</v>
      </c>
      <c r="C1207" s="395" t="s">
        <v>1355</v>
      </c>
      <c r="D1207" s="396">
        <v>17.5</v>
      </c>
      <c r="E1207" s="2" t="str">
        <f t="shared" si="36"/>
        <v>PINTURA COM TINTA ACRÍLICA, MARCAS DE REFERÊNCIA SUVINIL, CORAL OU METALATEX, INCLUSIVE SELADOR ACRÍLICO, EM PAREDES E FORROS, A TRÊS DEMÃOS</v>
      </c>
      <c r="F1207" s="343" t="str">
        <f t="shared" si="37"/>
        <v>M2</v>
      </c>
      <c r="G1207" s="127"/>
    </row>
    <row r="1208" spans="1:7" ht="30">
      <c r="A1208" s="397">
        <v>190107</v>
      </c>
      <c r="B1208" s="397" t="s">
        <v>2499</v>
      </c>
      <c r="C1208" s="393" t="s">
        <v>1355</v>
      </c>
      <c r="D1208" s="394">
        <v>2.77</v>
      </c>
      <c r="E1208" s="2" t="str">
        <f t="shared" ref="E1208:E1271" si="38">UPPER(B1208)</f>
        <v>PINTURA COM NATA DE CIMENTO SOBRE SUPERFÍCIE ÁSPERA A TRÊS DEMÃOS</v>
      </c>
      <c r="F1208" s="343" t="str">
        <f t="shared" ref="F1208:F1271" si="39">UPPER(C1208)</f>
        <v>M2</v>
      </c>
      <c r="G1208" s="127"/>
    </row>
    <row r="1209" spans="1:7" ht="30">
      <c r="A1209" s="398">
        <v>190108</v>
      </c>
      <c r="B1209" s="398" t="s">
        <v>2500</v>
      </c>
      <c r="C1209" s="395" t="s">
        <v>1355</v>
      </c>
      <c r="D1209" s="396">
        <v>9.59</v>
      </c>
      <c r="E1209" s="2" t="str">
        <f t="shared" si="38"/>
        <v>PINTURA A CAL A TRÊS DEMÃOS, EM PAREDES INTERNAS OU EXTERNAS</v>
      </c>
      <c r="F1209" s="343" t="str">
        <f t="shared" si="39"/>
        <v>M2</v>
      </c>
      <c r="G1209" s="127"/>
    </row>
    <row r="1210" spans="1:7" ht="45">
      <c r="A1210" s="397">
        <v>190109</v>
      </c>
      <c r="B1210" s="397" t="s">
        <v>2501</v>
      </c>
      <c r="C1210" s="393" t="s">
        <v>1378</v>
      </c>
      <c r="D1210" s="394">
        <v>19.989999999999998</v>
      </c>
      <c r="E1210" s="2" t="str">
        <f t="shared" si="38"/>
        <v>PINTURA DE LETRA EM PAREDE DIM. 20X30CM COM TINTA LÁTEX ACRÍLICA, MARCAS DE REFERÊNCIA SUVINIL, CORAL OU METALATEX</v>
      </c>
      <c r="F1210" s="343" t="str">
        <f t="shared" si="39"/>
        <v>UND</v>
      </c>
      <c r="G1210" s="127"/>
    </row>
    <row r="1211" spans="1:7" ht="30">
      <c r="A1211" s="398">
        <v>190114</v>
      </c>
      <c r="B1211" s="398" t="s">
        <v>2502</v>
      </c>
      <c r="C1211" s="395" t="s">
        <v>1355</v>
      </c>
      <c r="D1211" s="396">
        <v>4.1500000000000004</v>
      </c>
      <c r="E1211" s="2" t="str">
        <f t="shared" si="38"/>
        <v>SELADOR ACRÍLICO A UMA DEMÃO, MARCAS DE REFERÊNCIA SUVINIL, CORAL OU METALATEX</v>
      </c>
      <c r="F1211" s="343" t="str">
        <f t="shared" si="39"/>
        <v>M2</v>
      </c>
      <c r="G1211" s="127"/>
    </row>
    <row r="1212" spans="1:7" ht="60">
      <c r="A1212" s="397">
        <v>190115</v>
      </c>
      <c r="B1212" s="397" t="s">
        <v>2503</v>
      </c>
      <c r="C1212" s="393" t="s">
        <v>1355</v>
      </c>
      <c r="D1212" s="394">
        <v>14.33</v>
      </c>
      <c r="E1212" s="2" t="str">
        <f t="shared" si="38"/>
        <v>PINTURA COM TINTA LÁTEX PVA, MARCAS DE REFERÊNCIA SUVINIL, CORAL OU METALATEX, INCLUSIVE SELADOR, EM PAREDES E FORROS, A DUAS DEMÃOS</v>
      </c>
      <c r="F1212" s="343" t="str">
        <f t="shared" si="39"/>
        <v>M2</v>
      </c>
      <c r="G1212" s="127"/>
    </row>
    <row r="1213" spans="1:7" ht="60">
      <c r="A1213" s="398">
        <v>190116</v>
      </c>
      <c r="B1213" s="398" t="s">
        <v>2504</v>
      </c>
      <c r="C1213" s="395" t="s">
        <v>1355</v>
      </c>
      <c r="D1213" s="396">
        <v>15.83</v>
      </c>
      <c r="E1213" s="2" t="str">
        <f t="shared" si="38"/>
        <v>PINTURA COM TINTA ESMALTE SINTÉTICO, MARCAS DE REFERÊNCIA SUVINIL, CORAL E METALATEX, INCLUSIVE SELADOR ACRÍLICO, EM PAREDES, A DUAS DEMÃOS</v>
      </c>
      <c r="F1213" s="343" t="str">
        <f t="shared" si="39"/>
        <v>M2</v>
      </c>
      <c r="G1213" s="127"/>
    </row>
    <row r="1214" spans="1:7" ht="60">
      <c r="A1214" s="397">
        <v>190117</v>
      </c>
      <c r="B1214" s="397" t="s">
        <v>2505</v>
      </c>
      <c r="C1214" s="393" t="s">
        <v>1355</v>
      </c>
      <c r="D1214" s="394">
        <v>14.24</v>
      </c>
      <c r="E1214" s="2" t="str">
        <f t="shared" si="38"/>
        <v>PINTURA COM TINTA ACRÍLICA, MARCAS DE REFERÊNCIA SUVINIL, CORAL E METALATEX, INCLUSIVE SELADOR ACRÍLICO, EM PAREDES E FORROS, A DUAS DEMÃOS</v>
      </c>
      <c r="F1214" s="343" t="str">
        <f t="shared" si="39"/>
        <v>M2</v>
      </c>
      <c r="G1214" s="127"/>
    </row>
    <row r="1215" spans="1:7" ht="45">
      <c r="A1215" s="398">
        <v>190121</v>
      </c>
      <c r="B1215" s="398" t="s">
        <v>2506</v>
      </c>
      <c r="C1215" s="395" t="s">
        <v>1355</v>
      </c>
      <c r="D1215" s="396">
        <v>2.31</v>
      </c>
      <c r="E1215" s="2" t="str">
        <f t="shared" si="38"/>
        <v>LIQUIDO SELADOR PARA TINTA PVA, A UMA DEMÃO, MARCAS DE REFERÊNCIA SUVINIL, CORAL OU METALATEX</v>
      </c>
      <c r="F1215" s="343" t="str">
        <f t="shared" si="39"/>
        <v>M2</v>
      </c>
      <c r="G1215" s="127"/>
    </row>
    <row r="1216" spans="1:7" ht="30">
      <c r="A1216" s="397">
        <v>1902</v>
      </c>
      <c r="B1216" s="712" t="s">
        <v>2507</v>
      </c>
      <c r="C1216" s="393"/>
      <c r="D1216" s="394"/>
      <c r="E1216" s="2" t="str">
        <f t="shared" si="38"/>
        <v>SOBRE CONCRETO OU BLOCOS CERÂMICOS APARENTES</v>
      </c>
      <c r="F1216" s="343" t="str">
        <f t="shared" si="39"/>
        <v/>
      </c>
      <c r="G1216" s="127"/>
    </row>
    <row r="1217" spans="1:7" ht="60">
      <c r="A1217" s="398">
        <v>190201</v>
      </c>
      <c r="B1217" s="398" t="s">
        <v>2508</v>
      </c>
      <c r="C1217" s="395" t="s">
        <v>1355</v>
      </c>
      <c r="D1217" s="396">
        <v>8.26</v>
      </c>
      <c r="E1217" s="2" t="str">
        <f t="shared" si="38"/>
        <v>PINTURA COM VERNIZ ACRÍLICO, MARCAS DE REFERÊNCIA SUVINIL, CORAL OU METALATEX, SOBRE CONCRETO OU BLOCOS APARENTES, A DUAS DEMÃOS</v>
      </c>
      <c r="F1217" s="343" t="str">
        <f t="shared" si="39"/>
        <v>M2</v>
      </c>
      <c r="G1217" s="127"/>
    </row>
    <row r="1218" spans="1:7" ht="60">
      <c r="A1218" s="392">
        <v>190202</v>
      </c>
      <c r="B1218" s="392" t="s">
        <v>2509</v>
      </c>
      <c r="C1218" s="393" t="s">
        <v>1355</v>
      </c>
      <c r="D1218" s="394">
        <v>13.17</v>
      </c>
      <c r="E1218" s="2" t="str">
        <f t="shared" si="38"/>
        <v>PINTURA À BASE DE SILICONE, MARCAS DE REFERÊNCIA SUVINIL, CORAL OU METALATEX, SOBRE PAREDES DE BLOCOS CERÂMICOS OU CONCRETO, A UMA DEMÃO</v>
      </c>
      <c r="F1218" s="343" t="str">
        <f t="shared" si="39"/>
        <v>M2</v>
      </c>
      <c r="G1218" s="127"/>
    </row>
    <row r="1219" spans="1:7" ht="60">
      <c r="A1219" s="398">
        <v>190203</v>
      </c>
      <c r="B1219" s="398" t="s">
        <v>2510</v>
      </c>
      <c r="C1219" s="395" t="s">
        <v>1355</v>
      </c>
      <c r="D1219" s="396">
        <v>16.45</v>
      </c>
      <c r="E1219" s="2" t="str">
        <f t="shared" si="38"/>
        <v>PINTURA COM TINTA ACRÍLICA, MARCAS DE REFERÊNCIA SUVINIL, CORAL OU METALATEX, INCLUSIVE SELADOR ACRÍLICO, SOBRE CONCRETO OU BLOCOS DE CONCRETO, A TRÊS DEMÃOS</v>
      </c>
      <c r="F1219" s="343" t="str">
        <f t="shared" si="39"/>
        <v>M2</v>
      </c>
      <c r="G1219" s="127"/>
    </row>
    <row r="1220" spans="1:7" ht="60">
      <c r="A1220" s="397">
        <v>190204</v>
      </c>
      <c r="B1220" s="397" t="s">
        <v>2511</v>
      </c>
      <c r="C1220" s="393" t="s">
        <v>1355</v>
      </c>
      <c r="D1220" s="394">
        <v>21.32</v>
      </c>
      <c r="E1220" s="2" t="str">
        <f t="shared" si="38"/>
        <v>PINTURA COM TINTA ACRÍLICA, MARCAS DE REFERÊNCIA SUVINIL, CORAL OU METALATEX, INCLUSIVE SELADOR ACRÍLICO, EM COBOGÓS DE CONCRETO, A DUAS DEMÃOS</v>
      </c>
      <c r="F1220" s="343" t="str">
        <f t="shared" si="39"/>
        <v>M2</v>
      </c>
      <c r="G1220" s="127"/>
    </row>
    <row r="1221" spans="1:7">
      <c r="A1221" s="398">
        <v>190205</v>
      </c>
      <c r="B1221" s="398" t="s">
        <v>2512</v>
      </c>
      <c r="C1221" s="395" t="s">
        <v>1355</v>
      </c>
      <c r="D1221" s="396">
        <v>7.71</v>
      </c>
      <c r="E1221" s="2" t="str">
        <f t="shared" si="38"/>
        <v>CAIAÇÃO DE MEIO-FIO, A TRÊS DEMÃOS</v>
      </c>
      <c r="F1221" s="343" t="str">
        <f t="shared" si="39"/>
        <v>M2</v>
      </c>
      <c r="G1221" s="127"/>
    </row>
    <row r="1222" spans="1:7" ht="45">
      <c r="A1222" s="397">
        <v>190211</v>
      </c>
      <c r="B1222" s="397" t="s">
        <v>2513</v>
      </c>
      <c r="C1222" s="393" t="s">
        <v>1355</v>
      </c>
      <c r="D1222" s="394">
        <v>14.33</v>
      </c>
      <c r="E1222" s="2" t="str">
        <f t="shared" si="38"/>
        <v>PINTURA COM TINTA PVA, SOBRE CONCRETO OU BLOCO DE CONCRETO, A DUAS DEMÃOS, MARCAS DE REFERÊNCIA SUVINIL, CORAL OU METALATEX</v>
      </c>
      <c r="F1222" s="343" t="str">
        <f t="shared" si="39"/>
        <v>M2</v>
      </c>
      <c r="G1222" s="127"/>
    </row>
    <row r="1223" spans="1:7">
      <c r="A1223" s="398">
        <v>1903</v>
      </c>
      <c r="B1223" s="398" t="s">
        <v>2514</v>
      </c>
      <c r="C1223" s="395"/>
      <c r="D1223" s="396"/>
      <c r="E1223" s="2" t="str">
        <f t="shared" si="38"/>
        <v>SOBRE MADEIRA</v>
      </c>
      <c r="F1223" s="343" t="str">
        <f t="shared" si="39"/>
        <v/>
      </c>
      <c r="G1223" s="127"/>
    </row>
    <row r="1224" spans="1:7" ht="60">
      <c r="A1224" s="397">
        <v>190301</v>
      </c>
      <c r="B1224" s="397" t="s">
        <v>2515</v>
      </c>
      <c r="C1224" s="393" t="s">
        <v>1355</v>
      </c>
      <c r="D1224" s="394">
        <v>14.3</v>
      </c>
      <c r="E1224" s="2" t="str">
        <f t="shared" si="38"/>
        <v>EMASSAMENTO DE ESQUADRIAS DE MADEIRA, COM DUAS DEMÃOS DE MASSA À BASE DE ÓLEO, MARCAS DE REFERÊNCIA SUVINIL, CORAL OU METALATEX</v>
      </c>
      <c r="F1224" s="343" t="str">
        <f t="shared" si="39"/>
        <v>M2</v>
      </c>
      <c r="G1224" s="127"/>
    </row>
    <row r="1225" spans="1:7" ht="60">
      <c r="A1225" s="391">
        <v>190302</v>
      </c>
      <c r="B1225" s="391" t="s">
        <v>2516</v>
      </c>
      <c r="C1225" s="395" t="s">
        <v>1355</v>
      </c>
      <c r="D1225" s="396">
        <v>17.579999999999998</v>
      </c>
      <c r="E1225" s="2" t="str">
        <f t="shared" si="38"/>
        <v>PINTURA COM TINTA ESMALTE SINTÉTICO, MARCAS DE REFERÊNCIA SUVINIL, CORAL OU METALATEX, INCLUSIVE FUNDO BRANCO NIVELADOR, EM MADEIRA, A DUAS DEMÃOS</v>
      </c>
      <c r="F1225" s="343" t="str">
        <f t="shared" si="39"/>
        <v>M2</v>
      </c>
      <c r="G1225" s="127"/>
    </row>
    <row r="1226" spans="1:7" ht="60">
      <c r="A1226" s="397">
        <v>190303</v>
      </c>
      <c r="B1226" s="397" t="s">
        <v>2517</v>
      </c>
      <c r="C1226" s="393" t="s">
        <v>1355</v>
      </c>
      <c r="D1226" s="394">
        <v>17.649999999999999</v>
      </c>
      <c r="E1226" s="2" t="str">
        <f t="shared" si="38"/>
        <v>PINTURA COM VERNIZ BRILHANTE, LINHA PREMIUM, MARCAS DE REFERÊNCIA SUVINIL, CORAL OU METALATEX, EM MADEIRA, A TRÊS DEMÃOS</v>
      </c>
      <c r="F1226" s="343" t="str">
        <f t="shared" si="39"/>
        <v>M2</v>
      </c>
      <c r="G1226" s="127"/>
    </row>
    <row r="1227" spans="1:7" ht="60">
      <c r="A1227" s="398">
        <v>190306</v>
      </c>
      <c r="B1227" s="398" t="s">
        <v>4394</v>
      </c>
      <c r="C1227" s="395" t="s">
        <v>1355</v>
      </c>
      <c r="D1227" s="396">
        <v>18.420000000000002</v>
      </c>
      <c r="E1227" s="2" t="str">
        <f t="shared" si="38"/>
        <v>PINTURA COM VERNIZ FILTRO SOLAR FOSCO, LINHA PREMIUM, EM MADEIRA, A TRÊS DEMÃOS, MARCAS DE REFERÊNCIA SUVINIL, CORAL OU METALATEX</v>
      </c>
      <c r="F1227" s="343" t="str">
        <f t="shared" si="39"/>
        <v>M2</v>
      </c>
      <c r="G1227" s="127"/>
    </row>
    <row r="1228" spans="1:7">
      <c r="A1228" s="397">
        <v>1904</v>
      </c>
      <c r="B1228" s="397" t="s">
        <v>2518</v>
      </c>
      <c r="C1228" s="393"/>
      <c r="D1228" s="394"/>
      <c r="E1228" s="2" t="str">
        <f t="shared" si="38"/>
        <v>SOBRE METAL</v>
      </c>
      <c r="F1228" s="343" t="str">
        <f t="shared" si="39"/>
        <v/>
      </c>
      <c r="G1228" s="127"/>
    </row>
    <row r="1229" spans="1:7" ht="60">
      <c r="A1229" s="398">
        <v>190417</v>
      </c>
      <c r="B1229" s="398" t="s">
        <v>2519</v>
      </c>
      <c r="C1229" s="395" t="s">
        <v>1355</v>
      </c>
      <c r="D1229" s="396">
        <v>14.77</v>
      </c>
      <c r="E1229" s="2" t="str">
        <f t="shared" si="38"/>
        <v>PINTURA COM TINTA ESMALTE SINTÉTICO, MARCAS DE REFERÊNCIA SUVINIL, CORAL OU METALATEX, A DUAS DEMÃOS, INCLUSIVE FUNDO ANTICORROSIVO A UMA DEMÃO, EM METAL</v>
      </c>
      <c r="F1229" s="343" t="str">
        <f t="shared" si="39"/>
        <v>M2</v>
      </c>
      <c r="G1229" s="127"/>
    </row>
    <row r="1230" spans="1:7" ht="45">
      <c r="A1230" s="392">
        <v>190418</v>
      </c>
      <c r="B1230" s="392" t="s">
        <v>2520</v>
      </c>
      <c r="C1230" s="393" t="s">
        <v>1355</v>
      </c>
      <c r="D1230" s="394">
        <v>26.75</v>
      </c>
      <c r="E1230" s="2" t="str">
        <f t="shared" si="38"/>
        <v>PINTURA DE SUPERFÍCIE METÁLICA COM UMA DEMÃO DE PRIMER EPOXI E DUAS DEMÃOS DE TINTA À BASE DE EPOXI</v>
      </c>
      <c r="F1230" s="343" t="str">
        <f t="shared" si="39"/>
        <v>M2</v>
      </c>
      <c r="G1230" s="127"/>
    </row>
    <row r="1231" spans="1:7">
      <c r="A1231" s="398">
        <v>1905</v>
      </c>
      <c r="B1231" s="398" t="s">
        <v>2521</v>
      </c>
      <c r="C1231" s="395"/>
      <c r="D1231" s="396"/>
      <c r="E1231" s="2" t="str">
        <f t="shared" si="38"/>
        <v>SOBRE ELEMENTOS ESPECIAIS</v>
      </c>
      <c r="F1231" s="343" t="str">
        <f t="shared" si="39"/>
        <v/>
      </c>
      <c r="G1231" s="127"/>
    </row>
    <row r="1232" spans="1:7" ht="60">
      <c r="A1232" s="397">
        <v>190501</v>
      </c>
      <c r="B1232" s="397" t="s">
        <v>2522</v>
      </c>
      <c r="C1232" s="393" t="s">
        <v>1378</v>
      </c>
      <c r="D1232" s="394">
        <v>3.62</v>
      </c>
      <c r="E1232" s="2" t="str">
        <f t="shared" si="38"/>
        <v>PINTURA DE LETRAS EM CHAPAS DE FERRO, DIMENSÕES 20X30CM, COM TINTA ÓLEO OU ESMALTE, A DUAS DEMÃOS, MARCAS DE REFERÊNCIA SUVINIL, CORAL OU METALATEX</v>
      </c>
      <c r="F1232" s="343" t="str">
        <f t="shared" si="39"/>
        <v>UND</v>
      </c>
      <c r="G1232" s="127"/>
    </row>
    <row r="1233" spans="1:7">
      <c r="A1233" s="391">
        <v>1906</v>
      </c>
      <c r="B1233" s="391" t="s">
        <v>2523</v>
      </c>
      <c r="C1233" s="395"/>
      <c r="D1233" s="396"/>
      <c r="E1233" s="2" t="str">
        <f t="shared" si="38"/>
        <v>SOBRE PISOS</v>
      </c>
      <c r="F1233" s="343" t="str">
        <f t="shared" si="39"/>
        <v/>
      </c>
      <c r="G1233" s="127"/>
    </row>
    <row r="1234" spans="1:7" ht="60">
      <c r="A1234" s="397">
        <v>190601</v>
      </c>
      <c r="B1234" s="397" t="s">
        <v>2524</v>
      </c>
      <c r="C1234" s="393" t="s">
        <v>1372</v>
      </c>
      <c r="D1234" s="394">
        <v>23.61</v>
      </c>
      <c r="E1234" s="2" t="str">
        <f t="shared" si="38"/>
        <v>PINTURA À BASE DE EPOXI, MARCAS DE REFERÊNCIA SUVINIL, CORAL OU METALATEX, EM FAIXAS COM LARGURA DE 5 CM, PARA DEMARCAÇÃO DE QUADRA DE ESPORTES</v>
      </c>
      <c r="F1234" s="343" t="str">
        <f t="shared" si="39"/>
        <v>M</v>
      </c>
      <c r="G1234" s="127"/>
    </row>
    <row r="1235" spans="1:7" ht="60">
      <c r="A1235" s="391">
        <v>190602</v>
      </c>
      <c r="B1235" s="391" t="s">
        <v>2525</v>
      </c>
      <c r="C1235" s="395" t="s">
        <v>1355</v>
      </c>
      <c r="D1235" s="396">
        <v>25.5</v>
      </c>
      <c r="E1235" s="2" t="str">
        <f t="shared" si="38"/>
        <v>PINTURA COM TINTA À BASE DE RESINAS ACRÍLICAS, MARCAS DE REFERÊNCIA SUVINIL, CORAL OU METALATEX, SOBRE PISO DE CONCRETO, A DUAS DEMÃOS</v>
      </c>
      <c r="F1235" s="343" t="str">
        <f t="shared" si="39"/>
        <v>M2</v>
      </c>
      <c r="G1235" s="127"/>
    </row>
    <row r="1236" spans="1:7" ht="30">
      <c r="A1236" s="397">
        <v>190603</v>
      </c>
      <c r="B1236" s="397" t="s">
        <v>2526</v>
      </c>
      <c r="C1236" s="393" t="s">
        <v>1355</v>
      </c>
      <c r="D1236" s="394">
        <v>15.28</v>
      </c>
      <c r="E1236" s="2" t="str">
        <f t="shared" si="38"/>
        <v>PINTURA SOBRE PISOS, MARCAS DE REFERÊNCIA NOVACOR, CORAL OU SUVINIL, A DUAS DEMÃOS</v>
      </c>
      <c r="F1236" s="343" t="str">
        <f t="shared" si="39"/>
        <v>M2</v>
      </c>
      <c r="G1236" s="127"/>
    </row>
    <row r="1237" spans="1:7" ht="60">
      <c r="A1237" s="398">
        <v>190604</v>
      </c>
      <c r="B1237" s="398" t="s">
        <v>2527</v>
      </c>
      <c r="C1237" s="395" t="s">
        <v>1372</v>
      </c>
      <c r="D1237" s="396">
        <v>37.78</v>
      </c>
      <c r="E1237" s="2" t="str">
        <f t="shared" si="38"/>
        <v>PINTURA À BASE DE EPOXI, MARCAS DE REFERÊNCIA SUVINIL, CORAL OU METALATEX, EM FAIXAS COM LARGURA DE 8 CM, PARA DEMARCAÇÃO DE QUADRA DE ESPORTES</v>
      </c>
      <c r="F1237" s="343" t="str">
        <f t="shared" si="39"/>
        <v>M</v>
      </c>
      <c r="G1237" s="127"/>
    </row>
    <row r="1238" spans="1:7" ht="75">
      <c r="A1238" s="397">
        <v>190605</v>
      </c>
      <c r="B1238" s="397" t="s">
        <v>2528</v>
      </c>
      <c r="C1238" s="393" t="s">
        <v>1355</v>
      </c>
      <c r="D1238" s="394">
        <v>43.6</v>
      </c>
      <c r="E1238" s="2" t="str">
        <f t="shared" si="38"/>
        <v>APLICAÇÃO DE RESINA EPOXI SOBRE PISO EM CONCRETO POLIDO, INTERGARD 567 - REF. INTERNACIONAL OU EQUIV., A TRÊS DEMÃOS, COM APLICADOR DE SELADOR A BASE DE EPOXI, 1 DEMÃO</v>
      </c>
      <c r="F1238" s="343" t="str">
        <f t="shared" si="39"/>
        <v>M2</v>
      </c>
      <c r="G1238" s="127"/>
    </row>
    <row r="1239" spans="1:7">
      <c r="A1239" s="398">
        <v>1907</v>
      </c>
      <c r="B1239" s="398" t="s">
        <v>1662</v>
      </c>
      <c r="C1239" s="395"/>
      <c r="D1239" s="396"/>
      <c r="E1239" s="2" t="str">
        <f t="shared" si="38"/>
        <v>REVISÕES E REPAROS</v>
      </c>
      <c r="F1239" s="343" t="str">
        <f t="shared" si="39"/>
        <v/>
      </c>
      <c r="G1239" s="127"/>
    </row>
    <row r="1240" spans="1:7" ht="30">
      <c r="A1240" s="397">
        <v>190703</v>
      </c>
      <c r="B1240" s="397" t="s">
        <v>2529</v>
      </c>
      <c r="C1240" s="393" t="s">
        <v>1355</v>
      </c>
      <c r="D1240" s="394">
        <v>12.43</v>
      </c>
      <c r="E1240" s="2" t="str">
        <f t="shared" si="38"/>
        <v>CORREÇÃO COM MASSA RÁPIDA EM ESQUADRIAS DE FERRO (ONDE HOUVER IMPERFEIÇÕES)</v>
      </c>
      <c r="F1240" s="343" t="str">
        <f t="shared" si="39"/>
        <v>M2</v>
      </c>
      <c r="G1240" s="127"/>
    </row>
    <row r="1241" spans="1:7">
      <c r="A1241" s="391">
        <v>20</v>
      </c>
      <c r="B1241" s="391" t="s">
        <v>2530</v>
      </c>
      <c r="C1241" s="395"/>
      <c r="D1241" s="396"/>
      <c r="E1241" s="2" t="str">
        <f t="shared" si="38"/>
        <v>SERVIÇOS COMPLEMENTARES EXTERNOS</v>
      </c>
      <c r="F1241" s="343" t="str">
        <f t="shared" si="39"/>
        <v/>
      </c>
      <c r="G1241" s="127"/>
    </row>
    <row r="1242" spans="1:7">
      <c r="A1242" s="397">
        <v>2001</v>
      </c>
      <c r="B1242" s="712" t="s">
        <v>2531</v>
      </c>
      <c r="C1242" s="393"/>
      <c r="D1242" s="394"/>
      <c r="E1242" s="2" t="str">
        <f t="shared" si="38"/>
        <v>MUROS E FECHAMENTOS</v>
      </c>
      <c r="F1242" s="343" t="str">
        <f t="shared" si="39"/>
        <v/>
      </c>
      <c r="G1242" s="127"/>
    </row>
    <row r="1243" spans="1:7" ht="75">
      <c r="A1243" s="391">
        <v>200101</v>
      </c>
      <c r="B1243" s="391" t="s">
        <v>2532</v>
      </c>
      <c r="C1243" s="395" t="s">
        <v>1355</v>
      </c>
      <c r="D1243" s="396">
        <v>105.49</v>
      </c>
      <c r="E1243" s="2" t="str">
        <f t="shared" si="38"/>
        <v>ALAMBRADO C/ TELA LOSANGULAR DE ARAME FIO 12 MALHA 2" REVEST. EM PVC COM TUBO DE FERRO GALVANIZADO VERTICAL DE 2 1/2" E HORIZONTAL DE 1" INCL. PORTÃO, PINTADOS COM ESMALTE SOBRE FUNDO ANTICORROSIVO</v>
      </c>
      <c r="F1243" s="343" t="str">
        <f t="shared" si="39"/>
        <v>M2</v>
      </c>
      <c r="G1243" s="127"/>
    </row>
    <row r="1244" spans="1:7" ht="45">
      <c r="A1244" s="392">
        <v>200104</v>
      </c>
      <c r="B1244" s="392" t="s">
        <v>2533</v>
      </c>
      <c r="C1244" s="393" t="s">
        <v>1372</v>
      </c>
      <c r="D1244" s="394">
        <v>174.78</v>
      </c>
      <c r="E1244" s="2" t="str">
        <f t="shared" si="38"/>
        <v>CERCA DE MADEIRA COM RIPAS DE 7 X 2 CM, ALTURA DE 1.50 M E CAIBRO DE 8 X 8 CM EM MADEIRA DE LEI ESPAÇADOS A CADA 2.0 M</v>
      </c>
      <c r="F1244" s="343" t="str">
        <f t="shared" si="39"/>
        <v>M</v>
      </c>
      <c r="G1244" s="127"/>
    </row>
    <row r="1245" spans="1:7" ht="75">
      <c r="A1245" s="398">
        <v>200105</v>
      </c>
      <c r="B1245" s="398" t="s">
        <v>2534</v>
      </c>
      <c r="C1245" s="395" t="s">
        <v>1372</v>
      </c>
      <c r="D1245" s="396">
        <v>102.06</v>
      </c>
      <c r="E1245" s="2" t="str">
        <f t="shared" si="38"/>
        <v>CERCA COM TELA FIO 16 MALHA LOSANGULAR DE 2", FIXADAS C/ GRAMPOS EM PONTALETES DE MADEIRA 8X8CM ESPAÇADOS DE 1.5M, COM BASES CONCRETADAS E COM TRÊS FIOS TENSORES DE ARAME GALVANIZADO N.12</v>
      </c>
      <c r="F1245" s="343" t="str">
        <f t="shared" si="39"/>
        <v>M</v>
      </c>
      <c r="G1245" s="127"/>
    </row>
    <row r="1246" spans="1:7" ht="45">
      <c r="A1246" s="397">
        <v>200107</v>
      </c>
      <c r="B1246" s="397" t="s">
        <v>2535</v>
      </c>
      <c r="C1246" s="393" t="s">
        <v>1372</v>
      </c>
      <c r="D1246" s="394">
        <v>59.25</v>
      </c>
      <c r="E1246" s="2" t="str">
        <f t="shared" si="38"/>
        <v>CERCA COM CINCO FIOS DE ARAME LISO N. 12 FIXADOS COM GRAMPOS EM PONTALETES DE 8 X 8CM A CADA 2.0 M E ALTURA LIVRE DE 1.6 M</v>
      </c>
      <c r="F1246" s="343" t="str">
        <f t="shared" si="39"/>
        <v>M</v>
      </c>
      <c r="G1246" s="127"/>
    </row>
    <row r="1247" spans="1:7" ht="45">
      <c r="A1247" s="398">
        <v>200108</v>
      </c>
      <c r="B1247" s="398" t="s">
        <v>2536</v>
      </c>
      <c r="C1247" s="395" t="s">
        <v>1364</v>
      </c>
      <c r="D1247" s="396">
        <v>801.37</v>
      </c>
      <c r="E1247" s="2" t="str">
        <f t="shared" si="38"/>
        <v>MURO DE ARRIMO DE CONCRETO CICLÓPICO COM ATERRO NA PARTE POSTERIOR, INCLUSIVE FORMA DE MADEIRA E DRENO DE BRITA</v>
      </c>
      <c r="F1247" s="343" t="str">
        <f t="shared" si="39"/>
        <v>M3</v>
      </c>
      <c r="G1247" s="127"/>
    </row>
    <row r="1248" spans="1:7" ht="90">
      <c r="A1248" s="397">
        <v>200120</v>
      </c>
      <c r="B1248" s="397" t="s">
        <v>13919</v>
      </c>
      <c r="C1248" s="393" t="s">
        <v>1372</v>
      </c>
      <c r="D1248" s="394">
        <v>147.5</v>
      </c>
      <c r="E1248" s="2" t="str">
        <f t="shared" si="38"/>
        <v>CERCA H=2.30CM, C/TELA LOSANG. ARAME FIO 12 MALHA 2" REVEST. EM PVC COM MOURÃO CURVO DE CONCRETO H=3,20M, SECÇÃO T, FIXADO EMSOLO, A CADA 3M, C/3 FIOS DE ARAME FARPADO NA PARTE CURVA, INCL 3 FIOS TENSORES, CHUMBADORES E SAPATA DE</v>
      </c>
      <c r="F1248" s="343" t="str">
        <f t="shared" si="39"/>
        <v>M</v>
      </c>
      <c r="G1248" s="127"/>
    </row>
    <row r="1249" spans="1:7" ht="90">
      <c r="A1249" s="398">
        <v>200121</v>
      </c>
      <c r="B1249" s="398" t="s">
        <v>13920</v>
      </c>
      <c r="C1249" s="395" t="s">
        <v>1372</v>
      </c>
      <c r="D1249" s="396">
        <v>181.86</v>
      </c>
      <c r="E1249" s="2" t="str">
        <f t="shared" si="38"/>
        <v>CERCA H=2.30CM, C/TELA LOSANG. ARAME FIO 12 MALHA 2" REVEST. EM PVC COM MOURÃO CURVO DE CONCRETO H=3,20M, SECÇÃO T, FIXADO EM ROCHA, A CADA 3M, C/3 FIOS DE ARAME FARPADO NA PARTE CURVA, INCL 3 FIOS TENSORES, CHUMBADORES E BLOCO DE</v>
      </c>
      <c r="F1249" s="343" t="str">
        <f t="shared" si="39"/>
        <v>M</v>
      </c>
      <c r="G1249" s="127"/>
    </row>
    <row r="1250" spans="1:7" ht="90">
      <c r="A1250" s="397">
        <v>200124</v>
      </c>
      <c r="B1250" s="397" t="s">
        <v>2537</v>
      </c>
      <c r="C1250" s="393" t="s">
        <v>1372</v>
      </c>
      <c r="D1250" s="394">
        <v>634.98</v>
      </c>
      <c r="E1250" s="2" t="str">
        <f t="shared" si="38"/>
        <v>MURO DE ALVENARIA DE BLOCOS CERÂMICOS 10X20X20CM, C/ PILARES A CADA 2 M, ESP. 10CM E H=2.5M, REVESTIDO COM CHAPISCO, REBOCO E PINTURA ACRÍLICA A 2 DEMÃOS, INCL. PILARES, CINTAS E SAPATAS, EMPREGANDO ARG. CIMENTO CAL E AREIA</v>
      </c>
      <c r="F1250" s="343" t="str">
        <f t="shared" si="39"/>
        <v>M</v>
      </c>
      <c r="G1250" s="127"/>
    </row>
    <row r="1251" spans="1:7" ht="75">
      <c r="A1251" s="398">
        <v>200128</v>
      </c>
      <c r="B1251" s="398" t="s">
        <v>2538</v>
      </c>
      <c r="C1251" s="395" t="s">
        <v>1355</v>
      </c>
      <c r="D1251" s="396">
        <v>139.11000000000001</v>
      </c>
      <c r="E1251" s="2" t="str">
        <f t="shared" si="38"/>
        <v>ALAMBRADO SOBRE MURO EXISTENTE, EXECUTADO EM TELA FIO 12 MALHA 3", COM 02 FIOS TENSORES, FIXADOS EM TUBOS DE FG 11/2" COLOCADOS A CADA 3M (H DO ALAMBRADO =1,5M), INLCUSIVE CHUMBAMENTO NO MURO</v>
      </c>
      <c r="F1251" s="343" t="str">
        <f t="shared" si="39"/>
        <v>M2</v>
      </c>
      <c r="G1251" s="127"/>
    </row>
    <row r="1252" spans="1:7" ht="60">
      <c r="A1252" s="397">
        <v>200129</v>
      </c>
      <c r="B1252" s="397" t="s">
        <v>13921</v>
      </c>
      <c r="C1252" s="393" t="s">
        <v>1372</v>
      </c>
      <c r="D1252" s="394">
        <v>71.98</v>
      </c>
      <c r="E1252" s="2" t="str">
        <f t="shared" si="38"/>
        <v>CERCA COM MOURÃO DE CONCRETO RETO H=2.5, BASE QUADRADA 10X10CM, FIXADO EM SOLO A CADA 3.0M, COM 10 FIOS DE ARAME GALVANIZADO LISO Nº 10</v>
      </c>
      <c r="F1252" s="343" t="str">
        <f t="shared" si="39"/>
        <v>M</v>
      </c>
      <c r="G1252" s="127"/>
    </row>
    <row r="1253" spans="1:7" ht="60">
      <c r="A1253" s="398">
        <v>200130</v>
      </c>
      <c r="B1253" s="398" t="s">
        <v>2539</v>
      </c>
      <c r="C1253" s="395" t="s">
        <v>1372</v>
      </c>
      <c r="D1253" s="396">
        <v>423.51</v>
      </c>
      <c r="E1253" s="2" t="str">
        <f t="shared" si="38"/>
        <v>GRADIL H = 1.90M PADRÃO SEDU EM TUDO DE FG 2" E BARRA CHATA DE 11/2"X1/4", PARA FIXAÇÃO SOBRE MURETA CONFORME PROJETO, EXCLUSIVE A MURETA.</v>
      </c>
      <c r="F1253" s="343" t="str">
        <f t="shared" si="39"/>
        <v>M</v>
      </c>
      <c r="G1253" s="127"/>
    </row>
    <row r="1254" spans="1:7" ht="60">
      <c r="A1254" s="397">
        <v>200131</v>
      </c>
      <c r="B1254" s="397" t="s">
        <v>2540</v>
      </c>
      <c r="C1254" s="393" t="s">
        <v>1372</v>
      </c>
      <c r="D1254" s="394">
        <v>774.55</v>
      </c>
      <c r="E1254" s="2" t="str">
        <f t="shared" si="38"/>
        <v>GRADIL H = 1.90M PADRÃO SEDU EM TUBO DE FG 31/2" E BARRA CHATA DE 2"X1/4" PARA FIXAÇÃO SOBRE MURETA CONFORME PROJETO, EXCLUSIVE A MURETA.</v>
      </c>
      <c r="F1254" s="343" t="str">
        <f t="shared" si="39"/>
        <v>M</v>
      </c>
      <c r="G1254" s="127"/>
    </row>
    <row r="1255" spans="1:7">
      <c r="A1255" s="398">
        <v>2002</v>
      </c>
      <c r="B1255" s="398" t="s">
        <v>2541</v>
      </c>
      <c r="C1255" s="395"/>
      <c r="D1255" s="396"/>
      <c r="E1255" s="2" t="str">
        <f t="shared" si="38"/>
        <v>PAVIMENTAÇÃO</v>
      </c>
      <c r="F1255" s="343" t="str">
        <f t="shared" si="39"/>
        <v/>
      </c>
      <c r="G1255" s="127"/>
    </row>
    <row r="1256" spans="1:7" ht="60">
      <c r="A1256" s="397">
        <v>200202</v>
      </c>
      <c r="B1256" s="397" t="s">
        <v>2542</v>
      </c>
      <c r="C1256" s="393" t="s">
        <v>1372</v>
      </c>
      <c r="D1256" s="394">
        <v>37.32</v>
      </c>
      <c r="E1256" s="2" t="str">
        <f t="shared" si="38"/>
        <v>MEIO-FIO DE CONCRETO PRÉ-MOLDADO COM DIMENSÕES DE 15X12X30X100 CM , REJUNTADOS COM ARGAMASSA DE CIMENTO E AREIA NO TRAÇO 1:3</v>
      </c>
      <c r="F1256" s="343" t="str">
        <f t="shared" si="39"/>
        <v>M</v>
      </c>
      <c r="G1256" s="127"/>
    </row>
    <row r="1257" spans="1:7" ht="75">
      <c r="A1257" s="391">
        <v>200206</v>
      </c>
      <c r="B1257" s="391" t="s">
        <v>2543</v>
      </c>
      <c r="C1257" s="395" t="s">
        <v>1355</v>
      </c>
      <c r="D1257" s="396">
        <v>59.8</v>
      </c>
      <c r="E1257" s="2" t="str">
        <f t="shared" si="38"/>
        <v>BLOCOS PRÉ-MOLDADOS DE CONCRETO TIPO PAVI-S OU EQUIVALENTE, ESPESSURA DE 8 CM E RESISTÊNCIA A COMPRESSÃO MÍNIMA DE 35MPA, ASSENTADOS SOBRE COLCHÃO DE PÓ DE PEDRA NA ESPESSURA DE 10 CM</v>
      </c>
      <c r="F1257" s="343" t="str">
        <f t="shared" si="39"/>
        <v>M2</v>
      </c>
      <c r="G1257" s="127"/>
    </row>
    <row r="1258" spans="1:7" ht="60">
      <c r="A1258" s="397">
        <v>200209</v>
      </c>
      <c r="B1258" s="397" t="s">
        <v>2544</v>
      </c>
      <c r="C1258" s="393" t="s">
        <v>1355</v>
      </c>
      <c r="D1258" s="394">
        <v>89.78</v>
      </c>
      <c r="E1258" s="2" t="str">
        <f t="shared" si="38"/>
        <v>PASSEIO DE CIMENTADO CAMURÇADO COM ARGAMASSA DE CIMENTO E AREIA NO TRAÇO 1:3 ESP. 1.5CM, E LASTRO DE CONCRETO COM 8CM DE ESPESSURA, INCLUSIVE PREPARO DE CAIXA</v>
      </c>
      <c r="F1258" s="343" t="str">
        <f t="shared" si="39"/>
        <v>M2</v>
      </c>
      <c r="G1258" s="127"/>
    </row>
    <row r="1259" spans="1:7" ht="75">
      <c r="A1259" s="398">
        <v>200214</v>
      </c>
      <c r="B1259" s="398" t="s">
        <v>2545</v>
      </c>
      <c r="C1259" s="395" t="s">
        <v>1355</v>
      </c>
      <c r="D1259" s="396">
        <v>73.89</v>
      </c>
      <c r="E1259" s="2" t="str">
        <f t="shared" si="38"/>
        <v>BLOCOS PRÉ-MOLDADOS DE CONCRETO TIPO PAVI-S OU EQUIVALENTE, ESPESSURA 10 CM E RESISTÊNCIA A COMPRESSÃO MÍNIMA DE 35MPA, ASSENTADOS SOBRE COLCHÃO DE PÓ DE PEDRA NA ESPESSURA DE 10 CM</v>
      </c>
      <c r="F1259" s="343" t="str">
        <f t="shared" si="39"/>
        <v>M2</v>
      </c>
      <c r="G1259" s="127"/>
    </row>
    <row r="1260" spans="1:7" ht="30">
      <c r="A1260" s="397">
        <v>200223</v>
      </c>
      <c r="B1260" s="397" t="s">
        <v>2546</v>
      </c>
      <c r="C1260" s="393" t="s">
        <v>1364</v>
      </c>
      <c r="D1260" s="394">
        <v>141.35</v>
      </c>
      <c r="E1260" s="2" t="str">
        <f t="shared" si="38"/>
        <v>EXECUÇÃO DE LASTRO DE BRITA Nº 02 SOB PASSEIOS E CICLOVIAS, INCL. ESCAVAÇÃO</v>
      </c>
      <c r="F1260" s="343" t="str">
        <f t="shared" si="39"/>
        <v>M3</v>
      </c>
      <c r="G1260" s="127"/>
    </row>
    <row r="1261" spans="1:7" ht="60">
      <c r="A1261" s="398">
        <v>200229</v>
      </c>
      <c r="B1261" s="398" t="s">
        <v>2547</v>
      </c>
      <c r="C1261" s="395" t="s">
        <v>1372</v>
      </c>
      <c r="D1261" s="396">
        <v>57.26</v>
      </c>
      <c r="E1261" s="2" t="str">
        <f t="shared" si="38"/>
        <v>MEIO-FIO DE CONCRETO MOLDADO IN-LOCO COM FORMAS DE CHAPA COMPENSADA RESINADA 6MM, NAS DIMENSÕES 10 X 30 CM, INCL. ESCAVAÇÃO, REATERRO E BOTA-FORA</v>
      </c>
      <c r="F1261" s="343" t="str">
        <f t="shared" si="39"/>
        <v>M</v>
      </c>
      <c r="G1261" s="127"/>
    </row>
    <row r="1262" spans="1:7" ht="75">
      <c r="A1262" s="397">
        <v>200237</v>
      </c>
      <c r="B1262" s="397" t="s">
        <v>2548</v>
      </c>
      <c r="C1262" s="393" t="s">
        <v>1355</v>
      </c>
      <c r="D1262" s="394">
        <v>50</v>
      </c>
      <c r="E1262" s="2" t="str">
        <f t="shared" si="38"/>
        <v>BLOCOS PRÉ-MOLDADOS DE CONCRETO TIPO PAVI-S OU EQUIVALENTE, ESPESSURA DE 6 CM E RESISTÊNCIA A COMPRESSÃO MÍNIMA DE 35MPA, ASSENTADOS SOBRE COLCHÃO DE PÓ DE PEDRA NA ESPESSURA DE 10 CM</v>
      </c>
      <c r="F1262" s="343" t="str">
        <f t="shared" si="39"/>
        <v>M2</v>
      </c>
      <c r="G1262" s="127"/>
    </row>
    <row r="1263" spans="1:7" ht="60">
      <c r="A1263" s="398">
        <v>200240</v>
      </c>
      <c r="B1263" s="398" t="s">
        <v>2549</v>
      </c>
      <c r="C1263" s="395" t="s">
        <v>1355</v>
      </c>
      <c r="D1263" s="396">
        <v>112.57</v>
      </c>
      <c r="E1263" s="2" t="str">
        <f t="shared" si="38"/>
        <v>CALÇAMENTO DE PEDRA PORTUGUESA, INCLUSIVE LASTRO DE CONCRETO COM 8CM DE ESPESSURA PARA REGULARIZAÇÃO, ASSENTADO COM CIMENTO E AREIA</v>
      </c>
      <c r="F1263" s="343" t="str">
        <f t="shared" si="39"/>
        <v>M2</v>
      </c>
      <c r="G1263" s="127"/>
    </row>
    <row r="1264" spans="1:7" ht="75">
      <c r="A1264" s="397">
        <v>200243</v>
      </c>
      <c r="B1264" s="397" t="s">
        <v>2550</v>
      </c>
      <c r="C1264" s="393" t="s">
        <v>1372</v>
      </c>
      <c r="D1264" s="394">
        <v>149.72</v>
      </c>
      <c r="E1264" s="2" t="str">
        <f t="shared" si="38"/>
        <v>CANALETA NO PISO EM CONCRETO SIMPLES COM DIMENSÕES INTERNAS DE 20 X 10 CM E GRELHA EM FERRO DIAM. 1/2" A CADA 3 CM FIXADOS EM CANTONEIRA DE 3/4" X 1/8" APOIADA SOBRE REQUADRO EM CANTONEIRA DE 1" X 3/16"</v>
      </c>
      <c r="F1264" s="343" t="str">
        <f t="shared" si="39"/>
        <v>M</v>
      </c>
      <c r="G1264" s="127"/>
    </row>
    <row r="1265" spans="1:7" ht="45">
      <c r="A1265" s="398">
        <v>200244</v>
      </c>
      <c r="B1265" s="398" t="s">
        <v>2551</v>
      </c>
      <c r="C1265" s="395" t="s">
        <v>1355</v>
      </c>
      <c r="D1265" s="396">
        <v>50.3</v>
      </c>
      <c r="E1265" s="2" t="str">
        <f t="shared" si="38"/>
        <v>FORNECIMENTO E ASSENTAMENTO DE BLOCOS HEXAGONAIS DE CONCRETO H=6CM, SOBRE COXIM DE AREIA</v>
      </c>
      <c r="F1265" s="343" t="str">
        <f t="shared" si="39"/>
        <v>M2</v>
      </c>
      <c r="G1265" s="127"/>
    </row>
    <row r="1266" spans="1:7" ht="45">
      <c r="A1266" s="397">
        <v>200246</v>
      </c>
      <c r="B1266" s="397" t="s">
        <v>2552</v>
      </c>
      <c r="C1266" s="393" t="s">
        <v>1355</v>
      </c>
      <c r="D1266" s="394">
        <v>60.51</v>
      </c>
      <c r="E1266" s="2" t="str">
        <f t="shared" si="38"/>
        <v>FORNECIMENTO E ASSENTAMENTO DE BLOCOS HEXAGONAIS DE CONCRETO H=8CM, SOBRE COXIM DE AREIA</v>
      </c>
      <c r="F1266" s="343" t="str">
        <f t="shared" si="39"/>
        <v>M2</v>
      </c>
      <c r="G1266" s="127"/>
    </row>
    <row r="1267" spans="1:7" ht="75">
      <c r="A1267" s="398">
        <v>200253</v>
      </c>
      <c r="B1267" s="398" t="s">
        <v>2553</v>
      </c>
      <c r="C1267" s="395" t="s">
        <v>1355</v>
      </c>
      <c r="D1267" s="396">
        <v>58.65</v>
      </c>
      <c r="E1267" s="2" t="str">
        <f t="shared" si="38"/>
        <v>FORNECIMENTO E ASSENTAMENTO DE LADRILHO HIDRÁULICO PASTILHADO, VERMELHO, DIM. 20X20 CM, ESP. 1.5CM, ASSENTADO COM PASTA DE CIMENTO COLANTE, EXCLUSIVE REGULARIZAÇÃO E LASTRO</v>
      </c>
      <c r="F1267" s="343" t="str">
        <f t="shared" si="39"/>
        <v>M2</v>
      </c>
      <c r="G1267" s="127"/>
    </row>
    <row r="1268" spans="1:7" ht="75">
      <c r="A1268" s="397">
        <v>200254</v>
      </c>
      <c r="B1268" s="397" t="s">
        <v>2554</v>
      </c>
      <c r="C1268" s="393" t="s">
        <v>1355</v>
      </c>
      <c r="D1268" s="394">
        <v>58.65</v>
      </c>
      <c r="E1268" s="2" t="str">
        <f t="shared" si="38"/>
        <v>FORNECIMENTO E ASSENTAMENTO DE LADRILHO HIDRÁULICO RANHURADO, VERMELHO, DIM. 20X20 CM, ESP. 1.5CM, ASSENTADO COM PASTA DE CIMENTO COLANTE, EXCLUSIVE REGULARIZAÇÃO E LASTRO</v>
      </c>
      <c r="F1268" s="343" t="str">
        <f t="shared" si="39"/>
        <v>M2</v>
      </c>
      <c r="G1268" s="712"/>
    </row>
    <row r="1269" spans="1:7">
      <c r="A1269" s="398">
        <v>2003</v>
      </c>
      <c r="B1269" s="713" t="s">
        <v>467</v>
      </c>
      <c r="C1269" s="395"/>
      <c r="D1269" s="396"/>
      <c r="E1269" s="2" t="str">
        <f t="shared" si="38"/>
        <v>PAISAGISMO</v>
      </c>
      <c r="F1269" s="343" t="str">
        <f t="shared" si="39"/>
        <v/>
      </c>
      <c r="G1269" s="713"/>
    </row>
    <row r="1270" spans="1:7" ht="45">
      <c r="A1270" s="397">
        <v>200303</v>
      </c>
      <c r="B1270" s="397" t="s">
        <v>2555</v>
      </c>
      <c r="C1270" s="393" t="s">
        <v>1355</v>
      </c>
      <c r="D1270" s="394">
        <v>8.6199999999999992</v>
      </c>
      <c r="E1270" s="2" t="str">
        <f t="shared" si="38"/>
        <v>FORNECIMENTO DE GRAMA TIPO ESMERALDA EM PLACAS COM ESPESSURA DE 0.06 M, EXCLUSIVE PLANTIO</v>
      </c>
      <c r="F1270" s="343" t="str">
        <f t="shared" si="39"/>
        <v>M2</v>
      </c>
      <c r="G1270" s="127"/>
    </row>
    <row r="1271" spans="1:7" ht="30">
      <c r="A1271" s="391">
        <v>200304</v>
      </c>
      <c r="B1271" s="391" t="s">
        <v>2556</v>
      </c>
      <c r="C1271" s="395" t="s">
        <v>1355</v>
      </c>
      <c r="D1271" s="396">
        <v>0.03</v>
      </c>
      <c r="E1271" s="2" t="str">
        <f t="shared" si="38"/>
        <v>MANUTENÇÃO PARA PODA E LIMPEZA DE ÁRVORES E ARBUSTOS</v>
      </c>
      <c r="F1271" s="343" t="str">
        <f t="shared" si="39"/>
        <v>M2</v>
      </c>
      <c r="G1271" s="127"/>
    </row>
    <row r="1272" spans="1:7" ht="30">
      <c r="A1272" s="397">
        <v>200305</v>
      </c>
      <c r="B1272" s="397" t="s">
        <v>2557</v>
      </c>
      <c r="C1272" s="393" t="s">
        <v>1364</v>
      </c>
      <c r="D1272" s="394">
        <v>110.31</v>
      </c>
      <c r="E1272" s="2" t="str">
        <f t="shared" ref="E1272:E1335" si="40">UPPER(B1272)</f>
        <v>FORNECIMENTO E ESPALHAMENTO DE AREIA MÉDIA LAVADA</v>
      </c>
      <c r="F1272" s="343" t="str">
        <f t="shared" ref="F1272:F1335" si="41">UPPER(C1272)</f>
        <v>M3</v>
      </c>
      <c r="G1272" s="127"/>
    </row>
    <row r="1273" spans="1:7" ht="30">
      <c r="A1273" s="398">
        <v>200306</v>
      </c>
      <c r="B1273" s="398" t="s">
        <v>2558</v>
      </c>
      <c r="C1273" s="395" t="s">
        <v>1364</v>
      </c>
      <c r="D1273" s="396">
        <v>112.99</v>
      </c>
      <c r="E1273" s="2" t="str">
        <f t="shared" si="40"/>
        <v>FORNECIMENTO E ESPALHAMENTO DE BRITA 1 OU 2</v>
      </c>
      <c r="F1273" s="343" t="str">
        <f t="shared" si="41"/>
        <v>M3</v>
      </c>
      <c r="G1273" s="127"/>
    </row>
    <row r="1274" spans="1:7" ht="30">
      <c r="A1274" s="397">
        <v>200307</v>
      </c>
      <c r="B1274" s="717" t="s">
        <v>2559</v>
      </c>
      <c r="C1274" s="393" t="s">
        <v>1364</v>
      </c>
      <c r="D1274" s="394">
        <v>112.46</v>
      </c>
      <c r="E1274" s="2" t="str">
        <f t="shared" si="40"/>
        <v>FORNECIMENTO E ESPALHAMENTO DE TERRA VEGETAL</v>
      </c>
      <c r="F1274" s="343" t="str">
        <f t="shared" si="41"/>
        <v>M3</v>
      </c>
      <c r="G1274" s="391"/>
    </row>
    <row r="1275" spans="1:7" ht="30">
      <c r="A1275" s="398">
        <v>200323</v>
      </c>
      <c r="B1275" s="398" t="s">
        <v>2560</v>
      </c>
      <c r="C1275" s="395" t="s">
        <v>1364</v>
      </c>
      <c r="D1275" s="396">
        <v>93.48</v>
      </c>
      <c r="E1275" s="2" t="str">
        <f t="shared" si="40"/>
        <v>FORNECIMENTO E ESPALHAMENTO DE PÓ DE PEDRA</v>
      </c>
      <c r="F1275" s="343" t="str">
        <f t="shared" si="41"/>
        <v>M3</v>
      </c>
      <c r="G1275" s="391"/>
    </row>
    <row r="1276" spans="1:7" ht="45">
      <c r="A1276" s="397">
        <v>200326</v>
      </c>
      <c r="B1276" s="397" t="s">
        <v>2561</v>
      </c>
      <c r="C1276" s="393" t="s">
        <v>1355</v>
      </c>
      <c r="D1276" s="394">
        <v>15.74</v>
      </c>
      <c r="E1276" s="2" t="str">
        <f t="shared" si="40"/>
        <v>FORNECIMENTO E PLANTIO DE GRAMA EM PLACAS TIPO ESMERALDA, INCLUSIVE FORNECIMENTO DE TERRA VEGETAL</v>
      </c>
      <c r="F1276" s="343" t="str">
        <f t="shared" si="41"/>
        <v>M2</v>
      </c>
      <c r="G1276" s="712"/>
    </row>
    <row r="1277" spans="1:7">
      <c r="A1277" s="398">
        <v>2004</v>
      </c>
      <c r="B1277" s="713" t="s">
        <v>2562</v>
      </c>
      <c r="C1277" s="395"/>
      <c r="D1277" s="396"/>
      <c r="E1277" s="2" t="str">
        <f t="shared" si="40"/>
        <v>TRATAMENTO, CONSERVAÇÃO E LIMPEZA</v>
      </c>
      <c r="F1277" s="343" t="str">
        <f t="shared" si="41"/>
        <v/>
      </c>
      <c r="G1277" s="713"/>
    </row>
    <row r="1278" spans="1:7">
      <c r="A1278" s="397">
        <v>200401</v>
      </c>
      <c r="B1278" s="397" t="s">
        <v>2563</v>
      </c>
      <c r="C1278" s="393" t="s">
        <v>1355</v>
      </c>
      <c r="D1278" s="394">
        <v>7.89</v>
      </c>
      <c r="E1278" s="2" t="str">
        <f t="shared" si="40"/>
        <v>LIMPEZA GERAL DA OBRA</v>
      </c>
      <c r="F1278" s="343" t="str">
        <f t="shared" si="41"/>
        <v>M2</v>
      </c>
      <c r="G1278" s="713"/>
    </row>
    <row r="1279" spans="1:7" ht="30">
      <c r="A1279" s="391">
        <v>200402</v>
      </c>
      <c r="B1279" s="391" t="s">
        <v>2564</v>
      </c>
      <c r="C1279" s="395" t="s">
        <v>1355</v>
      </c>
      <c r="D1279" s="396">
        <v>0.79</v>
      </c>
      <c r="E1279" s="2" t="str">
        <f t="shared" si="40"/>
        <v>LIMPEZA GERAL DE OBRAS (QUADRAS, PRAÇAS E JARDINS)</v>
      </c>
      <c r="F1279" s="343" t="str">
        <f t="shared" si="41"/>
        <v>M2</v>
      </c>
      <c r="G1279" s="713"/>
    </row>
    <row r="1280" spans="1:7">
      <c r="A1280" s="397">
        <v>200404</v>
      </c>
      <c r="B1280" s="397" t="s">
        <v>2565</v>
      </c>
      <c r="C1280" s="393" t="s">
        <v>1355</v>
      </c>
      <c r="D1280" s="394">
        <v>8.23</v>
      </c>
      <c r="E1280" s="2" t="str">
        <f t="shared" si="40"/>
        <v>LIMPEZA DE PISOS E REVESTIMENTOS CERÂMICOS</v>
      </c>
      <c r="F1280" s="343" t="str">
        <f t="shared" si="41"/>
        <v>M2</v>
      </c>
      <c r="G1280" s="713"/>
    </row>
    <row r="1281" spans="1:7" ht="30">
      <c r="A1281" s="398">
        <v>200405</v>
      </c>
      <c r="B1281" s="398" t="s">
        <v>2566</v>
      </c>
      <c r="C1281" s="395" t="s">
        <v>1378</v>
      </c>
      <c r="D1281" s="396">
        <v>4.74</v>
      </c>
      <c r="E1281" s="2" t="str">
        <f t="shared" si="40"/>
        <v>LIMPEZA DE APARELHOS SANITÁRIOS, EXCLUSIVE METAIS</v>
      </c>
      <c r="F1281" s="343" t="str">
        <f t="shared" si="41"/>
        <v>UND</v>
      </c>
      <c r="G1281" s="127"/>
    </row>
    <row r="1282" spans="1:7">
      <c r="A1282" s="397">
        <v>200406</v>
      </c>
      <c r="B1282" s="397" t="s">
        <v>2567</v>
      </c>
      <c r="C1282" s="393" t="s">
        <v>1378</v>
      </c>
      <c r="D1282" s="394">
        <v>2.0299999999999998</v>
      </c>
      <c r="E1282" s="2" t="str">
        <f t="shared" si="40"/>
        <v>LIMPEZA DE METAIS SANITÁRIOS</v>
      </c>
      <c r="F1282" s="343" t="str">
        <f t="shared" si="41"/>
        <v>UND</v>
      </c>
      <c r="G1282" s="127"/>
    </row>
    <row r="1283" spans="1:7">
      <c r="A1283" s="398">
        <v>2005</v>
      </c>
      <c r="B1283" s="398" t="s">
        <v>2568</v>
      </c>
      <c r="C1283" s="395"/>
      <c r="D1283" s="396"/>
      <c r="E1283" s="2" t="str">
        <f t="shared" si="40"/>
        <v>DIVERSOS EXTERNOS</v>
      </c>
      <c r="F1283" s="343" t="str">
        <f t="shared" si="41"/>
        <v/>
      </c>
      <c r="G1283" s="127"/>
    </row>
    <row r="1284" spans="1:7" ht="75">
      <c r="A1284" s="397">
        <v>200501</v>
      </c>
      <c r="B1284" s="397" t="s">
        <v>2569</v>
      </c>
      <c r="C1284" s="393" t="s">
        <v>1378</v>
      </c>
      <c r="D1284" s="394">
        <v>5360.6</v>
      </c>
      <c r="E1284" s="2" t="str">
        <f t="shared" si="40"/>
        <v>CONJUNTO DE 03 MASTROS, PARA BANDEIRA, EM FERRO GALVANIZADO, 2 COM 7,50M DE ALTURA E 1 COM 9,0M DE ALTURA, NOS DIÂMETROS DE 4", 3" E 2", INCLUSIVE BASE DE CONCRETO, CONF. DETALHE DE PROJETO</v>
      </c>
      <c r="F1284" s="343" t="str">
        <f t="shared" si="41"/>
        <v>UND</v>
      </c>
      <c r="G1284" s="127"/>
    </row>
    <row r="1285" spans="1:7" ht="45">
      <c r="A1285" s="391">
        <v>200502</v>
      </c>
      <c r="B1285" s="391" t="s">
        <v>2570</v>
      </c>
      <c r="C1285" s="395" t="s">
        <v>1378</v>
      </c>
      <c r="D1285" s="396">
        <v>55.66</v>
      </c>
      <c r="E1285" s="2" t="str">
        <f t="shared" si="40"/>
        <v>LETRA DE FERRO BATIDO COM ALTURA 10 CM, INCLUSIVE FUNDO PROTETOR E PINTURA A ÓLEO OU ESMALTE</v>
      </c>
      <c r="F1285" s="343" t="str">
        <f t="shared" si="41"/>
        <v>UND</v>
      </c>
      <c r="G1285" s="127"/>
    </row>
    <row r="1286" spans="1:7" ht="45">
      <c r="A1286" s="397">
        <v>200503</v>
      </c>
      <c r="B1286" s="397" t="s">
        <v>2571</v>
      </c>
      <c r="C1286" s="393" t="s">
        <v>1378</v>
      </c>
      <c r="D1286" s="400">
        <v>121.81</v>
      </c>
      <c r="E1286" s="2" t="str">
        <f t="shared" si="40"/>
        <v>LETRA DE CHAPA DE FERRO GALVANIZADO DIM 20 X 30 CM, INCLUSIVE FUNDO PROTETOR E PINTURA A ESMALTE SINTÉTICO</v>
      </c>
      <c r="F1286" s="343" t="str">
        <f t="shared" si="41"/>
        <v>UND</v>
      </c>
      <c r="G1286" s="127"/>
    </row>
    <row r="1287" spans="1:7" ht="45">
      <c r="A1287" s="398">
        <v>200504</v>
      </c>
      <c r="B1287" s="398" t="s">
        <v>2572</v>
      </c>
      <c r="C1287" s="395" t="s">
        <v>1378</v>
      </c>
      <c r="D1287" s="396">
        <v>47.98</v>
      </c>
      <c r="E1287" s="2" t="str">
        <f t="shared" si="40"/>
        <v>LETRAS DE CHAPA DE FERRO GALVANIZADO COM ALTURA 10CM, INCLUSIVE FUNDO PROTETOR E PINTURA A ÓLEO OU ESMALTE</v>
      </c>
      <c r="F1287" s="343" t="str">
        <f t="shared" si="41"/>
        <v>UND</v>
      </c>
      <c r="G1287" s="127"/>
    </row>
    <row r="1288" spans="1:7" ht="45">
      <c r="A1288" s="397">
        <v>200511</v>
      </c>
      <c r="B1288" s="397" t="s">
        <v>2573</v>
      </c>
      <c r="C1288" s="393" t="s">
        <v>1378</v>
      </c>
      <c r="D1288" s="394">
        <v>150.91</v>
      </c>
      <c r="E1288" s="2" t="str">
        <f t="shared" si="40"/>
        <v>BANCO DE CONCRETO APARENTE COM TAMPO DE 40X40X5 CM E BASE DE 20X20X36 CM PARA MESA DE JOGOS, CONFORME DETALHE EM PROJETO</v>
      </c>
      <c r="F1288" s="343" t="str">
        <f t="shared" si="41"/>
        <v>UND</v>
      </c>
      <c r="G1288" s="127"/>
    </row>
    <row r="1289" spans="1:7" ht="75">
      <c r="A1289" s="398">
        <v>200512</v>
      </c>
      <c r="B1289" s="398" t="s">
        <v>2574</v>
      </c>
      <c r="C1289" s="395" t="s">
        <v>1378</v>
      </c>
      <c r="D1289" s="396">
        <v>428.05</v>
      </c>
      <c r="E1289" s="2" t="str">
        <f t="shared" si="40"/>
        <v>MESA DE CONCRETO APARENTE COM TAMPO DE 60X60X5 CM, BASE DE 30X30X75 CM E TABULEIRO 40X40CM EMBUTIDO NO CONCRETO, FEITO COM PASTILHAS DE MÁRMORE BRANCO E GRANITO PRETO DE 5X5X2CM CONF. PROJETO</v>
      </c>
      <c r="F1289" s="343" t="str">
        <f t="shared" si="41"/>
        <v>UND</v>
      </c>
      <c r="G1289" s="127"/>
    </row>
    <row r="1290" spans="1:7" ht="60">
      <c r="A1290" s="397">
        <v>200513</v>
      </c>
      <c r="B1290" s="397" t="s">
        <v>2575</v>
      </c>
      <c r="C1290" s="393" t="s">
        <v>1378</v>
      </c>
      <c r="D1290" s="394">
        <v>825.73</v>
      </c>
      <c r="E1290" s="2" t="str">
        <f t="shared" si="40"/>
        <v>ESCADA TIPO MARINHEIRO DE TUBO DE FERRO 1" E 3/4", COM H=4.20M, PARA ACESSO A CAIXA D'ÁGUA, INCLUSIVE PINTURA EM ESMALTE SINTÉTICO, CONFORME DETALHE EM PROJETO</v>
      </c>
      <c r="F1290" s="343" t="str">
        <f t="shared" si="41"/>
        <v>UND</v>
      </c>
      <c r="G1290" s="127"/>
    </row>
    <row r="1291" spans="1:7" ht="45">
      <c r="A1291" s="398">
        <v>200517</v>
      </c>
      <c r="B1291" s="398" t="s">
        <v>2576</v>
      </c>
      <c r="C1291" s="395" t="s">
        <v>1378</v>
      </c>
      <c r="D1291" s="396">
        <v>491.96</v>
      </c>
      <c r="E1291" s="2" t="str">
        <f t="shared" si="40"/>
        <v>PLACA PARA INAUGURAÇÃO DE OBRA EM ALUMÍNIO FUNDIDO, DIMENSÕES 30 X 50 CM, INCLUSIVE ASSENTAMENTO</v>
      </c>
      <c r="F1291" s="343" t="str">
        <f t="shared" si="41"/>
        <v>UND</v>
      </c>
      <c r="G1291" s="127"/>
    </row>
    <row r="1292" spans="1:7" ht="60">
      <c r="A1292" s="397">
        <v>200549</v>
      </c>
      <c r="B1292" s="397" t="s">
        <v>2577</v>
      </c>
      <c r="C1292" s="393" t="s">
        <v>1378</v>
      </c>
      <c r="D1292" s="394">
        <v>45.4</v>
      </c>
      <c r="E1292" s="2" t="str">
        <f t="shared" si="40"/>
        <v>BRISES DE CHAPA DE CIMENTO AMIANTO, ACABAMENTO ESMALTE SINTÉTICO ACETINADO BRANCO, PEÇA COM DIMENSÕES 110X25CM (EXCLUSIVE PINTURA)</v>
      </c>
      <c r="F1292" s="343" t="str">
        <f t="shared" si="41"/>
        <v>UND</v>
      </c>
      <c r="G1292" s="127"/>
    </row>
    <row r="1293" spans="1:7" ht="30">
      <c r="A1293" s="398">
        <v>200562</v>
      </c>
      <c r="B1293" s="398" t="s">
        <v>2578</v>
      </c>
      <c r="C1293" s="395" t="s">
        <v>1378</v>
      </c>
      <c r="D1293" s="396">
        <v>260.16000000000003</v>
      </c>
      <c r="E1293" s="2" t="str">
        <f t="shared" si="40"/>
        <v>CAIXA PRÉ-MOLDADA DE CONCRETO PARA APARELHO DE AR CONDICIONADO DE 18.000 BTU</v>
      </c>
      <c r="F1293" s="343" t="str">
        <f t="shared" si="41"/>
        <v>UND</v>
      </c>
      <c r="G1293" s="127"/>
    </row>
    <row r="1294" spans="1:7" ht="60">
      <c r="A1294" s="397">
        <v>200563</v>
      </c>
      <c r="B1294" s="397" t="s">
        <v>2579</v>
      </c>
      <c r="C1294" s="393" t="s">
        <v>1372</v>
      </c>
      <c r="D1294" s="394">
        <v>116.45</v>
      </c>
      <c r="E1294" s="2" t="str">
        <f t="shared" si="40"/>
        <v>BANCO DE CONCRETO ARMADO APARENTE COM APOIOS DE ALVENARIA ASSENTADA COM ARGAMASSA DE CIMENTO, CAL E AREIA, LARGURA DE 0,50M E ESPESSURA DE 0,05M</v>
      </c>
      <c r="F1294" s="343" t="str">
        <f t="shared" si="41"/>
        <v>M</v>
      </c>
      <c r="G1294" s="127"/>
    </row>
    <row r="1295" spans="1:7" ht="45">
      <c r="A1295" s="398">
        <v>200572</v>
      </c>
      <c r="B1295" s="398" t="s">
        <v>2580</v>
      </c>
      <c r="C1295" s="395" t="s">
        <v>1378</v>
      </c>
      <c r="D1295" s="396">
        <v>1609.5</v>
      </c>
      <c r="E1295" s="2" t="str">
        <f t="shared" si="40"/>
        <v>POÇO C/ ANÉIS PRÉ-MOLDADOS DIAM. 1.5M E PROFUNDIDADE DE 7M, INCLUSIVE FORNECIMENTO</v>
      </c>
      <c r="F1295" s="343" t="str">
        <f t="shared" si="41"/>
        <v>UND</v>
      </c>
      <c r="G1295" s="127"/>
    </row>
    <row r="1296" spans="1:7" ht="45">
      <c r="A1296" s="397">
        <v>200573</v>
      </c>
      <c r="B1296" s="397" t="s">
        <v>2581</v>
      </c>
      <c r="C1296" s="393" t="s">
        <v>1372</v>
      </c>
      <c r="D1296" s="394">
        <v>110.88</v>
      </c>
      <c r="E1296" s="2" t="str">
        <f t="shared" si="40"/>
        <v>BICICLETÁRIO EM TUBO DE FERRO GALVANIZADO 1" E FERRO LISO 1/2", INCLUSIVE PINTURA, CONFORME PROJETO PADRÃO SEDU</v>
      </c>
      <c r="F1296" s="343" t="str">
        <f t="shared" si="41"/>
        <v>M</v>
      </c>
      <c r="G1296" s="127"/>
    </row>
    <row r="1297" spans="1:7" ht="30">
      <c r="A1297" s="398">
        <v>2007</v>
      </c>
      <c r="B1297" s="398" t="s">
        <v>2582</v>
      </c>
      <c r="C1297" s="395"/>
      <c r="D1297" s="399"/>
      <c r="E1297" s="2" t="str">
        <f t="shared" si="40"/>
        <v>QUADRA DE ESPORTES (VER NOTA 9 DA PLANILHA)</v>
      </c>
      <c r="F1297" s="343" t="str">
        <f t="shared" si="41"/>
        <v/>
      </c>
      <c r="G1297" s="127"/>
    </row>
    <row r="1298" spans="1:7" ht="90">
      <c r="A1298" s="397">
        <v>200702</v>
      </c>
      <c r="B1298" s="397" t="s">
        <v>4395</v>
      </c>
      <c r="C1298" s="393" t="s">
        <v>1355</v>
      </c>
      <c r="D1298" s="394">
        <v>91.51</v>
      </c>
      <c r="E1298" s="2" t="str">
        <f t="shared" si="40"/>
        <v>PISO QUADRA POLIESP. FCK=25MPA, ESP.=10 CM, ARMADO C/ TELA Q138, CONCRET CAMADA ÚNICA BOMBEÁVEL C/ BRITA N. 1, ACAB. SUP. C/ ROTOALISADOR, JUNTAS C/ CORTE SERRA DIAMANT. PREENCH. C/ MASTIQUE, BASE 5CM SOLO BRITA 30% E RESINA ENDUR</v>
      </c>
      <c r="F1298" s="343" t="str">
        <f t="shared" si="41"/>
        <v>M2</v>
      </c>
      <c r="G1298" s="127"/>
    </row>
    <row r="1299" spans="1:7" ht="60">
      <c r="A1299" s="391">
        <v>200703</v>
      </c>
      <c r="B1299" s="391" t="s">
        <v>2583</v>
      </c>
      <c r="C1299" s="395" t="s">
        <v>1372</v>
      </c>
      <c r="D1299" s="396">
        <v>23.61</v>
      </c>
      <c r="E1299" s="2" t="str">
        <f t="shared" si="40"/>
        <v>PINTURA À BASE DE EPOXI, MARCAS DE REFERÊNCIA SUVINIL, CORAL OU NOVACOR, EM FAIXAS COM LARGURA DE 5CM, PARA DEMARCAÇÃO DE QUADRAS DE ESPORTES</v>
      </c>
      <c r="F1299" s="343" t="str">
        <f t="shared" si="41"/>
        <v>M</v>
      </c>
      <c r="G1299" s="127"/>
    </row>
    <row r="1300" spans="1:7" ht="60">
      <c r="A1300" s="397">
        <v>200704</v>
      </c>
      <c r="B1300" s="397" t="s">
        <v>2584</v>
      </c>
      <c r="C1300" s="393" t="s">
        <v>1355</v>
      </c>
      <c r="D1300" s="394">
        <v>25.5</v>
      </c>
      <c r="E1300" s="2" t="str">
        <f t="shared" si="40"/>
        <v>PINTURA COM TINTA À BASE DE RESINAS ACRÍLICAS, MARCAS DE REFERENCIA SUVINIL, CORAL OU NOVACOR, SOBRE PISO DE CONCRETO A DUAS DEMÃOS</v>
      </c>
      <c r="F1300" s="343" t="str">
        <f t="shared" si="41"/>
        <v>M2</v>
      </c>
      <c r="G1300" s="127"/>
    </row>
    <row r="1301" spans="1:7" ht="30">
      <c r="A1301" s="398">
        <v>200705</v>
      </c>
      <c r="B1301" s="398" t="s">
        <v>2585</v>
      </c>
      <c r="C1301" s="395" t="s">
        <v>1378</v>
      </c>
      <c r="D1301" s="396">
        <v>152.54</v>
      </c>
      <c r="E1301" s="2" t="str">
        <f t="shared" si="40"/>
        <v>REDE PARA VOLEIBOL COM MALHA GROSSA, FAIXAS DE LONA SUPERIOR E INFERIOR</v>
      </c>
      <c r="F1301" s="343" t="str">
        <f t="shared" si="41"/>
        <v>UND</v>
      </c>
      <c r="G1301" s="127"/>
    </row>
    <row r="1302" spans="1:7" ht="45">
      <c r="A1302" s="397">
        <v>200706</v>
      </c>
      <c r="B1302" s="397" t="s">
        <v>2586</v>
      </c>
      <c r="C1302" s="393" t="s">
        <v>1378</v>
      </c>
      <c r="D1302" s="394">
        <v>2677.91</v>
      </c>
      <c r="E1302" s="2" t="str">
        <f t="shared" si="40"/>
        <v>SUPORTE PARA TABELA DE BASQUETE DE CONCRETO ARMADO FCK = 15MPA, INCLUSIVE FORMA, ARMAÇÃO, LANÇAMENTO E DESFORMA</v>
      </c>
      <c r="F1302" s="343" t="str">
        <f t="shared" si="41"/>
        <v>UND</v>
      </c>
      <c r="G1302" s="127"/>
    </row>
    <row r="1303" spans="1:7" ht="45">
      <c r="A1303" s="398">
        <v>200707</v>
      </c>
      <c r="B1303" s="398" t="s">
        <v>2587</v>
      </c>
      <c r="C1303" s="395" t="s">
        <v>1378</v>
      </c>
      <c r="D1303" s="396">
        <v>1010.76</v>
      </c>
      <c r="E1303" s="2" t="str">
        <f t="shared" si="40"/>
        <v>TRAVE PARA FUTEBOL DE SALÃO DE TUBO DE FERRO GALVANIZADO 3", COM RECUO, REMOVÍVEL, DIMENSÕES OFICIAIS 3X2M</v>
      </c>
      <c r="F1303" s="343" t="str">
        <f t="shared" si="41"/>
        <v>UND</v>
      </c>
      <c r="G1303" s="127"/>
    </row>
    <row r="1304" spans="1:7" ht="75">
      <c r="A1304" s="397">
        <v>200708</v>
      </c>
      <c r="B1304" s="397" t="s">
        <v>2588</v>
      </c>
      <c r="C1304" s="393" t="s">
        <v>1378</v>
      </c>
      <c r="D1304" s="400">
        <v>851.91</v>
      </c>
      <c r="E1304" s="2" t="str">
        <f t="shared" si="40"/>
        <v>CONJUNTO DE POSTE DE VOLEIBOL DE TUBO DE FERRO GALVANIZADO 3"E PARTE MÓVEL DE 21/2", INCLUSIVE CARRETILHA, FURO COM TUBO DE FERRO GALVANIZADO DE 31/2"E TAMPÃO DE FURO</v>
      </c>
      <c r="F1304" s="343" t="str">
        <f t="shared" si="41"/>
        <v>UND</v>
      </c>
      <c r="G1304" s="127"/>
    </row>
    <row r="1305" spans="1:7" ht="30">
      <c r="A1305" s="398">
        <v>200709</v>
      </c>
      <c r="B1305" s="398" t="s">
        <v>2589</v>
      </c>
      <c r="C1305" s="395" t="s">
        <v>1378</v>
      </c>
      <c r="D1305" s="399">
        <v>589.51</v>
      </c>
      <c r="E1305" s="2" t="str">
        <f t="shared" si="40"/>
        <v>TABELA DE BASQUETE DE MADEIRA, COM ARO, INCLUSIVE COLOCAÇÃO</v>
      </c>
      <c r="F1305" s="343" t="str">
        <f t="shared" si="41"/>
        <v>UND</v>
      </c>
      <c r="G1305" s="127"/>
    </row>
    <row r="1306" spans="1:7" ht="90">
      <c r="A1306" s="397">
        <v>200710</v>
      </c>
      <c r="B1306" s="397" t="s">
        <v>2590</v>
      </c>
      <c r="C1306" s="393" t="s">
        <v>1378</v>
      </c>
      <c r="D1306" s="394">
        <v>3327.05</v>
      </c>
      <c r="E1306" s="2" t="str">
        <f t="shared" si="40"/>
        <v>POSTE COMPLETO PARA ILUMINAÇÃO DE QUADRA POLIESPORTIVA COM TRES PROJETORES CIRCULARES PL 400VM TECNOWATT OU EQUIV. E LÂMPADAS VAPOR DE MERCÚRIO 400W/220V PHILIPS OU EQUIV., INCLUSIVE CRUZETA P/ FIXAÇÃO DOS PROJETORES</v>
      </c>
      <c r="F1306" s="343" t="str">
        <f t="shared" si="41"/>
        <v>UND</v>
      </c>
      <c r="G1306" s="127"/>
    </row>
    <row r="1307" spans="1:7" ht="75">
      <c r="A1307" s="398">
        <v>200711</v>
      </c>
      <c r="B1307" s="398" t="s">
        <v>2591</v>
      </c>
      <c r="C1307" s="395" t="s">
        <v>1355</v>
      </c>
      <c r="D1307" s="396">
        <v>147.6</v>
      </c>
      <c r="E1307" s="2" t="str">
        <f t="shared" si="40"/>
        <v>ALAMBRADO COM TELA FIO 12, MALHA DE 1", TUBOS DE FERRO GALVANIZADO VERTICAIS DE 2" E TUBOS DE FERRO GALVANIZADO HORIZONTAIS DE 1" SOLDADOS NAS PARTES SUPERIOR E INFERIOR, INCLUSIVE PORTÃO</v>
      </c>
      <c r="F1307" s="343" t="str">
        <f t="shared" si="41"/>
        <v>M2</v>
      </c>
      <c r="G1307" s="127"/>
    </row>
    <row r="1308" spans="1:7">
      <c r="A1308" s="397">
        <v>200713</v>
      </c>
      <c r="B1308" s="397" t="s">
        <v>2592</v>
      </c>
      <c r="C1308" s="393" t="s">
        <v>1378</v>
      </c>
      <c r="D1308" s="400">
        <v>108.05</v>
      </c>
      <c r="E1308" s="2" t="str">
        <f t="shared" si="40"/>
        <v>REDE PARA FUTEBOL DE SALÃO</v>
      </c>
      <c r="F1308" s="343" t="str">
        <f t="shared" si="41"/>
        <v>UND</v>
      </c>
      <c r="G1308" s="127"/>
    </row>
    <row r="1309" spans="1:7" ht="45">
      <c r="A1309" s="398">
        <v>200714</v>
      </c>
      <c r="B1309" s="398" t="s">
        <v>2593</v>
      </c>
      <c r="C1309" s="395" t="s">
        <v>1355</v>
      </c>
      <c r="D1309" s="396">
        <v>10.68</v>
      </c>
      <c r="E1309" s="2" t="str">
        <f t="shared" si="40"/>
        <v>PREPARO, REGULARIZAÇÃO E COMPACTAÇÃO DO TERRENO (COMPACTADOR MANUAL) PARA EXECUÇÃO DE PISO DE QUADRA</v>
      </c>
      <c r="F1309" s="343" t="str">
        <f t="shared" si="41"/>
        <v>M2</v>
      </c>
      <c r="G1309" s="127"/>
    </row>
    <row r="1310" spans="1:7" ht="75">
      <c r="A1310" s="397">
        <v>200715</v>
      </c>
      <c r="B1310" s="397" t="s">
        <v>2594</v>
      </c>
      <c r="C1310" s="393" t="s">
        <v>1355</v>
      </c>
      <c r="D1310" s="394">
        <v>123.96</v>
      </c>
      <c r="E1310" s="2" t="str">
        <f t="shared" si="40"/>
        <v>MURETA EM ALVENARIA DE BLOCOS CERÂMICOS 10X20X20CMM, H=0.60CM, PARA FECHAMENTO DE QUADRA, COM PILARETES DE TRAVAMENTO EM CONCRETO ARMADO A CADA 3M, INCLUSIVE CHAPISCO</v>
      </c>
      <c r="F1310" s="343" t="str">
        <f t="shared" si="41"/>
        <v>M2</v>
      </c>
      <c r="G1310" s="127"/>
    </row>
    <row r="1311" spans="1:7" ht="75">
      <c r="A1311" s="398">
        <v>200716</v>
      </c>
      <c r="B1311" s="398" t="s">
        <v>2595</v>
      </c>
      <c r="C1311" s="395" t="s">
        <v>1355</v>
      </c>
      <c r="D1311" s="396">
        <v>111.86</v>
      </c>
      <c r="E1311" s="2" t="str">
        <f t="shared" si="40"/>
        <v>PAREDE EM ALVENARIA DE BLOCO CERÂMICO 10X20X20CM, H=2M, PARA PROTEÇÃO DE FUNDO DE GOL (QUADRA POLIESPORTIVA), COM PILARES EM CONCRETO ARMADO A CADA 3M PARA TRAVAMENTO, INCLUSIVE CHAPISCO</v>
      </c>
      <c r="F1311" s="343" t="str">
        <f t="shared" si="41"/>
        <v>M2</v>
      </c>
      <c r="G1311" s="127"/>
    </row>
    <row r="1312" spans="1:7" ht="30">
      <c r="A1312" s="397">
        <v>200717</v>
      </c>
      <c r="B1312" s="397" t="s">
        <v>2596</v>
      </c>
      <c r="C1312" s="393" t="s">
        <v>1372</v>
      </c>
      <c r="D1312" s="394">
        <v>3.75</v>
      </c>
      <c r="E1312" s="2" t="str">
        <f t="shared" si="40"/>
        <v>GOIVETE NAS DIMENSÕES 2X1 EXECUTADO SOBRE ALVENARIA CHAPISCADA E REBOCADA</v>
      </c>
      <c r="F1312" s="343" t="str">
        <f t="shared" si="41"/>
        <v>M</v>
      </c>
      <c r="G1312" s="127"/>
    </row>
    <row r="1313" spans="1:7" ht="75">
      <c r="A1313" s="398">
        <v>200718</v>
      </c>
      <c r="B1313" s="398" t="s">
        <v>2597</v>
      </c>
      <c r="C1313" s="395" t="s">
        <v>1378</v>
      </c>
      <c r="D1313" s="396">
        <v>674.35</v>
      </c>
      <c r="E1313" s="2" t="str">
        <f t="shared" si="40"/>
        <v>PONTO PARA 3 PROJETORES EM QUADRA POLIESP. COBERTA, INCLUSIVE FIOS, ELETRODUTOS TIPO CONDULETE APARENTE MARCA DE REF. TIGRE E SUPORTE PARA FIXAÇÃO EM CANTONEIRA, CONF. PROJETO</v>
      </c>
      <c r="F1313" s="343" t="str">
        <f t="shared" si="41"/>
        <v>UND</v>
      </c>
      <c r="G1313" s="127"/>
    </row>
    <row r="1314" spans="1:7" ht="90">
      <c r="A1314" s="397">
        <v>200720</v>
      </c>
      <c r="B1314" s="397" t="s">
        <v>2598</v>
      </c>
      <c r="C1314" s="393" t="s">
        <v>1355</v>
      </c>
      <c r="D1314" s="394">
        <v>37.03</v>
      </c>
      <c r="E1314" s="2" t="str">
        <f t="shared" si="40"/>
        <v>FORN E ASSENT DE TELHAS DE LIGA DE ALUMÍNIO E ZINCO (GALVALUME), ONDULADA, ESP. MÍNIMA 0.43MM, ALT. MÍNIMA DE ONDA 17MM, SOBREP. LATERAL DE UMA ONDA E LONGIT. 200MM C/ MÍNIMO DE 3 APOIOS, ASSENT. C/ UTILIZ. DE FITAS ANTI-CORROSIVA</v>
      </c>
      <c r="F1314" s="343" t="str">
        <f t="shared" si="41"/>
        <v>M2</v>
      </c>
      <c r="G1314" s="127"/>
    </row>
    <row r="1315" spans="1:7" ht="30">
      <c r="A1315" s="398">
        <v>200721</v>
      </c>
      <c r="B1315" s="398" t="s">
        <v>2599</v>
      </c>
      <c r="C1315" s="395" t="s">
        <v>1355</v>
      </c>
      <c r="D1315" s="396">
        <v>11.72</v>
      </c>
      <c r="E1315" s="2" t="str">
        <f t="shared" si="40"/>
        <v>REDE DE PROTEÇÃO EM NYLON MALHA 5X5 CM PARA PROTEÇÃO DE QUADRA DE ESPORTES</v>
      </c>
      <c r="F1315" s="343" t="str">
        <f t="shared" si="41"/>
        <v>M2</v>
      </c>
      <c r="G1315" s="127"/>
    </row>
    <row r="1316" spans="1:7" ht="45">
      <c r="A1316" s="397">
        <v>200722</v>
      </c>
      <c r="B1316" s="397" t="s">
        <v>2600</v>
      </c>
      <c r="C1316" s="393" t="s">
        <v>1378</v>
      </c>
      <c r="D1316" s="394">
        <v>292.67</v>
      </c>
      <c r="E1316" s="2" t="str">
        <f t="shared" si="40"/>
        <v>PROJETOR MARCA DE REFERÊNCIA TECNOWATT PL 400MA COM LÂMPADA VAPOR DE MERCÚRIO 400W</v>
      </c>
      <c r="F1316" s="343" t="str">
        <f t="shared" si="41"/>
        <v>UND</v>
      </c>
      <c r="G1316" s="127"/>
    </row>
    <row r="1317" spans="1:7" ht="60">
      <c r="A1317" s="398">
        <v>200725</v>
      </c>
      <c r="B1317" s="398" t="s">
        <v>2601</v>
      </c>
      <c r="C1317" s="395" t="s">
        <v>1372</v>
      </c>
      <c r="D1317" s="396">
        <v>37.78</v>
      </c>
      <c r="E1317" s="2" t="str">
        <f t="shared" si="40"/>
        <v>PINTURA A BASE DE EPOXI, MARCAS DE REFERÊNCIA SUVINIL, CORAL OU NOVACOR, EM FAIXAS LARGURA DE 8CM PARA DEMARCAÇÃO DE QUADRA DE ESPORTES</v>
      </c>
      <c r="F1317" s="343" t="str">
        <f t="shared" si="41"/>
        <v>M</v>
      </c>
      <c r="G1317" s="127"/>
    </row>
    <row r="1318" spans="1:7" ht="45">
      <c r="A1318" s="397">
        <v>200726</v>
      </c>
      <c r="B1318" s="397" t="s">
        <v>2602</v>
      </c>
      <c r="C1318" s="393" t="s">
        <v>1355</v>
      </c>
      <c r="D1318" s="394">
        <v>117.51</v>
      </c>
      <c r="E1318" s="2" t="str">
        <f t="shared" si="40"/>
        <v>RECUPERAÇÃO DE PISO DE QUADRA COM DEMOLIÇÃO PARCIAL DO CONCRETO E APLICAÇÃO DE GRANILITE, INCLUSIVE REGULARIZAÇÃO</v>
      </c>
      <c r="F1318" s="343" t="str">
        <f t="shared" si="41"/>
        <v>M2</v>
      </c>
      <c r="G1318" s="127"/>
    </row>
    <row r="1319" spans="1:7" ht="90">
      <c r="A1319" s="398">
        <v>200728</v>
      </c>
      <c r="B1319" s="398" t="s">
        <v>2603</v>
      </c>
      <c r="C1319" s="395" t="s">
        <v>1355</v>
      </c>
      <c r="D1319" s="396">
        <v>105.49</v>
      </c>
      <c r="E1319" s="2" t="str">
        <f t="shared" si="40"/>
        <v>ALAMBRADO COM TELA LOSANGULAR DE ARAME FIO 12, MALHA 2" REVESTIDO EM PVC COM TUBO DE FERRO GALVANIZADO VERTICAL DE 21/2" E HORIZONTAL DE 1", INCLUSIVE PORTÃO, PINTADOS COM ESMALTE SOBRE FUNDO ANTI CORROSIVO</v>
      </c>
      <c r="F1319" s="343" t="str">
        <f t="shared" si="41"/>
        <v>M2</v>
      </c>
      <c r="G1319" s="127"/>
    </row>
    <row r="1320" spans="1:7" ht="75">
      <c r="A1320" s="397">
        <v>200734</v>
      </c>
      <c r="B1320" s="397" t="s">
        <v>5495</v>
      </c>
      <c r="C1320" s="393" t="s">
        <v>1536</v>
      </c>
      <c r="D1320" s="394">
        <v>20.22</v>
      </c>
      <c r="E1320" s="2" t="str">
        <f t="shared" si="40"/>
        <v>ESTRUT. METÁLICA QUADRA POLIESP. COBERTA C/ PERFIS FORMADOS A FRIO, AÇO ESTRUTL ASTM A-570 G33 (TERÇAS) ASTM A-36 (DEMAIS PERFIS) C/ O SISTEMA DE TRAT. E PINT CONF DESCRITO EM NOTAS DA PLANILHA (LS=134,87%)</v>
      </c>
      <c r="F1320" s="343" t="str">
        <f t="shared" si="41"/>
        <v>KG</v>
      </c>
      <c r="G1320" s="127"/>
    </row>
    <row r="1321" spans="1:7">
      <c r="A1321" s="398">
        <v>21</v>
      </c>
      <c r="B1321" s="398" t="s">
        <v>2604</v>
      </c>
      <c r="C1321" s="395"/>
      <c r="D1321" s="396"/>
      <c r="E1321" s="2" t="str">
        <f t="shared" si="40"/>
        <v>SERVIÇOS COMPLEMENTARES INTERNOS</v>
      </c>
      <c r="F1321" s="343" t="str">
        <f t="shared" si="41"/>
        <v/>
      </c>
      <c r="G1321" s="127"/>
    </row>
    <row r="1322" spans="1:7">
      <c r="A1322" s="397">
        <v>2101</v>
      </c>
      <c r="B1322" s="397" t="s">
        <v>2605</v>
      </c>
      <c r="C1322" s="393"/>
      <c r="D1322" s="394"/>
      <c r="E1322" s="2" t="str">
        <f t="shared" si="40"/>
        <v>QUADROS DE GIZ / AVISO</v>
      </c>
      <c r="F1322" s="343" t="str">
        <f t="shared" si="41"/>
        <v/>
      </c>
      <c r="G1322" s="127"/>
    </row>
    <row r="1323" spans="1:7" ht="30">
      <c r="A1323" s="391">
        <v>210101</v>
      </c>
      <c r="B1323" s="391" t="s">
        <v>2606</v>
      </c>
      <c r="C1323" s="395" t="s">
        <v>1355</v>
      </c>
      <c r="D1323" s="396">
        <v>23.27</v>
      </c>
      <c r="E1323" s="2" t="str">
        <f t="shared" si="40"/>
        <v>CORREÇÃO DE QUADRO DE GIZ INCLUINDO EMASSAMENTO, LIXAMENTO E PINTURA</v>
      </c>
      <c r="F1323" s="343" t="str">
        <f t="shared" si="41"/>
        <v>M2</v>
      </c>
      <c r="G1323" s="127"/>
    </row>
    <row r="1324" spans="1:7" ht="45">
      <c r="A1324" s="392">
        <v>210102</v>
      </c>
      <c r="B1324" s="392" t="s">
        <v>2607</v>
      </c>
      <c r="C1324" s="393" t="s">
        <v>1355</v>
      </c>
      <c r="D1324" s="394">
        <v>276.32</v>
      </c>
      <c r="E1324" s="2" t="str">
        <f t="shared" si="40"/>
        <v>QUADRO DE GIZ NOVO, COMPLETO, DE FÓRMICA TIPO LOUSA ESCOLAR, INCLUSIVE PINTURA DO REQUADRO E PORTA GIZ</v>
      </c>
      <c r="F1324" s="343" t="str">
        <f t="shared" si="41"/>
        <v>M2</v>
      </c>
      <c r="G1324" s="127"/>
    </row>
    <row r="1325" spans="1:7">
      <c r="A1325" s="398">
        <v>210104</v>
      </c>
      <c r="B1325" s="398" t="s">
        <v>2608</v>
      </c>
      <c r="C1325" s="395" t="s">
        <v>1372</v>
      </c>
      <c r="D1325" s="396">
        <v>77.44</v>
      </c>
      <c r="E1325" s="2" t="str">
        <f t="shared" si="40"/>
        <v>PORTA GIZ DE MADEIRA DE LEI DE 6 X 3 CM</v>
      </c>
      <c r="F1325" s="343" t="str">
        <f t="shared" si="41"/>
        <v>M</v>
      </c>
      <c r="G1325" s="127"/>
    </row>
    <row r="1326" spans="1:7">
      <c r="A1326" s="397">
        <v>210105</v>
      </c>
      <c r="B1326" s="397" t="s">
        <v>2609</v>
      </c>
      <c r="C1326" s="393" t="s">
        <v>1355</v>
      </c>
      <c r="D1326" s="394">
        <v>75.89</v>
      </c>
      <c r="E1326" s="2" t="str">
        <f t="shared" si="40"/>
        <v>QUADRO DE AVISOS DE FÓRMICA LISA BRILHANTE</v>
      </c>
      <c r="F1326" s="343" t="str">
        <f t="shared" si="41"/>
        <v>M2</v>
      </c>
      <c r="G1326" s="127"/>
    </row>
    <row r="1327" spans="1:7" ht="60">
      <c r="A1327" s="398">
        <v>210107</v>
      </c>
      <c r="B1327" s="398" t="s">
        <v>2610</v>
      </c>
      <c r="C1327" s="395" t="s">
        <v>1378</v>
      </c>
      <c r="D1327" s="396">
        <v>2480.65</v>
      </c>
      <c r="E1327" s="2" t="str">
        <f t="shared" si="40"/>
        <v>QUADRO DE GIZ NOVO, COMPLETO, DE LAMINADO MELAMÍNICO VERDE ESCOLAR, INCLUSIVE REQUADRO DE MADEIRA 2.5 X 5.0 CM E PORTA GIZ, COM DIMENSÕES DE 3.95 X 1.29 M</v>
      </c>
      <c r="F1327" s="343" t="str">
        <f t="shared" si="41"/>
        <v>UND</v>
      </c>
      <c r="G1327" s="127"/>
    </row>
    <row r="1328" spans="1:7" ht="60">
      <c r="A1328" s="397">
        <v>210108</v>
      </c>
      <c r="B1328" s="397" t="s">
        <v>2611</v>
      </c>
      <c r="C1328" s="393" t="s">
        <v>1378</v>
      </c>
      <c r="D1328" s="394">
        <v>677.19</v>
      </c>
      <c r="E1328" s="2" t="str">
        <f t="shared" si="40"/>
        <v>QUADRO DE AVISOS DE LAMINADO MELAMÍNICO COR GRAFITE, INCLUSIVE REQUADRO DE MADEIRA DE 2.5 X 5.0 CM, COM DIMENSÕES 1.29 X 1.29 M, CONFORME DETALHE EM PROJETO</v>
      </c>
      <c r="F1328" s="343" t="str">
        <f t="shared" si="41"/>
        <v>UND</v>
      </c>
      <c r="G1328" s="127"/>
    </row>
    <row r="1329" spans="1:7" ht="45">
      <c r="A1329" s="398">
        <v>210109</v>
      </c>
      <c r="B1329" s="398" t="s">
        <v>2612</v>
      </c>
      <c r="C1329" s="395" t="s">
        <v>1378</v>
      </c>
      <c r="D1329" s="399">
        <v>511.43</v>
      </c>
      <c r="E1329" s="2" t="str">
        <f t="shared" si="40"/>
        <v>QUADRO MURAL DE AZULEJO EXTRA 15 X 15 CM E MOLDURA DE MADEIRA DE LEI DE 7.0 X 2.5 CM NAS DIMENSÕES DE 2.09 X 1.04 M</v>
      </c>
      <c r="F1329" s="343" t="str">
        <f t="shared" si="41"/>
        <v>UND</v>
      </c>
      <c r="G1329" s="127"/>
    </row>
    <row r="1330" spans="1:7" ht="45">
      <c r="A1330" s="397">
        <v>210112</v>
      </c>
      <c r="B1330" s="397" t="s">
        <v>2613</v>
      </c>
      <c r="C1330" s="393" t="s">
        <v>1355</v>
      </c>
      <c r="D1330" s="394">
        <v>276.14</v>
      </c>
      <c r="E1330" s="2" t="str">
        <f t="shared" si="40"/>
        <v>QUADRO DE GIZ NOVO, COMPLETO, DE ARGAMASSA DE CIMENTO, CAL E AREIA, INCLUSIVE PINTURA</v>
      </c>
      <c r="F1330" s="343" t="str">
        <f t="shared" si="41"/>
        <v>M2</v>
      </c>
      <c r="G1330" s="127"/>
    </row>
    <row r="1331" spans="1:7" ht="60">
      <c r="A1331" s="398">
        <v>210113</v>
      </c>
      <c r="B1331" s="398" t="s">
        <v>2614</v>
      </c>
      <c r="C1331" s="395" t="s">
        <v>1378</v>
      </c>
      <c r="D1331" s="396">
        <v>2055.48</v>
      </c>
      <c r="E1331" s="2" t="str">
        <f t="shared" si="40"/>
        <v>QUADRO BRANCO PARA PINCEL EM LAMINADO MELAMÍNICO BRILHANTE, DIM. 3.00 X 1.50 M, INCLUSIVE REQUADRO DE ALUMÍNIO ANODIZADO NATURAL LARGURA DE 3CM</v>
      </c>
      <c r="F1331" s="343" t="str">
        <f t="shared" si="41"/>
        <v>UND</v>
      </c>
      <c r="G1331" s="127"/>
    </row>
    <row r="1332" spans="1:7">
      <c r="A1332" s="397">
        <v>2102</v>
      </c>
      <c r="B1332" s="397" t="s">
        <v>2615</v>
      </c>
      <c r="C1332" s="393"/>
      <c r="D1332" s="394"/>
      <c r="E1332" s="2" t="str">
        <f t="shared" si="40"/>
        <v>ARMÁRIOS E PRATELEIRAS</v>
      </c>
      <c r="F1332" s="343" t="str">
        <f t="shared" si="41"/>
        <v/>
      </c>
      <c r="G1332" s="127"/>
    </row>
    <row r="1333" spans="1:7" ht="45">
      <c r="A1333" s="398">
        <v>210201</v>
      </c>
      <c r="B1333" s="398" t="s">
        <v>2616</v>
      </c>
      <c r="C1333" s="395" t="s">
        <v>1372</v>
      </c>
      <c r="D1333" s="399">
        <v>221.29</v>
      </c>
      <c r="E1333" s="2" t="str">
        <f t="shared" si="40"/>
        <v>PRATELEIRA DE TÁBUAS DE 40CM DE LARGURA, DE MADEIRA DE LEI, FIXADAS NA PAREDE COM CANTONEIRAS</v>
      </c>
      <c r="F1333" s="343" t="str">
        <f t="shared" si="41"/>
        <v>M</v>
      </c>
      <c r="G1333" s="127"/>
    </row>
    <row r="1334" spans="1:7" ht="45">
      <c r="A1334" s="392">
        <v>210203</v>
      </c>
      <c r="B1334" s="392" t="s">
        <v>2617</v>
      </c>
      <c r="C1334" s="393" t="s">
        <v>1372</v>
      </c>
      <c r="D1334" s="394">
        <v>195.57</v>
      </c>
      <c r="E1334" s="2" t="str">
        <f t="shared" si="40"/>
        <v>PRATELEIRA DE TÁBUAS DE 30CM DE LARGURA, DE MADEIRA DE LEI, FIXADAS NA PAREDE COM CANTONEIRAS</v>
      </c>
      <c r="F1334" s="343" t="str">
        <f t="shared" si="41"/>
        <v>M</v>
      </c>
      <c r="G1334" s="127"/>
    </row>
    <row r="1335" spans="1:7" ht="30">
      <c r="A1335" s="398">
        <v>210204</v>
      </c>
      <c r="B1335" s="398" t="s">
        <v>2618</v>
      </c>
      <c r="C1335" s="395" t="s">
        <v>1355</v>
      </c>
      <c r="D1335" s="396">
        <v>154.46</v>
      </c>
      <c r="E1335" s="2" t="str">
        <f t="shared" si="40"/>
        <v>PRATELEIRA DE CONCRETO ARMADO APARENTE COM ESPESSURA DE 0.05 M</v>
      </c>
      <c r="F1335" s="343" t="str">
        <f t="shared" si="41"/>
        <v>M2</v>
      </c>
      <c r="G1335" s="127"/>
    </row>
    <row r="1336" spans="1:7" ht="30">
      <c r="A1336" s="397">
        <v>210205</v>
      </c>
      <c r="B1336" s="397" t="s">
        <v>2619</v>
      </c>
      <c r="C1336" s="393" t="s">
        <v>1355</v>
      </c>
      <c r="D1336" s="394">
        <v>147.11000000000001</v>
      </c>
      <c r="E1336" s="2" t="str">
        <f t="shared" ref="E1336:E1399" si="42">UPPER(B1336)</f>
        <v>ESTRADO DE MADEIRA NO DEPÓSITO CONFORME DETALHE EM PROJETO</v>
      </c>
      <c r="F1336" s="343" t="str">
        <f t="shared" ref="F1336:F1399" si="43">UPPER(C1336)</f>
        <v>M2</v>
      </c>
      <c r="G1336" s="127"/>
    </row>
    <row r="1337" spans="1:7" ht="30">
      <c r="A1337" s="398">
        <v>210208</v>
      </c>
      <c r="B1337" s="398" t="s">
        <v>2620</v>
      </c>
      <c r="C1337" s="395" t="s">
        <v>1355</v>
      </c>
      <c r="D1337" s="396">
        <v>396.49</v>
      </c>
      <c r="E1337" s="2" t="str">
        <f t="shared" si="42"/>
        <v>PRATELEIRA DE MÁRMORE BRANCO COM ESPESSURA DE 0,03 M</v>
      </c>
      <c r="F1337" s="343" t="str">
        <f t="shared" si="43"/>
        <v>M2</v>
      </c>
      <c r="G1337" s="127"/>
    </row>
    <row r="1338" spans="1:7" ht="75">
      <c r="A1338" s="397">
        <v>210209</v>
      </c>
      <c r="B1338" s="397" t="s">
        <v>2621</v>
      </c>
      <c r="C1338" s="393" t="s">
        <v>1378</v>
      </c>
      <c r="D1338" s="394">
        <v>152.15</v>
      </c>
      <c r="E1338" s="2" t="str">
        <f t="shared" si="42"/>
        <v>PRATELEIRA DE MADEIRA COMPENSADA REVESTIDA COM LAMINADO FOSCO NAS DIMENSÕES DE 0.30 X 1.00 M E ESPESSURA DE 2 CM, FIXADA NA PAREDE COM CANTONEIRA DE FERRO 4"X4"X3/8"</v>
      </c>
      <c r="F1338" s="343" t="str">
        <f t="shared" si="43"/>
        <v>UND</v>
      </c>
      <c r="G1338" s="127"/>
    </row>
    <row r="1339" spans="1:7" ht="30">
      <c r="A1339" s="398">
        <v>210210</v>
      </c>
      <c r="B1339" s="398" t="s">
        <v>2622</v>
      </c>
      <c r="C1339" s="395" t="s">
        <v>1355</v>
      </c>
      <c r="D1339" s="396">
        <v>253.91</v>
      </c>
      <c r="E1339" s="2" t="str">
        <f t="shared" si="42"/>
        <v>PRATELEIRAS EM GRANITO CINZA ANDORINHA, ESP. 2CM</v>
      </c>
      <c r="F1339" s="343" t="str">
        <f t="shared" si="43"/>
        <v>M2</v>
      </c>
      <c r="G1339" s="127"/>
    </row>
    <row r="1340" spans="1:7">
      <c r="A1340" s="397">
        <v>2103</v>
      </c>
      <c r="B1340" s="397" t="s">
        <v>2623</v>
      </c>
      <c r="C1340" s="393"/>
      <c r="D1340" s="394"/>
      <c r="E1340" s="2" t="str">
        <f t="shared" si="42"/>
        <v>DIVERSOS INTERNOS</v>
      </c>
      <c r="F1340" s="343" t="str">
        <f t="shared" si="43"/>
        <v/>
      </c>
      <c r="G1340" s="127"/>
    </row>
    <row r="1341" spans="1:7" ht="45">
      <c r="A1341" s="398">
        <v>210301</v>
      </c>
      <c r="B1341" s="398" t="s">
        <v>2624</v>
      </c>
      <c r="C1341" s="395" t="s">
        <v>1372</v>
      </c>
      <c r="D1341" s="396">
        <v>170.05</v>
      </c>
      <c r="E1341" s="2" t="str">
        <f t="shared" si="42"/>
        <v>GUARDA CORPO DE TUBO DE FERRO GALVANIZADO, DIÂM. 3" E 2", H=0.8 M INCLUSIVE PINTURA A ÓLEO OU ESMALTE</v>
      </c>
      <c r="F1341" s="343" t="str">
        <f t="shared" si="43"/>
        <v>M</v>
      </c>
      <c r="G1341" s="127"/>
    </row>
    <row r="1342" spans="1:7" ht="45">
      <c r="A1342" s="392">
        <v>210302</v>
      </c>
      <c r="B1342" s="392" t="s">
        <v>2625</v>
      </c>
      <c r="C1342" s="393" t="s">
        <v>1372</v>
      </c>
      <c r="D1342" s="394">
        <v>150.07</v>
      </c>
      <c r="E1342" s="2" t="str">
        <f t="shared" si="42"/>
        <v>CORRIMÃO DE TUBO DE FERRO GALVANIZADO DIÂMETRO 3" COM CHUMBADORES A CADA 1.50M, INCLUSIVE PINTURA A ÓLEO OU ESMALTE</v>
      </c>
      <c r="F1342" s="343" t="str">
        <f t="shared" si="43"/>
        <v>M</v>
      </c>
      <c r="G1342" s="127"/>
    </row>
    <row r="1343" spans="1:7" ht="60">
      <c r="A1343" s="398">
        <v>210304</v>
      </c>
      <c r="B1343" s="398" t="s">
        <v>2626</v>
      </c>
      <c r="C1343" s="395" t="s">
        <v>1372</v>
      </c>
      <c r="D1343" s="396">
        <v>185.36</v>
      </c>
      <c r="E1343" s="2" t="str">
        <f t="shared" si="42"/>
        <v>BANCO DE CONCRETO ARMADO APARENTE FCK=15 MPA, COM APOIOS DE CONCRETO, LARGURA DE 45CM, ESPESSURA DE 7CM E ALTURA DE 45CM</v>
      </c>
      <c r="F1343" s="343" t="str">
        <f t="shared" si="43"/>
        <v>M</v>
      </c>
      <c r="G1343" s="127"/>
    </row>
    <row r="1344" spans="1:7" ht="45">
      <c r="A1344" s="397">
        <v>210315</v>
      </c>
      <c r="B1344" s="397" t="s">
        <v>2627</v>
      </c>
      <c r="C1344" s="393" t="s">
        <v>1378</v>
      </c>
      <c r="D1344" s="394">
        <v>132.52000000000001</v>
      </c>
      <c r="E1344" s="2" t="str">
        <f t="shared" si="42"/>
        <v>BARRA DE APOIO DE FERRO GALVANIZADO, DIÂM. 3 CM, COMPRIMENTO DE 80 CM, PARA SANITÁRIO DEFICIENTES, INCLUSIVE PINTURA</v>
      </c>
      <c r="F1344" s="343" t="str">
        <f t="shared" si="43"/>
        <v>UND</v>
      </c>
      <c r="G1344" s="127"/>
    </row>
    <row r="1345" spans="1:7" ht="60">
      <c r="A1345" s="398">
        <v>210316</v>
      </c>
      <c r="B1345" s="398" t="s">
        <v>2628</v>
      </c>
      <c r="C1345" s="395" t="s">
        <v>1378</v>
      </c>
      <c r="D1345" s="396">
        <v>333.74</v>
      </c>
      <c r="E1345" s="2" t="str">
        <f t="shared" si="42"/>
        <v>ALÇAPÃO DE VISITA AO BARRILETE DE CHAPA DE MADEIRA DE LEI MEDINDO 60X60CM, INCLUSIVE DOBRADIÇA, MARCO, ALIZAR E FECHADURA, EMASSAMENTO E PINTURA</v>
      </c>
      <c r="F1345" s="343" t="str">
        <f t="shared" si="43"/>
        <v>UND</v>
      </c>
      <c r="G1345" s="127"/>
    </row>
    <row r="1346" spans="1:7" ht="45">
      <c r="A1346" s="397">
        <v>210321</v>
      </c>
      <c r="B1346" s="397" t="s">
        <v>2629</v>
      </c>
      <c r="C1346" s="393" t="s">
        <v>1378</v>
      </c>
      <c r="D1346" s="394">
        <v>90.32</v>
      </c>
      <c r="E1346" s="2" t="str">
        <f t="shared" si="42"/>
        <v>PROTEÇÃO PARA CAIXA DE DESCARGA EM MALHA DE FERRO 3/4" FIO 12, PERFIL "L" 1" E BARRA CHATA 3/4" X 1/8", CONF. DETALHE</v>
      </c>
      <c r="F1346" s="343" t="str">
        <f t="shared" si="43"/>
        <v>UND</v>
      </c>
      <c r="G1346" s="127"/>
    </row>
    <row r="1347" spans="1:7" ht="30">
      <c r="A1347" s="398">
        <v>210322</v>
      </c>
      <c r="B1347" s="398" t="s">
        <v>2630</v>
      </c>
      <c r="C1347" s="395" t="s">
        <v>1372</v>
      </c>
      <c r="D1347" s="396">
        <v>70.459999999999994</v>
      </c>
      <c r="E1347" s="2" t="str">
        <f t="shared" si="42"/>
        <v>CORRIMÃO EM TUBO DE FERRO GALVANIZADO DIAM. 2" COM CHUMBADORES A CADA 1.5M</v>
      </c>
      <c r="F1347" s="343" t="str">
        <f t="shared" si="43"/>
        <v>M</v>
      </c>
      <c r="G1347" s="127"/>
    </row>
    <row r="1348" spans="1:7">
      <c r="A1348" s="397">
        <v>22</v>
      </c>
      <c r="B1348" s="397" t="s">
        <v>2631</v>
      </c>
      <c r="C1348" s="393"/>
      <c r="D1348" s="394"/>
      <c r="E1348" s="2" t="str">
        <f t="shared" si="42"/>
        <v>APOIO</v>
      </c>
      <c r="F1348" s="343" t="str">
        <f t="shared" si="43"/>
        <v/>
      </c>
      <c r="G1348" s="127"/>
    </row>
    <row r="1349" spans="1:7" ht="60">
      <c r="A1349" s="398">
        <v>2208</v>
      </c>
      <c r="B1349" s="398" t="s">
        <v>2632</v>
      </c>
      <c r="C1349" s="395"/>
      <c r="D1349" s="396"/>
      <c r="E1349" s="2" t="str">
        <f t="shared" si="42"/>
        <v>LOCAÇÃO DE VEÍCULO TIPO GOL 1.000 A GASOLINA OU EQUIVALENTE, COM ATÉ 1 (UM) ANO DE USO, EM BOM ESTADO DE CONSERVAÇÃO COM:</v>
      </c>
      <c r="F1349" s="343" t="str">
        <f t="shared" si="43"/>
        <v/>
      </c>
      <c r="G1349" s="127"/>
    </row>
    <row r="1350" spans="1:7" ht="90">
      <c r="A1350" s="392">
        <v>220803</v>
      </c>
      <c r="B1350" s="392" t="s">
        <v>2633</v>
      </c>
      <c r="C1350" s="393" t="s">
        <v>1435</v>
      </c>
      <c r="D1350" s="394">
        <v>2824.51</v>
      </c>
      <c r="E1350" s="2" t="str">
        <f t="shared" si="42"/>
        <v>(GOL 1.000 - GASOLINA - PREÇO LABOR) SEGURO TOTAL, MANUTENÇÃO, COMBUSTÍVEL, EVENTUAIS TAXAS E EMOLUMENTOS, BEM COMO EVENTUAL SUBSTITUIÇÃO DO VEÍCULO (SE NECESSÁRIO), SEM MOTORISTA, UTILIZAÇÃO ATÉ 2.000 (DOIS MIL) KM/MÊS</v>
      </c>
      <c r="F1350" s="343" t="str">
        <f t="shared" si="43"/>
        <v>MÊS</v>
      </c>
      <c r="G1350" s="127"/>
    </row>
    <row r="1351" spans="1:7">
      <c r="A1351" s="391">
        <v>31</v>
      </c>
      <c r="B1351" s="391" t="s">
        <v>2634</v>
      </c>
      <c r="C1351" s="395"/>
      <c r="D1351" s="396"/>
      <c r="E1351" s="2" t="str">
        <f t="shared" si="42"/>
        <v>SERVIÇOS GERAIS</v>
      </c>
      <c r="F1351" s="343" t="str">
        <f t="shared" si="43"/>
        <v/>
      </c>
      <c r="G1351" s="127"/>
    </row>
    <row r="1352" spans="1:7">
      <c r="A1352" s="397">
        <v>3103</v>
      </c>
      <c r="B1352" s="397" t="s">
        <v>1515</v>
      </c>
      <c r="C1352" s="393"/>
      <c r="D1352" s="400"/>
      <c r="E1352" s="2" t="str">
        <f t="shared" si="42"/>
        <v>TRANSPORTES</v>
      </c>
      <c r="F1352" s="343" t="str">
        <f t="shared" si="43"/>
        <v/>
      </c>
      <c r="G1352" s="127"/>
    </row>
    <row r="1353" spans="1:7" ht="90">
      <c r="A1353" s="391">
        <v>310304</v>
      </c>
      <c r="B1353" s="391" t="s">
        <v>5496</v>
      </c>
      <c r="C1353" s="395" t="s">
        <v>1364</v>
      </c>
      <c r="D1353" s="396">
        <v>25.45</v>
      </c>
      <c r="E1353" s="2" t="str">
        <f t="shared" si="42"/>
        <v>TRANSPORTE HORIZONTAL MATERIAL DE 1ª CATEGORIA OU ENTULHO EM CARRINHO DE MÃO, INCL. CARGA A PÁ - Y=(1.8+0.23X)XCUSTO HORÁRIO DO SERVENTE C/ LS=134,87%(R$/M3)-X = DISTÂNCIA MÉDIA DE TRANSP. EM DAM (CONSIDERANDO 2 DAM)</v>
      </c>
      <c r="F1353" s="343" t="str">
        <f t="shared" si="43"/>
        <v>M3</v>
      </c>
      <c r="G1353" s="127"/>
    </row>
    <row r="1354" spans="1:7">
      <c r="A1354" s="392">
        <v>3104</v>
      </c>
      <c r="B1354" s="392" t="s">
        <v>2636</v>
      </c>
      <c r="C1354" s="393"/>
      <c r="D1354" s="394"/>
      <c r="E1354" s="2" t="str">
        <f t="shared" si="42"/>
        <v>CARGA / DESCARGA</v>
      </c>
      <c r="F1354" s="343" t="str">
        <f t="shared" si="43"/>
        <v/>
      </c>
      <c r="G1354" s="127"/>
    </row>
    <row r="1355" spans="1:7" ht="30">
      <c r="A1355" s="398">
        <v>310401</v>
      </c>
      <c r="B1355" s="398" t="s">
        <v>2637</v>
      </c>
      <c r="C1355" s="395" t="s">
        <v>1364</v>
      </c>
      <c r="D1355" s="396">
        <v>8.2799999999999994</v>
      </c>
      <c r="E1355" s="2" t="str">
        <f t="shared" si="42"/>
        <v>CARREGAMENTO MANUAL DE ENTULHO (PESO ESPECÍFICO = 1.3 T/M3)</v>
      </c>
      <c r="F1355" s="343" t="str">
        <f t="shared" si="43"/>
        <v>M3</v>
      </c>
      <c r="G1355" s="127"/>
    </row>
    <row r="1356" spans="1:7" ht="30">
      <c r="A1356" s="392">
        <v>310402</v>
      </c>
      <c r="B1356" s="392" t="s">
        <v>2638</v>
      </c>
      <c r="C1356" s="393" t="s">
        <v>1364</v>
      </c>
      <c r="D1356" s="394">
        <v>7.1</v>
      </c>
      <c r="E1356" s="2" t="str">
        <f t="shared" si="42"/>
        <v>CARREGAMENTO MANUAL DE SOLO (PESO ESPECÍFICO = 1.3 T/M2)</v>
      </c>
      <c r="F1356" s="343" t="str">
        <f t="shared" si="43"/>
        <v>M3</v>
      </c>
      <c r="G1356" s="127"/>
    </row>
    <row r="1357" spans="1:7" ht="30">
      <c r="A1357" s="398">
        <v>310403</v>
      </c>
      <c r="B1357" s="398" t="s">
        <v>2639</v>
      </c>
      <c r="C1357" s="395" t="s">
        <v>1364</v>
      </c>
      <c r="D1357" s="396">
        <v>8.8699999999999992</v>
      </c>
      <c r="E1357" s="2" t="str">
        <f t="shared" si="42"/>
        <v>CARREGAMENTO MANUAL DE ROCHA (PESO ESPECÍFICO = 1.6 T/M3)</v>
      </c>
      <c r="F1357" s="343" t="str">
        <f t="shared" si="43"/>
        <v>M3</v>
      </c>
      <c r="G1357" s="127"/>
    </row>
    <row r="1358" spans="1:7" ht="30">
      <c r="A1358" s="397">
        <v>310404</v>
      </c>
      <c r="B1358" s="397" t="s">
        <v>2640</v>
      </c>
      <c r="C1358" s="393" t="s">
        <v>1364</v>
      </c>
      <c r="D1358" s="394">
        <v>1.97</v>
      </c>
      <c r="E1358" s="2" t="str">
        <f t="shared" si="42"/>
        <v>CARREGAMENTO MECÂNICO DE ENTULHO (PESO ESPECÍFICO = 1.3 T/M3)</v>
      </c>
      <c r="F1358" s="343" t="str">
        <f t="shared" si="43"/>
        <v>M3</v>
      </c>
      <c r="G1358" s="127"/>
    </row>
    <row r="1359" spans="1:7" ht="30">
      <c r="A1359" s="398">
        <v>310405</v>
      </c>
      <c r="B1359" s="398" t="s">
        <v>2641</v>
      </c>
      <c r="C1359" s="395" t="s">
        <v>1364</v>
      </c>
      <c r="D1359" s="396">
        <v>1.63</v>
      </c>
      <c r="E1359" s="2" t="str">
        <f t="shared" si="42"/>
        <v>CARREGAMENTO MECÂNICO DE SOLO (PESO ESPECÍFICO = 1.3 T/M3)</v>
      </c>
      <c r="F1359" s="343" t="str">
        <f t="shared" si="43"/>
        <v>M3</v>
      </c>
      <c r="G1359" s="127"/>
    </row>
    <row r="1360" spans="1:7" ht="30">
      <c r="A1360" s="397">
        <v>310406</v>
      </c>
      <c r="B1360" s="397" t="s">
        <v>2642</v>
      </c>
      <c r="C1360" s="393" t="s">
        <v>1364</v>
      </c>
      <c r="D1360" s="394">
        <v>2.4300000000000002</v>
      </c>
      <c r="E1360" s="2" t="str">
        <f t="shared" si="42"/>
        <v>CARREGAMENTO MECÂNICO DE ROCHA (PESO ESPECÍFICO = 1.6 T/M3)</v>
      </c>
      <c r="F1360" s="343" t="str">
        <f t="shared" si="43"/>
        <v>M3</v>
      </c>
      <c r="G1360" s="127"/>
    </row>
    <row r="1361" spans="1:7" ht="30">
      <c r="A1361" s="398">
        <v>3105</v>
      </c>
      <c r="B1361" s="398" t="s">
        <v>10280</v>
      </c>
      <c r="C1361" s="395"/>
      <c r="D1361" s="396"/>
      <c r="E1361" s="2" t="str">
        <f t="shared" si="42"/>
        <v>MÃO DE OBRA- (MENSALISTAS - SEM DESONERAÇÃO- LEIS SOCIAIS=77,5%)</v>
      </c>
      <c r="F1361" s="343" t="str">
        <f t="shared" si="43"/>
        <v/>
      </c>
      <c r="G1361" s="127"/>
    </row>
    <row r="1362" spans="1:7">
      <c r="A1362" s="397">
        <v>310501</v>
      </c>
      <c r="B1362" s="397" t="s">
        <v>10281</v>
      </c>
      <c r="C1362" s="393" t="s">
        <v>1333</v>
      </c>
      <c r="D1362" s="394">
        <v>22940.78</v>
      </c>
      <c r="E1362" s="2" t="str">
        <f t="shared" si="42"/>
        <v>ENGENHEIRO SENIOR (LEIS SOCIAIS = 77,5%)</v>
      </c>
      <c r="F1362" s="343" t="str">
        <f t="shared" si="43"/>
        <v>MS</v>
      </c>
      <c r="G1362" s="127"/>
    </row>
    <row r="1363" spans="1:7" ht="22.5">
      <c r="A1363" s="391">
        <v>310502</v>
      </c>
      <c r="B1363" s="391" t="s">
        <v>10282</v>
      </c>
      <c r="C1363" s="395" t="s">
        <v>1333</v>
      </c>
      <c r="D1363" s="396">
        <v>6343.71</v>
      </c>
      <c r="E1363" s="2" t="str">
        <f t="shared" si="42"/>
        <v>TECNICO 2º GRAU - A - (LEIS SOCIAIS = 77,5%)</v>
      </c>
      <c r="F1363" s="343" t="str">
        <f t="shared" si="43"/>
        <v>MS</v>
      </c>
      <c r="G1363" s="127"/>
    </row>
    <row r="1364" spans="1:7">
      <c r="A1364" s="397">
        <v>310504</v>
      </c>
      <c r="B1364" s="397" t="s">
        <v>10283</v>
      </c>
      <c r="C1364" s="393" t="s">
        <v>1333</v>
      </c>
      <c r="D1364" s="400">
        <v>3285.13</v>
      </c>
      <c r="E1364" s="2" t="str">
        <f t="shared" si="42"/>
        <v>DIGITADOR (LEIS SOCIAIS = 77,5%)</v>
      </c>
      <c r="F1364" s="343" t="str">
        <f t="shared" si="43"/>
        <v>MS</v>
      </c>
      <c r="G1364" s="127"/>
    </row>
    <row r="1365" spans="1:7">
      <c r="A1365" s="398">
        <v>310505</v>
      </c>
      <c r="B1365" s="398" t="s">
        <v>10284</v>
      </c>
      <c r="C1365" s="395" t="s">
        <v>1333</v>
      </c>
      <c r="D1365" s="399">
        <v>16067.71</v>
      </c>
      <c r="E1365" s="2" t="str">
        <f t="shared" si="42"/>
        <v>ENGENHEIRO JUNIOR (LEIS SOCIAIS = 77,5%)</v>
      </c>
      <c r="F1365" s="343" t="str">
        <f t="shared" si="43"/>
        <v>MS</v>
      </c>
      <c r="G1365" s="127"/>
    </row>
    <row r="1366" spans="1:7">
      <c r="A1366" s="397">
        <v>310506</v>
      </c>
      <c r="B1366" s="397" t="s">
        <v>10285</v>
      </c>
      <c r="C1366" s="393" t="s">
        <v>1333</v>
      </c>
      <c r="D1366" s="400">
        <v>5210.8999999999996</v>
      </c>
      <c r="E1366" s="2" t="str">
        <f t="shared" si="42"/>
        <v>TÉCNICO DE 2º GRAU B (LEIS SOCIAIS = 77,5%)</v>
      </c>
      <c r="F1366" s="343" t="str">
        <f t="shared" si="43"/>
        <v>MS</v>
      </c>
      <c r="G1366" s="127"/>
    </row>
    <row r="1367" spans="1:7" ht="22.5">
      <c r="A1367" s="398">
        <v>310507</v>
      </c>
      <c r="B1367" s="398" t="s">
        <v>10286</v>
      </c>
      <c r="C1367" s="395" t="s">
        <v>1333</v>
      </c>
      <c r="D1367" s="399">
        <v>4417.9399999999996</v>
      </c>
      <c r="E1367" s="2" t="str">
        <f t="shared" si="42"/>
        <v>TECNICO DE 2º GRAU - C - ( LEIS SOCIAIS = 77,5%)</v>
      </c>
      <c r="F1367" s="343" t="str">
        <f t="shared" si="43"/>
        <v>MS</v>
      </c>
      <c r="G1367" s="127"/>
    </row>
    <row r="1368" spans="1:7" ht="30">
      <c r="A1368" s="397">
        <v>3106</v>
      </c>
      <c r="B1368" s="397" t="s">
        <v>2643</v>
      </c>
      <c r="C1368" s="393"/>
      <c r="D1368" s="400"/>
      <c r="E1368" s="2" t="str">
        <f t="shared" si="42"/>
        <v>MÃO DE OBRA - (MENSALISTAS - LEIS SOCIAIS = 5%)</v>
      </c>
      <c r="F1368" s="343" t="str">
        <f t="shared" si="43"/>
        <v/>
      </c>
      <c r="G1368" s="127"/>
    </row>
    <row r="1369" spans="1:7" ht="22.5">
      <c r="A1369" s="398">
        <v>310601</v>
      </c>
      <c r="B1369" s="398" t="s">
        <v>2644</v>
      </c>
      <c r="C1369" s="395" t="s">
        <v>1333</v>
      </c>
      <c r="D1369" s="399">
        <v>1179.3900000000001</v>
      </c>
      <c r="E1369" s="2" t="str">
        <f t="shared" si="42"/>
        <v>ESTAGIÁRIO 4 HORAS - UFES (LEIS SOCIAIS = 5%)</v>
      </c>
      <c r="F1369" s="343" t="str">
        <f t="shared" si="43"/>
        <v>MS</v>
      </c>
      <c r="G1369" s="127"/>
    </row>
    <row r="1370" spans="1:7" ht="30">
      <c r="A1370" s="392">
        <v>3108</v>
      </c>
      <c r="B1370" s="392" t="s">
        <v>2645</v>
      </c>
      <c r="C1370" s="393"/>
      <c r="D1370" s="394"/>
      <c r="E1370" s="2" t="str">
        <f t="shared" si="42"/>
        <v>ENCARGOS COMPLEMENTARES - EQUIPAMENTOS DE PROTEÇÃO INDIVIDUAL</v>
      </c>
      <c r="F1370" s="343" t="str">
        <f t="shared" si="43"/>
        <v/>
      </c>
      <c r="G1370" s="127"/>
    </row>
    <row r="1371" spans="1:7">
      <c r="A1371" s="398">
        <v>310801</v>
      </c>
      <c r="B1371" s="398" t="s">
        <v>2646</v>
      </c>
      <c r="C1371" s="395" t="s">
        <v>1378</v>
      </c>
      <c r="D1371" s="399">
        <v>11</v>
      </c>
      <c r="E1371" s="2" t="str">
        <f t="shared" si="42"/>
        <v>CAPACETE DE OBRA</v>
      </c>
      <c r="F1371" s="343" t="str">
        <f t="shared" si="43"/>
        <v>UND</v>
      </c>
      <c r="G1371" s="127"/>
    </row>
    <row r="1372" spans="1:7">
      <c r="A1372" s="392">
        <v>310802</v>
      </c>
      <c r="B1372" s="392" t="s">
        <v>2647</v>
      </c>
      <c r="C1372" s="393" t="s">
        <v>1378</v>
      </c>
      <c r="D1372" s="394">
        <v>70.459999999999994</v>
      </c>
      <c r="E1372" s="2" t="str">
        <f t="shared" si="42"/>
        <v>UNIFORME DE OBRA (CALÇA E CAMISA)</v>
      </c>
      <c r="F1372" s="343" t="str">
        <f t="shared" si="43"/>
        <v>UND</v>
      </c>
      <c r="G1372" s="127"/>
    </row>
    <row r="1373" spans="1:7">
      <c r="A1373" s="398">
        <v>310803</v>
      </c>
      <c r="B1373" s="398" t="s">
        <v>2648</v>
      </c>
      <c r="C1373" s="395" t="s">
        <v>1378</v>
      </c>
      <c r="D1373" s="396">
        <v>24.55</v>
      </c>
      <c r="E1373" s="2" t="str">
        <f t="shared" si="42"/>
        <v>VESTE DE SEGURANÇA</v>
      </c>
      <c r="F1373" s="343" t="str">
        <f t="shared" si="43"/>
        <v>UND</v>
      </c>
      <c r="G1373" s="127"/>
    </row>
    <row r="1374" spans="1:7">
      <c r="A1374" s="397">
        <v>310804</v>
      </c>
      <c r="B1374" s="397" t="s">
        <v>2649</v>
      </c>
      <c r="C1374" s="393" t="s">
        <v>1378</v>
      </c>
      <c r="D1374" s="394">
        <v>43.07</v>
      </c>
      <c r="E1374" s="2" t="str">
        <f t="shared" si="42"/>
        <v>BOTA DE SEGURANÇA (PAR)</v>
      </c>
      <c r="F1374" s="343" t="str">
        <f t="shared" si="43"/>
        <v>UND</v>
      </c>
      <c r="G1374" s="127"/>
    </row>
    <row r="1375" spans="1:7">
      <c r="A1375" s="398">
        <v>310805</v>
      </c>
      <c r="B1375" s="398" t="s">
        <v>2650</v>
      </c>
      <c r="C1375" s="395" t="s">
        <v>1378</v>
      </c>
      <c r="D1375" s="396">
        <v>6.52</v>
      </c>
      <c r="E1375" s="2" t="str">
        <f t="shared" si="42"/>
        <v>ÓCULOS DE PROTEÇÃO</v>
      </c>
      <c r="F1375" s="343" t="str">
        <f t="shared" si="43"/>
        <v>UND</v>
      </c>
      <c r="G1375" s="127"/>
    </row>
    <row r="1376" spans="1:7">
      <c r="A1376" s="397">
        <v>310806</v>
      </c>
      <c r="B1376" s="397" t="s">
        <v>2651</v>
      </c>
      <c r="C1376" s="393" t="s">
        <v>1378</v>
      </c>
      <c r="D1376" s="394">
        <v>9.6</v>
      </c>
      <c r="E1376" s="2" t="str">
        <f t="shared" si="42"/>
        <v>LUVA DE RASPA (PAR)</v>
      </c>
      <c r="F1376" s="343" t="str">
        <f t="shared" si="43"/>
        <v>UND</v>
      </c>
      <c r="G1376" s="127"/>
    </row>
    <row r="1377" spans="1:7">
      <c r="A1377" s="398">
        <v>310807</v>
      </c>
      <c r="B1377" s="398" t="s">
        <v>2652</v>
      </c>
      <c r="C1377" s="395" t="s">
        <v>1378</v>
      </c>
      <c r="D1377" s="396">
        <v>18.649999999999999</v>
      </c>
      <c r="E1377" s="2" t="str">
        <f t="shared" si="42"/>
        <v>CAPA DE CHUVA</v>
      </c>
      <c r="F1377" s="343" t="str">
        <f t="shared" si="43"/>
        <v>UND</v>
      </c>
      <c r="G1377" s="127"/>
    </row>
    <row r="1378" spans="1:7">
      <c r="A1378" s="397">
        <v>310808</v>
      </c>
      <c r="B1378" s="397" t="s">
        <v>2653</v>
      </c>
      <c r="C1378" s="393" t="s">
        <v>1378</v>
      </c>
      <c r="D1378" s="394">
        <v>1.53</v>
      </c>
      <c r="E1378" s="2" t="str">
        <f t="shared" si="42"/>
        <v>MÁSCARA DE AR</v>
      </c>
      <c r="F1378" s="343" t="str">
        <f t="shared" si="43"/>
        <v>UND</v>
      </c>
      <c r="G1378" s="127"/>
    </row>
    <row r="1379" spans="1:7">
      <c r="A1379" s="398">
        <v>310809</v>
      </c>
      <c r="B1379" s="398" t="s">
        <v>2654</v>
      </c>
      <c r="C1379" s="395" t="s">
        <v>1378</v>
      </c>
      <c r="D1379" s="396">
        <v>54.67</v>
      </c>
      <c r="E1379" s="2" t="str">
        <f t="shared" si="42"/>
        <v>CINTO DE SEGURANÇA</v>
      </c>
      <c r="F1379" s="343" t="str">
        <f t="shared" si="43"/>
        <v>UND</v>
      </c>
      <c r="G1379" s="127"/>
    </row>
    <row r="1380" spans="1:7" ht="30">
      <c r="A1380" s="397">
        <v>3109</v>
      </c>
      <c r="B1380" s="397" t="s">
        <v>2655</v>
      </c>
      <c r="C1380" s="393"/>
      <c r="D1380" s="394"/>
      <c r="E1380" s="2" t="str">
        <f t="shared" si="42"/>
        <v>ENCARGOS COMPLEMENTARES - FERRAMENTAS MANUAIS</v>
      </c>
      <c r="F1380" s="343" t="str">
        <f t="shared" si="43"/>
        <v/>
      </c>
      <c r="G1380" s="127"/>
    </row>
    <row r="1381" spans="1:7">
      <c r="A1381" s="398">
        <v>310901</v>
      </c>
      <c r="B1381" s="398" t="s">
        <v>2656</v>
      </c>
      <c r="C1381" s="395" t="s">
        <v>1378</v>
      </c>
      <c r="D1381" s="396">
        <v>37.4</v>
      </c>
      <c r="E1381" s="2" t="str">
        <f t="shared" si="42"/>
        <v>PICARETA COM CABO</v>
      </c>
      <c r="F1381" s="343" t="str">
        <f t="shared" si="43"/>
        <v>UND</v>
      </c>
      <c r="G1381" s="127"/>
    </row>
    <row r="1382" spans="1:7">
      <c r="A1382" s="392">
        <v>310902</v>
      </c>
      <c r="B1382" s="392" t="s">
        <v>2657</v>
      </c>
      <c r="C1382" s="393" t="s">
        <v>1378</v>
      </c>
      <c r="D1382" s="394">
        <v>21.49</v>
      </c>
      <c r="E1382" s="2" t="str">
        <f t="shared" si="42"/>
        <v>PÁ DE PEDREIRO COM CABO</v>
      </c>
      <c r="F1382" s="343" t="str">
        <f t="shared" si="43"/>
        <v>UND</v>
      </c>
      <c r="G1382" s="127"/>
    </row>
    <row r="1383" spans="1:7">
      <c r="A1383" s="398">
        <v>310903</v>
      </c>
      <c r="B1383" s="398" t="s">
        <v>2658</v>
      </c>
      <c r="C1383" s="395" t="s">
        <v>1378</v>
      </c>
      <c r="D1383" s="396">
        <v>23.27</v>
      </c>
      <c r="E1383" s="2" t="str">
        <f t="shared" si="42"/>
        <v>ENXADA COM CABO</v>
      </c>
      <c r="F1383" s="343" t="str">
        <f t="shared" si="43"/>
        <v>UND</v>
      </c>
      <c r="G1383" s="127"/>
    </row>
    <row r="1384" spans="1:7">
      <c r="A1384" s="397">
        <v>310904</v>
      </c>
      <c r="B1384" s="397" t="s">
        <v>2659</v>
      </c>
      <c r="C1384" s="393" t="s">
        <v>1378</v>
      </c>
      <c r="D1384" s="394">
        <v>57.54</v>
      </c>
      <c r="E1384" s="2" t="str">
        <f t="shared" si="42"/>
        <v>SERROTE 26"</v>
      </c>
      <c r="F1384" s="343" t="str">
        <f t="shared" si="43"/>
        <v>UND</v>
      </c>
      <c r="G1384" s="127"/>
    </row>
    <row r="1385" spans="1:7">
      <c r="A1385" s="398">
        <v>310905</v>
      </c>
      <c r="B1385" s="398" t="s">
        <v>2660</v>
      </c>
      <c r="C1385" s="395" t="s">
        <v>1378</v>
      </c>
      <c r="D1385" s="396">
        <v>19.52</v>
      </c>
      <c r="E1385" s="2" t="str">
        <f t="shared" si="42"/>
        <v>MARTELO COM CABO</v>
      </c>
      <c r="F1385" s="343" t="str">
        <f t="shared" si="43"/>
        <v>UND</v>
      </c>
      <c r="G1385" s="127"/>
    </row>
    <row r="1386" spans="1:7">
      <c r="A1386" s="397">
        <v>310906</v>
      </c>
      <c r="B1386" s="397" t="s">
        <v>2661</v>
      </c>
      <c r="C1386" s="393" t="s">
        <v>1378</v>
      </c>
      <c r="D1386" s="394">
        <v>18.95</v>
      </c>
      <c r="E1386" s="2" t="str">
        <f t="shared" si="42"/>
        <v>NIVEL DE PEDREIRO</v>
      </c>
      <c r="F1386" s="343" t="str">
        <f t="shared" si="43"/>
        <v>UND</v>
      </c>
      <c r="G1386" s="127"/>
    </row>
    <row r="1387" spans="1:7">
      <c r="A1387" s="398">
        <v>310907</v>
      </c>
      <c r="B1387" s="398" t="s">
        <v>2662</v>
      </c>
      <c r="C1387" s="395" t="s">
        <v>1378</v>
      </c>
      <c r="D1387" s="396">
        <v>19.57</v>
      </c>
      <c r="E1387" s="2" t="str">
        <f t="shared" si="42"/>
        <v>ALICATE UNIVERSAL</v>
      </c>
      <c r="F1387" s="343" t="str">
        <f t="shared" si="43"/>
        <v>UND</v>
      </c>
      <c r="G1387" s="127"/>
    </row>
    <row r="1388" spans="1:7">
      <c r="A1388" s="397">
        <v>310908</v>
      </c>
      <c r="B1388" s="397" t="s">
        <v>2663</v>
      </c>
      <c r="C1388" s="393" t="s">
        <v>1378</v>
      </c>
      <c r="D1388" s="394">
        <v>72.33</v>
      </c>
      <c r="E1388" s="2" t="str">
        <f t="shared" si="42"/>
        <v>MARRETA 5 KG COM CABO</v>
      </c>
      <c r="F1388" s="343" t="str">
        <f t="shared" si="43"/>
        <v>UND</v>
      </c>
      <c r="G1388" s="127"/>
    </row>
    <row r="1389" spans="1:7">
      <c r="A1389" s="398">
        <v>310909</v>
      </c>
      <c r="B1389" s="398" t="s">
        <v>2664</v>
      </c>
      <c r="C1389" s="395" t="s">
        <v>1378</v>
      </c>
      <c r="D1389" s="396">
        <v>26.75</v>
      </c>
      <c r="E1389" s="2" t="str">
        <f t="shared" si="42"/>
        <v>CHAVE DE GRIFO 10"</v>
      </c>
      <c r="F1389" s="343" t="str">
        <f t="shared" si="43"/>
        <v>UND</v>
      </c>
      <c r="G1389" s="127"/>
    </row>
    <row r="1390" spans="1:7">
      <c r="A1390" s="397">
        <v>310910</v>
      </c>
      <c r="B1390" s="397" t="s">
        <v>2665</v>
      </c>
      <c r="C1390" s="393" t="s">
        <v>1378</v>
      </c>
      <c r="D1390" s="394">
        <v>36.909999999999997</v>
      </c>
      <c r="E1390" s="2" t="str">
        <f t="shared" si="42"/>
        <v>JOGO DE CHAVE DE FENDA</v>
      </c>
      <c r="F1390" s="343" t="str">
        <f t="shared" si="43"/>
        <v>UND</v>
      </c>
      <c r="G1390" s="127"/>
    </row>
    <row r="1391" spans="1:7">
      <c r="A1391" s="398">
        <v>310911</v>
      </c>
      <c r="B1391" s="398" t="s">
        <v>2666</v>
      </c>
      <c r="C1391" s="395" t="s">
        <v>1378</v>
      </c>
      <c r="D1391" s="396">
        <v>34.07</v>
      </c>
      <c r="E1391" s="2" t="str">
        <f t="shared" si="42"/>
        <v>CAVADEIRA DE BRAÇO</v>
      </c>
      <c r="F1391" s="343" t="str">
        <f t="shared" si="43"/>
        <v>UND</v>
      </c>
      <c r="G1391" s="127"/>
    </row>
    <row r="1392" spans="1:7">
      <c r="A1392" s="397">
        <v>310912</v>
      </c>
      <c r="B1392" s="397" t="s">
        <v>2667</v>
      </c>
      <c r="C1392" s="393" t="s">
        <v>1378</v>
      </c>
      <c r="D1392" s="394">
        <v>433.12</v>
      </c>
      <c r="E1392" s="2" t="str">
        <f t="shared" si="42"/>
        <v>SERRA TICO-TICO</v>
      </c>
      <c r="F1392" s="343" t="str">
        <f t="shared" si="43"/>
        <v>UND</v>
      </c>
      <c r="G1392" s="127"/>
    </row>
    <row r="1393" spans="1:7">
      <c r="A1393" s="398">
        <v>310913</v>
      </c>
      <c r="B1393" s="398" t="s">
        <v>2668</v>
      </c>
      <c r="C1393" s="395" t="s">
        <v>1378</v>
      </c>
      <c r="D1393" s="396">
        <v>566.72</v>
      </c>
      <c r="E1393" s="2" t="str">
        <f t="shared" si="42"/>
        <v>SERRA DE DISCO (CIRCULAR)</v>
      </c>
      <c r="F1393" s="343" t="str">
        <f t="shared" si="43"/>
        <v>UND</v>
      </c>
      <c r="G1393" s="127"/>
    </row>
    <row r="1394" spans="1:7">
      <c r="A1394" s="397">
        <v>310914</v>
      </c>
      <c r="B1394" s="397" t="s">
        <v>2669</v>
      </c>
      <c r="C1394" s="393" t="s">
        <v>1378</v>
      </c>
      <c r="D1394" s="394">
        <v>116.71</v>
      </c>
      <c r="E1394" s="2" t="str">
        <f t="shared" si="42"/>
        <v>CARRINHO DE MÃO</v>
      </c>
      <c r="F1394" s="343" t="str">
        <f t="shared" si="43"/>
        <v>UND</v>
      </c>
      <c r="G1394" s="127"/>
    </row>
    <row r="1395" spans="1:7">
      <c r="A1395" s="398">
        <v>3110</v>
      </c>
      <c r="B1395" s="398" t="s">
        <v>2670</v>
      </c>
      <c r="C1395" s="395"/>
      <c r="D1395" s="396"/>
      <c r="E1395" s="2" t="str">
        <f t="shared" si="42"/>
        <v>ENCARGOS COMPLEMENTARES - ALIMENTAÇÃO</v>
      </c>
      <c r="F1395" s="343" t="str">
        <f t="shared" si="43"/>
        <v/>
      </c>
      <c r="G1395" s="127"/>
    </row>
    <row r="1396" spans="1:7" ht="30">
      <c r="A1396" s="397">
        <v>311001</v>
      </c>
      <c r="B1396" s="397" t="s">
        <v>2671</v>
      </c>
      <c r="C1396" s="393" t="s">
        <v>1378</v>
      </c>
      <c r="D1396" s="394">
        <v>12.13</v>
      </c>
      <c r="E1396" s="2" t="str">
        <f t="shared" si="42"/>
        <v>FORNECIMENTO REFEIÇÃO INDUSTRIAL (MARMITEX)</v>
      </c>
      <c r="F1396" s="343" t="str">
        <f t="shared" si="43"/>
        <v>UND</v>
      </c>
      <c r="G1396" s="127"/>
    </row>
    <row r="1397" spans="1:7">
      <c r="A1397" s="391">
        <v>311002</v>
      </c>
      <c r="B1397" s="391" t="s">
        <v>2672</v>
      </c>
      <c r="C1397" s="395" t="s">
        <v>1378</v>
      </c>
      <c r="D1397" s="396">
        <v>306.33999999999997</v>
      </c>
      <c r="E1397" s="2" t="str">
        <f t="shared" si="42"/>
        <v>CESTA BASICA (REF. SINDUSCON)</v>
      </c>
      <c r="F1397" s="343" t="str">
        <f t="shared" si="43"/>
        <v>UND</v>
      </c>
      <c r="G1397" s="127"/>
    </row>
    <row r="1398" spans="1:7" ht="30">
      <c r="A1398" s="397">
        <v>3113</v>
      </c>
      <c r="B1398" s="397" t="s">
        <v>10287</v>
      </c>
      <c r="C1398" s="393"/>
      <c r="D1398" s="394"/>
      <c r="E1398" s="2" t="str">
        <f t="shared" si="42"/>
        <v>MÃO DE OBRA - (MENSALISTAS COM DESONERAÇÃO - LEIS SOCIAIS DE 51,67%)</v>
      </c>
      <c r="F1398" s="343" t="str">
        <f t="shared" si="43"/>
        <v/>
      </c>
      <c r="G1398" s="127"/>
    </row>
    <row r="1399" spans="1:7">
      <c r="A1399" s="398">
        <v>311301</v>
      </c>
      <c r="B1399" s="398" t="s">
        <v>5497</v>
      </c>
      <c r="C1399" s="395" t="s">
        <v>5498</v>
      </c>
      <c r="D1399" s="396">
        <v>19602.400000000001</v>
      </c>
      <c r="E1399" s="2" t="str">
        <f t="shared" si="42"/>
        <v>ENGENHEIRO SENIOR (LEIS SOCIAIS =51,67%)</v>
      </c>
      <c r="F1399" s="343" t="str">
        <f t="shared" si="43"/>
        <v>MS</v>
      </c>
      <c r="G1399" s="127"/>
    </row>
    <row r="1400" spans="1:7" ht="22.5">
      <c r="A1400" s="392">
        <v>311302</v>
      </c>
      <c r="B1400" s="392" t="s">
        <v>5499</v>
      </c>
      <c r="C1400" s="393" t="s">
        <v>5498</v>
      </c>
      <c r="D1400" s="394">
        <v>5420.56</v>
      </c>
      <c r="E1400" s="2" t="str">
        <f t="shared" ref="E1400:E1461" si="44">UPPER(B1400)</f>
        <v>TECNICO 2º GRAU - A - (LEIS SOCIAIS =51,67%)</v>
      </c>
      <c r="F1400" s="343" t="str">
        <f t="shared" ref="F1400:F1461" si="45">UPPER(C1400)</f>
        <v>MS</v>
      </c>
      <c r="G1400" s="127"/>
    </row>
    <row r="1401" spans="1:7">
      <c r="A1401" s="398">
        <v>311303</v>
      </c>
      <c r="B1401" s="398" t="s">
        <v>5500</v>
      </c>
      <c r="C1401" s="395" t="s">
        <v>5498</v>
      </c>
      <c r="D1401" s="399">
        <v>8808.42</v>
      </c>
      <c r="E1401" s="2" t="str">
        <f t="shared" si="44"/>
        <v>PROGRAMADOR (LEIS SOCIAIS =51,67%)</v>
      </c>
      <c r="F1401" s="343" t="str">
        <f t="shared" si="45"/>
        <v>MS</v>
      </c>
      <c r="G1401" s="127"/>
    </row>
    <row r="1402" spans="1:7">
      <c r="A1402" s="397">
        <v>311304</v>
      </c>
      <c r="B1402" s="397" t="s">
        <v>5501</v>
      </c>
      <c r="C1402" s="393" t="s">
        <v>5498</v>
      </c>
      <c r="D1402" s="400">
        <v>2807.08</v>
      </c>
      <c r="E1402" s="2" t="str">
        <f t="shared" si="44"/>
        <v>DIGITADOR (LEIS SOCIAIS =51,67%)</v>
      </c>
      <c r="F1402" s="343" t="str">
        <f t="shared" si="45"/>
        <v>MS</v>
      </c>
      <c r="G1402" s="127"/>
    </row>
    <row r="1403" spans="1:7">
      <c r="A1403" s="398">
        <v>311305</v>
      </c>
      <c r="B1403" s="398" t="s">
        <v>5502</v>
      </c>
      <c r="C1403" s="395" t="s">
        <v>5498</v>
      </c>
      <c r="D1403" s="399">
        <v>13729.52</v>
      </c>
      <c r="E1403" s="2" t="str">
        <f t="shared" si="44"/>
        <v>ENGENHEIRO JUNIOR (LEIS SOCIAIS =51,67%)</v>
      </c>
      <c r="F1403" s="343" t="str">
        <f t="shared" si="45"/>
        <v>MS</v>
      </c>
      <c r="G1403" s="127"/>
    </row>
    <row r="1404" spans="1:7" ht="22.5">
      <c r="A1404" s="397">
        <v>311306</v>
      </c>
      <c r="B1404" s="397" t="s">
        <v>5503</v>
      </c>
      <c r="C1404" s="393" t="s">
        <v>5498</v>
      </c>
      <c r="D1404" s="400">
        <v>4452.6099999999997</v>
      </c>
      <c r="E1404" s="2" t="str">
        <f t="shared" si="44"/>
        <v>TECNICO DE 2º GRAU B - (LEIS SOCIAIS =51,67%)</v>
      </c>
      <c r="F1404" s="343" t="str">
        <f t="shared" si="45"/>
        <v>MS</v>
      </c>
      <c r="G1404" s="127"/>
    </row>
    <row r="1405" spans="1:7" ht="22.5">
      <c r="A1405" s="398">
        <v>311307</v>
      </c>
      <c r="B1405" s="398" t="s">
        <v>5504</v>
      </c>
      <c r="C1405" s="395" t="s">
        <v>5498</v>
      </c>
      <c r="D1405" s="399">
        <v>3775.04</v>
      </c>
      <c r="E1405" s="2" t="str">
        <f t="shared" si="44"/>
        <v>TECNICO DE 2º GRAU - C - (LEIS SOCIAIS =51,67%)</v>
      </c>
      <c r="F1405" s="343" t="str">
        <f t="shared" si="45"/>
        <v>MS</v>
      </c>
      <c r="G1405" s="127"/>
    </row>
    <row r="1406" spans="1:7">
      <c r="A1406" s="397">
        <v>311308</v>
      </c>
      <c r="B1406" s="397" t="s">
        <v>5505</v>
      </c>
      <c r="C1406" s="393" t="s">
        <v>5498</v>
      </c>
      <c r="D1406" s="400">
        <v>9969.9699999999993</v>
      </c>
      <c r="E1406" s="2" t="str">
        <f t="shared" si="44"/>
        <v>ANALISTA DE SISTEMAS (LEIS SOCIAIS =51,67%)</v>
      </c>
      <c r="F1406" s="343" t="str">
        <f t="shared" si="45"/>
        <v>MS</v>
      </c>
      <c r="G1406" s="127"/>
    </row>
    <row r="1407" spans="1:7" ht="30">
      <c r="A1407" s="398">
        <v>311309</v>
      </c>
      <c r="B1407" s="398" t="s">
        <v>5506</v>
      </c>
      <c r="C1407" s="395" t="s">
        <v>5498</v>
      </c>
      <c r="D1407" s="399">
        <v>9969.9699999999993</v>
      </c>
      <c r="E1407" s="2" t="str">
        <f t="shared" si="44"/>
        <v>ANALISTA DE DESENVOLVIMENTO (LEIS SOCIAIS=51,67%)</v>
      </c>
      <c r="F1407" s="343" t="str">
        <f t="shared" si="45"/>
        <v>MS</v>
      </c>
      <c r="G1407" s="127"/>
    </row>
    <row r="1408" spans="1:7" ht="30">
      <c r="A1408" s="397">
        <v>311310</v>
      </c>
      <c r="B1408" s="397" t="s">
        <v>5507</v>
      </c>
      <c r="C1408" s="393" t="s">
        <v>5498</v>
      </c>
      <c r="D1408" s="400">
        <v>9969.9699999999993</v>
      </c>
      <c r="E1408" s="2" t="str">
        <f t="shared" si="44"/>
        <v>ANALISTA DE SISTEMA/SUPORTE - (LEIS SOCIAIS =51,67%)</v>
      </c>
      <c r="F1408" s="343" t="str">
        <f t="shared" si="45"/>
        <v>MS</v>
      </c>
      <c r="G1408" s="127"/>
    </row>
    <row r="1409" spans="1:7">
      <c r="A1409" s="398">
        <v>311311</v>
      </c>
      <c r="B1409" s="398" t="s">
        <v>5508</v>
      </c>
      <c r="C1409" s="395" t="s">
        <v>5498</v>
      </c>
      <c r="D1409" s="399">
        <v>9679.58</v>
      </c>
      <c r="E1409" s="2" t="str">
        <f t="shared" si="44"/>
        <v>DESIGNER GRÁFICO - (LEIS SOCIAIS =51,67%)</v>
      </c>
      <c r="F1409" s="343" t="str">
        <f t="shared" si="45"/>
        <v>MS</v>
      </c>
      <c r="G1409" s="127"/>
    </row>
    <row r="1410" spans="1:7">
      <c r="A1410" s="397">
        <v>311313</v>
      </c>
      <c r="B1410" s="397" t="s">
        <v>5509</v>
      </c>
      <c r="C1410" s="393" t="s">
        <v>5498</v>
      </c>
      <c r="D1410" s="400">
        <v>5129.3500000000004</v>
      </c>
      <c r="E1410" s="2" t="str">
        <f t="shared" si="44"/>
        <v>COTADOR - (LEIS SOCIAIS =51,67%)</v>
      </c>
      <c r="F1410" s="343" t="str">
        <f t="shared" si="45"/>
        <v>MS</v>
      </c>
      <c r="G1410" s="127"/>
    </row>
    <row r="1411" spans="1:7" ht="30">
      <c r="A1411" s="398">
        <v>311314</v>
      </c>
      <c r="B1411" s="398" t="s">
        <v>5510</v>
      </c>
      <c r="C1411" s="395" t="s">
        <v>5498</v>
      </c>
      <c r="D1411" s="399">
        <v>24876.53</v>
      </c>
      <c r="E1411" s="2" t="str">
        <f t="shared" si="44"/>
        <v>COORDENADOR TÉCNICO ESPECIALISTA - (LEIS SOCIAIS =51,67%)</v>
      </c>
      <c r="F1411" s="343" t="str">
        <f t="shared" si="45"/>
        <v>MS</v>
      </c>
      <c r="G1411" s="127"/>
    </row>
    <row r="1412" spans="1:7" ht="30">
      <c r="A1412" s="397">
        <v>311315</v>
      </c>
      <c r="B1412" s="397" t="s">
        <v>5511</v>
      </c>
      <c r="C1412" s="393" t="s">
        <v>5498</v>
      </c>
      <c r="D1412" s="400">
        <v>10647.54</v>
      </c>
      <c r="E1412" s="2" t="str">
        <f t="shared" si="44"/>
        <v>GERENTE BD/SERVIDORES/REDE - (LEIS SOCIAIS =51,67%)</v>
      </c>
      <c r="F1412" s="343" t="str">
        <f t="shared" si="45"/>
        <v>MS</v>
      </c>
      <c r="G1412" s="127"/>
    </row>
    <row r="1413" spans="1:7">
      <c r="A1413" s="398">
        <v>311316</v>
      </c>
      <c r="B1413" s="398" t="s">
        <v>5512</v>
      </c>
      <c r="C1413" s="395" t="s">
        <v>5498</v>
      </c>
      <c r="D1413" s="399">
        <v>12583.45</v>
      </c>
      <c r="E1413" s="2" t="str">
        <f t="shared" si="44"/>
        <v>GERENTE DE PROJETO - (LEIS SOCIAIS =51,67%)</v>
      </c>
      <c r="F1413" s="343" t="str">
        <f t="shared" si="45"/>
        <v>MS</v>
      </c>
      <c r="G1413" s="127"/>
    </row>
    <row r="1414" spans="1:7" ht="30">
      <c r="A1414" s="397">
        <v>311317</v>
      </c>
      <c r="B1414" s="397" t="s">
        <v>5513</v>
      </c>
      <c r="C1414" s="393" t="s">
        <v>5498</v>
      </c>
      <c r="D1414" s="400">
        <v>12614.43</v>
      </c>
      <c r="E1414" s="2" t="str">
        <f t="shared" si="44"/>
        <v>TECNICO DE NIVEL SUPERIOR - (LEIS SOCIAIS =51,67%)</v>
      </c>
      <c r="F1414" s="343" t="str">
        <f t="shared" si="45"/>
        <v>MS</v>
      </c>
    </row>
    <row r="1415" spans="1:7">
      <c r="A1415" s="398">
        <v>311318</v>
      </c>
      <c r="B1415" s="398" t="s">
        <v>5514</v>
      </c>
      <c r="C1415" s="395" t="s">
        <v>5498</v>
      </c>
      <c r="D1415" s="399">
        <v>16178.28</v>
      </c>
      <c r="E1415" s="2" t="str">
        <f t="shared" si="44"/>
        <v>ENGENHEIRO PLENO (LEIS SOCIAIS =51,67%)</v>
      </c>
      <c r="F1415" s="343" t="str">
        <f t="shared" si="45"/>
        <v>MS</v>
      </c>
    </row>
    <row r="1416" spans="1:7">
      <c r="A1416" s="397">
        <v>311319</v>
      </c>
      <c r="B1416" s="397" t="s">
        <v>5515</v>
      </c>
      <c r="C1416" s="393" t="s">
        <v>1435</v>
      </c>
      <c r="D1416" s="400">
        <v>2180.91</v>
      </c>
      <c r="E1416" s="2" t="str">
        <f t="shared" si="44"/>
        <v>ALMOXARIFE (LEIS SOCIAIS=51,67%)</v>
      </c>
      <c r="F1416" s="343" t="str">
        <f t="shared" si="45"/>
        <v>MÊS</v>
      </c>
    </row>
    <row r="1417" spans="1:7">
      <c r="A1417" s="398">
        <v>3115</v>
      </c>
      <c r="B1417" s="398" t="s">
        <v>5516</v>
      </c>
      <c r="C1417" s="395"/>
      <c r="D1417" s="399"/>
      <c r="E1417" s="2" t="str">
        <f t="shared" si="44"/>
        <v>MÃO DE OBRA (LS=134,87%)</v>
      </c>
      <c r="F1417" s="343" t="str">
        <f t="shared" si="45"/>
        <v/>
      </c>
    </row>
    <row r="1418" spans="1:7">
      <c r="A1418" s="397">
        <v>311501</v>
      </c>
      <c r="B1418" s="397" t="s">
        <v>2635</v>
      </c>
      <c r="C1418" s="393" t="s">
        <v>1402</v>
      </c>
      <c r="D1418" s="400">
        <v>15.36</v>
      </c>
      <c r="E1418" s="2" t="str">
        <f t="shared" si="44"/>
        <v>HORA DE PEDREIRO</v>
      </c>
      <c r="F1418" s="343" t="str">
        <f t="shared" si="45"/>
        <v>H</v>
      </c>
    </row>
    <row r="1419" spans="1:7">
      <c r="A1419" s="391">
        <v>311502</v>
      </c>
      <c r="B1419" s="391" t="s">
        <v>5517</v>
      </c>
      <c r="C1419" s="395" t="s">
        <v>1402</v>
      </c>
      <c r="D1419" s="396">
        <v>15.36</v>
      </c>
      <c r="E1419" s="2" t="str">
        <f t="shared" si="44"/>
        <v>HORA DE CARPINTEIRO</v>
      </c>
      <c r="F1419" s="343" t="str">
        <f t="shared" si="45"/>
        <v>H</v>
      </c>
    </row>
    <row r="1420" spans="1:7">
      <c r="A1420" s="397">
        <v>311503</v>
      </c>
      <c r="B1420" s="397" t="s">
        <v>5518</v>
      </c>
      <c r="C1420" s="393" t="s">
        <v>1402</v>
      </c>
      <c r="D1420" s="394">
        <v>15.36</v>
      </c>
      <c r="E1420" s="2" t="str">
        <f t="shared" si="44"/>
        <v>HORA DE BOMBEIRO HIDRÁULICO</v>
      </c>
      <c r="F1420" s="343" t="str">
        <f t="shared" si="45"/>
        <v>H</v>
      </c>
    </row>
    <row r="1421" spans="1:7">
      <c r="A1421" s="398">
        <v>311504</v>
      </c>
      <c r="B1421" s="398" t="s">
        <v>5519</v>
      </c>
      <c r="C1421" s="395" t="s">
        <v>1402</v>
      </c>
      <c r="D1421" s="396">
        <v>15.36</v>
      </c>
      <c r="E1421" s="2" t="str">
        <f t="shared" si="44"/>
        <v>HORA DE PINTOR</v>
      </c>
      <c r="F1421" s="343" t="str">
        <f t="shared" si="45"/>
        <v>H</v>
      </c>
    </row>
    <row r="1422" spans="1:7">
      <c r="A1422" s="397">
        <v>311505</v>
      </c>
      <c r="B1422" s="397" t="s">
        <v>5520</v>
      </c>
      <c r="C1422" s="393" t="s">
        <v>1402</v>
      </c>
      <c r="D1422" s="394">
        <v>15.36</v>
      </c>
      <c r="E1422" s="2" t="str">
        <f t="shared" si="44"/>
        <v>HORA DE ARMADOR</v>
      </c>
      <c r="F1422" s="343" t="str">
        <f t="shared" si="45"/>
        <v>H</v>
      </c>
    </row>
    <row r="1423" spans="1:7">
      <c r="A1423" s="398">
        <v>311506</v>
      </c>
      <c r="B1423" s="398" t="s">
        <v>5521</v>
      </c>
      <c r="C1423" s="395" t="s">
        <v>1402</v>
      </c>
      <c r="D1423" s="396">
        <v>15.36</v>
      </c>
      <c r="E1423" s="2" t="str">
        <f t="shared" si="44"/>
        <v>HORA DE AZULEJISTA</v>
      </c>
      <c r="F1423" s="343" t="str">
        <f t="shared" si="45"/>
        <v>H</v>
      </c>
    </row>
    <row r="1424" spans="1:7">
      <c r="A1424" s="397">
        <v>311507</v>
      </c>
      <c r="B1424" s="397" t="s">
        <v>5522</v>
      </c>
      <c r="C1424" s="393" t="s">
        <v>1402</v>
      </c>
      <c r="D1424" s="394">
        <v>12.92</v>
      </c>
      <c r="E1424" s="2" t="str">
        <f t="shared" si="44"/>
        <v>HORA DE AJUDANTE</v>
      </c>
      <c r="F1424" s="343" t="str">
        <f t="shared" si="45"/>
        <v>H</v>
      </c>
    </row>
    <row r="1425" spans="1:6">
      <c r="A1425" s="398">
        <v>311508</v>
      </c>
      <c r="B1425" s="398" t="s">
        <v>5523</v>
      </c>
      <c r="C1425" s="395" t="s">
        <v>1402</v>
      </c>
      <c r="D1425" s="396">
        <v>11.27</v>
      </c>
      <c r="E1425" s="2" t="str">
        <f t="shared" si="44"/>
        <v>HORA DE SERVENTE</v>
      </c>
      <c r="F1425" s="343" t="str">
        <f t="shared" si="45"/>
        <v>H</v>
      </c>
    </row>
    <row r="1426" spans="1:6">
      <c r="A1426" s="397">
        <v>311509</v>
      </c>
      <c r="B1426" s="397" t="s">
        <v>5524</v>
      </c>
      <c r="C1426" s="393" t="s">
        <v>1402</v>
      </c>
      <c r="D1426" s="394">
        <v>15.36</v>
      </c>
      <c r="E1426" s="2" t="str">
        <f t="shared" si="44"/>
        <v>HORA DE ELETRICISTA</v>
      </c>
      <c r="F1426" s="343" t="str">
        <f t="shared" si="45"/>
        <v>H</v>
      </c>
    </row>
    <row r="1427" spans="1:6">
      <c r="A1427" s="398"/>
      <c r="B1427" s="398"/>
      <c r="C1427" s="395"/>
      <c r="D1427" s="396"/>
      <c r="E1427" s="2" t="str">
        <f t="shared" si="44"/>
        <v/>
      </c>
      <c r="F1427" s="343" t="str">
        <f t="shared" si="45"/>
        <v/>
      </c>
    </row>
    <row r="1428" spans="1:6">
      <c r="A1428" s="397"/>
      <c r="B1428" s="397"/>
      <c r="C1428" s="393"/>
      <c r="D1428" s="394"/>
      <c r="E1428" s="2" t="str">
        <f t="shared" si="44"/>
        <v/>
      </c>
      <c r="F1428" s="343" t="str">
        <f t="shared" si="45"/>
        <v/>
      </c>
    </row>
    <row r="1429" spans="1:6">
      <c r="E1429" s="2" t="str">
        <f t="shared" si="44"/>
        <v/>
      </c>
      <c r="F1429" s="343" t="str">
        <f t="shared" si="45"/>
        <v/>
      </c>
    </row>
    <row r="1430" spans="1:6">
      <c r="E1430" s="2" t="str">
        <f t="shared" si="44"/>
        <v/>
      </c>
      <c r="F1430" s="343" t="str">
        <f t="shared" si="45"/>
        <v/>
      </c>
    </row>
    <row r="1431" spans="1:6">
      <c r="E1431" s="2" t="str">
        <f t="shared" si="44"/>
        <v/>
      </c>
      <c r="F1431" s="343" t="str">
        <f t="shared" si="45"/>
        <v/>
      </c>
    </row>
    <row r="1432" spans="1:6">
      <c r="E1432" s="2" t="str">
        <f t="shared" si="44"/>
        <v/>
      </c>
      <c r="F1432" s="343" t="str">
        <f t="shared" si="45"/>
        <v/>
      </c>
    </row>
    <row r="1433" spans="1:6">
      <c r="E1433" s="2" t="str">
        <f t="shared" si="44"/>
        <v/>
      </c>
      <c r="F1433" s="343" t="str">
        <f t="shared" si="45"/>
        <v/>
      </c>
    </row>
    <row r="1434" spans="1:6">
      <c r="E1434" s="2" t="str">
        <f t="shared" si="44"/>
        <v/>
      </c>
      <c r="F1434" s="343" t="str">
        <f t="shared" si="45"/>
        <v/>
      </c>
    </row>
    <row r="1435" spans="1:6">
      <c r="E1435" s="2" t="str">
        <f t="shared" si="44"/>
        <v/>
      </c>
      <c r="F1435" s="343" t="str">
        <f t="shared" si="45"/>
        <v/>
      </c>
    </row>
    <row r="1436" spans="1:6">
      <c r="E1436" s="2" t="str">
        <f t="shared" si="44"/>
        <v/>
      </c>
      <c r="F1436" s="343" t="str">
        <f t="shared" si="45"/>
        <v/>
      </c>
    </row>
    <row r="1437" spans="1:6">
      <c r="E1437" s="2" t="str">
        <f t="shared" si="44"/>
        <v/>
      </c>
      <c r="F1437" s="343" t="str">
        <f t="shared" si="45"/>
        <v/>
      </c>
    </row>
    <row r="1438" spans="1:6">
      <c r="E1438" s="2" t="str">
        <f t="shared" si="44"/>
        <v/>
      </c>
      <c r="F1438" s="343" t="str">
        <f t="shared" si="45"/>
        <v/>
      </c>
    </row>
    <row r="1439" spans="1:6">
      <c r="E1439" s="2" t="str">
        <f t="shared" si="44"/>
        <v/>
      </c>
      <c r="F1439" s="343" t="str">
        <f t="shared" si="45"/>
        <v/>
      </c>
    </row>
    <row r="1440" spans="1:6">
      <c r="E1440" s="2" t="str">
        <f t="shared" si="44"/>
        <v/>
      </c>
      <c r="F1440" s="343" t="str">
        <f t="shared" si="45"/>
        <v/>
      </c>
    </row>
    <row r="1441" spans="5:6">
      <c r="E1441" s="2" t="str">
        <f t="shared" si="44"/>
        <v/>
      </c>
      <c r="F1441" s="343" t="str">
        <f t="shared" si="45"/>
        <v/>
      </c>
    </row>
    <row r="1442" spans="5:6">
      <c r="E1442" s="2" t="str">
        <f t="shared" si="44"/>
        <v/>
      </c>
      <c r="F1442" s="343" t="str">
        <f t="shared" si="45"/>
        <v/>
      </c>
    </row>
    <row r="1443" spans="5:6">
      <c r="E1443" s="2" t="str">
        <f t="shared" si="44"/>
        <v/>
      </c>
      <c r="F1443" s="343" t="str">
        <f t="shared" si="45"/>
        <v/>
      </c>
    </row>
    <row r="1444" spans="5:6">
      <c r="E1444" s="2" t="str">
        <f t="shared" si="44"/>
        <v/>
      </c>
      <c r="F1444" s="343" t="str">
        <f t="shared" si="45"/>
        <v/>
      </c>
    </row>
    <row r="1445" spans="5:6">
      <c r="E1445" s="2" t="str">
        <f t="shared" si="44"/>
        <v/>
      </c>
      <c r="F1445" s="343" t="str">
        <f t="shared" si="45"/>
        <v/>
      </c>
    </row>
    <row r="1446" spans="5:6">
      <c r="E1446" s="2" t="str">
        <f t="shared" si="44"/>
        <v/>
      </c>
      <c r="F1446" s="343" t="str">
        <f t="shared" si="45"/>
        <v/>
      </c>
    </row>
    <row r="1447" spans="5:6">
      <c r="E1447" s="2" t="str">
        <f t="shared" si="44"/>
        <v/>
      </c>
      <c r="F1447" s="343" t="str">
        <f t="shared" si="45"/>
        <v/>
      </c>
    </row>
    <row r="1448" spans="5:6">
      <c r="E1448" s="2" t="str">
        <f t="shared" si="44"/>
        <v/>
      </c>
      <c r="F1448" s="343" t="str">
        <f t="shared" si="45"/>
        <v/>
      </c>
    </row>
    <row r="1449" spans="5:6">
      <c r="E1449" s="2" t="str">
        <f t="shared" si="44"/>
        <v/>
      </c>
      <c r="F1449" s="343" t="str">
        <f t="shared" si="45"/>
        <v/>
      </c>
    </row>
    <row r="1450" spans="5:6">
      <c r="E1450" s="2" t="str">
        <f t="shared" si="44"/>
        <v/>
      </c>
      <c r="F1450" s="343" t="str">
        <f t="shared" si="45"/>
        <v/>
      </c>
    </row>
    <row r="1451" spans="5:6">
      <c r="E1451" s="2" t="str">
        <f t="shared" si="44"/>
        <v/>
      </c>
      <c r="F1451" s="343" t="str">
        <f t="shared" si="45"/>
        <v/>
      </c>
    </row>
    <row r="1452" spans="5:6">
      <c r="E1452" s="2" t="str">
        <f t="shared" si="44"/>
        <v/>
      </c>
      <c r="F1452" s="343" t="str">
        <f t="shared" si="45"/>
        <v/>
      </c>
    </row>
    <row r="1453" spans="5:6">
      <c r="E1453" s="2" t="str">
        <f t="shared" si="44"/>
        <v/>
      </c>
      <c r="F1453" s="343" t="str">
        <f t="shared" si="45"/>
        <v/>
      </c>
    </row>
    <row r="1454" spans="5:6">
      <c r="E1454" s="2" t="str">
        <f t="shared" si="44"/>
        <v/>
      </c>
      <c r="F1454" s="343" t="str">
        <f t="shared" si="45"/>
        <v/>
      </c>
    </row>
    <row r="1455" spans="5:6">
      <c r="E1455" s="2" t="str">
        <f t="shared" si="44"/>
        <v/>
      </c>
      <c r="F1455" s="343" t="str">
        <f t="shared" si="45"/>
        <v/>
      </c>
    </row>
    <row r="1456" spans="5:6">
      <c r="E1456" s="2" t="str">
        <f t="shared" si="44"/>
        <v/>
      </c>
      <c r="F1456" s="343" t="str">
        <f t="shared" si="45"/>
        <v/>
      </c>
    </row>
    <row r="1457" spans="5:6">
      <c r="E1457" s="2" t="str">
        <f t="shared" si="44"/>
        <v/>
      </c>
      <c r="F1457" s="343" t="str">
        <f t="shared" si="45"/>
        <v/>
      </c>
    </row>
    <row r="1458" spans="5:6">
      <c r="E1458" s="2" t="str">
        <f t="shared" si="44"/>
        <v/>
      </c>
      <c r="F1458" s="343" t="str">
        <f t="shared" si="45"/>
        <v/>
      </c>
    </row>
    <row r="1459" spans="5:6">
      <c r="E1459" s="2" t="str">
        <f t="shared" si="44"/>
        <v/>
      </c>
      <c r="F1459" s="343" t="str">
        <f t="shared" si="45"/>
        <v/>
      </c>
    </row>
    <row r="1460" spans="5:6">
      <c r="E1460" s="2" t="str">
        <f t="shared" si="44"/>
        <v/>
      </c>
      <c r="F1460" s="343" t="str">
        <f t="shared" si="45"/>
        <v/>
      </c>
    </row>
    <row r="1461" spans="5:6">
      <c r="E1461" s="2" t="str">
        <f t="shared" si="44"/>
        <v/>
      </c>
      <c r="F1461" s="343" t="str">
        <f t="shared" si="45"/>
        <v/>
      </c>
    </row>
    <row r="1462" spans="5:6">
      <c r="E1462" s="2" t="str">
        <f t="shared" ref="E1462:E1525" si="46">UPPER(B1462)</f>
        <v/>
      </c>
      <c r="F1462" s="343" t="str">
        <f t="shared" ref="F1462:F1525" si="47">UPPER(C1462)</f>
        <v/>
      </c>
    </row>
    <row r="1463" spans="5:6">
      <c r="E1463" s="2" t="str">
        <f t="shared" si="46"/>
        <v/>
      </c>
      <c r="F1463" s="343" t="str">
        <f t="shared" si="47"/>
        <v/>
      </c>
    </row>
    <row r="1464" spans="5:6">
      <c r="E1464" s="2" t="str">
        <f t="shared" si="46"/>
        <v/>
      </c>
      <c r="F1464" s="343" t="str">
        <f t="shared" si="47"/>
        <v/>
      </c>
    </row>
    <row r="1465" spans="5:6">
      <c r="E1465" s="2" t="str">
        <f t="shared" si="46"/>
        <v/>
      </c>
      <c r="F1465" s="343" t="str">
        <f t="shared" si="47"/>
        <v/>
      </c>
    </row>
    <row r="1466" spans="5:6">
      <c r="E1466" s="2" t="str">
        <f t="shared" si="46"/>
        <v/>
      </c>
      <c r="F1466" s="343" t="str">
        <f t="shared" si="47"/>
        <v/>
      </c>
    </row>
    <row r="1467" spans="5:6">
      <c r="E1467" s="2" t="str">
        <f t="shared" si="46"/>
        <v/>
      </c>
      <c r="F1467" s="343" t="str">
        <f t="shared" si="47"/>
        <v/>
      </c>
    </row>
    <row r="1468" spans="5:6">
      <c r="E1468" s="2" t="str">
        <f t="shared" si="46"/>
        <v/>
      </c>
      <c r="F1468" s="343" t="str">
        <f t="shared" si="47"/>
        <v/>
      </c>
    </row>
    <row r="1469" spans="5:6">
      <c r="E1469" s="2" t="str">
        <f t="shared" si="46"/>
        <v/>
      </c>
      <c r="F1469" s="343" t="str">
        <f t="shared" si="47"/>
        <v/>
      </c>
    </row>
    <row r="1470" spans="5:6">
      <c r="E1470" s="2" t="str">
        <f t="shared" si="46"/>
        <v/>
      </c>
      <c r="F1470" s="343" t="str">
        <f t="shared" si="47"/>
        <v/>
      </c>
    </row>
    <row r="1471" spans="5:6">
      <c r="E1471" s="2" t="str">
        <f t="shared" si="46"/>
        <v/>
      </c>
      <c r="F1471" s="343" t="str">
        <f t="shared" si="47"/>
        <v/>
      </c>
    </row>
    <row r="1472" spans="5:6">
      <c r="E1472" s="2" t="str">
        <f t="shared" si="46"/>
        <v/>
      </c>
      <c r="F1472" s="343" t="str">
        <f t="shared" si="47"/>
        <v/>
      </c>
    </row>
    <row r="1473" spans="5:6">
      <c r="E1473" s="2" t="str">
        <f t="shared" si="46"/>
        <v/>
      </c>
      <c r="F1473" s="343" t="str">
        <f t="shared" si="47"/>
        <v/>
      </c>
    </row>
    <row r="1474" spans="5:6">
      <c r="E1474" s="2" t="str">
        <f t="shared" si="46"/>
        <v/>
      </c>
      <c r="F1474" s="343" t="str">
        <f t="shared" si="47"/>
        <v/>
      </c>
    </row>
    <row r="1475" spans="5:6">
      <c r="E1475" s="2" t="str">
        <f t="shared" si="46"/>
        <v/>
      </c>
      <c r="F1475" s="343" t="str">
        <f t="shared" si="47"/>
        <v/>
      </c>
    </row>
    <row r="1476" spans="5:6">
      <c r="E1476" s="2" t="str">
        <f t="shared" si="46"/>
        <v/>
      </c>
      <c r="F1476" s="343" t="str">
        <f t="shared" si="47"/>
        <v/>
      </c>
    </row>
    <row r="1477" spans="5:6">
      <c r="E1477" s="2" t="str">
        <f t="shared" si="46"/>
        <v/>
      </c>
      <c r="F1477" s="343" t="str">
        <f t="shared" si="47"/>
        <v/>
      </c>
    </row>
    <row r="1478" spans="5:6">
      <c r="E1478" s="2" t="str">
        <f t="shared" si="46"/>
        <v/>
      </c>
      <c r="F1478" s="343" t="str">
        <f t="shared" si="47"/>
        <v/>
      </c>
    </row>
    <row r="1479" spans="5:6">
      <c r="E1479" s="2" t="str">
        <f t="shared" si="46"/>
        <v/>
      </c>
      <c r="F1479" s="343" t="str">
        <f t="shared" si="47"/>
        <v/>
      </c>
    </row>
    <row r="1480" spans="5:6">
      <c r="E1480" s="2" t="str">
        <f t="shared" si="46"/>
        <v/>
      </c>
      <c r="F1480" s="343" t="str">
        <f t="shared" si="47"/>
        <v/>
      </c>
    </row>
    <row r="1481" spans="5:6">
      <c r="E1481" s="2" t="str">
        <f t="shared" si="46"/>
        <v/>
      </c>
      <c r="F1481" s="343" t="str">
        <f t="shared" si="47"/>
        <v/>
      </c>
    </row>
    <row r="1482" spans="5:6">
      <c r="E1482" s="2" t="str">
        <f t="shared" si="46"/>
        <v/>
      </c>
      <c r="F1482" s="343" t="str">
        <f t="shared" si="47"/>
        <v/>
      </c>
    </row>
    <row r="1483" spans="5:6">
      <c r="E1483" s="2" t="str">
        <f t="shared" si="46"/>
        <v/>
      </c>
      <c r="F1483" s="343" t="str">
        <f t="shared" si="47"/>
        <v/>
      </c>
    </row>
    <row r="1484" spans="5:6">
      <c r="E1484" s="2" t="str">
        <f t="shared" si="46"/>
        <v/>
      </c>
      <c r="F1484" s="343" t="str">
        <f t="shared" si="47"/>
        <v/>
      </c>
    </row>
    <row r="1485" spans="5:6">
      <c r="E1485" s="2" t="str">
        <f t="shared" si="46"/>
        <v/>
      </c>
      <c r="F1485" s="343" t="str">
        <f t="shared" si="47"/>
        <v/>
      </c>
    </row>
    <row r="1486" spans="5:6">
      <c r="E1486" s="2" t="str">
        <f t="shared" si="46"/>
        <v/>
      </c>
      <c r="F1486" s="343" t="str">
        <f t="shared" si="47"/>
        <v/>
      </c>
    </row>
    <row r="1487" spans="5:6">
      <c r="E1487" s="2" t="str">
        <f t="shared" si="46"/>
        <v/>
      </c>
      <c r="F1487" s="343" t="str">
        <f t="shared" si="47"/>
        <v/>
      </c>
    </row>
    <row r="1488" spans="5:6">
      <c r="E1488" s="2" t="str">
        <f t="shared" si="46"/>
        <v/>
      </c>
      <c r="F1488" s="343" t="str">
        <f t="shared" si="47"/>
        <v/>
      </c>
    </row>
    <row r="1489" spans="5:6">
      <c r="E1489" s="2" t="str">
        <f t="shared" si="46"/>
        <v/>
      </c>
      <c r="F1489" s="343" t="str">
        <f t="shared" si="47"/>
        <v/>
      </c>
    </row>
    <row r="1490" spans="5:6">
      <c r="E1490" s="2" t="str">
        <f t="shared" si="46"/>
        <v/>
      </c>
      <c r="F1490" s="343" t="str">
        <f t="shared" si="47"/>
        <v/>
      </c>
    </row>
    <row r="1491" spans="5:6">
      <c r="E1491" s="2" t="str">
        <f t="shared" si="46"/>
        <v/>
      </c>
      <c r="F1491" s="343" t="str">
        <f t="shared" si="47"/>
        <v/>
      </c>
    </row>
    <row r="1492" spans="5:6">
      <c r="E1492" s="2" t="str">
        <f t="shared" si="46"/>
        <v/>
      </c>
      <c r="F1492" s="343" t="str">
        <f t="shared" si="47"/>
        <v/>
      </c>
    </row>
    <row r="1493" spans="5:6">
      <c r="E1493" s="2" t="str">
        <f t="shared" si="46"/>
        <v/>
      </c>
      <c r="F1493" s="343" t="str">
        <f t="shared" si="47"/>
        <v/>
      </c>
    </row>
    <row r="1494" spans="5:6">
      <c r="E1494" s="2" t="str">
        <f t="shared" si="46"/>
        <v/>
      </c>
      <c r="F1494" s="343" t="str">
        <f t="shared" si="47"/>
        <v/>
      </c>
    </row>
    <row r="1495" spans="5:6">
      <c r="E1495" s="2" t="str">
        <f t="shared" si="46"/>
        <v/>
      </c>
      <c r="F1495" s="343" t="str">
        <f t="shared" si="47"/>
        <v/>
      </c>
    </row>
    <row r="1496" spans="5:6">
      <c r="E1496" s="2" t="str">
        <f t="shared" si="46"/>
        <v/>
      </c>
      <c r="F1496" s="343" t="str">
        <f t="shared" si="47"/>
        <v/>
      </c>
    </row>
    <row r="1497" spans="5:6">
      <c r="E1497" s="2" t="str">
        <f t="shared" si="46"/>
        <v/>
      </c>
      <c r="F1497" s="343" t="str">
        <f t="shared" si="47"/>
        <v/>
      </c>
    </row>
    <row r="1498" spans="5:6">
      <c r="E1498" s="2" t="str">
        <f t="shared" si="46"/>
        <v/>
      </c>
      <c r="F1498" s="343" t="str">
        <f t="shared" si="47"/>
        <v/>
      </c>
    </row>
    <row r="1499" spans="5:6">
      <c r="E1499" s="2" t="str">
        <f t="shared" si="46"/>
        <v/>
      </c>
      <c r="F1499" s="343" t="str">
        <f t="shared" si="47"/>
        <v/>
      </c>
    </row>
    <row r="1500" spans="5:6">
      <c r="E1500" s="2" t="str">
        <f t="shared" si="46"/>
        <v/>
      </c>
      <c r="F1500" s="343" t="str">
        <f t="shared" si="47"/>
        <v/>
      </c>
    </row>
    <row r="1501" spans="5:6">
      <c r="E1501" s="2" t="str">
        <f t="shared" si="46"/>
        <v/>
      </c>
      <c r="F1501" s="343" t="str">
        <f t="shared" si="47"/>
        <v/>
      </c>
    </row>
    <row r="1502" spans="5:6">
      <c r="E1502" s="2" t="str">
        <f t="shared" si="46"/>
        <v/>
      </c>
      <c r="F1502" s="343" t="str">
        <f t="shared" si="47"/>
        <v/>
      </c>
    </row>
    <row r="1503" spans="5:6">
      <c r="E1503" s="2" t="str">
        <f t="shared" si="46"/>
        <v/>
      </c>
      <c r="F1503" s="343" t="str">
        <f t="shared" si="47"/>
        <v/>
      </c>
    </row>
    <row r="1504" spans="5:6">
      <c r="E1504" s="2" t="str">
        <f t="shared" si="46"/>
        <v/>
      </c>
      <c r="F1504" s="343" t="str">
        <f t="shared" si="47"/>
        <v/>
      </c>
    </row>
    <row r="1505" spans="5:6">
      <c r="E1505" s="2" t="str">
        <f t="shared" si="46"/>
        <v/>
      </c>
      <c r="F1505" s="343" t="str">
        <f t="shared" si="47"/>
        <v/>
      </c>
    </row>
    <row r="1506" spans="5:6">
      <c r="E1506" s="2" t="str">
        <f t="shared" si="46"/>
        <v/>
      </c>
      <c r="F1506" s="343" t="str">
        <f t="shared" si="47"/>
        <v/>
      </c>
    </row>
    <row r="1507" spans="5:6">
      <c r="E1507" s="2" t="str">
        <f t="shared" si="46"/>
        <v/>
      </c>
      <c r="F1507" s="343" t="str">
        <f t="shared" si="47"/>
        <v/>
      </c>
    </row>
    <row r="1508" spans="5:6">
      <c r="E1508" s="2" t="str">
        <f t="shared" si="46"/>
        <v/>
      </c>
      <c r="F1508" s="343" t="str">
        <f t="shared" si="47"/>
        <v/>
      </c>
    </row>
    <row r="1509" spans="5:6">
      <c r="E1509" s="2" t="str">
        <f t="shared" si="46"/>
        <v/>
      </c>
      <c r="F1509" s="343" t="str">
        <f t="shared" si="47"/>
        <v/>
      </c>
    </row>
    <row r="1510" spans="5:6">
      <c r="E1510" s="2" t="str">
        <f t="shared" si="46"/>
        <v/>
      </c>
      <c r="F1510" s="343" t="str">
        <f t="shared" si="47"/>
        <v/>
      </c>
    </row>
    <row r="1511" spans="5:6">
      <c r="E1511" s="2" t="str">
        <f t="shared" si="46"/>
        <v/>
      </c>
      <c r="F1511" s="343" t="str">
        <f t="shared" si="47"/>
        <v/>
      </c>
    </row>
    <row r="1512" spans="5:6">
      <c r="E1512" s="2" t="str">
        <f t="shared" si="46"/>
        <v/>
      </c>
      <c r="F1512" s="343" t="str">
        <f t="shared" si="47"/>
        <v/>
      </c>
    </row>
    <row r="1513" spans="5:6">
      <c r="E1513" s="2" t="str">
        <f t="shared" si="46"/>
        <v/>
      </c>
      <c r="F1513" s="343" t="str">
        <f t="shared" si="47"/>
        <v/>
      </c>
    </row>
    <row r="1514" spans="5:6">
      <c r="E1514" s="2" t="str">
        <f t="shared" si="46"/>
        <v/>
      </c>
      <c r="F1514" s="343" t="str">
        <f t="shared" si="47"/>
        <v/>
      </c>
    </row>
    <row r="1515" spans="5:6">
      <c r="E1515" s="2" t="str">
        <f t="shared" si="46"/>
        <v/>
      </c>
      <c r="F1515" s="343" t="str">
        <f t="shared" si="47"/>
        <v/>
      </c>
    </row>
    <row r="1516" spans="5:6">
      <c r="E1516" s="2" t="str">
        <f t="shared" si="46"/>
        <v/>
      </c>
      <c r="F1516" s="343" t="str">
        <f t="shared" si="47"/>
        <v/>
      </c>
    </row>
    <row r="1517" spans="5:6">
      <c r="E1517" s="2" t="str">
        <f t="shared" si="46"/>
        <v/>
      </c>
      <c r="F1517" s="343" t="str">
        <f t="shared" si="47"/>
        <v/>
      </c>
    </row>
    <row r="1518" spans="5:6">
      <c r="E1518" s="2" t="str">
        <f t="shared" si="46"/>
        <v/>
      </c>
      <c r="F1518" s="343" t="str">
        <f t="shared" si="47"/>
        <v/>
      </c>
    </row>
    <row r="1519" spans="5:6">
      <c r="E1519" s="2" t="str">
        <f t="shared" si="46"/>
        <v/>
      </c>
      <c r="F1519" s="343" t="str">
        <f t="shared" si="47"/>
        <v/>
      </c>
    </row>
    <row r="1520" spans="5:6">
      <c r="E1520" s="2" t="str">
        <f t="shared" si="46"/>
        <v/>
      </c>
      <c r="F1520" s="343" t="str">
        <f t="shared" si="47"/>
        <v/>
      </c>
    </row>
    <row r="1521" spans="5:6">
      <c r="E1521" s="2" t="str">
        <f t="shared" si="46"/>
        <v/>
      </c>
      <c r="F1521" s="343" t="str">
        <f t="shared" si="47"/>
        <v/>
      </c>
    </row>
    <row r="1522" spans="5:6">
      <c r="E1522" s="2" t="str">
        <f t="shared" si="46"/>
        <v/>
      </c>
      <c r="F1522" s="343" t="str">
        <f t="shared" si="47"/>
        <v/>
      </c>
    </row>
    <row r="1523" spans="5:6">
      <c r="E1523" s="2" t="str">
        <f t="shared" si="46"/>
        <v/>
      </c>
      <c r="F1523" s="343" t="str">
        <f t="shared" si="47"/>
        <v/>
      </c>
    </row>
    <row r="1524" spans="5:6">
      <c r="E1524" s="2" t="str">
        <f t="shared" si="46"/>
        <v/>
      </c>
      <c r="F1524" s="343" t="str">
        <f t="shared" si="47"/>
        <v/>
      </c>
    </row>
    <row r="1525" spans="5:6">
      <c r="E1525" s="2" t="str">
        <f t="shared" si="46"/>
        <v/>
      </c>
      <c r="F1525" s="343" t="str">
        <f t="shared" si="47"/>
        <v/>
      </c>
    </row>
    <row r="1526" spans="5:6">
      <c r="E1526" s="2" t="str">
        <f t="shared" ref="E1526:E1589" si="48">UPPER(B1526)</f>
        <v/>
      </c>
      <c r="F1526" s="343" t="str">
        <f t="shared" ref="F1526:F1589" si="49">UPPER(C1526)</f>
        <v/>
      </c>
    </row>
    <row r="1527" spans="5:6">
      <c r="E1527" s="2" t="str">
        <f t="shared" si="48"/>
        <v/>
      </c>
      <c r="F1527" s="343" t="str">
        <f t="shared" si="49"/>
        <v/>
      </c>
    </row>
    <row r="1528" spans="5:6">
      <c r="E1528" s="2" t="str">
        <f t="shared" si="48"/>
        <v/>
      </c>
      <c r="F1528" s="343" t="str">
        <f t="shared" si="49"/>
        <v/>
      </c>
    </row>
    <row r="1529" spans="5:6">
      <c r="E1529" s="2" t="str">
        <f t="shared" si="48"/>
        <v/>
      </c>
      <c r="F1529" s="343" t="str">
        <f t="shared" si="49"/>
        <v/>
      </c>
    </row>
    <row r="1530" spans="5:6">
      <c r="E1530" s="2" t="str">
        <f t="shared" si="48"/>
        <v/>
      </c>
      <c r="F1530" s="343" t="str">
        <f t="shared" si="49"/>
        <v/>
      </c>
    </row>
    <row r="1531" spans="5:6">
      <c r="E1531" s="2" t="str">
        <f t="shared" si="48"/>
        <v/>
      </c>
      <c r="F1531" s="343" t="str">
        <f t="shared" si="49"/>
        <v/>
      </c>
    </row>
    <row r="1532" spans="5:6">
      <c r="E1532" s="2" t="str">
        <f t="shared" si="48"/>
        <v/>
      </c>
      <c r="F1532" s="343" t="str">
        <f t="shared" si="49"/>
        <v/>
      </c>
    </row>
    <row r="1533" spans="5:6">
      <c r="E1533" s="2" t="str">
        <f t="shared" si="48"/>
        <v/>
      </c>
      <c r="F1533" s="343" t="str">
        <f t="shared" si="49"/>
        <v/>
      </c>
    </row>
    <row r="1534" spans="5:6">
      <c r="E1534" s="2" t="str">
        <f t="shared" si="48"/>
        <v/>
      </c>
      <c r="F1534" s="343" t="str">
        <f t="shared" si="49"/>
        <v/>
      </c>
    </row>
    <row r="1535" spans="5:6">
      <c r="E1535" s="2" t="str">
        <f t="shared" si="48"/>
        <v/>
      </c>
      <c r="F1535" s="343" t="str">
        <f t="shared" si="49"/>
        <v/>
      </c>
    </row>
    <row r="1536" spans="5:6">
      <c r="E1536" s="2" t="str">
        <f t="shared" si="48"/>
        <v/>
      </c>
      <c r="F1536" s="343" t="str">
        <f t="shared" si="49"/>
        <v/>
      </c>
    </row>
    <row r="1537" spans="5:6">
      <c r="E1537" s="2" t="str">
        <f t="shared" si="48"/>
        <v/>
      </c>
      <c r="F1537" s="343" t="str">
        <f t="shared" si="49"/>
        <v/>
      </c>
    </row>
    <row r="1538" spans="5:6">
      <c r="E1538" s="2" t="str">
        <f t="shared" si="48"/>
        <v/>
      </c>
      <c r="F1538" s="343" t="str">
        <f t="shared" si="49"/>
        <v/>
      </c>
    </row>
    <row r="1539" spans="5:6">
      <c r="E1539" s="2" t="str">
        <f t="shared" si="48"/>
        <v/>
      </c>
      <c r="F1539" s="343" t="str">
        <f t="shared" si="49"/>
        <v/>
      </c>
    </row>
    <row r="1540" spans="5:6">
      <c r="E1540" s="2" t="str">
        <f t="shared" si="48"/>
        <v/>
      </c>
      <c r="F1540" s="343" t="str">
        <f t="shared" si="49"/>
        <v/>
      </c>
    </row>
    <row r="1541" spans="5:6">
      <c r="E1541" s="2" t="str">
        <f t="shared" si="48"/>
        <v/>
      </c>
      <c r="F1541" s="343" t="str">
        <f t="shared" si="49"/>
        <v/>
      </c>
    </row>
    <row r="1542" spans="5:6">
      <c r="E1542" s="2" t="str">
        <f t="shared" si="48"/>
        <v/>
      </c>
      <c r="F1542" s="343" t="str">
        <f t="shared" si="49"/>
        <v/>
      </c>
    </row>
    <row r="1543" spans="5:6">
      <c r="E1543" s="2" t="str">
        <f t="shared" si="48"/>
        <v/>
      </c>
      <c r="F1543" s="343" t="str">
        <f t="shared" si="49"/>
        <v/>
      </c>
    </row>
    <row r="1544" spans="5:6">
      <c r="E1544" s="2" t="str">
        <f t="shared" si="48"/>
        <v/>
      </c>
      <c r="F1544" s="343" t="str">
        <f t="shared" si="49"/>
        <v/>
      </c>
    </row>
    <row r="1545" spans="5:6">
      <c r="E1545" s="2" t="str">
        <f t="shared" si="48"/>
        <v/>
      </c>
      <c r="F1545" s="343" t="str">
        <f t="shared" si="49"/>
        <v/>
      </c>
    </row>
    <row r="1546" spans="5:6">
      <c r="E1546" s="2" t="str">
        <f t="shared" si="48"/>
        <v/>
      </c>
      <c r="F1546" s="343" t="str">
        <f t="shared" si="49"/>
        <v/>
      </c>
    </row>
    <row r="1547" spans="5:6">
      <c r="E1547" s="2" t="str">
        <f t="shared" si="48"/>
        <v/>
      </c>
      <c r="F1547" s="343" t="str">
        <f t="shared" si="49"/>
        <v/>
      </c>
    </row>
    <row r="1548" spans="5:6">
      <c r="E1548" s="2" t="str">
        <f t="shared" si="48"/>
        <v/>
      </c>
      <c r="F1548" s="343" t="str">
        <f t="shared" si="49"/>
        <v/>
      </c>
    </row>
    <row r="1549" spans="5:6">
      <c r="E1549" s="2" t="str">
        <f t="shared" si="48"/>
        <v/>
      </c>
      <c r="F1549" s="343" t="str">
        <f t="shared" si="49"/>
        <v/>
      </c>
    </row>
    <row r="1550" spans="5:6">
      <c r="E1550" s="2" t="str">
        <f t="shared" si="48"/>
        <v/>
      </c>
      <c r="F1550" s="343" t="str">
        <f t="shared" si="49"/>
        <v/>
      </c>
    </row>
    <row r="1551" spans="5:6">
      <c r="E1551" s="2" t="str">
        <f t="shared" si="48"/>
        <v/>
      </c>
      <c r="F1551" s="343" t="str">
        <f t="shared" si="49"/>
        <v/>
      </c>
    </row>
    <row r="1552" spans="5:6">
      <c r="E1552" s="2" t="str">
        <f t="shared" si="48"/>
        <v/>
      </c>
      <c r="F1552" s="343" t="str">
        <f t="shared" si="49"/>
        <v/>
      </c>
    </row>
    <row r="1553" spans="5:6">
      <c r="E1553" s="2" t="str">
        <f t="shared" si="48"/>
        <v/>
      </c>
      <c r="F1553" s="343" t="str">
        <f t="shared" si="49"/>
        <v/>
      </c>
    </row>
    <row r="1554" spans="5:6">
      <c r="E1554" s="2" t="str">
        <f t="shared" si="48"/>
        <v/>
      </c>
      <c r="F1554" s="343" t="str">
        <f t="shared" si="49"/>
        <v/>
      </c>
    </row>
    <row r="1555" spans="5:6">
      <c r="E1555" s="2" t="str">
        <f t="shared" si="48"/>
        <v/>
      </c>
      <c r="F1555" s="343" t="str">
        <f t="shared" si="49"/>
        <v/>
      </c>
    </row>
    <row r="1556" spans="5:6">
      <c r="E1556" s="2" t="str">
        <f t="shared" si="48"/>
        <v/>
      </c>
      <c r="F1556" s="343" t="str">
        <f t="shared" si="49"/>
        <v/>
      </c>
    </row>
    <row r="1557" spans="5:6">
      <c r="E1557" s="2" t="str">
        <f t="shared" si="48"/>
        <v/>
      </c>
      <c r="F1557" s="343" t="str">
        <f t="shared" si="49"/>
        <v/>
      </c>
    </row>
    <row r="1558" spans="5:6">
      <c r="E1558" s="2" t="str">
        <f t="shared" si="48"/>
        <v/>
      </c>
      <c r="F1558" s="343" t="str">
        <f t="shared" si="49"/>
        <v/>
      </c>
    </row>
    <row r="1559" spans="5:6">
      <c r="E1559" s="2" t="str">
        <f t="shared" si="48"/>
        <v/>
      </c>
      <c r="F1559" s="343" t="str">
        <f t="shared" si="49"/>
        <v/>
      </c>
    </row>
    <row r="1560" spans="5:6">
      <c r="E1560" s="2" t="str">
        <f t="shared" si="48"/>
        <v/>
      </c>
      <c r="F1560" s="343" t="str">
        <f t="shared" si="49"/>
        <v/>
      </c>
    </row>
    <row r="1561" spans="5:6">
      <c r="E1561" s="2" t="str">
        <f t="shared" si="48"/>
        <v/>
      </c>
      <c r="F1561" s="343" t="str">
        <f t="shared" si="49"/>
        <v/>
      </c>
    </row>
    <row r="1562" spans="5:6">
      <c r="E1562" s="2" t="str">
        <f t="shared" si="48"/>
        <v/>
      </c>
      <c r="F1562" s="343" t="str">
        <f t="shared" si="49"/>
        <v/>
      </c>
    </row>
    <row r="1563" spans="5:6">
      <c r="E1563" s="2" t="str">
        <f t="shared" si="48"/>
        <v/>
      </c>
      <c r="F1563" s="343" t="str">
        <f t="shared" si="49"/>
        <v/>
      </c>
    </row>
    <row r="1564" spans="5:6">
      <c r="E1564" s="2" t="str">
        <f t="shared" si="48"/>
        <v/>
      </c>
      <c r="F1564" s="343" t="str">
        <f t="shared" si="49"/>
        <v/>
      </c>
    </row>
    <row r="1565" spans="5:6">
      <c r="E1565" s="2" t="str">
        <f t="shared" si="48"/>
        <v/>
      </c>
      <c r="F1565" s="343" t="str">
        <f t="shared" si="49"/>
        <v/>
      </c>
    </row>
    <row r="1566" spans="5:6">
      <c r="E1566" s="2" t="str">
        <f t="shared" si="48"/>
        <v/>
      </c>
      <c r="F1566" s="343" t="str">
        <f t="shared" si="49"/>
        <v/>
      </c>
    </row>
    <row r="1567" spans="5:6">
      <c r="E1567" s="2" t="str">
        <f t="shared" si="48"/>
        <v/>
      </c>
      <c r="F1567" s="343" t="str">
        <f t="shared" si="49"/>
        <v/>
      </c>
    </row>
    <row r="1568" spans="5:6">
      <c r="E1568" s="2" t="str">
        <f t="shared" si="48"/>
        <v/>
      </c>
      <c r="F1568" s="343" t="str">
        <f t="shared" si="49"/>
        <v/>
      </c>
    </row>
    <row r="1569" spans="5:6">
      <c r="E1569" s="2" t="str">
        <f t="shared" si="48"/>
        <v/>
      </c>
      <c r="F1569" s="343" t="str">
        <f t="shared" si="49"/>
        <v/>
      </c>
    </row>
    <row r="1570" spans="5:6">
      <c r="E1570" s="2" t="str">
        <f t="shared" si="48"/>
        <v/>
      </c>
      <c r="F1570" s="343" t="str">
        <f t="shared" si="49"/>
        <v/>
      </c>
    </row>
    <row r="1571" spans="5:6">
      <c r="E1571" s="2" t="str">
        <f t="shared" si="48"/>
        <v/>
      </c>
      <c r="F1571" s="343" t="str">
        <f t="shared" si="49"/>
        <v/>
      </c>
    </row>
    <row r="1572" spans="5:6">
      <c r="E1572" s="2" t="str">
        <f t="shared" si="48"/>
        <v/>
      </c>
      <c r="F1572" s="343" t="str">
        <f t="shared" si="49"/>
        <v/>
      </c>
    </row>
    <row r="1573" spans="5:6">
      <c r="E1573" s="2" t="str">
        <f t="shared" si="48"/>
        <v/>
      </c>
      <c r="F1573" s="343" t="str">
        <f t="shared" si="49"/>
        <v/>
      </c>
    </row>
    <row r="1574" spans="5:6">
      <c r="E1574" s="2" t="str">
        <f t="shared" si="48"/>
        <v/>
      </c>
      <c r="F1574" s="343" t="str">
        <f t="shared" si="49"/>
        <v/>
      </c>
    </row>
    <row r="1575" spans="5:6">
      <c r="E1575" s="2" t="str">
        <f t="shared" si="48"/>
        <v/>
      </c>
      <c r="F1575" s="343" t="str">
        <f t="shared" si="49"/>
        <v/>
      </c>
    </row>
    <row r="1576" spans="5:6">
      <c r="E1576" s="2" t="str">
        <f t="shared" si="48"/>
        <v/>
      </c>
      <c r="F1576" s="343" t="str">
        <f t="shared" si="49"/>
        <v/>
      </c>
    </row>
    <row r="1577" spans="5:6">
      <c r="E1577" s="2" t="str">
        <f t="shared" si="48"/>
        <v/>
      </c>
      <c r="F1577" s="343" t="str">
        <f t="shared" si="49"/>
        <v/>
      </c>
    </row>
    <row r="1578" spans="5:6">
      <c r="E1578" s="2" t="str">
        <f t="shared" si="48"/>
        <v/>
      </c>
      <c r="F1578" s="343" t="str">
        <f t="shared" si="49"/>
        <v/>
      </c>
    </row>
    <row r="1579" spans="5:6">
      <c r="E1579" s="2" t="str">
        <f t="shared" si="48"/>
        <v/>
      </c>
      <c r="F1579" s="343" t="str">
        <f t="shared" si="49"/>
        <v/>
      </c>
    </row>
    <row r="1580" spans="5:6">
      <c r="E1580" s="2" t="str">
        <f t="shared" si="48"/>
        <v/>
      </c>
      <c r="F1580" s="343" t="str">
        <f t="shared" si="49"/>
        <v/>
      </c>
    </row>
    <row r="1581" spans="5:6">
      <c r="E1581" s="2" t="str">
        <f t="shared" si="48"/>
        <v/>
      </c>
      <c r="F1581" s="343" t="str">
        <f t="shared" si="49"/>
        <v/>
      </c>
    </row>
    <row r="1582" spans="5:6">
      <c r="E1582" s="2" t="str">
        <f t="shared" si="48"/>
        <v/>
      </c>
      <c r="F1582" s="343" t="str">
        <f t="shared" si="49"/>
        <v/>
      </c>
    </row>
    <row r="1583" spans="5:6">
      <c r="E1583" s="2" t="str">
        <f t="shared" si="48"/>
        <v/>
      </c>
      <c r="F1583" s="343" t="str">
        <f t="shared" si="49"/>
        <v/>
      </c>
    </row>
    <row r="1584" spans="5:6">
      <c r="E1584" s="2" t="str">
        <f t="shared" si="48"/>
        <v/>
      </c>
      <c r="F1584" s="343" t="str">
        <f t="shared" si="49"/>
        <v/>
      </c>
    </row>
    <row r="1585" spans="5:6">
      <c r="E1585" s="2" t="str">
        <f t="shared" si="48"/>
        <v/>
      </c>
      <c r="F1585" s="343" t="str">
        <f t="shared" si="49"/>
        <v/>
      </c>
    </row>
    <row r="1586" spans="5:6">
      <c r="E1586" s="2" t="str">
        <f t="shared" si="48"/>
        <v/>
      </c>
      <c r="F1586" s="343" t="str">
        <f t="shared" si="49"/>
        <v/>
      </c>
    </row>
    <row r="1587" spans="5:6">
      <c r="E1587" s="2" t="str">
        <f t="shared" si="48"/>
        <v/>
      </c>
      <c r="F1587" s="343" t="str">
        <f t="shared" si="49"/>
        <v/>
      </c>
    </row>
    <row r="1588" spans="5:6">
      <c r="E1588" s="2" t="str">
        <f t="shared" si="48"/>
        <v/>
      </c>
      <c r="F1588" s="343" t="str">
        <f t="shared" si="49"/>
        <v/>
      </c>
    </row>
    <row r="1589" spans="5:6">
      <c r="E1589" s="2" t="str">
        <f t="shared" si="48"/>
        <v/>
      </c>
      <c r="F1589" s="343" t="str">
        <f t="shared" si="49"/>
        <v/>
      </c>
    </row>
    <row r="1590" spans="5:6">
      <c r="E1590" s="2" t="str">
        <f t="shared" ref="E1590:E1653" si="50">UPPER(B1590)</f>
        <v/>
      </c>
      <c r="F1590" s="343" t="str">
        <f t="shared" ref="F1590:F1653" si="51">UPPER(C1590)</f>
        <v/>
      </c>
    </row>
    <row r="1591" spans="5:6">
      <c r="E1591" s="2" t="str">
        <f t="shared" si="50"/>
        <v/>
      </c>
      <c r="F1591" s="343" t="str">
        <f t="shared" si="51"/>
        <v/>
      </c>
    </row>
    <row r="1592" spans="5:6">
      <c r="E1592" s="2" t="str">
        <f t="shared" si="50"/>
        <v/>
      </c>
      <c r="F1592" s="343" t="str">
        <f t="shared" si="51"/>
        <v/>
      </c>
    </row>
    <row r="1593" spans="5:6">
      <c r="E1593" s="2" t="str">
        <f t="shared" si="50"/>
        <v/>
      </c>
      <c r="F1593" s="343" t="str">
        <f t="shared" si="51"/>
        <v/>
      </c>
    </row>
    <row r="1594" spans="5:6">
      <c r="E1594" s="2" t="str">
        <f t="shared" si="50"/>
        <v/>
      </c>
      <c r="F1594" s="343" t="str">
        <f t="shared" si="51"/>
        <v/>
      </c>
    </row>
    <row r="1595" spans="5:6">
      <c r="E1595" s="2" t="str">
        <f t="shared" si="50"/>
        <v/>
      </c>
      <c r="F1595" s="343" t="str">
        <f t="shared" si="51"/>
        <v/>
      </c>
    </row>
    <row r="1596" spans="5:6">
      <c r="E1596" s="2" t="str">
        <f t="shared" si="50"/>
        <v/>
      </c>
      <c r="F1596" s="343" t="str">
        <f t="shared" si="51"/>
        <v/>
      </c>
    </row>
    <row r="1597" spans="5:6">
      <c r="E1597" s="2" t="str">
        <f t="shared" si="50"/>
        <v/>
      </c>
      <c r="F1597" s="343" t="str">
        <f t="shared" si="51"/>
        <v/>
      </c>
    </row>
    <row r="1598" spans="5:6">
      <c r="E1598" s="2" t="str">
        <f t="shared" si="50"/>
        <v/>
      </c>
      <c r="F1598" s="343" t="str">
        <f t="shared" si="51"/>
        <v/>
      </c>
    </row>
    <row r="1599" spans="5:6">
      <c r="E1599" s="2" t="str">
        <f t="shared" si="50"/>
        <v/>
      </c>
      <c r="F1599" s="343" t="str">
        <f t="shared" si="51"/>
        <v/>
      </c>
    </row>
    <row r="1600" spans="5:6">
      <c r="E1600" s="2" t="str">
        <f t="shared" si="50"/>
        <v/>
      </c>
      <c r="F1600" s="343" t="str">
        <f t="shared" si="51"/>
        <v/>
      </c>
    </row>
    <row r="1601" spans="5:6">
      <c r="E1601" s="2" t="str">
        <f t="shared" si="50"/>
        <v/>
      </c>
      <c r="F1601" s="343" t="str">
        <f t="shared" si="51"/>
        <v/>
      </c>
    </row>
    <row r="1602" spans="5:6">
      <c r="E1602" s="2" t="str">
        <f t="shared" si="50"/>
        <v/>
      </c>
      <c r="F1602" s="343" t="str">
        <f t="shared" si="51"/>
        <v/>
      </c>
    </row>
    <row r="1603" spans="5:6">
      <c r="E1603" s="2" t="str">
        <f t="shared" si="50"/>
        <v/>
      </c>
      <c r="F1603" s="343" t="str">
        <f t="shared" si="51"/>
        <v/>
      </c>
    </row>
    <row r="1604" spans="5:6">
      <c r="E1604" s="2" t="str">
        <f t="shared" si="50"/>
        <v/>
      </c>
      <c r="F1604" s="343" t="str">
        <f t="shared" si="51"/>
        <v/>
      </c>
    </row>
    <row r="1605" spans="5:6">
      <c r="E1605" s="2" t="str">
        <f t="shared" si="50"/>
        <v/>
      </c>
      <c r="F1605" s="343" t="str">
        <f t="shared" si="51"/>
        <v/>
      </c>
    </row>
    <row r="1606" spans="5:6">
      <c r="E1606" s="2" t="str">
        <f t="shared" si="50"/>
        <v/>
      </c>
      <c r="F1606" s="343" t="str">
        <f t="shared" si="51"/>
        <v/>
      </c>
    </row>
    <row r="1607" spans="5:6">
      <c r="E1607" s="2" t="str">
        <f t="shared" si="50"/>
        <v/>
      </c>
      <c r="F1607" s="343" t="str">
        <f t="shared" si="51"/>
        <v/>
      </c>
    </row>
    <row r="1608" spans="5:6">
      <c r="E1608" s="2" t="str">
        <f t="shared" si="50"/>
        <v/>
      </c>
      <c r="F1608" s="343" t="str">
        <f t="shared" si="51"/>
        <v/>
      </c>
    </row>
    <row r="1609" spans="5:6">
      <c r="E1609" s="2" t="str">
        <f t="shared" si="50"/>
        <v/>
      </c>
      <c r="F1609" s="343" t="str">
        <f t="shared" si="51"/>
        <v/>
      </c>
    </row>
    <row r="1610" spans="5:6">
      <c r="E1610" s="2" t="str">
        <f t="shared" si="50"/>
        <v/>
      </c>
      <c r="F1610" s="343" t="str">
        <f t="shared" si="51"/>
        <v/>
      </c>
    </row>
    <row r="1611" spans="5:6">
      <c r="E1611" s="2" t="str">
        <f t="shared" si="50"/>
        <v/>
      </c>
      <c r="F1611" s="343" t="str">
        <f t="shared" si="51"/>
        <v/>
      </c>
    </row>
    <row r="1612" spans="5:6">
      <c r="E1612" s="2" t="str">
        <f t="shared" si="50"/>
        <v/>
      </c>
      <c r="F1612" s="343" t="str">
        <f t="shared" si="51"/>
        <v/>
      </c>
    </row>
    <row r="1613" spans="5:6">
      <c r="E1613" s="2" t="str">
        <f t="shared" si="50"/>
        <v/>
      </c>
      <c r="F1613" s="343" t="str">
        <f t="shared" si="51"/>
        <v/>
      </c>
    </row>
    <row r="1614" spans="5:6">
      <c r="E1614" s="2" t="str">
        <f t="shared" si="50"/>
        <v/>
      </c>
      <c r="F1614" s="343" t="str">
        <f t="shared" si="51"/>
        <v/>
      </c>
    </row>
    <row r="1615" spans="5:6">
      <c r="E1615" s="2" t="str">
        <f t="shared" si="50"/>
        <v/>
      </c>
      <c r="F1615" s="343" t="str">
        <f t="shared" si="51"/>
        <v/>
      </c>
    </row>
    <row r="1616" spans="5:6">
      <c r="E1616" s="2" t="str">
        <f t="shared" si="50"/>
        <v/>
      </c>
      <c r="F1616" s="343" t="str">
        <f t="shared" si="51"/>
        <v/>
      </c>
    </row>
    <row r="1617" spans="5:6">
      <c r="E1617" s="2" t="str">
        <f t="shared" si="50"/>
        <v/>
      </c>
      <c r="F1617" s="343" t="str">
        <f t="shared" si="51"/>
        <v/>
      </c>
    </row>
    <row r="1618" spans="5:6">
      <c r="E1618" s="2" t="str">
        <f t="shared" si="50"/>
        <v/>
      </c>
      <c r="F1618" s="343" t="str">
        <f t="shared" si="51"/>
        <v/>
      </c>
    </row>
    <row r="1619" spans="5:6">
      <c r="E1619" s="2" t="str">
        <f t="shared" si="50"/>
        <v/>
      </c>
      <c r="F1619" s="343" t="str">
        <f t="shared" si="51"/>
        <v/>
      </c>
    </row>
    <row r="1620" spans="5:6">
      <c r="E1620" s="2" t="str">
        <f t="shared" si="50"/>
        <v/>
      </c>
      <c r="F1620" s="343" t="str">
        <f t="shared" si="51"/>
        <v/>
      </c>
    </row>
    <row r="1621" spans="5:6">
      <c r="E1621" s="2" t="str">
        <f t="shared" si="50"/>
        <v/>
      </c>
      <c r="F1621" s="343" t="str">
        <f t="shared" si="51"/>
        <v/>
      </c>
    </row>
    <row r="1622" spans="5:6">
      <c r="E1622" s="2" t="str">
        <f t="shared" si="50"/>
        <v/>
      </c>
      <c r="F1622" s="343" t="str">
        <f t="shared" si="51"/>
        <v/>
      </c>
    </row>
    <row r="1623" spans="5:6">
      <c r="E1623" s="2" t="str">
        <f t="shared" si="50"/>
        <v/>
      </c>
      <c r="F1623" s="343" t="str">
        <f t="shared" si="51"/>
        <v/>
      </c>
    </row>
    <row r="1624" spans="5:6">
      <c r="E1624" s="2" t="str">
        <f t="shared" si="50"/>
        <v/>
      </c>
      <c r="F1624" s="343" t="str">
        <f t="shared" si="51"/>
        <v/>
      </c>
    </row>
    <row r="1625" spans="5:6">
      <c r="E1625" s="2" t="str">
        <f t="shared" si="50"/>
        <v/>
      </c>
      <c r="F1625" s="343" t="str">
        <f t="shared" si="51"/>
        <v/>
      </c>
    </row>
    <row r="1626" spans="5:6">
      <c r="E1626" s="2" t="str">
        <f t="shared" si="50"/>
        <v/>
      </c>
      <c r="F1626" s="343" t="str">
        <f t="shared" si="51"/>
        <v/>
      </c>
    </row>
    <row r="1627" spans="5:6">
      <c r="E1627" s="2" t="str">
        <f t="shared" si="50"/>
        <v/>
      </c>
      <c r="F1627" s="343" t="str">
        <f t="shared" si="51"/>
        <v/>
      </c>
    </row>
    <row r="1628" spans="5:6">
      <c r="E1628" s="2" t="str">
        <f t="shared" si="50"/>
        <v/>
      </c>
      <c r="F1628" s="343" t="str">
        <f t="shared" si="51"/>
        <v/>
      </c>
    </row>
    <row r="1629" spans="5:6">
      <c r="E1629" s="2" t="str">
        <f t="shared" si="50"/>
        <v/>
      </c>
      <c r="F1629" s="343" t="str">
        <f t="shared" si="51"/>
        <v/>
      </c>
    </row>
    <row r="1630" spans="5:6">
      <c r="E1630" s="2" t="str">
        <f t="shared" si="50"/>
        <v/>
      </c>
      <c r="F1630" s="343" t="str">
        <f t="shared" si="51"/>
        <v/>
      </c>
    </row>
    <row r="1631" spans="5:6">
      <c r="E1631" s="2" t="str">
        <f t="shared" si="50"/>
        <v/>
      </c>
      <c r="F1631" s="343" t="str">
        <f t="shared" si="51"/>
        <v/>
      </c>
    </row>
    <row r="1632" spans="5:6">
      <c r="E1632" s="2" t="str">
        <f t="shared" si="50"/>
        <v/>
      </c>
      <c r="F1632" s="343" t="str">
        <f t="shared" si="51"/>
        <v/>
      </c>
    </row>
    <row r="1633" spans="5:6">
      <c r="E1633" s="2" t="str">
        <f t="shared" si="50"/>
        <v/>
      </c>
      <c r="F1633" s="343" t="str">
        <f t="shared" si="51"/>
        <v/>
      </c>
    </row>
    <row r="1634" spans="5:6">
      <c r="E1634" s="2" t="str">
        <f t="shared" si="50"/>
        <v/>
      </c>
      <c r="F1634" s="343" t="str">
        <f t="shared" si="51"/>
        <v/>
      </c>
    </row>
    <row r="1635" spans="5:6">
      <c r="E1635" s="2" t="str">
        <f t="shared" si="50"/>
        <v/>
      </c>
      <c r="F1635" s="343" t="str">
        <f t="shared" si="51"/>
        <v/>
      </c>
    </row>
    <row r="1636" spans="5:6">
      <c r="E1636" s="2" t="str">
        <f t="shared" si="50"/>
        <v/>
      </c>
      <c r="F1636" s="343" t="str">
        <f t="shared" si="51"/>
        <v/>
      </c>
    </row>
    <row r="1637" spans="5:6">
      <c r="E1637" s="2" t="str">
        <f t="shared" si="50"/>
        <v/>
      </c>
      <c r="F1637" s="343" t="str">
        <f t="shared" si="51"/>
        <v/>
      </c>
    </row>
    <row r="1638" spans="5:6">
      <c r="E1638" s="2" t="str">
        <f t="shared" si="50"/>
        <v/>
      </c>
      <c r="F1638" s="343" t="str">
        <f t="shared" si="51"/>
        <v/>
      </c>
    </row>
    <row r="1639" spans="5:6">
      <c r="E1639" s="2" t="str">
        <f t="shared" si="50"/>
        <v/>
      </c>
      <c r="F1639" s="343" t="str">
        <f t="shared" si="51"/>
        <v/>
      </c>
    </row>
    <row r="1640" spans="5:6">
      <c r="E1640" s="2" t="str">
        <f t="shared" si="50"/>
        <v/>
      </c>
      <c r="F1640" s="343" t="str">
        <f t="shared" si="51"/>
        <v/>
      </c>
    </row>
    <row r="1641" spans="5:6">
      <c r="E1641" s="2" t="str">
        <f t="shared" si="50"/>
        <v/>
      </c>
      <c r="F1641" s="343" t="str">
        <f t="shared" si="51"/>
        <v/>
      </c>
    </row>
    <row r="1642" spans="5:6">
      <c r="E1642" s="2" t="str">
        <f t="shared" si="50"/>
        <v/>
      </c>
      <c r="F1642" s="343" t="str">
        <f t="shared" si="51"/>
        <v/>
      </c>
    </row>
    <row r="1643" spans="5:6">
      <c r="E1643" s="2" t="str">
        <f t="shared" si="50"/>
        <v/>
      </c>
      <c r="F1643" s="343" t="str">
        <f t="shared" si="51"/>
        <v/>
      </c>
    </row>
    <row r="1644" spans="5:6">
      <c r="E1644" s="2" t="str">
        <f t="shared" si="50"/>
        <v/>
      </c>
      <c r="F1644" s="343" t="str">
        <f t="shared" si="51"/>
        <v/>
      </c>
    </row>
    <row r="1645" spans="5:6">
      <c r="E1645" s="2" t="str">
        <f t="shared" si="50"/>
        <v/>
      </c>
      <c r="F1645" s="343" t="str">
        <f t="shared" si="51"/>
        <v/>
      </c>
    </row>
    <row r="1646" spans="5:6">
      <c r="E1646" s="2" t="str">
        <f t="shared" si="50"/>
        <v/>
      </c>
      <c r="F1646" s="343" t="str">
        <f t="shared" si="51"/>
        <v/>
      </c>
    </row>
    <row r="1647" spans="5:6">
      <c r="E1647" s="2" t="str">
        <f t="shared" si="50"/>
        <v/>
      </c>
      <c r="F1647" s="343" t="str">
        <f t="shared" si="51"/>
        <v/>
      </c>
    </row>
    <row r="1648" spans="5:6">
      <c r="E1648" s="2" t="str">
        <f t="shared" si="50"/>
        <v/>
      </c>
      <c r="F1648" s="343" t="str">
        <f t="shared" si="51"/>
        <v/>
      </c>
    </row>
    <row r="1649" spans="5:6">
      <c r="E1649" s="2" t="str">
        <f t="shared" si="50"/>
        <v/>
      </c>
      <c r="F1649" s="343" t="str">
        <f t="shared" si="51"/>
        <v/>
      </c>
    </row>
    <row r="1650" spans="5:6">
      <c r="E1650" s="2" t="str">
        <f t="shared" si="50"/>
        <v/>
      </c>
      <c r="F1650" s="343" t="str">
        <f t="shared" si="51"/>
        <v/>
      </c>
    </row>
    <row r="1651" spans="5:6">
      <c r="E1651" s="2" t="str">
        <f t="shared" si="50"/>
        <v/>
      </c>
      <c r="F1651" s="343" t="str">
        <f t="shared" si="51"/>
        <v/>
      </c>
    </row>
    <row r="1652" spans="5:6">
      <c r="E1652" s="2" t="str">
        <f t="shared" si="50"/>
        <v/>
      </c>
      <c r="F1652" s="343" t="str">
        <f t="shared" si="51"/>
        <v/>
      </c>
    </row>
    <row r="1653" spans="5:6">
      <c r="E1653" s="2" t="str">
        <f t="shared" si="50"/>
        <v/>
      </c>
      <c r="F1653" s="343" t="str">
        <f t="shared" si="51"/>
        <v/>
      </c>
    </row>
    <row r="1654" spans="5:6">
      <c r="E1654" s="2" t="str">
        <f t="shared" ref="E1654:E1717" si="52">UPPER(B1654)</f>
        <v/>
      </c>
      <c r="F1654" s="343" t="str">
        <f t="shared" ref="F1654:F1717" si="53">UPPER(C1654)</f>
        <v/>
      </c>
    </row>
    <row r="1655" spans="5:6">
      <c r="E1655" s="2" t="str">
        <f t="shared" si="52"/>
        <v/>
      </c>
      <c r="F1655" s="343" t="str">
        <f t="shared" si="53"/>
        <v/>
      </c>
    </row>
    <row r="1656" spans="5:6">
      <c r="E1656" s="2" t="str">
        <f t="shared" si="52"/>
        <v/>
      </c>
      <c r="F1656" s="343" t="str">
        <f t="shared" si="53"/>
        <v/>
      </c>
    </row>
    <row r="1657" spans="5:6">
      <c r="E1657" s="2" t="str">
        <f t="shared" si="52"/>
        <v/>
      </c>
      <c r="F1657" s="343" t="str">
        <f t="shared" si="53"/>
        <v/>
      </c>
    </row>
    <row r="1658" spans="5:6">
      <c r="E1658" s="2" t="str">
        <f t="shared" si="52"/>
        <v/>
      </c>
      <c r="F1658" s="343" t="str">
        <f t="shared" si="53"/>
        <v/>
      </c>
    </row>
    <row r="1659" spans="5:6">
      <c r="E1659" s="2" t="str">
        <f t="shared" si="52"/>
        <v/>
      </c>
      <c r="F1659" s="343" t="str">
        <f t="shared" si="53"/>
        <v/>
      </c>
    </row>
    <row r="1660" spans="5:6">
      <c r="E1660" s="2" t="str">
        <f t="shared" si="52"/>
        <v/>
      </c>
      <c r="F1660" s="343" t="str">
        <f t="shared" si="53"/>
        <v/>
      </c>
    </row>
    <row r="1661" spans="5:6">
      <c r="E1661" s="2" t="str">
        <f t="shared" si="52"/>
        <v/>
      </c>
      <c r="F1661" s="343" t="str">
        <f t="shared" si="53"/>
        <v/>
      </c>
    </row>
    <row r="1662" spans="5:6">
      <c r="E1662" s="2" t="str">
        <f t="shared" si="52"/>
        <v/>
      </c>
      <c r="F1662" s="343" t="str">
        <f t="shared" si="53"/>
        <v/>
      </c>
    </row>
    <row r="1663" spans="5:6">
      <c r="E1663" s="2" t="str">
        <f t="shared" si="52"/>
        <v/>
      </c>
      <c r="F1663" s="343" t="str">
        <f t="shared" si="53"/>
        <v/>
      </c>
    </row>
    <row r="1664" spans="5:6">
      <c r="E1664" s="2" t="str">
        <f t="shared" si="52"/>
        <v/>
      </c>
      <c r="F1664" s="343" t="str">
        <f t="shared" si="53"/>
        <v/>
      </c>
    </row>
    <row r="1665" spans="5:6">
      <c r="E1665" s="2" t="str">
        <f t="shared" si="52"/>
        <v/>
      </c>
      <c r="F1665" s="343" t="str">
        <f t="shared" si="53"/>
        <v/>
      </c>
    </row>
    <row r="1666" spans="5:6">
      <c r="E1666" s="2" t="str">
        <f t="shared" si="52"/>
        <v/>
      </c>
      <c r="F1666" s="343" t="str">
        <f t="shared" si="53"/>
        <v/>
      </c>
    </row>
    <row r="1667" spans="5:6">
      <c r="E1667" s="2" t="str">
        <f t="shared" si="52"/>
        <v/>
      </c>
      <c r="F1667" s="343" t="str">
        <f t="shared" si="53"/>
        <v/>
      </c>
    </row>
    <row r="1668" spans="5:6">
      <c r="E1668" s="2" t="str">
        <f t="shared" si="52"/>
        <v/>
      </c>
      <c r="F1668" s="343" t="str">
        <f t="shared" si="53"/>
        <v/>
      </c>
    </row>
    <row r="1669" spans="5:6">
      <c r="E1669" s="2" t="str">
        <f t="shared" si="52"/>
        <v/>
      </c>
      <c r="F1669" s="343" t="str">
        <f t="shared" si="53"/>
        <v/>
      </c>
    </row>
    <row r="1670" spans="5:6">
      <c r="E1670" s="2" t="str">
        <f t="shared" si="52"/>
        <v/>
      </c>
      <c r="F1670" s="343" t="str">
        <f t="shared" si="53"/>
        <v/>
      </c>
    </row>
    <row r="1671" spans="5:6">
      <c r="E1671" s="2" t="str">
        <f t="shared" si="52"/>
        <v/>
      </c>
      <c r="F1671" s="343" t="str">
        <f t="shared" si="53"/>
        <v/>
      </c>
    </row>
    <row r="1672" spans="5:6">
      <c r="E1672" s="2" t="str">
        <f t="shared" si="52"/>
        <v/>
      </c>
      <c r="F1672" s="343" t="str">
        <f t="shared" si="53"/>
        <v/>
      </c>
    </row>
    <row r="1673" spans="5:6">
      <c r="E1673" s="2" t="str">
        <f t="shared" si="52"/>
        <v/>
      </c>
      <c r="F1673" s="343" t="str">
        <f t="shared" si="53"/>
        <v/>
      </c>
    </row>
    <row r="1674" spans="5:6">
      <c r="E1674" s="2" t="str">
        <f t="shared" si="52"/>
        <v/>
      </c>
      <c r="F1674" s="343" t="str">
        <f t="shared" si="53"/>
        <v/>
      </c>
    </row>
    <row r="1675" spans="5:6">
      <c r="E1675" s="2" t="str">
        <f t="shared" si="52"/>
        <v/>
      </c>
      <c r="F1675" s="343" t="str">
        <f t="shared" si="53"/>
        <v/>
      </c>
    </row>
    <row r="1676" spans="5:6">
      <c r="E1676" s="2" t="str">
        <f t="shared" si="52"/>
        <v/>
      </c>
      <c r="F1676" s="343" t="str">
        <f t="shared" si="53"/>
        <v/>
      </c>
    </row>
    <row r="1677" spans="5:6">
      <c r="E1677" s="2" t="str">
        <f t="shared" si="52"/>
        <v/>
      </c>
      <c r="F1677" s="343" t="str">
        <f t="shared" si="53"/>
        <v/>
      </c>
    </row>
    <row r="1678" spans="5:6">
      <c r="E1678" s="2" t="str">
        <f t="shared" si="52"/>
        <v/>
      </c>
      <c r="F1678" s="343" t="str">
        <f t="shared" si="53"/>
        <v/>
      </c>
    </row>
    <row r="1679" spans="5:6">
      <c r="E1679" s="2" t="str">
        <f t="shared" si="52"/>
        <v/>
      </c>
      <c r="F1679" s="343" t="str">
        <f t="shared" si="53"/>
        <v/>
      </c>
    </row>
    <row r="1680" spans="5:6">
      <c r="E1680" s="2" t="str">
        <f t="shared" si="52"/>
        <v/>
      </c>
      <c r="F1680" s="343" t="str">
        <f t="shared" si="53"/>
        <v/>
      </c>
    </row>
    <row r="1681" spans="5:6">
      <c r="E1681" s="2" t="str">
        <f t="shared" si="52"/>
        <v/>
      </c>
      <c r="F1681" s="343" t="str">
        <f t="shared" si="53"/>
        <v/>
      </c>
    </row>
    <row r="1682" spans="5:6">
      <c r="E1682" s="2" t="str">
        <f t="shared" si="52"/>
        <v/>
      </c>
      <c r="F1682" s="343" t="str">
        <f t="shared" si="53"/>
        <v/>
      </c>
    </row>
    <row r="1683" spans="5:6">
      <c r="E1683" s="2" t="str">
        <f t="shared" si="52"/>
        <v/>
      </c>
      <c r="F1683" s="343" t="str">
        <f t="shared" si="53"/>
        <v/>
      </c>
    </row>
    <row r="1684" spans="5:6">
      <c r="E1684" s="2" t="str">
        <f t="shared" si="52"/>
        <v/>
      </c>
      <c r="F1684" s="343" t="str">
        <f t="shared" si="53"/>
        <v/>
      </c>
    </row>
    <row r="1685" spans="5:6">
      <c r="E1685" s="2" t="str">
        <f t="shared" si="52"/>
        <v/>
      </c>
      <c r="F1685" s="343" t="str">
        <f t="shared" si="53"/>
        <v/>
      </c>
    </row>
    <row r="1686" spans="5:6">
      <c r="E1686" s="2" t="str">
        <f t="shared" si="52"/>
        <v/>
      </c>
      <c r="F1686" s="343" t="str">
        <f t="shared" si="53"/>
        <v/>
      </c>
    </row>
    <row r="1687" spans="5:6">
      <c r="E1687" s="2" t="str">
        <f t="shared" si="52"/>
        <v/>
      </c>
      <c r="F1687" s="343" t="str">
        <f t="shared" si="53"/>
        <v/>
      </c>
    </row>
    <row r="1688" spans="5:6">
      <c r="E1688" s="2" t="str">
        <f t="shared" si="52"/>
        <v/>
      </c>
      <c r="F1688" s="343" t="str">
        <f t="shared" si="53"/>
        <v/>
      </c>
    </row>
    <row r="1689" spans="5:6">
      <c r="E1689" s="2" t="str">
        <f t="shared" si="52"/>
        <v/>
      </c>
      <c r="F1689" s="343" t="str">
        <f t="shared" si="53"/>
        <v/>
      </c>
    </row>
    <row r="1690" spans="5:6">
      <c r="E1690" s="2" t="str">
        <f t="shared" si="52"/>
        <v/>
      </c>
      <c r="F1690" s="343" t="str">
        <f t="shared" si="53"/>
        <v/>
      </c>
    </row>
    <row r="1691" spans="5:6">
      <c r="E1691" s="2" t="str">
        <f t="shared" si="52"/>
        <v/>
      </c>
      <c r="F1691" s="343" t="str">
        <f t="shared" si="53"/>
        <v/>
      </c>
    </row>
    <row r="1692" spans="5:6">
      <c r="E1692" s="2" t="str">
        <f t="shared" si="52"/>
        <v/>
      </c>
      <c r="F1692" s="343" t="str">
        <f t="shared" si="53"/>
        <v/>
      </c>
    </row>
    <row r="1693" spans="5:6">
      <c r="E1693" s="2" t="str">
        <f t="shared" si="52"/>
        <v/>
      </c>
      <c r="F1693" s="343" t="str">
        <f t="shared" si="53"/>
        <v/>
      </c>
    </row>
    <row r="1694" spans="5:6">
      <c r="E1694" s="2" t="str">
        <f t="shared" si="52"/>
        <v/>
      </c>
      <c r="F1694" s="343" t="str">
        <f t="shared" si="53"/>
        <v/>
      </c>
    </row>
    <row r="1695" spans="5:6">
      <c r="E1695" s="2" t="str">
        <f t="shared" si="52"/>
        <v/>
      </c>
      <c r="F1695" s="343" t="str">
        <f t="shared" si="53"/>
        <v/>
      </c>
    </row>
    <row r="1696" spans="5:6">
      <c r="E1696" s="2" t="str">
        <f t="shared" si="52"/>
        <v/>
      </c>
      <c r="F1696" s="343" t="str">
        <f t="shared" si="53"/>
        <v/>
      </c>
    </row>
    <row r="1697" spans="5:6">
      <c r="E1697" s="2" t="str">
        <f t="shared" si="52"/>
        <v/>
      </c>
      <c r="F1697" s="343" t="str">
        <f t="shared" si="53"/>
        <v/>
      </c>
    </row>
    <row r="1698" spans="5:6">
      <c r="E1698" s="2" t="str">
        <f t="shared" si="52"/>
        <v/>
      </c>
      <c r="F1698" s="343" t="str">
        <f t="shared" si="53"/>
        <v/>
      </c>
    </row>
    <row r="1699" spans="5:6">
      <c r="E1699" s="2" t="str">
        <f t="shared" si="52"/>
        <v/>
      </c>
      <c r="F1699" s="343" t="str">
        <f t="shared" si="53"/>
        <v/>
      </c>
    </row>
    <row r="1700" spans="5:6">
      <c r="E1700" s="2" t="str">
        <f t="shared" si="52"/>
        <v/>
      </c>
      <c r="F1700" s="343" t="str">
        <f t="shared" si="53"/>
        <v/>
      </c>
    </row>
    <row r="1701" spans="5:6">
      <c r="E1701" s="2" t="str">
        <f t="shared" si="52"/>
        <v/>
      </c>
      <c r="F1701" s="343" t="str">
        <f t="shared" si="53"/>
        <v/>
      </c>
    </row>
    <row r="1702" spans="5:6">
      <c r="E1702" s="2" t="str">
        <f t="shared" si="52"/>
        <v/>
      </c>
      <c r="F1702" s="343" t="str">
        <f t="shared" si="53"/>
        <v/>
      </c>
    </row>
    <row r="1703" spans="5:6">
      <c r="E1703" s="2" t="str">
        <f t="shared" si="52"/>
        <v/>
      </c>
      <c r="F1703" s="343" t="str">
        <f t="shared" si="53"/>
        <v/>
      </c>
    </row>
    <row r="1704" spans="5:6">
      <c r="E1704" s="2" t="str">
        <f t="shared" si="52"/>
        <v/>
      </c>
      <c r="F1704" s="343" t="str">
        <f t="shared" si="53"/>
        <v/>
      </c>
    </row>
    <row r="1705" spans="5:6">
      <c r="E1705" s="2" t="str">
        <f t="shared" si="52"/>
        <v/>
      </c>
      <c r="F1705" s="343" t="str">
        <f t="shared" si="53"/>
        <v/>
      </c>
    </row>
    <row r="1706" spans="5:6">
      <c r="E1706" s="2" t="str">
        <f t="shared" si="52"/>
        <v/>
      </c>
      <c r="F1706" s="343" t="str">
        <f t="shared" si="53"/>
        <v/>
      </c>
    </row>
    <row r="1707" spans="5:6">
      <c r="E1707" s="2" t="str">
        <f t="shared" si="52"/>
        <v/>
      </c>
      <c r="F1707" s="343" t="str">
        <f t="shared" si="53"/>
        <v/>
      </c>
    </row>
    <row r="1708" spans="5:6">
      <c r="E1708" s="2" t="str">
        <f t="shared" si="52"/>
        <v/>
      </c>
      <c r="F1708" s="343" t="str">
        <f t="shared" si="53"/>
        <v/>
      </c>
    </row>
    <row r="1709" spans="5:6">
      <c r="E1709" s="2" t="str">
        <f t="shared" si="52"/>
        <v/>
      </c>
      <c r="F1709" s="343" t="str">
        <f t="shared" si="53"/>
        <v/>
      </c>
    </row>
    <row r="1710" spans="5:6">
      <c r="E1710" s="2" t="str">
        <f t="shared" si="52"/>
        <v/>
      </c>
      <c r="F1710" s="343" t="str">
        <f t="shared" si="53"/>
        <v/>
      </c>
    </row>
    <row r="1711" spans="5:6">
      <c r="E1711" s="2" t="str">
        <f t="shared" si="52"/>
        <v/>
      </c>
      <c r="F1711" s="343" t="str">
        <f t="shared" si="53"/>
        <v/>
      </c>
    </row>
    <row r="1712" spans="5:6">
      <c r="E1712" s="2" t="str">
        <f t="shared" si="52"/>
        <v/>
      </c>
      <c r="F1712" s="343" t="str">
        <f t="shared" si="53"/>
        <v/>
      </c>
    </row>
    <row r="1713" spans="5:6">
      <c r="E1713" s="2" t="str">
        <f t="shared" si="52"/>
        <v/>
      </c>
      <c r="F1713" s="343" t="str">
        <f t="shared" si="53"/>
        <v/>
      </c>
    </row>
    <row r="1714" spans="5:6">
      <c r="E1714" s="2" t="str">
        <f t="shared" si="52"/>
        <v/>
      </c>
      <c r="F1714" s="343" t="str">
        <f t="shared" si="53"/>
        <v/>
      </c>
    </row>
    <row r="1715" spans="5:6">
      <c r="E1715" s="2" t="str">
        <f t="shared" si="52"/>
        <v/>
      </c>
      <c r="F1715" s="343" t="str">
        <f t="shared" si="53"/>
        <v/>
      </c>
    </row>
    <row r="1716" spans="5:6">
      <c r="E1716" s="2" t="str">
        <f t="shared" si="52"/>
        <v/>
      </c>
      <c r="F1716" s="343" t="str">
        <f t="shared" si="53"/>
        <v/>
      </c>
    </row>
    <row r="1717" spans="5:6">
      <c r="E1717" s="2" t="str">
        <f t="shared" si="52"/>
        <v/>
      </c>
      <c r="F1717" s="343" t="str">
        <f t="shared" si="53"/>
        <v/>
      </c>
    </row>
    <row r="1718" spans="5:6">
      <c r="E1718" s="2" t="str">
        <f t="shared" ref="E1718:E1781" si="54">UPPER(B1718)</f>
        <v/>
      </c>
      <c r="F1718" s="343" t="str">
        <f t="shared" ref="F1718:F1781" si="55">UPPER(C1718)</f>
        <v/>
      </c>
    </row>
    <row r="1719" spans="5:6">
      <c r="E1719" s="2" t="str">
        <f t="shared" si="54"/>
        <v/>
      </c>
      <c r="F1719" s="343" t="str">
        <f t="shared" si="55"/>
        <v/>
      </c>
    </row>
    <row r="1720" spans="5:6">
      <c r="E1720" s="2" t="str">
        <f t="shared" si="54"/>
        <v/>
      </c>
      <c r="F1720" s="343" t="str">
        <f t="shared" si="55"/>
        <v/>
      </c>
    </row>
    <row r="1721" spans="5:6">
      <c r="E1721" s="2" t="str">
        <f t="shared" si="54"/>
        <v/>
      </c>
      <c r="F1721" s="343" t="str">
        <f t="shared" si="55"/>
        <v/>
      </c>
    </row>
    <row r="1722" spans="5:6">
      <c r="E1722" s="2" t="str">
        <f t="shared" si="54"/>
        <v/>
      </c>
      <c r="F1722" s="343" t="str">
        <f t="shared" si="55"/>
        <v/>
      </c>
    </row>
    <row r="1723" spans="5:6">
      <c r="E1723" s="2" t="str">
        <f t="shared" si="54"/>
        <v/>
      </c>
      <c r="F1723" s="343" t="str">
        <f t="shared" si="55"/>
        <v/>
      </c>
    </row>
    <row r="1724" spans="5:6">
      <c r="E1724" s="2" t="str">
        <f t="shared" si="54"/>
        <v/>
      </c>
      <c r="F1724" s="343" t="str">
        <f t="shared" si="55"/>
        <v/>
      </c>
    </row>
    <row r="1725" spans="5:6">
      <c r="E1725" s="2" t="str">
        <f t="shared" si="54"/>
        <v/>
      </c>
      <c r="F1725" s="343" t="str">
        <f t="shared" si="55"/>
        <v/>
      </c>
    </row>
    <row r="1726" spans="5:6">
      <c r="E1726" s="2" t="str">
        <f t="shared" si="54"/>
        <v/>
      </c>
      <c r="F1726" s="343" t="str">
        <f t="shared" si="55"/>
        <v/>
      </c>
    </row>
    <row r="1727" spans="5:6">
      <c r="E1727" s="2" t="str">
        <f t="shared" si="54"/>
        <v/>
      </c>
      <c r="F1727" s="343" t="str">
        <f t="shared" si="55"/>
        <v/>
      </c>
    </row>
    <row r="1728" spans="5:6">
      <c r="E1728" s="2" t="str">
        <f t="shared" si="54"/>
        <v/>
      </c>
      <c r="F1728" s="343" t="str">
        <f t="shared" si="55"/>
        <v/>
      </c>
    </row>
    <row r="1729" spans="5:6">
      <c r="E1729" s="2" t="str">
        <f t="shared" si="54"/>
        <v/>
      </c>
      <c r="F1729" s="343" t="str">
        <f t="shared" si="55"/>
        <v/>
      </c>
    </row>
    <row r="1730" spans="5:6">
      <c r="E1730" s="2" t="str">
        <f t="shared" si="54"/>
        <v/>
      </c>
      <c r="F1730" s="343" t="str">
        <f t="shared" si="55"/>
        <v/>
      </c>
    </row>
    <row r="1731" spans="5:6">
      <c r="E1731" s="2" t="str">
        <f t="shared" si="54"/>
        <v/>
      </c>
      <c r="F1731" s="343" t="str">
        <f t="shared" si="55"/>
        <v/>
      </c>
    </row>
    <row r="1732" spans="5:6">
      <c r="E1732" s="2" t="str">
        <f t="shared" si="54"/>
        <v/>
      </c>
      <c r="F1732" s="343" t="str">
        <f t="shared" si="55"/>
        <v/>
      </c>
    </row>
    <row r="1733" spans="5:6">
      <c r="E1733" s="2" t="str">
        <f t="shared" si="54"/>
        <v/>
      </c>
      <c r="F1733" s="343" t="str">
        <f t="shared" si="55"/>
        <v/>
      </c>
    </row>
    <row r="1734" spans="5:6">
      <c r="E1734" s="2" t="str">
        <f t="shared" si="54"/>
        <v/>
      </c>
      <c r="F1734" s="343" t="str">
        <f t="shared" si="55"/>
        <v/>
      </c>
    </row>
    <row r="1735" spans="5:6">
      <c r="E1735" s="2" t="str">
        <f t="shared" si="54"/>
        <v/>
      </c>
      <c r="F1735" s="343" t="str">
        <f t="shared" si="55"/>
        <v/>
      </c>
    </row>
    <row r="1736" spans="5:6">
      <c r="E1736" s="2" t="str">
        <f t="shared" si="54"/>
        <v/>
      </c>
      <c r="F1736" s="343" t="str">
        <f t="shared" si="55"/>
        <v/>
      </c>
    </row>
    <row r="1737" spans="5:6">
      <c r="E1737" s="2" t="str">
        <f t="shared" si="54"/>
        <v/>
      </c>
      <c r="F1737" s="343" t="str">
        <f t="shared" si="55"/>
        <v/>
      </c>
    </row>
    <row r="1738" spans="5:6">
      <c r="E1738" s="2" t="str">
        <f t="shared" si="54"/>
        <v/>
      </c>
      <c r="F1738" s="343" t="str">
        <f t="shared" si="55"/>
        <v/>
      </c>
    </row>
    <row r="1739" spans="5:6">
      <c r="E1739" s="2" t="str">
        <f t="shared" si="54"/>
        <v/>
      </c>
      <c r="F1739" s="343" t="str">
        <f t="shared" si="55"/>
        <v/>
      </c>
    </row>
    <row r="1740" spans="5:6">
      <c r="E1740" s="2" t="str">
        <f t="shared" si="54"/>
        <v/>
      </c>
      <c r="F1740" s="343" t="str">
        <f t="shared" si="55"/>
        <v/>
      </c>
    </row>
    <row r="1741" spans="5:6">
      <c r="E1741" s="2" t="str">
        <f t="shared" si="54"/>
        <v/>
      </c>
      <c r="F1741" s="343" t="str">
        <f t="shared" si="55"/>
        <v/>
      </c>
    </row>
    <row r="1742" spans="5:6">
      <c r="E1742" s="2" t="str">
        <f t="shared" si="54"/>
        <v/>
      </c>
      <c r="F1742" s="343" t="str">
        <f t="shared" si="55"/>
        <v/>
      </c>
    </row>
    <row r="1743" spans="5:6">
      <c r="E1743" s="2" t="str">
        <f t="shared" si="54"/>
        <v/>
      </c>
      <c r="F1743" s="343" t="str">
        <f t="shared" si="55"/>
        <v/>
      </c>
    </row>
    <row r="1744" spans="5:6">
      <c r="E1744" s="2" t="str">
        <f t="shared" si="54"/>
        <v/>
      </c>
      <c r="F1744" s="343" t="str">
        <f t="shared" si="55"/>
        <v/>
      </c>
    </row>
    <row r="1745" spans="5:6">
      <c r="E1745" s="2" t="str">
        <f t="shared" si="54"/>
        <v/>
      </c>
      <c r="F1745" s="343" t="str">
        <f t="shared" si="55"/>
        <v/>
      </c>
    </row>
    <row r="1746" spans="5:6">
      <c r="E1746" s="2" t="str">
        <f t="shared" si="54"/>
        <v/>
      </c>
      <c r="F1746" s="343" t="str">
        <f t="shared" si="55"/>
        <v/>
      </c>
    </row>
    <row r="1747" spans="5:6">
      <c r="E1747" s="2" t="str">
        <f t="shared" si="54"/>
        <v/>
      </c>
      <c r="F1747" s="343" t="str">
        <f t="shared" si="55"/>
        <v/>
      </c>
    </row>
    <row r="1748" spans="5:6">
      <c r="E1748" s="2" t="str">
        <f t="shared" si="54"/>
        <v/>
      </c>
      <c r="F1748" s="343" t="str">
        <f t="shared" si="55"/>
        <v/>
      </c>
    </row>
    <row r="1749" spans="5:6">
      <c r="E1749" s="2" t="str">
        <f t="shared" si="54"/>
        <v/>
      </c>
      <c r="F1749" s="343" t="str">
        <f t="shared" si="55"/>
        <v/>
      </c>
    </row>
    <row r="1750" spans="5:6">
      <c r="E1750" s="2" t="str">
        <f t="shared" si="54"/>
        <v/>
      </c>
      <c r="F1750" s="343" t="str">
        <f t="shared" si="55"/>
        <v/>
      </c>
    </row>
    <row r="1751" spans="5:6">
      <c r="E1751" s="2" t="str">
        <f t="shared" si="54"/>
        <v/>
      </c>
      <c r="F1751" s="343" t="str">
        <f t="shared" si="55"/>
        <v/>
      </c>
    </row>
    <row r="1752" spans="5:6">
      <c r="E1752" s="2" t="str">
        <f t="shared" si="54"/>
        <v/>
      </c>
      <c r="F1752" s="343" t="str">
        <f t="shared" si="55"/>
        <v/>
      </c>
    </row>
    <row r="1753" spans="5:6">
      <c r="E1753" s="2" t="str">
        <f t="shared" si="54"/>
        <v/>
      </c>
      <c r="F1753" s="343" t="str">
        <f t="shared" si="55"/>
        <v/>
      </c>
    </row>
    <row r="1754" spans="5:6">
      <c r="E1754" s="2" t="str">
        <f t="shared" si="54"/>
        <v/>
      </c>
      <c r="F1754" s="343" t="str">
        <f t="shared" si="55"/>
        <v/>
      </c>
    </row>
    <row r="1755" spans="5:6">
      <c r="E1755" s="2" t="str">
        <f t="shared" si="54"/>
        <v/>
      </c>
      <c r="F1755" s="343" t="str">
        <f t="shared" si="55"/>
        <v/>
      </c>
    </row>
    <row r="1756" spans="5:6">
      <c r="E1756" s="2" t="str">
        <f t="shared" si="54"/>
        <v/>
      </c>
      <c r="F1756" s="343" t="str">
        <f t="shared" si="55"/>
        <v/>
      </c>
    </row>
    <row r="1757" spans="5:6">
      <c r="E1757" s="2" t="str">
        <f t="shared" si="54"/>
        <v/>
      </c>
      <c r="F1757" s="343" t="str">
        <f t="shared" si="55"/>
        <v/>
      </c>
    </row>
    <row r="1758" spans="5:6">
      <c r="E1758" s="2" t="str">
        <f t="shared" si="54"/>
        <v/>
      </c>
      <c r="F1758" s="343" t="str">
        <f t="shared" si="55"/>
        <v/>
      </c>
    </row>
    <row r="1759" spans="5:6">
      <c r="E1759" s="2" t="str">
        <f t="shared" si="54"/>
        <v/>
      </c>
      <c r="F1759" s="343" t="str">
        <f t="shared" si="55"/>
        <v/>
      </c>
    </row>
    <row r="1760" spans="5:6">
      <c r="E1760" s="2" t="str">
        <f t="shared" si="54"/>
        <v/>
      </c>
      <c r="F1760" s="343" t="str">
        <f t="shared" si="55"/>
        <v/>
      </c>
    </row>
    <row r="1761" spans="5:6">
      <c r="E1761" s="2" t="str">
        <f t="shared" si="54"/>
        <v/>
      </c>
      <c r="F1761" s="343" t="str">
        <f t="shared" si="55"/>
        <v/>
      </c>
    </row>
    <row r="1762" spans="5:6">
      <c r="E1762" s="2" t="str">
        <f t="shared" si="54"/>
        <v/>
      </c>
      <c r="F1762" s="343" t="str">
        <f t="shared" si="55"/>
        <v/>
      </c>
    </row>
    <row r="1763" spans="5:6">
      <c r="E1763" s="2" t="str">
        <f t="shared" si="54"/>
        <v/>
      </c>
      <c r="F1763" s="343" t="str">
        <f t="shared" si="55"/>
        <v/>
      </c>
    </row>
    <row r="1764" spans="5:6">
      <c r="E1764" s="2" t="str">
        <f t="shared" si="54"/>
        <v/>
      </c>
      <c r="F1764" s="343" t="str">
        <f t="shared" si="55"/>
        <v/>
      </c>
    </row>
    <row r="1765" spans="5:6">
      <c r="E1765" s="2" t="str">
        <f t="shared" si="54"/>
        <v/>
      </c>
      <c r="F1765" s="343" t="str">
        <f t="shared" si="55"/>
        <v/>
      </c>
    </row>
    <row r="1766" spans="5:6">
      <c r="E1766" s="2" t="str">
        <f t="shared" si="54"/>
        <v/>
      </c>
      <c r="F1766" s="343" t="str">
        <f t="shared" si="55"/>
        <v/>
      </c>
    </row>
    <row r="1767" spans="5:6">
      <c r="E1767" s="2" t="str">
        <f t="shared" si="54"/>
        <v/>
      </c>
      <c r="F1767" s="343" t="str">
        <f t="shared" si="55"/>
        <v/>
      </c>
    </row>
    <row r="1768" spans="5:6">
      <c r="E1768" s="2" t="str">
        <f t="shared" si="54"/>
        <v/>
      </c>
      <c r="F1768" s="343" t="str">
        <f t="shared" si="55"/>
        <v/>
      </c>
    </row>
    <row r="1769" spans="5:6">
      <c r="E1769" s="2" t="str">
        <f t="shared" si="54"/>
        <v/>
      </c>
      <c r="F1769" s="343" t="str">
        <f t="shared" si="55"/>
        <v/>
      </c>
    </row>
    <row r="1770" spans="5:6">
      <c r="E1770" s="2" t="str">
        <f t="shared" si="54"/>
        <v/>
      </c>
      <c r="F1770" s="343" t="str">
        <f t="shared" si="55"/>
        <v/>
      </c>
    </row>
    <row r="1771" spans="5:6">
      <c r="E1771" s="2" t="str">
        <f t="shared" si="54"/>
        <v/>
      </c>
      <c r="F1771" s="343" t="str">
        <f t="shared" si="55"/>
        <v/>
      </c>
    </row>
    <row r="1772" spans="5:6">
      <c r="E1772" s="2" t="str">
        <f t="shared" si="54"/>
        <v/>
      </c>
      <c r="F1772" s="343" t="str">
        <f t="shared" si="55"/>
        <v/>
      </c>
    </row>
    <row r="1773" spans="5:6">
      <c r="E1773" s="2" t="str">
        <f t="shared" si="54"/>
        <v/>
      </c>
      <c r="F1773" s="343" t="str">
        <f t="shared" si="55"/>
        <v/>
      </c>
    </row>
    <row r="1774" spans="5:6">
      <c r="E1774" s="2" t="str">
        <f t="shared" si="54"/>
        <v/>
      </c>
      <c r="F1774" s="343" t="str">
        <f t="shared" si="55"/>
        <v/>
      </c>
    </row>
    <row r="1775" spans="5:6">
      <c r="E1775" s="2" t="str">
        <f t="shared" si="54"/>
        <v/>
      </c>
      <c r="F1775" s="343" t="str">
        <f t="shared" si="55"/>
        <v/>
      </c>
    </row>
    <row r="1776" spans="5:6">
      <c r="E1776" s="2" t="str">
        <f t="shared" si="54"/>
        <v/>
      </c>
      <c r="F1776" s="343" t="str">
        <f t="shared" si="55"/>
        <v/>
      </c>
    </row>
    <row r="1777" spans="5:6">
      <c r="E1777" s="2" t="str">
        <f t="shared" si="54"/>
        <v/>
      </c>
      <c r="F1777" s="343" t="str">
        <f t="shared" si="55"/>
        <v/>
      </c>
    </row>
    <row r="1778" spans="5:6">
      <c r="E1778" s="2" t="str">
        <f t="shared" si="54"/>
        <v/>
      </c>
      <c r="F1778" s="343" t="str">
        <f t="shared" si="55"/>
        <v/>
      </c>
    </row>
    <row r="1779" spans="5:6">
      <c r="E1779" s="2" t="str">
        <f t="shared" si="54"/>
        <v/>
      </c>
      <c r="F1779" s="343" t="str">
        <f t="shared" si="55"/>
        <v/>
      </c>
    </row>
    <row r="1780" spans="5:6">
      <c r="E1780" s="2" t="str">
        <f t="shared" si="54"/>
        <v/>
      </c>
      <c r="F1780" s="343" t="str">
        <f t="shared" si="55"/>
        <v/>
      </c>
    </row>
    <row r="1781" spans="5:6">
      <c r="E1781" s="2" t="str">
        <f t="shared" si="54"/>
        <v/>
      </c>
      <c r="F1781" s="343" t="str">
        <f t="shared" si="55"/>
        <v/>
      </c>
    </row>
    <row r="1782" spans="5:6">
      <c r="E1782" s="2" t="str">
        <f t="shared" ref="E1782:E1845" si="56">UPPER(B1782)</f>
        <v/>
      </c>
      <c r="F1782" s="343" t="str">
        <f t="shared" ref="F1782:F1845" si="57">UPPER(C1782)</f>
        <v/>
      </c>
    </row>
    <row r="1783" spans="5:6">
      <c r="E1783" s="2" t="str">
        <f t="shared" si="56"/>
        <v/>
      </c>
      <c r="F1783" s="343" t="str">
        <f t="shared" si="57"/>
        <v/>
      </c>
    </row>
    <row r="1784" spans="5:6">
      <c r="E1784" s="2" t="str">
        <f t="shared" si="56"/>
        <v/>
      </c>
      <c r="F1784" s="343" t="str">
        <f t="shared" si="57"/>
        <v/>
      </c>
    </row>
    <row r="1785" spans="5:6">
      <c r="E1785" s="2" t="str">
        <f t="shared" si="56"/>
        <v/>
      </c>
      <c r="F1785" s="343" t="str">
        <f t="shared" si="57"/>
        <v/>
      </c>
    </row>
    <row r="1786" spans="5:6">
      <c r="E1786" s="2" t="str">
        <f t="shared" si="56"/>
        <v/>
      </c>
      <c r="F1786" s="343" t="str">
        <f t="shared" si="57"/>
        <v/>
      </c>
    </row>
    <row r="1787" spans="5:6">
      <c r="E1787" s="2" t="str">
        <f t="shared" si="56"/>
        <v/>
      </c>
      <c r="F1787" s="343" t="str">
        <f t="shared" si="57"/>
        <v/>
      </c>
    </row>
    <row r="1788" spans="5:6">
      <c r="E1788" s="2" t="str">
        <f t="shared" si="56"/>
        <v/>
      </c>
      <c r="F1788" s="343" t="str">
        <f t="shared" si="57"/>
        <v/>
      </c>
    </row>
    <row r="1789" spans="5:6">
      <c r="E1789" s="2" t="str">
        <f t="shared" si="56"/>
        <v/>
      </c>
      <c r="F1789" s="343" t="str">
        <f t="shared" si="57"/>
        <v/>
      </c>
    </row>
    <row r="1790" spans="5:6">
      <c r="E1790" s="2" t="str">
        <f t="shared" si="56"/>
        <v/>
      </c>
      <c r="F1790" s="343" t="str">
        <f t="shared" si="57"/>
        <v/>
      </c>
    </row>
    <row r="1791" spans="5:6">
      <c r="E1791" s="2" t="str">
        <f t="shared" si="56"/>
        <v/>
      </c>
      <c r="F1791" s="343" t="str">
        <f t="shared" si="57"/>
        <v/>
      </c>
    </row>
    <row r="1792" spans="5:6">
      <c r="E1792" s="2" t="str">
        <f t="shared" si="56"/>
        <v/>
      </c>
      <c r="F1792" s="343" t="str">
        <f t="shared" si="57"/>
        <v/>
      </c>
    </row>
    <row r="1793" spans="5:6">
      <c r="E1793" s="2" t="str">
        <f t="shared" si="56"/>
        <v/>
      </c>
      <c r="F1793" s="343" t="str">
        <f t="shared" si="57"/>
        <v/>
      </c>
    </row>
    <row r="1794" spans="5:6">
      <c r="E1794" s="2" t="str">
        <f t="shared" si="56"/>
        <v/>
      </c>
      <c r="F1794" s="343" t="str">
        <f t="shared" si="57"/>
        <v/>
      </c>
    </row>
    <row r="1795" spans="5:6">
      <c r="E1795" s="2" t="str">
        <f t="shared" si="56"/>
        <v/>
      </c>
      <c r="F1795" s="343" t="str">
        <f t="shared" si="57"/>
        <v/>
      </c>
    </row>
    <row r="1796" spans="5:6">
      <c r="E1796" s="2" t="str">
        <f t="shared" si="56"/>
        <v/>
      </c>
      <c r="F1796" s="343" t="str">
        <f t="shared" si="57"/>
        <v/>
      </c>
    </row>
    <row r="1797" spans="5:6">
      <c r="E1797" s="2" t="str">
        <f t="shared" si="56"/>
        <v/>
      </c>
      <c r="F1797" s="343" t="str">
        <f t="shared" si="57"/>
        <v/>
      </c>
    </row>
    <row r="1798" spans="5:6">
      <c r="E1798" s="2" t="str">
        <f t="shared" si="56"/>
        <v/>
      </c>
      <c r="F1798" s="343" t="str">
        <f t="shared" si="57"/>
        <v/>
      </c>
    </row>
    <row r="1799" spans="5:6">
      <c r="E1799" s="2" t="str">
        <f t="shared" si="56"/>
        <v/>
      </c>
      <c r="F1799" s="343" t="str">
        <f t="shared" si="57"/>
        <v/>
      </c>
    </row>
    <row r="1800" spans="5:6">
      <c r="E1800" s="2" t="str">
        <f t="shared" si="56"/>
        <v/>
      </c>
      <c r="F1800" s="343" t="str">
        <f t="shared" si="57"/>
        <v/>
      </c>
    </row>
    <row r="1801" spans="5:6">
      <c r="E1801" s="2" t="str">
        <f t="shared" si="56"/>
        <v/>
      </c>
      <c r="F1801" s="343" t="str">
        <f t="shared" si="57"/>
        <v/>
      </c>
    </row>
    <row r="1802" spans="5:6">
      <c r="E1802" s="2" t="str">
        <f t="shared" si="56"/>
        <v/>
      </c>
      <c r="F1802" s="343" t="str">
        <f t="shared" si="57"/>
        <v/>
      </c>
    </row>
    <row r="1803" spans="5:6">
      <c r="E1803" s="2" t="str">
        <f t="shared" si="56"/>
        <v/>
      </c>
      <c r="F1803" s="343" t="str">
        <f t="shared" si="57"/>
        <v/>
      </c>
    </row>
    <row r="1804" spans="5:6">
      <c r="E1804" s="2" t="str">
        <f t="shared" si="56"/>
        <v/>
      </c>
      <c r="F1804" s="343" t="str">
        <f t="shared" si="57"/>
        <v/>
      </c>
    </row>
    <row r="1805" spans="5:6">
      <c r="E1805" s="2" t="str">
        <f t="shared" si="56"/>
        <v/>
      </c>
      <c r="F1805" s="343" t="str">
        <f t="shared" si="57"/>
        <v/>
      </c>
    </row>
    <row r="1806" spans="5:6">
      <c r="E1806" s="2" t="str">
        <f t="shared" si="56"/>
        <v/>
      </c>
      <c r="F1806" s="343" t="str">
        <f t="shared" si="57"/>
        <v/>
      </c>
    </row>
    <row r="1807" spans="5:6">
      <c r="E1807" s="2" t="str">
        <f t="shared" si="56"/>
        <v/>
      </c>
      <c r="F1807" s="343" t="str">
        <f t="shared" si="57"/>
        <v/>
      </c>
    </row>
    <row r="1808" spans="5:6">
      <c r="E1808" s="2" t="str">
        <f t="shared" si="56"/>
        <v/>
      </c>
      <c r="F1808" s="343" t="str">
        <f t="shared" si="57"/>
        <v/>
      </c>
    </row>
    <row r="1809" spans="5:6">
      <c r="E1809" s="2" t="str">
        <f t="shared" si="56"/>
        <v/>
      </c>
      <c r="F1809" s="343" t="str">
        <f t="shared" si="57"/>
        <v/>
      </c>
    </row>
    <row r="1810" spans="5:6">
      <c r="E1810" s="2" t="str">
        <f t="shared" si="56"/>
        <v/>
      </c>
      <c r="F1810" s="343" t="str">
        <f t="shared" si="57"/>
        <v/>
      </c>
    </row>
    <row r="1811" spans="5:6">
      <c r="E1811" s="2" t="str">
        <f t="shared" si="56"/>
        <v/>
      </c>
      <c r="F1811" s="343" t="str">
        <f t="shared" si="57"/>
        <v/>
      </c>
    </row>
    <row r="1812" spans="5:6">
      <c r="E1812" s="2" t="str">
        <f t="shared" si="56"/>
        <v/>
      </c>
      <c r="F1812" s="343" t="str">
        <f t="shared" si="57"/>
        <v/>
      </c>
    </row>
    <row r="1813" spans="5:6">
      <c r="E1813" s="2" t="str">
        <f t="shared" si="56"/>
        <v/>
      </c>
      <c r="F1813" s="343" t="str">
        <f t="shared" si="57"/>
        <v/>
      </c>
    </row>
    <row r="1814" spans="5:6">
      <c r="E1814" s="2" t="str">
        <f t="shared" si="56"/>
        <v/>
      </c>
      <c r="F1814" s="343" t="str">
        <f t="shared" si="57"/>
        <v/>
      </c>
    </row>
    <row r="1815" spans="5:6">
      <c r="E1815" s="2" t="str">
        <f t="shared" si="56"/>
        <v/>
      </c>
      <c r="F1815" s="343" t="str">
        <f t="shared" si="57"/>
        <v/>
      </c>
    </row>
    <row r="1816" spans="5:6">
      <c r="E1816" s="2" t="str">
        <f t="shared" si="56"/>
        <v/>
      </c>
      <c r="F1816" s="343" t="str">
        <f t="shared" si="57"/>
        <v/>
      </c>
    </row>
    <row r="1817" spans="5:6">
      <c r="E1817" s="2" t="str">
        <f t="shared" si="56"/>
        <v/>
      </c>
      <c r="F1817" s="343" t="str">
        <f t="shared" si="57"/>
        <v/>
      </c>
    </row>
    <row r="1818" spans="5:6">
      <c r="E1818" s="2" t="str">
        <f t="shared" si="56"/>
        <v/>
      </c>
      <c r="F1818" s="343" t="str">
        <f t="shared" si="57"/>
        <v/>
      </c>
    </row>
    <row r="1819" spans="5:6">
      <c r="E1819" s="2" t="str">
        <f t="shared" si="56"/>
        <v/>
      </c>
      <c r="F1819" s="343" t="str">
        <f t="shared" si="57"/>
        <v/>
      </c>
    </row>
    <row r="1820" spans="5:6">
      <c r="E1820" s="2" t="str">
        <f t="shared" si="56"/>
        <v/>
      </c>
      <c r="F1820" s="343" t="str">
        <f t="shared" si="57"/>
        <v/>
      </c>
    </row>
    <row r="1821" spans="5:6">
      <c r="E1821" s="2" t="str">
        <f t="shared" si="56"/>
        <v/>
      </c>
      <c r="F1821" s="343" t="str">
        <f t="shared" si="57"/>
        <v/>
      </c>
    </row>
    <row r="1822" spans="5:6">
      <c r="E1822" s="2" t="str">
        <f t="shared" si="56"/>
        <v/>
      </c>
      <c r="F1822" s="343" t="str">
        <f t="shared" si="57"/>
        <v/>
      </c>
    </row>
    <row r="1823" spans="5:6">
      <c r="E1823" s="2" t="str">
        <f t="shared" si="56"/>
        <v/>
      </c>
      <c r="F1823" s="343" t="str">
        <f t="shared" si="57"/>
        <v/>
      </c>
    </row>
    <row r="1824" spans="5:6">
      <c r="E1824" s="2" t="str">
        <f t="shared" si="56"/>
        <v/>
      </c>
      <c r="F1824" s="343" t="str">
        <f t="shared" si="57"/>
        <v/>
      </c>
    </row>
    <row r="1825" spans="5:6">
      <c r="E1825" s="2" t="str">
        <f t="shared" si="56"/>
        <v/>
      </c>
      <c r="F1825" s="343" t="str">
        <f t="shared" si="57"/>
        <v/>
      </c>
    </row>
    <row r="1826" spans="5:6">
      <c r="E1826" s="2" t="str">
        <f t="shared" si="56"/>
        <v/>
      </c>
      <c r="F1826" s="343" t="str">
        <f t="shared" si="57"/>
        <v/>
      </c>
    </row>
    <row r="1827" spans="5:6">
      <c r="E1827" s="2" t="str">
        <f t="shared" si="56"/>
        <v/>
      </c>
      <c r="F1827" s="343" t="str">
        <f t="shared" si="57"/>
        <v/>
      </c>
    </row>
    <row r="1828" spans="5:6">
      <c r="E1828" s="2" t="str">
        <f t="shared" si="56"/>
        <v/>
      </c>
      <c r="F1828" s="343" t="str">
        <f t="shared" si="57"/>
        <v/>
      </c>
    </row>
    <row r="1829" spans="5:6">
      <c r="E1829" s="2" t="str">
        <f t="shared" si="56"/>
        <v/>
      </c>
      <c r="F1829" s="343" t="str">
        <f t="shared" si="57"/>
        <v/>
      </c>
    </row>
    <row r="1830" spans="5:6">
      <c r="E1830" s="2" t="str">
        <f t="shared" si="56"/>
        <v/>
      </c>
      <c r="F1830" s="343" t="str">
        <f t="shared" si="57"/>
        <v/>
      </c>
    </row>
    <row r="1831" spans="5:6">
      <c r="E1831" s="2" t="str">
        <f t="shared" si="56"/>
        <v/>
      </c>
      <c r="F1831" s="343" t="str">
        <f t="shared" si="57"/>
        <v/>
      </c>
    </row>
    <row r="1832" spans="5:6">
      <c r="E1832" s="2" t="str">
        <f t="shared" si="56"/>
        <v/>
      </c>
      <c r="F1832" s="343" t="str">
        <f t="shared" si="57"/>
        <v/>
      </c>
    </row>
    <row r="1833" spans="5:6">
      <c r="E1833" s="2" t="str">
        <f t="shared" si="56"/>
        <v/>
      </c>
      <c r="F1833" s="343" t="str">
        <f t="shared" si="57"/>
        <v/>
      </c>
    </row>
    <row r="1834" spans="5:6">
      <c r="E1834" s="2" t="str">
        <f t="shared" si="56"/>
        <v/>
      </c>
      <c r="F1834" s="343" t="str">
        <f t="shared" si="57"/>
        <v/>
      </c>
    </row>
    <row r="1835" spans="5:6">
      <c r="E1835" s="2" t="str">
        <f t="shared" si="56"/>
        <v/>
      </c>
      <c r="F1835" s="343" t="str">
        <f t="shared" si="57"/>
        <v/>
      </c>
    </row>
    <row r="1836" spans="5:6">
      <c r="E1836" s="2" t="str">
        <f t="shared" si="56"/>
        <v/>
      </c>
      <c r="F1836" s="343" t="str">
        <f t="shared" si="57"/>
        <v/>
      </c>
    </row>
    <row r="1837" spans="5:6">
      <c r="E1837" s="2" t="str">
        <f t="shared" si="56"/>
        <v/>
      </c>
      <c r="F1837" s="343" t="str">
        <f t="shared" si="57"/>
        <v/>
      </c>
    </row>
    <row r="1838" spans="5:6">
      <c r="E1838" s="2" t="str">
        <f t="shared" si="56"/>
        <v/>
      </c>
      <c r="F1838" s="343" t="str">
        <f t="shared" si="57"/>
        <v/>
      </c>
    </row>
    <row r="1839" spans="5:6">
      <c r="E1839" s="2" t="str">
        <f t="shared" si="56"/>
        <v/>
      </c>
      <c r="F1839" s="343" t="str">
        <f t="shared" si="57"/>
        <v/>
      </c>
    </row>
    <row r="1840" spans="5:6">
      <c r="E1840" s="2" t="str">
        <f t="shared" si="56"/>
        <v/>
      </c>
      <c r="F1840" s="343" t="str">
        <f t="shared" si="57"/>
        <v/>
      </c>
    </row>
    <row r="1841" spans="5:6">
      <c r="E1841" s="2" t="str">
        <f t="shared" si="56"/>
        <v/>
      </c>
      <c r="F1841" s="343" t="str">
        <f t="shared" si="57"/>
        <v/>
      </c>
    </row>
    <row r="1842" spans="5:6">
      <c r="E1842" s="2" t="str">
        <f t="shared" si="56"/>
        <v/>
      </c>
      <c r="F1842" s="343" t="str">
        <f t="shared" si="57"/>
        <v/>
      </c>
    </row>
    <row r="1843" spans="5:6">
      <c r="E1843" s="2" t="str">
        <f t="shared" si="56"/>
        <v/>
      </c>
      <c r="F1843" s="343" t="str">
        <f t="shared" si="57"/>
        <v/>
      </c>
    </row>
    <row r="1844" spans="5:6">
      <c r="E1844" s="2" t="str">
        <f t="shared" si="56"/>
        <v/>
      </c>
      <c r="F1844" s="343" t="str">
        <f t="shared" si="57"/>
        <v/>
      </c>
    </row>
    <row r="1845" spans="5:6">
      <c r="E1845" s="2" t="str">
        <f t="shared" si="56"/>
        <v/>
      </c>
      <c r="F1845" s="343" t="str">
        <f t="shared" si="57"/>
        <v/>
      </c>
    </row>
    <row r="1846" spans="5:6">
      <c r="E1846" s="2" t="str">
        <f t="shared" ref="E1846:E1909" si="58">UPPER(B1846)</f>
        <v/>
      </c>
      <c r="F1846" s="343" t="str">
        <f t="shared" ref="F1846:F1909" si="59">UPPER(C1846)</f>
        <v/>
      </c>
    </row>
    <row r="1847" spans="5:6">
      <c r="E1847" s="2" t="str">
        <f t="shared" si="58"/>
        <v/>
      </c>
      <c r="F1847" s="343" t="str">
        <f t="shared" si="59"/>
        <v/>
      </c>
    </row>
    <row r="1848" spans="5:6">
      <c r="E1848" s="2" t="str">
        <f t="shared" si="58"/>
        <v/>
      </c>
      <c r="F1848" s="343" t="str">
        <f t="shared" si="59"/>
        <v/>
      </c>
    </row>
    <row r="1849" spans="5:6">
      <c r="E1849" s="2" t="str">
        <f t="shared" si="58"/>
        <v/>
      </c>
      <c r="F1849" s="343" t="str">
        <f t="shared" si="59"/>
        <v/>
      </c>
    </row>
    <row r="1850" spans="5:6">
      <c r="E1850" s="2" t="str">
        <f t="shared" si="58"/>
        <v/>
      </c>
      <c r="F1850" s="343" t="str">
        <f t="shared" si="59"/>
        <v/>
      </c>
    </row>
    <row r="1851" spans="5:6">
      <c r="E1851" s="2" t="str">
        <f t="shared" si="58"/>
        <v/>
      </c>
      <c r="F1851" s="343" t="str">
        <f t="shared" si="59"/>
        <v/>
      </c>
    </row>
    <row r="1852" spans="5:6">
      <c r="E1852" s="2" t="str">
        <f t="shared" si="58"/>
        <v/>
      </c>
      <c r="F1852" s="343" t="str">
        <f t="shared" si="59"/>
        <v/>
      </c>
    </row>
    <row r="1853" spans="5:6">
      <c r="E1853" s="2" t="str">
        <f t="shared" si="58"/>
        <v/>
      </c>
      <c r="F1853" s="343" t="str">
        <f t="shared" si="59"/>
        <v/>
      </c>
    </row>
    <row r="1854" spans="5:6">
      <c r="E1854" s="2" t="str">
        <f t="shared" si="58"/>
        <v/>
      </c>
      <c r="F1854" s="343" t="str">
        <f t="shared" si="59"/>
        <v/>
      </c>
    </row>
    <row r="1855" spans="5:6">
      <c r="E1855" s="2" t="str">
        <f t="shared" si="58"/>
        <v/>
      </c>
      <c r="F1855" s="343" t="str">
        <f t="shared" si="59"/>
        <v/>
      </c>
    </row>
    <row r="1856" spans="5:6">
      <c r="E1856" s="2" t="str">
        <f t="shared" si="58"/>
        <v/>
      </c>
      <c r="F1856" s="343" t="str">
        <f t="shared" si="59"/>
        <v/>
      </c>
    </row>
    <row r="1857" spans="5:6">
      <c r="E1857" s="2" t="str">
        <f t="shared" si="58"/>
        <v/>
      </c>
      <c r="F1857" s="343" t="str">
        <f t="shared" si="59"/>
        <v/>
      </c>
    </row>
    <row r="1858" spans="5:6">
      <c r="E1858" s="2" t="str">
        <f t="shared" si="58"/>
        <v/>
      </c>
      <c r="F1858" s="343" t="str">
        <f t="shared" si="59"/>
        <v/>
      </c>
    </row>
    <row r="1859" spans="5:6">
      <c r="E1859" s="2" t="str">
        <f t="shared" si="58"/>
        <v/>
      </c>
      <c r="F1859" s="343" t="str">
        <f t="shared" si="59"/>
        <v/>
      </c>
    </row>
    <row r="1860" spans="5:6">
      <c r="E1860" s="2" t="str">
        <f t="shared" si="58"/>
        <v/>
      </c>
      <c r="F1860" s="343" t="str">
        <f t="shared" si="59"/>
        <v/>
      </c>
    </row>
    <row r="1861" spans="5:6">
      <c r="E1861" s="2" t="str">
        <f t="shared" si="58"/>
        <v/>
      </c>
      <c r="F1861" s="343" t="str">
        <f t="shared" si="59"/>
        <v/>
      </c>
    </row>
    <row r="1862" spans="5:6">
      <c r="E1862" s="2" t="str">
        <f t="shared" si="58"/>
        <v/>
      </c>
      <c r="F1862" s="343" t="str">
        <f t="shared" si="59"/>
        <v/>
      </c>
    </row>
    <row r="1863" spans="5:6">
      <c r="E1863" s="2" t="str">
        <f t="shared" si="58"/>
        <v/>
      </c>
      <c r="F1863" s="343" t="str">
        <f t="shared" si="59"/>
        <v/>
      </c>
    </row>
    <row r="1864" spans="5:6">
      <c r="E1864" s="2" t="str">
        <f t="shared" si="58"/>
        <v/>
      </c>
      <c r="F1864" s="343" t="str">
        <f t="shared" si="59"/>
        <v/>
      </c>
    </row>
    <row r="1865" spans="5:6">
      <c r="E1865" s="2" t="str">
        <f t="shared" si="58"/>
        <v/>
      </c>
      <c r="F1865" s="343" t="str">
        <f t="shared" si="59"/>
        <v/>
      </c>
    </row>
    <row r="1866" spans="5:6">
      <c r="E1866" s="2" t="str">
        <f t="shared" si="58"/>
        <v/>
      </c>
      <c r="F1866" s="343" t="str">
        <f t="shared" si="59"/>
        <v/>
      </c>
    </row>
    <row r="1867" spans="5:6">
      <c r="E1867" s="2" t="str">
        <f t="shared" si="58"/>
        <v/>
      </c>
      <c r="F1867" s="343" t="str">
        <f t="shared" si="59"/>
        <v/>
      </c>
    </row>
    <row r="1868" spans="5:6">
      <c r="E1868" s="2" t="str">
        <f t="shared" si="58"/>
        <v/>
      </c>
      <c r="F1868" s="343" t="str">
        <f t="shared" si="59"/>
        <v/>
      </c>
    </row>
    <row r="1869" spans="5:6">
      <c r="E1869" s="2" t="str">
        <f t="shared" si="58"/>
        <v/>
      </c>
      <c r="F1869" s="343" t="str">
        <f t="shared" si="59"/>
        <v/>
      </c>
    </row>
    <row r="1870" spans="5:6">
      <c r="E1870" s="2" t="str">
        <f t="shared" si="58"/>
        <v/>
      </c>
      <c r="F1870" s="343" t="str">
        <f t="shared" si="59"/>
        <v/>
      </c>
    </row>
    <row r="1871" spans="5:6">
      <c r="E1871" s="2" t="str">
        <f t="shared" si="58"/>
        <v/>
      </c>
      <c r="F1871" s="343" t="str">
        <f t="shared" si="59"/>
        <v/>
      </c>
    </row>
    <row r="1872" spans="5:6">
      <c r="E1872" s="2" t="str">
        <f t="shared" si="58"/>
        <v/>
      </c>
      <c r="F1872" s="343" t="str">
        <f t="shared" si="59"/>
        <v/>
      </c>
    </row>
    <row r="1873" spans="5:6">
      <c r="E1873" s="2" t="str">
        <f t="shared" si="58"/>
        <v/>
      </c>
      <c r="F1873" s="343" t="str">
        <f t="shared" si="59"/>
        <v/>
      </c>
    </row>
    <row r="1874" spans="5:6">
      <c r="E1874" s="2" t="str">
        <f t="shared" si="58"/>
        <v/>
      </c>
      <c r="F1874" s="343" t="str">
        <f t="shared" si="59"/>
        <v/>
      </c>
    </row>
    <row r="1875" spans="5:6">
      <c r="E1875" s="2" t="str">
        <f t="shared" si="58"/>
        <v/>
      </c>
      <c r="F1875" s="343" t="str">
        <f t="shared" si="59"/>
        <v/>
      </c>
    </row>
    <row r="1876" spans="5:6">
      <c r="E1876" s="2" t="str">
        <f t="shared" si="58"/>
        <v/>
      </c>
      <c r="F1876" s="343" t="str">
        <f t="shared" si="59"/>
        <v/>
      </c>
    </row>
    <row r="1877" spans="5:6">
      <c r="E1877" s="2" t="str">
        <f t="shared" si="58"/>
        <v/>
      </c>
      <c r="F1877" s="343" t="str">
        <f t="shared" si="59"/>
        <v/>
      </c>
    </row>
    <row r="1878" spans="5:6">
      <c r="E1878" s="2" t="str">
        <f t="shared" si="58"/>
        <v/>
      </c>
      <c r="F1878" s="343" t="str">
        <f t="shared" si="59"/>
        <v/>
      </c>
    </row>
    <row r="1879" spans="5:6">
      <c r="E1879" s="2" t="str">
        <f t="shared" si="58"/>
        <v/>
      </c>
      <c r="F1879" s="343" t="str">
        <f t="shared" si="59"/>
        <v/>
      </c>
    </row>
    <row r="1880" spans="5:6">
      <c r="E1880" s="2" t="str">
        <f t="shared" si="58"/>
        <v/>
      </c>
      <c r="F1880" s="343" t="str">
        <f t="shared" si="59"/>
        <v/>
      </c>
    </row>
    <row r="1881" spans="5:6">
      <c r="E1881" s="2" t="str">
        <f t="shared" si="58"/>
        <v/>
      </c>
      <c r="F1881" s="343" t="str">
        <f t="shared" si="59"/>
        <v/>
      </c>
    </row>
    <row r="1882" spans="5:6">
      <c r="E1882" s="2" t="str">
        <f t="shared" si="58"/>
        <v/>
      </c>
      <c r="F1882" s="343" t="str">
        <f t="shared" si="59"/>
        <v/>
      </c>
    </row>
    <row r="1883" spans="5:6">
      <c r="E1883" s="2" t="str">
        <f t="shared" si="58"/>
        <v/>
      </c>
      <c r="F1883" s="343" t="str">
        <f t="shared" si="59"/>
        <v/>
      </c>
    </row>
    <row r="1884" spans="5:6">
      <c r="E1884" s="2" t="str">
        <f t="shared" si="58"/>
        <v/>
      </c>
      <c r="F1884" s="343" t="str">
        <f t="shared" si="59"/>
        <v/>
      </c>
    </row>
    <row r="1885" spans="5:6">
      <c r="E1885" s="2" t="str">
        <f t="shared" si="58"/>
        <v/>
      </c>
      <c r="F1885" s="343" t="str">
        <f t="shared" si="59"/>
        <v/>
      </c>
    </row>
    <row r="1886" spans="5:6">
      <c r="E1886" s="2" t="str">
        <f t="shared" si="58"/>
        <v/>
      </c>
      <c r="F1886" s="343" t="str">
        <f t="shared" si="59"/>
        <v/>
      </c>
    </row>
    <row r="1887" spans="5:6">
      <c r="E1887" s="2" t="str">
        <f t="shared" si="58"/>
        <v/>
      </c>
      <c r="F1887" s="343" t="str">
        <f t="shared" si="59"/>
        <v/>
      </c>
    </row>
    <row r="1888" spans="5:6">
      <c r="E1888" s="2" t="str">
        <f t="shared" si="58"/>
        <v/>
      </c>
      <c r="F1888" s="343" t="str">
        <f t="shared" si="59"/>
        <v/>
      </c>
    </row>
    <row r="1889" spans="5:6">
      <c r="E1889" s="2" t="str">
        <f t="shared" si="58"/>
        <v/>
      </c>
      <c r="F1889" s="343" t="str">
        <f t="shared" si="59"/>
        <v/>
      </c>
    </row>
    <row r="1890" spans="5:6">
      <c r="E1890" s="2" t="str">
        <f t="shared" si="58"/>
        <v/>
      </c>
      <c r="F1890" s="343" t="str">
        <f t="shared" si="59"/>
        <v/>
      </c>
    </row>
    <row r="1891" spans="5:6">
      <c r="E1891" s="2" t="str">
        <f t="shared" si="58"/>
        <v/>
      </c>
      <c r="F1891" s="343" t="str">
        <f t="shared" si="59"/>
        <v/>
      </c>
    </row>
    <row r="1892" spans="5:6">
      <c r="E1892" s="2" t="str">
        <f t="shared" si="58"/>
        <v/>
      </c>
      <c r="F1892" s="343" t="str">
        <f t="shared" si="59"/>
        <v/>
      </c>
    </row>
    <row r="1893" spans="5:6">
      <c r="E1893" s="2" t="str">
        <f t="shared" si="58"/>
        <v/>
      </c>
      <c r="F1893" s="343" t="str">
        <f t="shared" si="59"/>
        <v/>
      </c>
    </row>
    <row r="1894" spans="5:6">
      <c r="E1894" s="2" t="str">
        <f t="shared" si="58"/>
        <v/>
      </c>
      <c r="F1894" s="343" t="str">
        <f t="shared" si="59"/>
        <v/>
      </c>
    </row>
    <row r="1895" spans="5:6">
      <c r="E1895" s="2" t="str">
        <f t="shared" si="58"/>
        <v/>
      </c>
      <c r="F1895" s="343" t="str">
        <f t="shared" si="59"/>
        <v/>
      </c>
    </row>
    <row r="1896" spans="5:6">
      <c r="E1896" s="2" t="str">
        <f t="shared" si="58"/>
        <v/>
      </c>
      <c r="F1896" s="343" t="str">
        <f t="shared" si="59"/>
        <v/>
      </c>
    </row>
    <row r="1897" spans="5:6">
      <c r="E1897" s="2" t="str">
        <f t="shared" si="58"/>
        <v/>
      </c>
      <c r="F1897" s="343" t="str">
        <f t="shared" si="59"/>
        <v/>
      </c>
    </row>
    <row r="1898" spans="5:6">
      <c r="E1898" s="2" t="str">
        <f t="shared" si="58"/>
        <v/>
      </c>
      <c r="F1898" s="343" t="str">
        <f t="shared" si="59"/>
        <v/>
      </c>
    </row>
    <row r="1899" spans="5:6">
      <c r="E1899" s="2" t="str">
        <f t="shared" si="58"/>
        <v/>
      </c>
      <c r="F1899" s="343" t="str">
        <f t="shared" si="59"/>
        <v/>
      </c>
    </row>
    <row r="1900" spans="5:6">
      <c r="E1900" s="2" t="str">
        <f t="shared" si="58"/>
        <v/>
      </c>
      <c r="F1900" s="343" t="str">
        <f t="shared" si="59"/>
        <v/>
      </c>
    </row>
    <row r="1901" spans="5:6">
      <c r="E1901" s="2" t="str">
        <f t="shared" si="58"/>
        <v/>
      </c>
      <c r="F1901" s="343" t="str">
        <f t="shared" si="59"/>
        <v/>
      </c>
    </row>
    <row r="1902" spans="5:6">
      <c r="E1902" s="2" t="str">
        <f t="shared" si="58"/>
        <v/>
      </c>
      <c r="F1902" s="343" t="str">
        <f t="shared" si="59"/>
        <v/>
      </c>
    </row>
    <row r="1903" spans="5:6">
      <c r="E1903" s="2" t="str">
        <f t="shared" si="58"/>
        <v/>
      </c>
      <c r="F1903" s="343" t="str">
        <f t="shared" si="59"/>
        <v/>
      </c>
    </row>
    <row r="1904" spans="5:6">
      <c r="E1904" s="2" t="str">
        <f t="shared" si="58"/>
        <v/>
      </c>
      <c r="F1904" s="343" t="str">
        <f t="shared" si="59"/>
        <v/>
      </c>
    </row>
    <row r="1905" spans="5:6">
      <c r="E1905" s="2" t="str">
        <f t="shared" si="58"/>
        <v/>
      </c>
      <c r="F1905" s="343" t="str">
        <f t="shared" si="59"/>
        <v/>
      </c>
    </row>
    <row r="1906" spans="5:6">
      <c r="E1906" s="2" t="str">
        <f t="shared" si="58"/>
        <v/>
      </c>
      <c r="F1906" s="343" t="str">
        <f t="shared" si="59"/>
        <v/>
      </c>
    </row>
    <row r="1907" spans="5:6">
      <c r="E1907" s="2" t="str">
        <f t="shared" si="58"/>
        <v/>
      </c>
      <c r="F1907" s="343" t="str">
        <f t="shared" si="59"/>
        <v/>
      </c>
    </row>
    <row r="1908" spans="5:6">
      <c r="E1908" s="2" t="str">
        <f t="shared" si="58"/>
        <v/>
      </c>
      <c r="F1908" s="343" t="str">
        <f t="shared" si="59"/>
        <v/>
      </c>
    </row>
    <row r="1909" spans="5:6">
      <c r="E1909" s="2" t="str">
        <f t="shared" si="58"/>
        <v/>
      </c>
      <c r="F1909" s="343" t="str">
        <f t="shared" si="59"/>
        <v/>
      </c>
    </row>
    <row r="1910" spans="5:6">
      <c r="E1910" s="2" t="str">
        <f t="shared" ref="E1910:E1973" si="60">UPPER(B1910)</f>
        <v/>
      </c>
      <c r="F1910" s="343" t="str">
        <f t="shared" ref="F1910:F1973" si="61">UPPER(C1910)</f>
        <v/>
      </c>
    </row>
    <row r="1911" spans="5:6">
      <c r="E1911" s="2" t="str">
        <f t="shared" si="60"/>
        <v/>
      </c>
      <c r="F1911" s="343" t="str">
        <f t="shared" si="61"/>
        <v/>
      </c>
    </row>
    <row r="1912" spans="5:6">
      <c r="E1912" s="2" t="str">
        <f t="shared" si="60"/>
        <v/>
      </c>
      <c r="F1912" s="343" t="str">
        <f t="shared" si="61"/>
        <v/>
      </c>
    </row>
    <row r="1913" spans="5:6">
      <c r="E1913" s="2" t="str">
        <f t="shared" si="60"/>
        <v/>
      </c>
      <c r="F1913" s="343" t="str">
        <f t="shared" si="61"/>
        <v/>
      </c>
    </row>
    <row r="1914" spans="5:6">
      <c r="E1914" s="2" t="str">
        <f t="shared" si="60"/>
        <v/>
      </c>
      <c r="F1914" s="343" t="str">
        <f t="shared" si="61"/>
        <v/>
      </c>
    </row>
    <row r="1915" spans="5:6">
      <c r="E1915" s="2" t="str">
        <f t="shared" si="60"/>
        <v/>
      </c>
      <c r="F1915" s="343" t="str">
        <f t="shared" si="61"/>
        <v/>
      </c>
    </row>
    <row r="1916" spans="5:6">
      <c r="E1916" s="2" t="str">
        <f t="shared" si="60"/>
        <v/>
      </c>
      <c r="F1916" s="343" t="str">
        <f t="shared" si="61"/>
        <v/>
      </c>
    </row>
    <row r="1917" spans="5:6">
      <c r="E1917" s="2" t="str">
        <f t="shared" si="60"/>
        <v/>
      </c>
      <c r="F1917" s="343" t="str">
        <f t="shared" si="61"/>
        <v/>
      </c>
    </row>
    <row r="1918" spans="5:6">
      <c r="E1918" s="2" t="str">
        <f t="shared" si="60"/>
        <v/>
      </c>
      <c r="F1918" s="343" t="str">
        <f t="shared" si="61"/>
        <v/>
      </c>
    </row>
    <row r="1919" spans="5:6">
      <c r="E1919" s="2" t="str">
        <f t="shared" si="60"/>
        <v/>
      </c>
      <c r="F1919" s="343" t="str">
        <f t="shared" si="61"/>
        <v/>
      </c>
    </row>
    <row r="1920" spans="5:6">
      <c r="E1920" s="2" t="str">
        <f t="shared" si="60"/>
        <v/>
      </c>
      <c r="F1920" s="343" t="str">
        <f t="shared" si="61"/>
        <v/>
      </c>
    </row>
    <row r="1921" spans="5:6">
      <c r="E1921" s="2" t="str">
        <f t="shared" si="60"/>
        <v/>
      </c>
      <c r="F1921" s="343" t="str">
        <f t="shared" si="61"/>
        <v/>
      </c>
    </row>
    <row r="1922" spans="5:6">
      <c r="E1922" s="2" t="str">
        <f t="shared" si="60"/>
        <v/>
      </c>
      <c r="F1922" s="343" t="str">
        <f t="shared" si="61"/>
        <v/>
      </c>
    </row>
    <row r="1923" spans="5:6">
      <c r="E1923" s="2" t="str">
        <f t="shared" si="60"/>
        <v/>
      </c>
      <c r="F1923" s="343" t="str">
        <f t="shared" si="61"/>
        <v/>
      </c>
    </row>
    <row r="1924" spans="5:6">
      <c r="E1924" s="2" t="str">
        <f t="shared" si="60"/>
        <v/>
      </c>
      <c r="F1924" s="343" t="str">
        <f t="shared" si="61"/>
        <v/>
      </c>
    </row>
    <row r="1925" spans="5:6">
      <c r="E1925" s="2" t="str">
        <f t="shared" si="60"/>
        <v/>
      </c>
      <c r="F1925" s="343" t="str">
        <f t="shared" si="61"/>
        <v/>
      </c>
    </row>
    <row r="1926" spans="5:6">
      <c r="E1926" s="2" t="str">
        <f t="shared" si="60"/>
        <v/>
      </c>
      <c r="F1926" s="343" t="str">
        <f t="shared" si="61"/>
        <v/>
      </c>
    </row>
    <row r="1927" spans="5:6">
      <c r="E1927" s="2" t="str">
        <f t="shared" si="60"/>
        <v/>
      </c>
      <c r="F1927" s="343" t="str">
        <f t="shared" si="61"/>
        <v/>
      </c>
    </row>
    <row r="1928" spans="5:6">
      <c r="E1928" s="2" t="str">
        <f t="shared" si="60"/>
        <v/>
      </c>
      <c r="F1928" s="343" t="str">
        <f t="shared" si="61"/>
        <v/>
      </c>
    </row>
    <row r="1929" spans="5:6">
      <c r="E1929" s="2" t="str">
        <f t="shared" si="60"/>
        <v/>
      </c>
      <c r="F1929" s="343" t="str">
        <f t="shared" si="61"/>
        <v/>
      </c>
    </row>
    <row r="1930" spans="5:6">
      <c r="E1930" s="2" t="str">
        <f t="shared" si="60"/>
        <v/>
      </c>
      <c r="F1930" s="343" t="str">
        <f t="shared" si="61"/>
        <v/>
      </c>
    </row>
    <row r="1931" spans="5:6">
      <c r="E1931" s="2" t="str">
        <f t="shared" si="60"/>
        <v/>
      </c>
      <c r="F1931" s="343" t="str">
        <f t="shared" si="61"/>
        <v/>
      </c>
    </row>
    <row r="1932" spans="5:6">
      <c r="E1932" s="2" t="str">
        <f t="shared" si="60"/>
        <v/>
      </c>
      <c r="F1932" s="343" t="str">
        <f t="shared" si="61"/>
        <v/>
      </c>
    </row>
    <row r="1933" spans="5:6">
      <c r="E1933" s="2" t="str">
        <f t="shared" si="60"/>
        <v/>
      </c>
      <c r="F1933" s="343" t="str">
        <f t="shared" si="61"/>
        <v/>
      </c>
    </row>
    <row r="1934" spans="5:6">
      <c r="E1934" s="2" t="str">
        <f t="shared" si="60"/>
        <v/>
      </c>
      <c r="F1934" s="343" t="str">
        <f t="shared" si="61"/>
        <v/>
      </c>
    </row>
    <row r="1935" spans="5:6">
      <c r="E1935" s="2" t="str">
        <f t="shared" si="60"/>
        <v/>
      </c>
      <c r="F1935" s="343" t="str">
        <f t="shared" si="61"/>
        <v/>
      </c>
    </row>
    <row r="1936" spans="5:6">
      <c r="E1936" s="2" t="str">
        <f t="shared" si="60"/>
        <v/>
      </c>
      <c r="F1936" s="343" t="str">
        <f t="shared" si="61"/>
        <v/>
      </c>
    </row>
    <row r="1937" spans="5:6">
      <c r="E1937" s="2" t="str">
        <f t="shared" si="60"/>
        <v/>
      </c>
      <c r="F1937" s="343" t="str">
        <f t="shared" si="61"/>
        <v/>
      </c>
    </row>
    <row r="1938" spans="5:6">
      <c r="E1938" s="2" t="str">
        <f t="shared" si="60"/>
        <v/>
      </c>
      <c r="F1938" s="343" t="str">
        <f t="shared" si="61"/>
        <v/>
      </c>
    </row>
    <row r="1939" spans="5:6">
      <c r="E1939" s="2" t="str">
        <f t="shared" si="60"/>
        <v/>
      </c>
      <c r="F1939" s="343" t="str">
        <f t="shared" si="61"/>
        <v/>
      </c>
    </row>
    <row r="1940" spans="5:6">
      <c r="E1940" s="2" t="str">
        <f t="shared" si="60"/>
        <v/>
      </c>
      <c r="F1940" s="343" t="str">
        <f t="shared" si="61"/>
        <v/>
      </c>
    </row>
    <row r="1941" spans="5:6">
      <c r="E1941" s="2" t="str">
        <f t="shared" si="60"/>
        <v/>
      </c>
      <c r="F1941" s="343" t="str">
        <f t="shared" si="61"/>
        <v/>
      </c>
    </row>
    <row r="1942" spans="5:6">
      <c r="E1942" s="2" t="str">
        <f t="shared" si="60"/>
        <v/>
      </c>
      <c r="F1942" s="343" t="str">
        <f t="shared" si="61"/>
        <v/>
      </c>
    </row>
    <row r="1943" spans="5:6">
      <c r="E1943" s="2" t="str">
        <f t="shared" si="60"/>
        <v/>
      </c>
      <c r="F1943" s="343" t="str">
        <f t="shared" si="61"/>
        <v/>
      </c>
    </row>
    <row r="1944" spans="5:6">
      <c r="E1944" s="2" t="str">
        <f t="shared" si="60"/>
        <v/>
      </c>
      <c r="F1944" s="343" t="str">
        <f t="shared" si="61"/>
        <v/>
      </c>
    </row>
    <row r="1945" spans="5:6">
      <c r="E1945" s="2" t="str">
        <f t="shared" si="60"/>
        <v/>
      </c>
      <c r="F1945" s="343" t="str">
        <f t="shared" si="61"/>
        <v/>
      </c>
    </row>
    <row r="1946" spans="5:6">
      <c r="E1946" s="2" t="str">
        <f t="shared" si="60"/>
        <v/>
      </c>
      <c r="F1946" s="343" t="str">
        <f t="shared" si="61"/>
        <v/>
      </c>
    </row>
    <row r="1947" spans="5:6">
      <c r="E1947" s="2" t="str">
        <f t="shared" si="60"/>
        <v/>
      </c>
      <c r="F1947" s="343" t="str">
        <f t="shared" si="61"/>
        <v/>
      </c>
    </row>
    <row r="1948" spans="5:6">
      <c r="E1948" s="2" t="str">
        <f t="shared" si="60"/>
        <v/>
      </c>
      <c r="F1948" s="343" t="str">
        <f t="shared" si="61"/>
        <v/>
      </c>
    </row>
    <row r="1949" spans="5:6">
      <c r="E1949" s="2" t="str">
        <f t="shared" si="60"/>
        <v/>
      </c>
      <c r="F1949" s="343" t="str">
        <f t="shared" si="61"/>
        <v/>
      </c>
    </row>
    <row r="1950" spans="5:6">
      <c r="E1950" s="2" t="str">
        <f t="shared" si="60"/>
        <v/>
      </c>
      <c r="F1950" s="343" t="str">
        <f t="shared" si="61"/>
        <v/>
      </c>
    </row>
    <row r="1951" spans="5:6">
      <c r="E1951" s="2" t="str">
        <f t="shared" si="60"/>
        <v/>
      </c>
      <c r="F1951" s="343" t="str">
        <f t="shared" si="61"/>
        <v/>
      </c>
    </row>
    <row r="1952" spans="5:6">
      <c r="E1952" s="2" t="str">
        <f t="shared" si="60"/>
        <v/>
      </c>
      <c r="F1952" s="343" t="str">
        <f t="shared" si="61"/>
        <v/>
      </c>
    </row>
    <row r="1953" spans="5:6">
      <c r="E1953" s="2" t="str">
        <f t="shared" si="60"/>
        <v/>
      </c>
      <c r="F1953" s="343" t="str">
        <f t="shared" si="61"/>
        <v/>
      </c>
    </row>
    <row r="1954" spans="5:6">
      <c r="E1954" s="2" t="str">
        <f t="shared" si="60"/>
        <v/>
      </c>
      <c r="F1954" s="343" t="str">
        <f t="shared" si="61"/>
        <v/>
      </c>
    </row>
    <row r="1955" spans="5:6">
      <c r="E1955" s="2" t="str">
        <f t="shared" si="60"/>
        <v/>
      </c>
      <c r="F1955" s="343" t="str">
        <f t="shared" si="61"/>
        <v/>
      </c>
    </row>
    <row r="1956" spans="5:6">
      <c r="E1956" s="2" t="str">
        <f t="shared" si="60"/>
        <v/>
      </c>
      <c r="F1956" s="343" t="str">
        <f t="shared" si="61"/>
        <v/>
      </c>
    </row>
    <row r="1957" spans="5:6">
      <c r="E1957" s="2" t="str">
        <f t="shared" si="60"/>
        <v/>
      </c>
      <c r="F1957" s="343" t="str">
        <f t="shared" si="61"/>
        <v/>
      </c>
    </row>
    <row r="1958" spans="5:6">
      <c r="E1958" s="2" t="str">
        <f t="shared" si="60"/>
        <v/>
      </c>
      <c r="F1958" s="343" t="str">
        <f t="shared" si="61"/>
        <v/>
      </c>
    </row>
    <row r="1959" spans="5:6">
      <c r="E1959" s="2" t="str">
        <f t="shared" si="60"/>
        <v/>
      </c>
      <c r="F1959" s="343" t="str">
        <f t="shared" si="61"/>
        <v/>
      </c>
    </row>
    <row r="1960" spans="5:6">
      <c r="E1960" s="2" t="str">
        <f t="shared" si="60"/>
        <v/>
      </c>
      <c r="F1960" s="343" t="str">
        <f t="shared" si="61"/>
        <v/>
      </c>
    </row>
    <row r="1961" spans="5:6">
      <c r="E1961" s="2" t="str">
        <f t="shared" si="60"/>
        <v/>
      </c>
      <c r="F1961" s="343" t="str">
        <f t="shared" si="61"/>
        <v/>
      </c>
    </row>
    <row r="1962" spans="5:6">
      <c r="E1962" s="2" t="str">
        <f t="shared" si="60"/>
        <v/>
      </c>
      <c r="F1962" s="343" t="str">
        <f t="shared" si="61"/>
        <v/>
      </c>
    </row>
    <row r="1963" spans="5:6">
      <c r="E1963" s="2" t="str">
        <f t="shared" si="60"/>
        <v/>
      </c>
      <c r="F1963" s="343" t="str">
        <f t="shared" si="61"/>
        <v/>
      </c>
    </row>
    <row r="1964" spans="5:6">
      <c r="E1964" s="2" t="str">
        <f t="shared" si="60"/>
        <v/>
      </c>
      <c r="F1964" s="343" t="str">
        <f t="shared" si="61"/>
        <v/>
      </c>
    </row>
    <row r="1965" spans="5:6">
      <c r="E1965" s="2" t="str">
        <f t="shared" si="60"/>
        <v/>
      </c>
      <c r="F1965" s="343" t="str">
        <f t="shared" si="61"/>
        <v/>
      </c>
    </row>
    <row r="1966" spans="5:6">
      <c r="E1966" s="2" t="str">
        <f t="shared" si="60"/>
        <v/>
      </c>
      <c r="F1966" s="343" t="str">
        <f t="shared" si="61"/>
        <v/>
      </c>
    </row>
    <row r="1967" spans="5:6">
      <c r="E1967" s="2" t="str">
        <f t="shared" si="60"/>
        <v/>
      </c>
      <c r="F1967" s="343" t="str">
        <f t="shared" si="61"/>
        <v/>
      </c>
    </row>
    <row r="1968" spans="5:6">
      <c r="E1968" s="2" t="str">
        <f t="shared" si="60"/>
        <v/>
      </c>
      <c r="F1968" s="343" t="str">
        <f t="shared" si="61"/>
        <v/>
      </c>
    </row>
    <row r="1969" spans="5:6">
      <c r="E1969" s="2" t="str">
        <f t="shared" si="60"/>
        <v/>
      </c>
      <c r="F1969" s="343" t="str">
        <f t="shared" si="61"/>
        <v/>
      </c>
    </row>
    <row r="1970" spans="5:6">
      <c r="E1970" s="2" t="str">
        <f t="shared" si="60"/>
        <v/>
      </c>
      <c r="F1970" s="343" t="str">
        <f t="shared" si="61"/>
        <v/>
      </c>
    </row>
    <row r="1971" spans="5:6">
      <c r="E1971" s="2" t="str">
        <f t="shared" si="60"/>
        <v/>
      </c>
      <c r="F1971" s="343" t="str">
        <f t="shared" si="61"/>
        <v/>
      </c>
    </row>
    <row r="1972" spans="5:6">
      <c r="E1972" s="2" t="str">
        <f t="shared" si="60"/>
        <v/>
      </c>
      <c r="F1972" s="343" t="str">
        <f t="shared" si="61"/>
        <v/>
      </c>
    </row>
    <row r="1973" spans="5:6">
      <c r="E1973" s="2" t="str">
        <f t="shared" si="60"/>
        <v/>
      </c>
      <c r="F1973" s="343" t="str">
        <f t="shared" si="61"/>
        <v/>
      </c>
    </row>
    <row r="1974" spans="5:6">
      <c r="E1974" s="2" t="str">
        <f t="shared" ref="E1974:E1997" si="62">UPPER(B1974)</f>
        <v/>
      </c>
      <c r="F1974" s="343" t="str">
        <f t="shared" ref="F1974:F1997" si="63">UPPER(C1974)</f>
        <v/>
      </c>
    </row>
    <row r="1975" spans="5:6">
      <c r="E1975" s="2" t="str">
        <f t="shared" si="62"/>
        <v/>
      </c>
      <c r="F1975" s="343" t="str">
        <f t="shared" si="63"/>
        <v/>
      </c>
    </row>
    <row r="1976" spans="5:6">
      <c r="E1976" s="2" t="str">
        <f t="shared" si="62"/>
        <v/>
      </c>
      <c r="F1976" s="343" t="str">
        <f t="shared" si="63"/>
        <v/>
      </c>
    </row>
    <row r="1977" spans="5:6">
      <c r="E1977" s="2" t="str">
        <f t="shared" si="62"/>
        <v/>
      </c>
      <c r="F1977" s="343" t="str">
        <f t="shared" si="63"/>
        <v/>
      </c>
    </row>
    <row r="1978" spans="5:6">
      <c r="E1978" s="2" t="str">
        <f t="shared" si="62"/>
        <v/>
      </c>
      <c r="F1978" s="343" t="str">
        <f t="shared" si="63"/>
        <v/>
      </c>
    </row>
    <row r="1979" spans="5:6">
      <c r="E1979" s="2" t="str">
        <f t="shared" si="62"/>
        <v/>
      </c>
      <c r="F1979" s="343" t="str">
        <f t="shared" si="63"/>
        <v/>
      </c>
    </row>
    <row r="1980" spans="5:6">
      <c r="E1980" s="2" t="str">
        <f t="shared" si="62"/>
        <v/>
      </c>
      <c r="F1980" s="343" t="str">
        <f t="shared" si="63"/>
        <v/>
      </c>
    </row>
    <row r="1981" spans="5:6">
      <c r="E1981" s="2" t="str">
        <f t="shared" si="62"/>
        <v/>
      </c>
      <c r="F1981" s="343" t="str">
        <f t="shared" si="63"/>
        <v/>
      </c>
    </row>
    <row r="1982" spans="5:6">
      <c r="E1982" s="2" t="str">
        <f t="shared" si="62"/>
        <v/>
      </c>
      <c r="F1982" s="343" t="str">
        <f t="shared" si="63"/>
        <v/>
      </c>
    </row>
    <row r="1983" spans="5:6">
      <c r="E1983" s="2" t="str">
        <f t="shared" si="62"/>
        <v/>
      </c>
      <c r="F1983" s="343" t="str">
        <f t="shared" si="63"/>
        <v/>
      </c>
    </row>
    <row r="1984" spans="5:6">
      <c r="E1984" s="2" t="str">
        <f t="shared" si="62"/>
        <v/>
      </c>
      <c r="F1984" s="343" t="str">
        <f t="shared" si="63"/>
        <v/>
      </c>
    </row>
    <row r="1985" spans="5:6">
      <c r="E1985" s="2" t="str">
        <f t="shared" si="62"/>
        <v/>
      </c>
      <c r="F1985" s="343" t="str">
        <f t="shared" si="63"/>
        <v/>
      </c>
    </row>
    <row r="1986" spans="5:6">
      <c r="E1986" s="2" t="str">
        <f t="shared" si="62"/>
        <v/>
      </c>
      <c r="F1986" s="343" t="str">
        <f t="shared" si="63"/>
        <v/>
      </c>
    </row>
    <row r="1987" spans="5:6">
      <c r="E1987" s="2" t="str">
        <f t="shared" si="62"/>
        <v/>
      </c>
      <c r="F1987" s="343" t="str">
        <f t="shared" si="63"/>
        <v/>
      </c>
    </row>
    <row r="1988" spans="5:6">
      <c r="E1988" s="2" t="str">
        <f t="shared" si="62"/>
        <v/>
      </c>
      <c r="F1988" s="343" t="str">
        <f t="shared" si="63"/>
        <v/>
      </c>
    </row>
    <row r="1989" spans="5:6">
      <c r="E1989" s="2" t="str">
        <f t="shared" si="62"/>
        <v/>
      </c>
      <c r="F1989" s="343" t="str">
        <f t="shared" si="63"/>
        <v/>
      </c>
    </row>
    <row r="1990" spans="5:6">
      <c r="E1990" s="2" t="str">
        <f t="shared" si="62"/>
        <v/>
      </c>
      <c r="F1990" s="343" t="str">
        <f t="shared" si="63"/>
        <v/>
      </c>
    </row>
    <row r="1991" spans="5:6">
      <c r="E1991" s="2" t="str">
        <f t="shared" si="62"/>
        <v/>
      </c>
      <c r="F1991" s="343" t="str">
        <f t="shared" si="63"/>
        <v/>
      </c>
    </row>
    <row r="1992" spans="5:6">
      <c r="E1992" s="2" t="str">
        <f t="shared" si="62"/>
        <v/>
      </c>
      <c r="F1992" s="343" t="str">
        <f t="shared" si="63"/>
        <v/>
      </c>
    </row>
    <row r="1993" spans="5:6">
      <c r="E1993" s="2" t="str">
        <f t="shared" si="62"/>
        <v/>
      </c>
      <c r="F1993" s="343" t="str">
        <f t="shared" si="63"/>
        <v/>
      </c>
    </row>
    <row r="1994" spans="5:6">
      <c r="E1994" s="2" t="str">
        <f t="shared" si="62"/>
        <v/>
      </c>
      <c r="F1994" s="343" t="str">
        <f t="shared" si="63"/>
        <v/>
      </c>
    </row>
    <row r="1995" spans="5:6">
      <c r="E1995" s="2" t="str">
        <f t="shared" si="62"/>
        <v/>
      </c>
      <c r="F1995" s="343" t="str">
        <f t="shared" si="63"/>
        <v/>
      </c>
    </row>
    <row r="1996" spans="5:6">
      <c r="E1996" s="2" t="str">
        <f t="shared" si="62"/>
        <v/>
      </c>
      <c r="F1996" s="343" t="str">
        <f t="shared" si="63"/>
        <v/>
      </c>
    </row>
    <row r="1997" spans="5:6">
      <c r="E1997" s="2" t="str">
        <f t="shared" si="62"/>
        <v/>
      </c>
      <c r="F1997" s="343" t="str">
        <f t="shared" si="63"/>
        <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sheetPr codeName="Plan19"/>
  <dimension ref="A1:M23"/>
  <sheetViews>
    <sheetView showGridLines="0" zoomScaleSheetLayoutView="90" workbookViewId="0">
      <selection activeCell="K19" sqref="K19"/>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0" t="str">
        <f>GLOBAL!A1</f>
        <v>PREFEITURA MUNICIPAL DE ARACRUZ 
SECRETARIA MUNICIPAL DE OBRAS E INFRAESTRUTURA</v>
      </c>
      <c r="B1" s="800"/>
      <c r="C1" s="800"/>
      <c r="D1" s="800"/>
      <c r="E1" s="800"/>
      <c r="F1" s="800"/>
      <c r="G1" s="13"/>
      <c r="H1" s="13"/>
      <c r="I1" s="13"/>
      <c r="L1" s="6" t="s">
        <v>4074</v>
      </c>
      <c r="M1" s="6" t="s">
        <v>4082</v>
      </c>
    </row>
    <row r="2" spans="1:13" ht="15" customHeight="1">
      <c r="A2" s="801" t="str">
        <f>GLOBAL!A2</f>
        <v>Obra: CONCLUSÃO DA OBRA DE CONSTRUÇÃO DA ESCOLA PLURIDOCENTE INDÍGENA (EMPI) TRÊS PALMEIRAS</v>
      </c>
      <c r="B2" s="801"/>
      <c r="C2" s="801"/>
      <c r="D2" s="801"/>
      <c r="E2" s="801"/>
      <c r="F2" s="802"/>
      <c r="G2" s="31" t="s">
        <v>4047</v>
      </c>
      <c r="H2" s="31" t="s">
        <v>4048</v>
      </c>
      <c r="I2" s="31" t="s">
        <v>2673</v>
      </c>
    </row>
    <row r="3" spans="1:13" ht="15.75" customHeight="1">
      <c r="A3" s="803" t="str">
        <f>GLOBAL!A3</f>
        <v>Local: ALDEIA TRÊS PALMEIRAS - ARACRUZ/ES</v>
      </c>
      <c r="B3" s="803"/>
      <c r="C3" s="803"/>
      <c r="D3" s="803"/>
      <c r="E3" s="803"/>
      <c r="F3" s="804"/>
      <c r="G3" s="32">
        <v>0.90429999999999999</v>
      </c>
      <c r="H3" s="33">
        <v>0</v>
      </c>
      <c r="I3" s="34">
        <v>41821</v>
      </c>
    </row>
    <row r="4" spans="1:13" ht="15.75" customHeight="1">
      <c r="A4" s="49"/>
      <c r="B4" s="49"/>
      <c r="C4" s="49"/>
      <c r="D4" s="49"/>
      <c r="E4" s="49"/>
      <c r="F4" s="49"/>
      <c r="G4" s="49"/>
      <c r="H4" s="49"/>
      <c r="I4" s="49"/>
      <c r="J4" s="50"/>
    </row>
    <row r="5" spans="1:13" ht="25.5">
      <c r="A5" s="799" t="s">
        <v>7</v>
      </c>
      <c r="B5" s="799"/>
      <c r="C5" s="799" t="s">
        <v>8</v>
      </c>
      <c r="D5" s="799"/>
      <c r="E5" s="52" t="s">
        <v>9</v>
      </c>
      <c r="F5" s="14" t="s">
        <v>1</v>
      </c>
      <c r="G5" s="15"/>
      <c r="H5" s="16"/>
      <c r="I5" s="17"/>
      <c r="J5" s="18" t="s">
        <v>4071</v>
      </c>
    </row>
    <row r="6" spans="1:13" s="1" customFormat="1">
      <c r="A6" s="42" t="str">
        <f>CONCATENATE($M$1,"-")</f>
        <v>CLI-</v>
      </c>
      <c r="B6" s="46">
        <f>COUNTIF(B$1:B5,"&gt;0")+1</f>
        <v>1</v>
      </c>
      <c r="C6" s="19" t="s">
        <v>4083</v>
      </c>
      <c r="D6" s="19">
        <v>83387</v>
      </c>
      <c r="E6" s="20" t="str">
        <f>IF(C6="LABOR",VLOOKUP(D6,'LABOR-SERVIÇOS'!A:F,5,FALSE),IF(C6="SINAPI",VLOOKUP(D6,'SINAPI-SERVIÇOS'!A:E,2,FALSE),"outro"))</f>
        <v xml:space="preserve">CAIXA DE PASSAGEM PVC 4X2" - FORNECIMENTO E INSTALACAO </v>
      </c>
      <c r="F6" s="21" t="str">
        <f>IF(C6="LABOR",VLOOKUP(D6,'LABOR-SERVIÇOS'!A:F,6,FALSE),IF(C6="SINAPI",VLOOKUP(D6,'SINAPI-SERVIÇOS'!A:E,3,FALSE),"outro"))</f>
        <v>UN</v>
      </c>
      <c r="G6" s="22"/>
      <c r="H6" s="23"/>
      <c r="I6" s="24"/>
      <c r="J6" s="38">
        <f>((SUMIF(F8:F10,"MO",J8:J10)*(1+$G$3)+(SUM(J8:J10)-SUMIF(F8:F10,"MO",J8:J10)))*(1+$H$3))</f>
        <v>6.2223309999999996</v>
      </c>
    </row>
    <row r="7" spans="1:13">
      <c r="A7" s="47"/>
      <c r="B7" s="53" t="s">
        <v>0</v>
      </c>
      <c r="C7" s="25" t="s">
        <v>5</v>
      </c>
      <c r="D7" s="25" t="s">
        <v>6</v>
      </c>
      <c r="E7" s="25" t="s">
        <v>4050</v>
      </c>
      <c r="F7" s="25" t="s">
        <v>0</v>
      </c>
      <c r="G7" s="26" t="s">
        <v>1</v>
      </c>
      <c r="H7" s="26" t="s">
        <v>2</v>
      </c>
      <c r="I7" s="26" t="s">
        <v>3</v>
      </c>
      <c r="J7" s="25" t="s">
        <v>4</v>
      </c>
    </row>
    <row r="8" spans="1:13">
      <c r="A8" s="43"/>
      <c r="B8" s="19" t="s">
        <v>4184</v>
      </c>
      <c r="C8" s="51" t="s">
        <v>4083</v>
      </c>
      <c r="D8" s="28">
        <v>88247</v>
      </c>
      <c r="E8" s="27" t="str">
        <f>IF(B8="I",IF(C8="LABOR",VLOOKUP(D8,'LABOR-INSUMOS'!A:F,2,FALSE),IF(C8="SINAPI",VLOOKUP(D8,'SINAPI-INSUMOS'!A:E,2,FALSE),IF(C8="COTAÇÃO",VLOOKUP(D8,#REF!,2,FALSE)))),IF(C8="LABOR",VLOOKUP(D8,'LABOR-SERVIÇOS'!A:F,5,FALSE),IF(C8="SINAPI",VLOOKUP(D8,'SINAPI-SERVIÇOS'!A:E,2,FALSE),"outro")))</f>
        <v xml:space="preserve">AUXILIAR DE ELETRICISTA COM ENCARGOS COMPLEMENTARES </v>
      </c>
      <c r="F8" s="51" t="s">
        <v>20</v>
      </c>
      <c r="G8" s="28" t="str">
        <f>IF(B8="I",IF(C8="LABOR",VLOOKUP(D8,'LABOR-INSUMOS'!A:F,3,FALSE),IF(C8="SINAPI",VLOOKUP(D8,'SINAPI-INSUMOS'!A:E,3,FALSE),IF(C8="COTAÇÃO",VLOOKUP(D8,#REF!,3,FALSE)))),IF(C8="LABOR",VLOOKUP(D8,'LABOR-SERVIÇOS'!A:F,6,FALSE),IF(C8="SINAPI",VLOOKUP(D8,'SINAPI-SERVIÇOS'!A:E,3,FALSE),"outro")))</f>
        <v>H</v>
      </c>
      <c r="H8" s="29">
        <v>0.15</v>
      </c>
      <c r="I8" s="30">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6.41</v>
      </c>
      <c r="J8" s="30">
        <f>ROUND(H8*I8,2)</f>
        <v>0.96</v>
      </c>
    </row>
    <row r="9" spans="1:13">
      <c r="A9" s="43"/>
      <c r="B9" s="19" t="s">
        <v>4184</v>
      </c>
      <c r="C9" s="51" t="s">
        <v>4083</v>
      </c>
      <c r="D9" s="28">
        <v>88264</v>
      </c>
      <c r="E9" s="27" t="str">
        <f>IF(B9="I",IF(C9="LABOR",VLOOKUP(D9,'LABOR-INSUMOS'!A:F,2,FALSE),IF(C9="SINAPI",VLOOKUP(D9,'SINAPI-INSUMOS'!A:E,2,FALSE),IF(C9="COTAÇÃO",VLOOKUP(D9,#REF!,2,FALSE)))),IF(C9="LABOR",VLOOKUP(D9,'LABOR-SERVIÇOS'!A:F,5,FALSE),IF(C9="SINAPI",VLOOKUP(D9,'SINAPI-SERVIÇOS'!A:E,2,FALSE),"outro")))</f>
        <v xml:space="preserve">ELETRICISTA COM ENCARGOS COMPLEMENTARES </v>
      </c>
      <c r="F9" s="51" t="s">
        <v>20</v>
      </c>
      <c r="G9" s="28" t="str">
        <f>IF(B9="I",IF(C9="LABOR",VLOOKUP(D9,'LABOR-INSUMOS'!A:F,3,FALSE),IF(C9="SINAPI",VLOOKUP(D9,'SINAPI-INSUMOS'!A:E,3,FALSE),IF(C9="COTAÇÃO",VLOOKUP(D9,#REF!,3,FALSE)))),IF(C9="LABOR",VLOOKUP(D9,'LABOR-SERVIÇOS'!A:F,6,FALSE),IF(C9="SINAPI",VLOOKUP(D9,'SINAPI-SERVIÇOS'!A:E,3,FALSE),"outro")))</f>
        <v>H</v>
      </c>
      <c r="H9" s="29">
        <v>0.15</v>
      </c>
      <c r="I9" s="30">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8.0500000000000007</v>
      </c>
      <c r="J9" s="30">
        <f>ROUND(H9*I9,2)</f>
        <v>1.21</v>
      </c>
    </row>
    <row r="10" spans="1:13">
      <c r="A10" s="43"/>
      <c r="B10" s="19" t="s">
        <v>4185</v>
      </c>
      <c r="C10" s="51" t="s">
        <v>4083</v>
      </c>
      <c r="D10" s="28">
        <v>1872</v>
      </c>
      <c r="E10" s="27" t="str">
        <f>IF(B10="I",IF(C10="LABOR",VLOOKUP(D10,'LABOR-INSUMOS'!A:F,2,FALSE),IF(C10="SINAPI",VLOOKUP(D10,'SINAPI-INSUMOS'!A:E,2,FALSE),IF(C10="COTAÇÃO",VLOOKUP(D10,#REF!,2,FALSE)))),IF(C10="LABOR",VLOOKUP(D10,'LABOR-SERVIÇOS'!A:F,5,FALSE),IF(C10="SINAPI",VLOOKUP(D10,'SINAPI-SERVIÇOS'!A:E,2,FALSE),"outro")))</f>
        <v>CAIXA PVC 4" X 2" P/ ELETRODUTO "</v>
      </c>
      <c r="F10" s="51" t="s">
        <v>53</v>
      </c>
      <c r="G10" s="28" t="str">
        <f>IF(B10="I",IF(C10="LABOR",VLOOKUP(D10,'LABOR-INSUMOS'!A:F,3,FALSE),IF(C10="SINAPI",VLOOKUP(D10,'SINAPI-INSUMOS'!A:E,3,FALSE),IF(C10="COTAÇÃO",VLOOKUP(D10,#REF!,3,FALSE)))),IF(C10="LABOR",VLOOKUP(D10,'LABOR-SERVIÇOS'!A:F,6,FALSE),IF(C10="SINAPI",VLOOKUP(D10,'SINAPI-SERVIÇOS'!A:E,3,FALSE),"outro")))</f>
        <v>UN</v>
      </c>
      <c r="H10" s="29">
        <v>1</v>
      </c>
      <c r="I10" s="30">
        <f>IF(B10="I",IF(F10="MO",IF(C10="LABOR",ROUND(VLOOKUP(D10,'LABOR-INSUMOS'!A:F,4,FALSE)/(1+'LABOR-INSUMOS'!$E$1),2),IF(C10="SINAPI",ROUND(VLOOKUP(D10,'SINAPI-INSUMOS'!A:E,5,FALSE)/(1+'SINAPI-INSUMOS'!$E$1),2),"outro")),IF(C10="LABOR",VLOOKUP(D10,'LABOR-INSUMOS'!A:F,4,FALSE),IF(C10="SINAPI",VLOOKUP(D10,'SINAPI-INSUMOS'!A:E,5,FALSE),IF(C10="COTAÇÃO",VLOOKUP(D10,#REF!,14,FALSE))))),IF(C10="SINAPI",IF(F10="MO",ROUND(VLOOKUP(D10,'SINAPI-SERVIÇOS'!A:D,4,FALSE)/(1+'SINAPI-SERVIÇOS'!$E$1),2),VLOOKUP(D10,'SINAPI-SERVIÇOS'!A:D,4,FALSE)),"outro"))</f>
        <v>2.09</v>
      </c>
      <c r="J10" s="30">
        <f>ROUND(H10*I10,2)</f>
        <v>2.09</v>
      </c>
    </row>
    <row r="11" spans="1:13">
      <c r="A11" s="44"/>
      <c r="B11" s="45"/>
      <c r="C11" s="10"/>
      <c r="D11" s="10"/>
      <c r="E11" s="11"/>
      <c r="F11" s="10"/>
      <c r="G11" s="11"/>
      <c r="H11" s="11"/>
      <c r="I11" s="11"/>
      <c r="J11" s="12"/>
    </row>
    <row r="12" spans="1:13" ht="25.5">
      <c r="A12" s="799" t="s">
        <v>7</v>
      </c>
      <c r="B12" s="799"/>
      <c r="C12" s="799" t="s">
        <v>8</v>
      </c>
      <c r="D12" s="799"/>
      <c r="E12" s="52" t="s">
        <v>9</v>
      </c>
      <c r="F12" s="14" t="s">
        <v>1</v>
      </c>
      <c r="G12" s="15"/>
      <c r="H12" s="16"/>
      <c r="I12" s="17"/>
      <c r="J12" s="18" t="s">
        <v>4071</v>
      </c>
    </row>
    <row r="13" spans="1:13" s="1" customFormat="1">
      <c r="A13" s="42" t="str">
        <f>CONCATENATE($M$1,"-")</f>
        <v>CLI-</v>
      </c>
      <c r="B13" s="46">
        <f>COUNTIF(B$1:B12,"&gt;0")+1</f>
        <v>2</v>
      </c>
      <c r="C13" s="19" t="s">
        <v>4083</v>
      </c>
      <c r="D13" s="19">
        <v>83387</v>
      </c>
      <c r="E13" s="20" t="str">
        <f>IF(C13="LABOR",VLOOKUP(D13,'LABOR-SERVIÇOS'!A:F,5,FALSE),IF(C13="SINAPI",VLOOKUP(D13,'SINAPI-SERVIÇOS'!A:E,2,FALSE),"outro"))</f>
        <v xml:space="preserve">CAIXA DE PASSAGEM PVC 4X2" - FORNECIMENTO E INSTALACAO </v>
      </c>
      <c r="F13" s="21" t="str">
        <f>IF(C13="LABOR",VLOOKUP(D13,'LABOR-SERVIÇOS'!A:F,6,FALSE),IF(C13="SINAPI",VLOOKUP(D13,'SINAPI-SERVIÇOS'!A:E,3,FALSE),"outro"))</f>
        <v>UN</v>
      </c>
      <c r="G13" s="22"/>
      <c r="H13" s="23"/>
      <c r="I13" s="24"/>
      <c r="J13" s="38">
        <f>((SUMIF(F15:F17,"MO",J15:J17)*(1+$G$3)+(SUM(J15:J17)-SUMIF(F15:F17,"MO",J15:J17)))*(1+$H$3))</f>
        <v>6.2223309999999996</v>
      </c>
    </row>
    <row r="14" spans="1:13">
      <c r="A14" s="47"/>
      <c r="B14" s="53" t="s">
        <v>0</v>
      </c>
      <c r="C14" s="25" t="s">
        <v>5</v>
      </c>
      <c r="D14" s="25" t="s">
        <v>6</v>
      </c>
      <c r="E14" s="25" t="s">
        <v>4050</v>
      </c>
      <c r="F14" s="25" t="s">
        <v>0</v>
      </c>
      <c r="G14" s="26" t="s">
        <v>1</v>
      </c>
      <c r="H14" s="26" t="s">
        <v>2</v>
      </c>
      <c r="I14" s="26" t="s">
        <v>3</v>
      </c>
      <c r="J14" s="25" t="s">
        <v>4</v>
      </c>
    </row>
    <row r="15" spans="1:13">
      <c r="A15" s="43"/>
      <c r="B15" s="19" t="s">
        <v>4184</v>
      </c>
      <c r="C15" s="51" t="s">
        <v>4083</v>
      </c>
      <c r="D15" s="28">
        <v>88247</v>
      </c>
      <c r="E15" s="27" t="str">
        <f>IF(B15="I",IF(C15="LABOR",VLOOKUP(D15,'LABOR-INSUMOS'!A:F,2,FALSE),IF(C15="SINAPI",VLOOKUP(D15,'SINAPI-INSUMOS'!A:E,2,FALSE),IF(C15="COTAÇÃO",VLOOKUP(D15,#REF!,2,FALSE)))),IF(C15="LABOR",VLOOKUP(D15,'LABOR-SERVIÇOS'!A:F,5,FALSE),IF(C15="SINAPI",VLOOKUP(D15,'SINAPI-SERVIÇOS'!A:E,2,FALSE),"outro")))</f>
        <v xml:space="preserve">AUXILIAR DE ELETRICISTA COM ENCARGOS COMPLEMENTARES </v>
      </c>
      <c r="F15" s="51" t="s">
        <v>20</v>
      </c>
      <c r="G15" s="28" t="str">
        <f>IF(B15="I",IF(C15="LABOR",VLOOKUP(D15,'LABOR-INSUMOS'!A:F,3,FALSE),IF(C15="SINAPI",VLOOKUP(D15,'SINAPI-INSUMOS'!A:E,3,FALSE),IF(C15="COTAÇÃO",VLOOKUP(D15,#REF!,3,FALSE)))),IF(C15="LABOR",VLOOKUP(D15,'LABOR-SERVIÇOS'!A:F,6,FALSE),IF(C15="SINAPI",VLOOKUP(D15,'SINAPI-SERVIÇOS'!A:E,3,FALSE),"outro")))</f>
        <v>H</v>
      </c>
      <c r="H15" s="29">
        <v>0.15</v>
      </c>
      <c r="I15" s="30">
        <f>IF(B15="I",IF(F15="MO",IF(C15="LABOR",ROUND(VLOOKUP(D15,'LABOR-INSUMOS'!A:F,4,FALSE)/(1+'LABOR-INSUMOS'!$E$1),2),IF(C15="SINAPI",ROUND(VLOOKUP(D15,'SINAPI-INSUMOS'!A:E,5,FALSE)/(1+'SINAPI-INSUMOS'!$E$1),2),"outro")),IF(C15="LABOR",VLOOKUP(D15,'LABOR-INSUMOS'!A:F,4,FALSE),IF(C15="SINAPI",VLOOKUP(D15,'SINAPI-INSUMOS'!A:E,5,FALSE),IF(C15="COTAÇÃO",VLOOKUP(D15,#REF!,14,FALSE))))),IF(C15="SINAPI",IF(F15="MO",ROUND(VLOOKUP(D15,'SINAPI-SERVIÇOS'!A:D,4,FALSE)/(1+'SINAPI-SERVIÇOS'!$E$1),2),VLOOKUP(D15,'SINAPI-SERVIÇOS'!A:D,4,FALSE)),"outro"))</f>
        <v>6.41</v>
      </c>
      <c r="J15" s="30">
        <f>ROUND(H15*I15,2)</f>
        <v>0.96</v>
      </c>
    </row>
    <row r="16" spans="1:13">
      <c r="A16" s="43"/>
      <c r="B16" s="19" t="s">
        <v>4184</v>
      </c>
      <c r="C16" s="51" t="s">
        <v>4083</v>
      </c>
      <c r="D16" s="28">
        <v>88264</v>
      </c>
      <c r="E16" s="27" t="str">
        <f>IF(B16="I",IF(C16="LABOR",VLOOKUP(D16,'LABOR-INSUMOS'!A:F,2,FALSE),IF(C16="SINAPI",VLOOKUP(D16,'SINAPI-INSUMOS'!A:E,2,FALSE),IF(C16="COTAÇÃO",VLOOKUP(D16,#REF!,2,FALSE)))),IF(C16="LABOR",VLOOKUP(D16,'LABOR-SERVIÇOS'!A:F,5,FALSE),IF(C16="SINAPI",VLOOKUP(D16,'SINAPI-SERVIÇOS'!A:E,2,FALSE),"outro")))</f>
        <v xml:space="preserve">ELETRICISTA COM ENCARGOS COMPLEMENTARES </v>
      </c>
      <c r="F16" s="51" t="s">
        <v>20</v>
      </c>
      <c r="G16" s="28" t="str">
        <f>IF(B16="I",IF(C16="LABOR",VLOOKUP(D16,'LABOR-INSUMOS'!A:F,3,FALSE),IF(C16="SINAPI",VLOOKUP(D16,'SINAPI-INSUMOS'!A:E,3,FALSE),IF(C16="COTAÇÃO",VLOOKUP(D16,#REF!,3,FALSE)))),IF(C16="LABOR",VLOOKUP(D16,'LABOR-SERVIÇOS'!A:F,6,FALSE),IF(C16="SINAPI",VLOOKUP(D16,'SINAPI-SERVIÇOS'!A:E,3,FALSE),"outro")))</f>
        <v>H</v>
      </c>
      <c r="H16" s="29">
        <v>0.15</v>
      </c>
      <c r="I16" s="30">
        <f>IF(B16="I",IF(F16="MO",IF(C16="LABOR",ROUND(VLOOKUP(D16,'LABOR-INSUMOS'!A:F,4,FALSE)/(1+'LABOR-INSUMOS'!$E$1),2),IF(C16="SINAPI",ROUND(VLOOKUP(D16,'SINAPI-INSUMOS'!A:E,5,FALSE)/(1+'SINAPI-INSUMOS'!$E$1),2),"outro")),IF(C16="LABOR",VLOOKUP(D16,'LABOR-INSUMOS'!A:F,4,FALSE),IF(C16="SINAPI",VLOOKUP(D16,'SINAPI-INSUMOS'!A:E,5,FALSE),IF(C16="COTAÇÃO",VLOOKUP(D16,#REF!,14,FALSE))))),IF(C16="SINAPI",IF(F16="MO",ROUND(VLOOKUP(D16,'SINAPI-SERVIÇOS'!A:D,4,FALSE)/(1+'SINAPI-SERVIÇOS'!$E$1),2),VLOOKUP(D16,'SINAPI-SERVIÇOS'!A:D,4,FALSE)),"outro"))</f>
        <v>8.0500000000000007</v>
      </c>
      <c r="J16" s="30">
        <f>ROUND(H16*I16,2)</f>
        <v>1.21</v>
      </c>
    </row>
    <row r="17" spans="1:10">
      <c r="A17" s="43"/>
      <c r="B17" s="19" t="s">
        <v>4185</v>
      </c>
      <c r="C17" s="51" t="s">
        <v>4083</v>
      </c>
      <c r="D17" s="28">
        <v>1872</v>
      </c>
      <c r="E17" s="27" t="str">
        <f>IF(B17="I",IF(C17="LABOR",VLOOKUP(D17,'LABOR-INSUMOS'!A:F,2,FALSE),IF(C17="SINAPI",VLOOKUP(D17,'SINAPI-INSUMOS'!A:E,2,FALSE),IF(C17="COTAÇÃO",VLOOKUP(D17,#REF!,2,FALSE)))),IF(C17="LABOR",VLOOKUP(D17,'LABOR-SERVIÇOS'!A:F,5,FALSE),IF(C17="SINAPI",VLOOKUP(D17,'SINAPI-SERVIÇOS'!A:E,2,FALSE),"outro")))</f>
        <v>CAIXA PVC 4" X 2" P/ ELETRODUTO "</v>
      </c>
      <c r="F17" s="51" t="s">
        <v>53</v>
      </c>
      <c r="G17" s="28" t="str">
        <f>IF(B17="I",IF(C17="LABOR",VLOOKUP(D17,'LABOR-INSUMOS'!A:F,3,FALSE),IF(C17="SINAPI",VLOOKUP(D17,'SINAPI-INSUMOS'!A:E,3,FALSE),IF(C17="COTAÇÃO",VLOOKUP(D17,#REF!,3,FALSE)))),IF(C17="LABOR",VLOOKUP(D17,'LABOR-SERVIÇOS'!A:F,6,FALSE),IF(C17="SINAPI",VLOOKUP(D17,'SINAPI-SERVIÇOS'!A:E,3,FALSE),"outro")))</f>
        <v>UN</v>
      </c>
      <c r="H17" s="29">
        <v>1</v>
      </c>
      <c r="I17" s="30">
        <f>IF(B17="I",IF(F17="MO",IF(C17="LABOR",ROUND(VLOOKUP(D17,'LABOR-INSUMOS'!A:F,4,FALSE)/(1+'LABOR-INSUMOS'!$E$1),2),IF(C17="SINAPI",ROUND(VLOOKUP(D17,'SINAPI-INSUMOS'!A:E,5,FALSE)/(1+'SINAPI-INSUMOS'!$E$1),2),"outro")),IF(C17="LABOR",VLOOKUP(D17,'LABOR-INSUMOS'!A:F,4,FALSE),IF(C17="SINAPI",VLOOKUP(D17,'SINAPI-INSUMOS'!A:E,5,FALSE),IF(C17="COTAÇÃO",VLOOKUP(D17,#REF!,14,FALSE))))),IF(C17="SINAPI",IF(F17="MO",ROUND(VLOOKUP(D17,'SINAPI-SERVIÇOS'!A:D,4,FALSE)/(1+'SINAPI-SERVIÇOS'!$E$1),2),VLOOKUP(D17,'SINAPI-SERVIÇOS'!A:D,4,FALSE)),"outro"))</f>
        <v>2.09</v>
      </c>
      <c r="J17" s="30">
        <f>ROUND(H17*I17,2)</f>
        <v>2.09</v>
      </c>
    </row>
    <row r="18" spans="1:10">
      <c r="A18" s="44"/>
      <c r="B18" s="45"/>
      <c r="C18" s="10"/>
      <c r="D18" s="10"/>
      <c r="E18" s="11"/>
      <c r="F18" s="10"/>
      <c r="G18" s="11"/>
      <c r="H18" s="11"/>
      <c r="I18" s="11"/>
      <c r="J18" s="12"/>
    </row>
    <row r="23" spans="1:10">
      <c r="I23" s="48"/>
    </row>
  </sheetData>
  <mergeCells count="7">
    <mergeCell ref="A12:B12"/>
    <mergeCell ref="C12:D12"/>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6" orientation="landscape" r:id="rId1"/>
  <headerFooter>
    <oddFooter>&amp;RMÁRCIA ELIANE DAN  ENGª CIVIL  CREA-ES 4876/DDAN ENGENHARIA PROJETOS E CONSULTORIA LTDA</oddFooter>
  </headerFooter>
  <drawing r:id="rId2"/>
  <legacyDrawing r:id="rId3"/>
</worksheet>
</file>

<file path=xl/worksheets/sheet14.xml><?xml version="1.0" encoding="utf-8"?>
<worksheet xmlns="http://schemas.openxmlformats.org/spreadsheetml/2006/main" xmlns:r="http://schemas.openxmlformats.org/officeDocument/2006/relationships">
  <sheetPr codeName="Plan20"/>
  <dimension ref="A1:F1571"/>
  <sheetViews>
    <sheetView workbookViewId="0">
      <selection activeCell="G15" sqref="G15"/>
    </sheetView>
  </sheetViews>
  <sheetFormatPr defaultColWidth="59.85546875" defaultRowHeight="15"/>
  <cols>
    <col min="1" max="1" width="7.140625" bestFit="1" customWidth="1"/>
    <col min="2" max="2" width="58.140625" bestFit="1" customWidth="1"/>
    <col min="3" max="3" width="7" bestFit="1" customWidth="1"/>
    <col min="4" max="4" width="11.85546875" bestFit="1" customWidth="1"/>
    <col min="5" max="5" width="11.140625" bestFit="1" customWidth="1"/>
    <col min="6" max="6" width="4.85546875" bestFit="1" customWidth="1"/>
  </cols>
  <sheetData>
    <row r="1" spans="1:6">
      <c r="B1" t="s">
        <v>2673</v>
      </c>
      <c r="C1" s="3">
        <v>42036</v>
      </c>
      <c r="D1" t="s">
        <v>4045</v>
      </c>
      <c r="E1" s="7">
        <v>0</v>
      </c>
    </row>
    <row r="2" spans="1:6" ht="15.75" thickBot="1"/>
    <row r="3" spans="1:6" ht="22.5">
      <c r="A3" s="401" t="s">
        <v>10</v>
      </c>
      <c r="B3" s="402" t="s">
        <v>11</v>
      </c>
      <c r="C3" s="403" t="s">
        <v>12</v>
      </c>
      <c r="D3" s="404" t="s">
        <v>13</v>
      </c>
      <c r="E3" s="404" t="s">
        <v>14</v>
      </c>
      <c r="F3" s="405" t="s">
        <v>15</v>
      </c>
    </row>
    <row r="4" spans="1:6">
      <c r="A4" s="406">
        <v>1</v>
      </c>
      <c r="B4" s="716" t="s">
        <v>16</v>
      </c>
      <c r="C4" s="393"/>
      <c r="D4" s="394"/>
      <c r="E4" s="394"/>
      <c r="F4" s="407"/>
    </row>
    <row r="5" spans="1:6">
      <c r="A5" s="408">
        <v>101</v>
      </c>
      <c r="B5" s="391" t="s">
        <v>17</v>
      </c>
      <c r="C5" s="395"/>
      <c r="D5" s="396"/>
      <c r="E5" s="396"/>
      <c r="F5" s="409"/>
    </row>
    <row r="6" spans="1:6">
      <c r="A6" s="410">
        <v>10101</v>
      </c>
      <c r="B6" s="717" t="s">
        <v>18</v>
      </c>
      <c r="C6" s="393" t="s">
        <v>19</v>
      </c>
      <c r="D6" s="394">
        <v>4.3099999999999996</v>
      </c>
      <c r="E6" s="394">
        <v>0</v>
      </c>
      <c r="F6" s="407" t="s">
        <v>20</v>
      </c>
    </row>
    <row r="7" spans="1:6">
      <c r="A7" s="411">
        <v>10106</v>
      </c>
      <c r="B7" s="718" t="s">
        <v>21</v>
      </c>
      <c r="C7" s="395" t="s">
        <v>19</v>
      </c>
      <c r="D7" s="396">
        <v>5.12</v>
      </c>
      <c r="E7" s="396">
        <v>0</v>
      </c>
      <c r="F7" s="409" t="s">
        <v>20</v>
      </c>
    </row>
    <row r="8" spans="1:6">
      <c r="A8" s="410">
        <v>10107</v>
      </c>
      <c r="B8" s="717" t="s">
        <v>22</v>
      </c>
      <c r="C8" s="393" t="s">
        <v>19</v>
      </c>
      <c r="D8" s="394">
        <v>5.12</v>
      </c>
      <c r="E8" s="394">
        <v>0</v>
      </c>
      <c r="F8" s="407" t="s">
        <v>20</v>
      </c>
    </row>
    <row r="9" spans="1:6">
      <c r="A9" s="411">
        <v>10108</v>
      </c>
      <c r="B9" s="718" t="s">
        <v>23</v>
      </c>
      <c r="C9" s="395" t="s">
        <v>19</v>
      </c>
      <c r="D9" s="396">
        <v>3.76</v>
      </c>
      <c r="E9" s="396">
        <v>0</v>
      </c>
      <c r="F9" s="409" t="s">
        <v>20</v>
      </c>
    </row>
    <row r="10" spans="1:6">
      <c r="A10" s="410">
        <v>10109</v>
      </c>
      <c r="B10" s="717" t="s">
        <v>24</v>
      </c>
      <c r="C10" s="393" t="s">
        <v>19</v>
      </c>
      <c r="D10" s="394">
        <v>5.12</v>
      </c>
      <c r="E10" s="394">
        <v>0</v>
      </c>
      <c r="F10" s="407" t="s">
        <v>20</v>
      </c>
    </row>
    <row r="11" spans="1:6">
      <c r="A11" s="411">
        <v>10111</v>
      </c>
      <c r="B11" s="718" t="s">
        <v>25</v>
      </c>
      <c r="C11" s="395" t="s">
        <v>19</v>
      </c>
      <c r="D11" s="396">
        <v>5.12</v>
      </c>
      <c r="E11" s="396">
        <v>0</v>
      </c>
      <c r="F11" s="409" t="s">
        <v>20</v>
      </c>
    </row>
    <row r="12" spans="1:6">
      <c r="A12" s="410">
        <v>10115</v>
      </c>
      <c r="B12" s="717" t="s">
        <v>26</v>
      </c>
      <c r="C12" s="393" t="s">
        <v>19</v>
      </c>
      <c r="D12" s="394">
        <v>5.12</v>
      </c>
      <c r="E12" s="394">
        <v>0</v>
      </c>
      <c r="F12" s="407" t="s">
        <v>20</v>
      </c>
    </row>
    <row r="13" spans="1:6">
      <c r="A13" s="411">
        <v>10117</v>
      </c>
      <c r="B13" s="718" t="s">
        <v>27</v>
      </c>
      <c r="C13" s="395" t="s">
        <v>19</v>
      </c>
      <c r="D13" s="396">
        <v>9.6999999999999993</v>
      </c>
      <c r="E13" s="396">
        <v>0</v>
      </c>
      <c r="F13" s="409" t="s">
        <v>20</v>
      </c>
    </row>
    <row r="14" spans="1:6">
      <c r="A14" s="410">
        <v>10118</v>
      </c>
      <c r="B14" s="717" t="s">
        <v>28</v>
      </c>
      <c r="C14" s="393" t="s">
        <v>19</v>
      </c>
      <c r="D14" s="394">
        <v>5.12</v>
      </c>
      <c r="E14" s="394">
        <v>0</v>
      </c>
      <c r="F14" s="407" t="s">
        <v>20</v>
      </c>
    </row>
    <row r="15" spans="1:6">
      <c r="A15" s="411">
        <v>10121</v>
      </c>
      <c r="B15" s="718" t="s">
        <v>29</v>
      </c>
      <c r="C15" s="395" t="s">
        <v>19</v>
      </c>
      <c r="D15" s="396">
        <v>5.12</v>
      </c>
      <c r="E15" s="396">
        <v>0</v>
      </c>
      <c r="F15" s="409" t="s">
        <v>20</v>
      </c>
    </row>
    <row r="16" spans="1:6">
      <c r="A16" s="410">
        <v>10124</v>
      </c>
      <c r="B16" s="717" t="s">
        <v>31</v>
      </c>
      <c r="C16" s="393" t="s">
        <v>19</v>
      </c>
      <c r="D16" s="394">
        <v>5.12</v>
      </c>
      <c r="E16" s="394">
        <v>0</v>
      </c>
      <c r="F16" s="407" t="s">
        <v>20</v>
      </c>
    </row>
    <row r="17" spans="1:6">
      <c r="A17" s="411">
        <v>10126</v>
      </c>
      <c r="B17" s="718" t="s">
        <v>32</v>
      </c>
      <c r="C17" s="395" t="s">
        <v>19</v>
      </c>
      <c r="D17" s="396">
        <v>5.12</v>
      </c>
      <c r="E17" s="396">
        <v>0</v>
      </c>
      <c r="F17" s="409" t="s">
        <v>20</v>
      </c>
    </row>
    <row r="18" spans="1:6">
      <c r="A18" s="410">
        <v>10128</v>
      </c>
      <c r="B18" s="717" t="s">
        <v>33</v>
      </c>
      <c r="C18" s="393" t="s">
        <v>19</v>
      </c>
      <c r="D18" s="394">
        <v>5.12</v>
      </c>
      <c r="E18" s="394">
        <v>0</v>
      </c>
      <c r="F18" s="407" t="s">
        <v>20</v>
      </c>
    </row>
    <row r="19" spans="1:6">
      <c r="A19" s="411">
        <v>10130</v>
      </c>
      <c r="B19" s="718" t="s">
        <v>34</v>
      </c>
      <c r="C19" s="395" t="s">
        <v>19</v>
      </c>
      <c r="D19" s="396">
        <v>5.12</v>
      </c>
      <c r="E19" s="396">
        <v>0</v>
      </c>
      <c r="F19" s="409" t="s">
        <v>20</v>
      </c>
    </row>
    <row r="20" spans="1:6">
      <c r="A20" s="410">
        <v>10132</v>
      </c>
      <c r="B20" s="717" t="s">
        <v>35</v>
      </c>
      <c r="C20" s="393" t="s">
        <v>19</v>
      </c>
      <c r="D20" s="394">
        <v>32.24</v>
      </c>
      <c r="E20" s="394">
        <v>0</v>
      </c>
      <c r="F20" s="407" t="s">
        <v>20</v>
      </c>
    </row>
    <row r="21" spans="1:6">
      <c r="A21" s="411">
        <v>10134</v>
      </c>
      <c r="B21" s="718" t="s">
        <v>36</v>
      </c>
      <c r="C21" s="395" t="s">
        <v>19</v>
      </c>
      <c r="D21" s="396">
        <v>5.12</v>
      </c>
      <c r="E21" s="396">
        <v>0</v>
      </c>
      <c r="F21" s="409" t="s">
        <v>20</v>
      </c>
    </row>
    <row r="22" spans="1:6">
      <c r="A22" s="410">
        <v>10138</v>
      </c>
      <c r="B22" s="717" t="s">
        <v>37</v>
      </c>
      <c r="C22" s="393" t="s">
        <v>19</v>
      </c>
      <c r="D22" s="394">
        <v>5.12</v>
      </c>
      <c r="E22" s="394">
        <v>0</v>
      </c>
      <c r="F22" s="407" t="s">
        <v>20</v>
      </c>
    </row>
    <row r="23" spans="1:6">
      <c r="A23" s="411">
        <v>10139</v>
      </c>
      <c r="B23" s="718" t="s">
        <v>38</v>
      </c>
      <c r="C23" s="395" t="s">
        <v>19</v>
      </c>
      <c r="D23" s="396">
        <v>5.12</v>
      </c>
      <c r="E23" s="396">
        <v>0</v>
      </c>
      <c r="F23" s="409" t="s">
        <v>20</v>
      </c>
    </row>
    <row r="24" spans="1:6">
      <c r="A24" s="410">
        <v>10140</v>
      </c>
      <c r="B24" s="717" t="s">
        <v>39</v>
      </c>
      <c r="C24" s="393" t="s">
        <v>19</v>
      </c>
      <c r="D24" s="394">
        <v>5.12</v>
      </c>
      <c r="E24" s="394">
        <v>0</v>
      </c>
      <c r="F24" s="407" t="s">
        <v>20</v>
      </c>
    </row>
    <row r="25" spans="1:6">
      <c r="A25" s="411">
        <v>10146</v>
      </c>
      <c r="B25" s="718" t="s">
        <v>40</v>
      </c>
      <c r="C25" s="395" t="s">
        <v>19</v>
      </c>
      <c r="D25" s="396">
        <v>3.76</v>
      </c>
      <c r="E25" s="396">
        <v>0</v>
      </c>
      <c r="F25" s="409" t="s">
        <v>20</v>
      </c>
    </row>
    <row r="26" spans="1:6">
      <c r="A26" s="410">
        <v>10148</v>
      </c>
      <c r="B26" s="717" t="s">
        <v>5474</v>
      </c>
      <c r="C26" s="393" t="s">
        <v>19</v>
      </c>
      <c r="D26" s="394">
        <v>5.12</v>
      </c>
      <c r="E26" s="394">
        <v>0</v>
      </c>
      <c r="F26" s="407" t="s">
        <v>20</v>
      </c>
    </row>
    <row r="27" spans="1:6">
      <c r="A27" s="411">
        <v>10150</v>
      </c>
      <c r="B27" s="718" t="s">
        <v>42</v>
      </c>
      <c r="C27" s="395" t="s">
        <v>19</v>
      </c>
      <c r="D27" s="396">
        <v>5.12</v>
      </c>
      <c r="E27" s="396">
        <v>0</v>
      </c>
      <c r="F27" s="409" t="s">
        <v>20</v>
      </c>
    </row>
    <row r="28" spans="1:6">
      <c r="A28" s="410">
        <v>10153</v>
      </c>
      <c r="B28" s="717" t="s">
        <v>43</v>
      </c>
      <c r="C28" s="393" t="s">
        <v>19</v>
      </c>
      <c r="D28" s="394">
        <v>5.12</v>
      </c>
      <c r="E28" s="394">
        <v>0</v>
      </c>
      <c r="F28" s="407" t="s">
        <v>20</v>
      </c>
    </row>
    <row r="29" spans="1:6">
      <c r="A29" s="408">
        <v>102</v>
      </c>
      <c r="B29" s="391" t="s">
        <v>44</v>
      </c>
      <c r="C29" s="395"/>
      <c r="D29" s="396"/>
      <c r="E29" s="396"/>
      <c r="F29" s="409"/>
    </row>
    <row r="30" spans="1:6">
      <c r="A30" s="410">
        <v>10209</v>
      </c>
      <c r="B30" s="717" t="s">
        <v>45</v>
      </c>
      <c r="C30" s="393" t="s">
        <v>19</v>
      </c>
      <c r="D30" s="394">
        <v>8.86</v>
      </c>
      <c r="E30" s="394">
        <v>0</v>
      </c>
      <c r="F30" s="407" t="s">
        <v>20</v>
      </c>
    </row>
    <row r="31" spans="1:6">
      <c r="A31" s="411">
        <v>10222</v>
      </c>
      <c r="B31" s="718" t="s">
        <v>46</v>
      </c>
      <c r="C31" s="395" t="s">
        <v>19</v>
      </c>
      <c r="D31" s="396">
        <v>5.12</v>
      </c>
      <c r="E31" s="396">
        <v>0</v>
      </c>
      <c r="F31" s="409" t="s">
        <v>20</v>
      </c>
    </row>
    <row r="32" spans="1:6">
      <c r="A32" s="410">
        <v>10233</v>
      </c>
      <c r="B32" s="717" t="s">
        <v>47</v>
      </c>
      <c r="C32" s="393" t="s">
        <v>19</v>
      </c>
      <c r="D32" s="394">
        <v>3.47</v>
      </c>
      <c r="E32" s="394">
        <v>0</v>
      </c>
      <c r="F32" s="407" t="s">
        <v>20</v>
      </c>
    </row>
    <row r="33" spans="1:6">
      <c r="A33" s="411">
        <v>10235</v>
      </c>
      <c r="B33" s="718" t="s">
        <v>48</v>
      </c>
      <c r="C33" s="395" t="s">
        <v>19</v>
      </c>
      <c r="D33" s="396">
        <v>3.45</v>
      </c>
      <c r="E33" s="396">
        <v>0</v>
      </c>
      <c r="F33" s="409" t="s">
        <v>20</v>
      </c>
    </row>
    <row r="34" spans="1:6">
      <c r="A34" s="406">
        <v>2</v>
      </c>
      <c r="B34" s="716" t="s">
        <v>49</v>
      </c>
      <c r="C34" s="393"/>
      <c r="D34" s="394"/>
      <c r="E34" s="394"/>
      <c r="F34" s="407"/>
    </row>
    <row r="35" spans="1:6">
      <c r="A35" s="408">
        <v>203</v>
      </c>
      <c r="B35" s="391" t="s">
        <v>13874</v>
      </c>
      <c r="C35" s="395"/>
      <c r="D35" s="396"/>
      <c r="E35" s="396"/>
      <c r="F35" s="409"/>
    </row>
    <row r="36" spans="1:6">
      <c r="A36" s="410">
        <v>20356</v>
      </c>
      <c r="B36" s="717" t="s">
        <v>13875</v>
      </c>
      <c r="C36" s="393" t="s">
        <v>89</v>
      </c>
      <c r="D36" s="394">
        <v>36</v>
      </c>
      <c r="E36" s="394">
        <v>0</v>
      </c>
      <c r="F36" s="407" t="s">
        <v>53</v>
      </c>
    </row>
    <row r="37" spans="1:6">
      <c r="A37" s="408">
        <v>204</v>
      </c>
      <c r="B37" s="391" t="s">
        <v>50</v>
      </c>
      <c r="C37" s="395"/>
      <c r="D37" s="396"/>
      <c r="E37" s="396"/>
      <c r="F37" s="409"/>
    </row>
    <row r="38" spans="1:6">
      <c r="A38" s="410">
        <v>20416</v>
      </c>
      <c r="B38" s="717" t="s">
        <v>51</v>
      </c>
      <c r="C38" s="393" t="s">
        <v>52</v>
      </c>
      <c r="D38" s="394">
        <v>255.27</v>
      </c>
      <c r="E38" s="394">
        <v>0</v>
      </c>
      <c r="F38" s="407" t="s">
        <v>53</v>
      </c>
    </row>
    <row r="39" spans="1:6">
      <c r="A39" s="411">
        <v>20463</v>
      </c>
      <c r="B39" s="718" t="s">
        <v>55</v>
      </c>
      <c r="C39" s="395" t="s">
        <v>54</v>
      </c>
      <c r="D39" s="396">
        <v>3.58</v>
      </c>
      <c r="E39" s="396">
        <v>0</v>
      </c>
      <c r="F39" s="409" t="s">
        <v>53</v>
      </c>
    </row>
    <row r="40" spans="1:6">
      <c r="A40" s="410">
        <v>20468</v>
      </c>
      <c r="B40" s="717" t="s">
        <v>56</v>
      </c>
      <c r="C40" s="393" t="s">
        <v>54</v>
      </c>
      <c r="D40" s="394">
        <v>4.41</v>
      </c>
      <c r="E40" s="394">
        <v>0</v>
      </c>
      <c r="F40" s="407" t="s">
        <v>53</v>
      </c>
    </row>
    <row r="41" spans="1:6">
      <c r="A41" s="408">
        <v>205</v>
      </c>
      <c r="B41" s="391" t="s">
        <v>57</v>
      </c>
      <c r="C41" s="395"/>
      <c r="D41" s="396"/>
      <c r="E41" s="396"/>
      <c r="F41" s="409"/>
    </row>
    <row r="42" spans="1:6">
      <c r="A42" s="410">
        <v>20503</v>
      </c>
      <c r="B42" s="717" t="s">
        <v>58</v>
      </c>
      <c r="C42" s="393" t="s">
        <v>52</v>
      </c>
      <c r="D42" s="394">
        <v>48.27</v>
      </c>
      <c r="E42" s="394">
        <v>0</v>
      </c>
      <c r="F42" s="407" t="s">
        <v>53</v>
      </c>
    </row>
    <row r="43" spans="1:6">
      <c r="A43" s="411">
        <v>20505</v>
      </c>
      <c r="B43" s="718" t="s">
        <v>59</v>
      </c>
      <c r="C43" s="395" t="s">
        <v>54</v>
      </c>
      <c r="D43" s="396">
        <v>0.65</v>
      </c>
      <c r="E43" s="396">
        <v>0</v>
      </c>
      <c r="F43" s="409" t="s">
        <v>53</v>
      </c>
    </row>
    <row r="44" spans="1:6">
      <c r="A44" s="410">
        <v>20508</v>
      </c>
      <c r="B44" s="717" t="s">
        <v>10201</v>
      </c>
      <c r="C44" s="393" t="s">
        <v>54</v>
      </c>
      <c r="D44" s="394">
        <v>0.4</v>
      </c>
      <c r="E44" s="394">
        <v>0</v>
      </c>
      <c r="F44" s="407" t="s">
        <v>53</v>
      </c>
    </row>
    <row r="45" spans="1:6">
      <c r="A45" s="411">
        <v>20509</v>
      </c>
      <c r="B45" s="718" t="s">
        <v>4118</v>
      </c>
      <c r="C45" s="395" t="s">
        <v>54</v>
      </c>
      <c r="D45" s="396">
        <v>2.8</v>
      </c>
      <c r="E45" s="396">
        <v>0</v>
      </c>
      <c r="F45" s="409" t="s">
        <v>53</v>
      </c>
    </row>
    <row r="46" spans="1:6">
      <c r="A46" s="410">
        <v>20510</v>
      </c>
      <c r="B46" s="717" t="s">
        <v>10202</v>
      </c>
      <c r="C46" s="393" t="s">
        <v>54</v>
      </c>
      <c r="D46" s="394">
        <v>0.61</v>
      </c>
      <c r="E46" s="394">
        <v>0</v>
      </c>
      <c r="F46" s="407" t="s">
        <v>53</v>
      </c>
    </row>
    <row r="47" spans="1:6">
      <c r="A47" s="411">
        <v>20514</v>
      </c>
      <c r="B47" s="718" t="s">
        <v>60</v>
      </c>
      <c r="C47" s="395" t="s">
        <v>52</v>
      </c>
      <c r="D47" s="396">
        <v>240.3</v>
      </c>
      <c r="E47" s="396">
        <v>0</v>
      </c>
      <c r="F47" s="409" t="s">
        <v>53</v>
      </c>
    </row>
    <row r="48" spans="1:6">
      <c r="A48" s="410">
        <v>20516</v>
      </c>
      <c r="B48" s="717" t="s">
        <v>61</v>
      </c>
      <c r="C48" s="393" t="s">
        <v>54</v>
      </c>
      <c r="D48" s="394">
        <v>0.64</v>
      </c>
      <c r="E48" s="394">
        <v>0</v>
      </c>
      <c r="F48" s="407" t="s">
        <v>53</v>
      </c>
    </row>
    <row r="49" spans="1:6">
      <c r="A49" s="411">
        <v>20517</v>
      </c>
      <c r="B49" s="718" t="s">
        <v>62</v>
      </c>
      <c r="C49" s="395" t="s">
        <v>52</v>
      </c>
      <c r="D49" s="396">
        <v>57.39</v>
      </c>
      <c r="E49" s="396">
        <v>0</v>
      </c>
      <c r="F49" s="409" t="s">
        <v>53</v>
      </c>
    </row>
    <row r="50" spans="1:6">
      <c r="A50" s="410">
        <v>20518</v>
      </c>
      <c r="B50" s="717" t="s">
        <v>63</v>
      </c>
      <c r="C50" s="393" t="s">
        <v>52</v>
      </c>
      <c r="D50" s="394">
        <v>57.39</v>
      </c>
      <c r="E50" s="394">
        <v>0</v>
      </c>
      <c r="F50" s="407" t="s">
        <v>53</v>
      </c>
    </row>
    <row r="51" spans="1:6">
      <c r="A51" s="411">
        <v>20519</v>
      </c>
      <c r="B51" s="718" t="s">
        <v>64</v>
      </c>
      <c r="C51" s="395" t="s">
        <v>52</v>
      </c>
      <c r="D51" s="396">
        <v>57.39</v>
      </c>
      <c r="E51" s="396">
        <v>0</v>
      </c>
      <c r="F51" s="409" t="s">
        <v>53</v>
      </c>
    </row>
    <row r="52" spans="1:6">
      <c r="A52" s="410">
        <v>20520</v>
      </c>
      <c r="B52" s="717" t="s">
        <v>65</v>
      </c>
      <c r="C52" s="393" t="s">
        <v>52</v>
      </c>
      <c r="D52" s="394">
        <v>57.39</v>
      </c>
      <c r="E52" s="394">
        <v>0</v>
      </c>
      <c r="F52" s="407" t="s">
        <v>53</v>
      </c>
    </row>
    <row r="53" spans="1:6">
      <c r="A53" s="411">
        <v>20521</v>
      </c>
      <c r="B53" s="718" t="s">
        <v>66</v>
      </c>
      <c r="C53" s="395" t="s">
        <v>52</v>
      </c>
      <c r="D53" s="396">
        <v>54.65</v>
      </c>
      <c r="E53" s="396">
        <v>0</v>
      </c>
      <c r="F53" s="409" t="s">
        <v>53</v>
      </c>
    </row>
    <row r="54" spans="1:6">
      <c r="A54" s="410">
        <v>20522</v>
      </c>
      <c r="B54" s="717" t="s">
        <v>67</v>
      </c>
      <c r="C54" s="393" t="s">
        <v>52</v>
      </c>
      <c r="D54" s="394">
        <v>68.239999999999995</v>
      </c>
      <c r="E54" s="394">
        <v>0</v>
      </c>
      <c r="F54" s="407" t="s">
        <v>53</v>
      </c>
    </row>
    <row r="55" spans="1:6">
      <c r="A55" s="411">
        <v>20524</v>
      </c>
      <c r="B55" s="718" t="s">
        <v>68</v>
      </c>
      <c r="C55" s="395" t="s">
        <v>52</v>
      </c>
      <c r="D55" s="396">
        <v>42.84</v>
      </c>
      <c r="E55" s="396">
        <v>0</v>
      </c>
      <c r="F55" s="409" t="s">
        <v>53</v>
      </c>
    </row>
    <row r="56" spans="1:6">
      <c r="A56" s="410">
        <v>20553</v>
      </c>
      <c r="B56" s="717" t="s">
        <v>69</v>
      </c>
      <c r="C56" s="393" t="s">
        <v>52</v>
      </c>
      <c r="D56" s="394">
        <v>57.39</v>
      </c>
      <c r="E56" s="394">
        <v>0</v>
      </c>
      <c r="F56" s="407" t="s">
        <v>53</v>
      </c>
    </row>
    <row r="57" spans="1:6">
      <c r="A57" s="411">
        <v>20554</v>
      </c>
      <c r="B57" s="718" t="s">
        <v>70</v>
      </c>
      <c r="C57" s="395" t="s">
        <v>52</v>
      </c>
      <c r="D57" s="396">
        <v>25</v>
      </c>
      <c r="E57" s="396">
        <v>0</v>
      </c>
      <c r="F57" s="409" t="s">
        <v>53</v>
      </c>
    </row>
    <row r="58" spans="1:6">
      <c r="A58" s="410">
        <v>20556</v>
      </c>
      <c r="B58" s="717" t="s">
        <v>13876</v>
      </c>
      <c r="C58" s="393" t="s">
        <v>52</v>
      </c>
      <c r="D58" s="394">
        <v>59.42</v>
      </c>
      <c r="E58" s="394">
        <v>0</v>
      </c>
      <c r="F58" s="407" t="s">
        <v>53</v>
      </c>
    </row>
    <row r="59" spans="1:6">
      <c r="A59" s="411">
        <v>20567</v>
      </c>
      <c r="B59" s="718" t="s">
        <v>71</v>
      </c>
      <c r="C59" s="395" t="s">
        <v>52</v>
      </c>
      <c r="D59" s="396">
        <v>248.28</v>
      </c>
      <c r="E59" s="396">
        <v>0</v>
      </c>
      <c r="F59" s="409" t="s">
        <v>53</v>
      </c>
    </row>
    <row r="60" spans="1:6">
      <c r="A60" s="410">
        <v>20568</v>
      </c>
      <c r="B60" s="717" t="s">
        <v>72</v>
      </c>
      <c r="C60" s="393" t="s">
        <v>52</v>
      </c>
      <c r="D60" s="394">
        <v>336.14</v>
      </c>
      <c r="E60" s="394">
        <v>0</v>
      </c>
      <c r="F60" s="407" t="s">
        <v>53</v>
      </c>
    </row>
    <row r="61" spans="1:6">
      <c r="A61" s="411">
        <v>20571</v>
      </c>
      <c r="B61" s="718" t="s">
        <v>73</v>
      </c>
      <c r="C61" s="395" t="s">
        <v>52</v>
      </c>
      <c r="D61" s="396">
        <v>57.39</v>
      </c>
      <c r="E61" s="396">
        <v>0</v>
      </c>
      <c r="F61" s="409" t="s">
        <v>53</v>
      </c>
    </row>
    <row r="62" spans="1:6">
      <c r="A62" s="410">
        <v>20572</v>
      </c>
      <c r="B62" s="717" t="s">
        <v>74</v>
      </c>
      <c r="C62" s="393" t="s">
        <v>54</v>
      </c>
      <c r="D62" s="394">
        <v>2.5099999999999998</v>
      </c>
      <c r="E62" s="394">
        <v>0</v>
      </c>
      <c r="F62" s="407" t="s">
        <v>53</v>
      </c>
    </row>
    <row r="63" spans="1:6">
      <c r="A63" s="411">
        <v>20578</v>
      </c>
      <c r="B63" s="718" t="s">
        <v>75</v>
      </c>
      <c r="C63" s="395" t="s">
        <v>52</v>
      </c>
      <c r="D63" s="396">
        <v>60.72</v>
      </c>
      <c r="E63" s="396">
        <v>0</v>
      </c>
      <c r="F63" s="409" t="s">
        <v>53</v>
      </c>
    </row>
    <row r="64" spans="1:6">
      <c r="A64" s="410">
        <v>20580</v>
      </c>
      <c r="B64" s="717" t="s">
        <v>76</v>
      </c>
      <c r="C64" s="393" t="s">
        <v>52</v>
      </c>
      <c r="D64" s="394">
        <v>41.5</v>
      </c>
      <c r="E64" s="394">
        <v>0</v>
      </c>
      <c r="F64" s="407" t="s">
        <v>53</v>
      </c>
    </row>
    <row r="65" spans="1:6">
      <c r="A65" s="411">
        <v>20584</v>
      </c>
      <c r="B65" s="718" t="s">
        <v>77</v>
      </c>
      <c r="C65" s="395" t="s">
        <v>54</v>
      </c>
      <c r="D65" s="396">
        <v>1.29</v>
      </c>
      <c r="E65" s="396">
        <v>0</v>
      </c>
      <c r="F65" s="409" t="s">
        <v>53</v>
      </c>
    </row>
    <row r="66" spans="1:6">
      <c r="A66" s="410">
        <v>20588</v>
      </c>
      <c r="B66" s="717" t="s">
        <v>78</v>
      </c>
      <c r="C66" s="393" t="s">
        <v>54</v>
      </c>
      <c r="D66" s="394">
        <v>2.4</v>
      </c>
      <c r="E66" s="394">
        <v>0</v>
      </c>
      <c r="F66" s="407" t="s">
        <v>53</v>
      </c>
    </row>
    <row r="67" spans="1:6">
      <c r="A67" s="408">
        <v>207</v>
      </c>
      <c r="B67" s="391" t="s">
        <v>57</v>
      </c>
      <c r="C67" s="395"/>
      <c r="D67" s="396"/>
      <c r="E67" s="396"/>
      <c r="F67" s="409"/>
    </row>
    <row r="68" spans="1:6">
      <c r="A68" s="410">
        <v>20732</v>
      </c>
      <c r="B68" s="717" t="s">
        <v>10203</v>
      </c>
      <c r="C68" s="393" t="s">
        <v>54</v>
      </c>
      <c r="D68" s="394">
        <v>2.12</v>
      </c>
      <c r="E68" s="394">
        <v>0</v>
      </c>
      <c r="F68" s="407" t="s">
        <v>53</v>
      </c>
    </row>
    <row r="69" spans="1:6">
      <c r="A69" s="411">
        <v>20746</v>
      </c>
      <c r="B69" s="718" t="s">
        <v>79</v>
      </c>
      <c r="C69" s="395" t="s">
        <v>54</v>
      </c>
      <c r="D69" s="396">
        <v>2.4500000000000002</v>
      </c>
      <c r="E69" s="396">
        <v>0</v>
      </c>
      <c r="F69" s="409" t="s">
        <v>53</v>
      </c>
    </row>
    <row r="70" spans="1:6">
      <c r="A70" s="406">
        <v>209</v>
      </c>
      <c r="B70" s="716" t="s">
        <v>80</v>
      </c>
      <c r="C70" s="393"/>
      <c r="D70" s="394"/>
      <c r="E70" s="394"/>
      <c r="F70" s="407"/>
    </row>
    <row r="71" spans="1:6">
      <c r="A71" s="411">
        <v>20910</v>
      </c>
      <c r="B71" s="718" t="s">
        <v>81</v>
      </c>
      <c r="C71" s="395" t="s">
        <v>82</v>
      </c>
      <c r="D71" s="396">
        <v>23.08</v>
      </c>
      <c r="E71" s="396">
        <v>0</v>
      </c>
      <c r="F71" s="409" t="s">
        <v>53</v>
      </c>
    </row>
    <row r="72" spans="1:6">
      <c r="A72" s="406">
        <v>210</v>
      </c>
      <c r="B72" s="716" t="s">
        <v>80</v>
      </c>
      <c r="C72" s="393"/>
      <c r="D72" s="394"/>
      <c r="E72" s="394"/>
      <c r="F72" s="407"/>
    </row>
    <row r="73" spans="1:6">
      <c r="A73" s="411">
        <v>21004</v>
      </c>
      <c r="B73" s="718" t="s">
        <v>83</v>
      </c>
      <c r="C73" s="395" t="s">
        <v>82</v>
      </c>
      <c r="D73" s="396">
        <v>24.24</v>
      </c>
      <c r="E73" s="396">
        <v>0</v>
      </c>
      <c r="F73" s="409" t="s">
        <v>53</v>
      </c>
    </row>
    <row r="74" spans="1:6">
      <c r="A74" s="410">
        <v>21005</v>
      </c>
      <c r="B74" s="717" t="s">
        <v>84</v>
      </c>
      <c r="C74" s="393" t="s">
        <v>52</v>
      </c>
      <c r="D74" s="400">
        <v>4233.33</v>
      </c>
      <c r="E74" s="394">
        <v>0</v>
      </c>
      <c r="F74" s="407" t="s">
        <v>53</v>
      </c>
    </row>
    <row r="75" spans="1:6">
      <c r="A75" s="411">
        <v>21009</v>
      </c>
      <c r="B75" s="718" t="s">
        <v>85</v>
      </c>
      <c r="C75" s="395" t="s">
        <v>86</v>
      </c>
      <c r="D75" s="396">
        <v>23.58</v>
      </c>
      <c r="E75" s="396">
        <v>0</v>
      </c>
      <c r="F75" s="409" t="s">
        <v>53</v>
      </c>
    </row>
    <row r="76" spans="1:6">
      <c r="A76" s="410">
        <v>21016</v>
      </c>
      <c r="B76" s="717" t="s">
        <v>4119</v>
      </c>
      <c r="C76" s="393" t="s">
        <v>86</v>
      </c>
      <c r="D76" s="394">
        <v>5.5</v>
      </c>
      <c r="E76" s="394">
        <v>0</v>
      </c>
      <c r="F76" s="407" t="s">
        <v>53</v>
      </c>
    </row>
    <row r="77" spans="1:6">
      <c r="A77" s="411">
        <v>21018</v>
      </c>
      <c r="B77" s="718" t="s">
        <v>4120</v>
      </c>
      <c r="C77" s="395" t="s">
        <v>86</v>
      </c>
      <c r="D77" s="396">
        <v>4.75</v>
      </c>
      <c r="E77" s="396">
        <v>0</v>
      </c>
      <c r="F77" s="409" t="s">
        <v>53</v>
      </c>
    </row>
    <row r="78" spans="1:6">
      <c r="A78" s="410">
        <v>21021</v>
      </c>
      <c r="B78" s="717" t="s">
        <v>87</v>
      </c>
      <c r="C78" s="393" t="s">
        <v>82</v>
      </c>
      <c r="D78" s="394">
        <v>44.69</v>
      </c>
      <c r="E78" s="394">
        <v>0</v>
      </c>
      <c r="F78" s="407" t="s">
        <v>53</v>
      </c>
    </row>
    <row r="79" spans="1:6">
      <c r="A79" s="411">
        <v>21023</v>
      </c>
      <c r="B79" s="718" t="s">
        <v>88</v>
      </c>
      <c r="C79" s="395" t="s">
        <v>89</v>
      </c>
      <c r="D79" s="396">
        <v>1.78</v>
      </c>
      <c r="E79" s="396">
        <v>0</v>
      </c>
      <c r="F79" s="409" t="s">
        <v>53</v>
      </c>
    </row>
    <row r="80" spans="1:6">
      <c r="A80" s="410">
        <v>21028</v>
      </c>
      <c r="B80" s="717" t="s">
        <v>90</v>
      </c>
      <c r="C80" s="393" t="s">
        <v>91</v>
      </c>
      <c r="D80" s="394">
        <v>117.37</v>
      </c>
      <c r="E80" s="394">
        <v>0</v>
      </c>
      <c r="F80" s="407" t="s">
        <v>53</v>
      </c>
    </row>
    <row r="81" spans="1:6">
      <c r="A81" s="411">
        <v>21030</v>
      </c>
      <c r="B81" s="718" t="s">
        <v>92</v>
      </c>
      <c r="C81" s="395" t="s">
        <v>82</v>
      </c>
      <c r="D81" s="396">
        <v>9.8699999999999992</v>
      </c>
      <c r="E81" s="396">
        <v>0</v>
      </c>
      <c r="F81" s="409" t="s">
        <v>53</v>
      </c>
    </row>
    <row r="82" spans="1:6">
      <c r="A82" s="410">
        <v>21031</v>
      </c>
      <c r="B82" s="717" t="s">
        <v>93</v>
      </c>
      <c r="C82" s="393" t="s">
        <v>82</v>
      </c>
      <c r="D82" s="394">
        <v>13.34</v>
      </c>
      <c r="E82" s="394">
        <v>0</v>
      </c>
      <c r="F82" s="407" t="s">
        <v>53</v>
      </c>
    </row>
    <row r="83" spans="1:6">
      <c r="A83" s="411">
        <v>21032</v>
      </c>
      <c r="B83" s="718" t="s">
        <v>94</v>
      </c>
      <c r="C83" s="395" t="s">
        <v>82</v>
      </c>
      <c r="D83" s="396">
        <v>16.510000000000002</v>
      </c>
      <c r="E83" s="396">
        <v>0</v>
      </c>
      <c r="F83" s="409" t="s">
        <v>53</v>
      </c>
    </row>
    <row r="84" spans="1:6">
      <c r="A84" s="410">
        <v>21033</v>
      </c>
      <c r="B84" s="717" t="s">
        <v>95</v>
      </c>
      <c r="C84" s="393" t="s">
        <v>82</v>
      </c>
      <c r="D84" s="394">
        <v>23.28</v>
      </c>
      <c r="E84" s="394">
        <v>0</v>
      </c>
      <c r="F84" s="407" t="s">
        <v>53</v>
      </c>
    </row>
    <row r="85" spans="1:6">
      <c r="A85" s="411">
        <v>21039</v>
      </c>
      <c r="B85" s="718" t="s">
        <v>96</v>
      </c>
      <c r="C85" s="395" t="s">
        <v>86</v>
      </c>
      <c r="D85" s="396">
        <v>10.71</v>
      </c>
      <c r="E85" s="396">
        <v>0</v>
      </c>
      <c r="F85" s="409" t="s">
        <v>53</v>
      </c>
    </row>
    <row r="86" spans="1:6">
      <c r="A86" s="410">
        <v>21040</v>
      </c>
      <c r="B86" s="717" t="s">
        <v>97</v>
      </c>
      <c r="C86" s="393" t="s">
        <v>86</v>
      </c>
      <c r="D86" s="394">
        <v>19.38</v>
      </c>
      <c r="E86" s="394">
        <v>0</v>
      </c>
      <c r="F86" s="407" t="s">
        <v>53</v>
      </c>
    </row>
    <row r="87" spans="1:6">
      <c r="A87" s="411">
        <v>21041</v>
      </c>
      <c r="B87" s="718" t="s">
        <v>98</v>
      </c>
      <c r="C87" s="395" t="s">
        <v>86</v>
      </c>
      <c r="D87" s="396">
        <v>15.48</v>
      </c>
      <c r="E87" s="396">
        <v>0</v>
      </c>
      <c r="F87" s="409" t="s">
        <v>53</v>
      </c>
    </row>
    <row r="88" spans="1:6">
      <c r="A88" s="410">
        <v>21042</v>
      </c>
      <c r="B88" s="717" t="s">
        <v>99</v>
      </c>
      <c r="C88" s="393" t="s">
        <v>86</v>
      </c>
      <c r="D88" s="394">
        <v>22.19</v>
      </c>
      <c r="E88" s="394">
        <v>0</v>
      </c>
      <c r="F88" s="407" t="s">
        <v>53</v>
      </c>
    </row>
    <row r="89" spans="1:6">
      <c r="A89" s="411">
        <v>21043</v>
      </c>
      <c r="B89" s="718" t="s">
        <v>100</v>
      </c>
      <c r="C89" s="395" t="s">
        <v>86</v>
      </c>
      <c r="D89" s="396">
        <v>135.13</v>
      </c>
      <c r="E89" s="396">
        <v>0</v>
      </c>
      <c r="F89" s="409" t="s">
        <v>53</v>
      </c>
    </row>
    <row r="90" spans="1:6">
      <c r="A90" s="410">
        <v>21060</v>
      </c>
      <c r="B90" s="717" t="s">
        <v>101</v>
      </c>
      <c r="C90" s="393" t="s">
        <v>86</v>
      </c>
      <c r="D90" s="394">
        <v>4.17</v>
      </c>
      <c r="E90" s="394">
        <v>0</v>
      </c>
      <c r="F90" s="407" t="s">
        <v>53</v>
      </c>
    </row>
    <row r="91" spans="1:6">
      <c r="A91" s="411">
        <v>21061</v>
      </c>
      <c r="B91" s="718" t="s">
        <v>102</v>
      </c>
      <c r="C91" s="395" t="s">
        <v>86</v>
      </c>
      <c r="D91" s="396">
        <v>3.08</v>
      </c>
      <c r="E91" s="396">
        <v>0</v>
      </c>
      <c r="F91" s="409" t="s">
        <v>53</v>
      </c>
    </row>
    <row r="92" spans="1:6">
      <c r="A92" s="410">
        <v>21076</v>
      </c>
      <c r="B92" s="717" t="s">
        <v>103</v>
      </c>
      <c r="C92" s="393" t="s">
        <v>86</v>
      </c>
      <c r="D92" s="394">
        <v>7.46</v>
      </c>
      <c r="E92" s="394">
        <v>0</v>
      </c>
      <c r="F92" s="407" t="s">
        <v>53</v>
      </c>
    </row>
    <row r="93" spans="1:6">
      <c r="A93" s="411">
        <v>21078</v>
      </c>
      <c r="B93" s="718" t="s">
        <v>104</v>
      </c>
      <c r="C93" s="395" t="s">
        <v>82</v>
      </c>
      <c r="D93" s="396">
        <v>32.53</v>
      </c>
      <c r="E93" s="396">
        <v>0</v>
      </c>
      <c r="F93" s="409" t="s">
        <v>53</v>
      </c>
    </row>
    <row r="94" spans="1:6">
      <c r="A94" s="410">
        <v>21083</v>
      </c>
      <c r="B94" s="717" t="s">
        <v>105</v>
      </c>
      <c r="C94" s="393" t="s">
        <v>86</v>
      </c>
      <c r="D94" s="394">
        <v>4.99</v>
      </c>
      <c r="E94" s="394">
        <v>0</v>
      </c>
      <c r="F94" s="407" t="s">
        <v>53</v>
      </c>
    </row>
    <row r="95" spans="1:6">
      <c r="A95" s="411">
        <v>21085</v>
      </c>
      <c r="B95" s="718" t="s">
        <v>106</v>
      </c>
      <c r="C95" s="395" t="s">
        <v>52</v>
      </c>
      <c r="D95" s="399">
        <v>3233.33</v>
      </c>
      <c r="E95" s="396">
        <v>0</v>
      </c>
      <c r="F95" s="409" t="s">
        <v>53</v>
      </c>
    </row>
    <row r="96" spans="1:6">
      <c r="A96" s="410">
        <v>21086</v>
      </c>
      <c r="B96" s="717" t="s">
        <v>107</v>
      </c>
      <c r="C96" s="393" t="s">
        <v>86</v>
      </c>
      <c r="D96" s="394">
        <v>11.53</v>
      </c>
      <c r="E96" s="394">
        <v>0</v>
      </c>
      <c r="F96" s="407" t="s">
        <v>53</v>
      </c>
    </row>
    <row r="97" spans="1:6">
      <c r="A97" s="411">
        <v>21087</v>
      </c>
      <c r="B97" s="718" t="s">
        <v>108</v>
      </c>
      <c r="C97" s="395" t="s">
        <v>86</v>
      </c>
      <c r="D97" s="396">
        <v>31.48</v>
      </c>
      <c r="E97" s="396">
        <v>0</v>
      </c>
      <c r="F97" s="409" t="s">
        <v>53</v>
      </c>
    </row>
    <row r="98" spans="1:6">
      <c r="A98" s="410">
        <v>21089</v>
      </c>
      <c r="B98" s="717" t="s">
        <v>109</v>
      </c>
      <c r="C98" s="393" t="s">
        <v>86</v>
      </c>
      <c r="D98" s="394">
        <v>6.9</v>
      </c>
      <c r="E98" s="394">
        <v>0</v>
      </c>
      <c r="F98" s="407" t="s">
        <v>53</v>
      </c>
    </row>
    <row r="99" spans="1:6">
      <c r="A99" s="411">
        <v>21090</v>
      </c>
      <c r="B99" s="718" t="s">
        <v>110</v>
      </c>
      <c r="C99" s="395" t="s">
        <v>82</v>
      </c>
      <c r="D99" s="396">
        <v>43.27</v>
      </c>
      <c r="E99" s="396">
        <v>0</v>
      </c>
      <c r="F99" s="409" t="s">
        <v>53</v>
      </c>
    </row>
    <row r="100" spans="1:6">
      <c r="A100" s="410">
        <v>21091</v>
      </c>
      <c r="B100" s="717" t="s">
        <v>111</v>
      </c>
      <c r="C100" s="393" t="s">
        <v>82</v>
      </c>
      <c r="D100" s="394">
        <v>18.3</v>
      </c>
      <c r="E100" s="394">
        <v>0</v>
      </c>
      <c r="F100" s="407" t="s">
        <v>53</v>
      </c>
    </row>
    <row r="101" spans="1:6">
      <c r="A101" s="411">
        <v>21093</v>
      </c>
      <c r="B101" s="718" t="s">
        <v>112</v>
      </c>
      <c r="C101" s="395" t="s">
        <v>86</v>
      </c>
      <c r="D101" s="396">
        <v>62.26</v>
      </c>
      <c r="E101" s="396">
        <v>0</v>
      </c>
      <c r="F101" s="409" t="s">
        <v>53</v>
      </c>
    </row>
    <row r="102" spans="1:6">
      <c r="A102" s="410">
        <v>21094</v>
      </c>
      <c r="B102" s="717" t="s">
        <v>113</v>
      </c>
      <c r="C102" s="393" t="s">
        <v>86</v>
      </c>
      <c r="D102" s="394">
        <v>42.11</v>
      </c>
      <c r="E102" s="394">
        <v>0</v>
      </c>
      <c r="F102" s="407" t="s">
        <v>53</v>
      </c>
    </row>
    <row r="103" spans="1:6">
      <c r="A103" s="411">
        <v>21097</v>
      </c>
      <c r="B103" s="718" t="s">
        <v>114</v>
      </c>
      <c r="C103" s="395" t="s">
        <v>86</v>
      </c>
      <c r="D103" s="396">
        <v>24.95</v>
      </c>
      <c r="E103" s="396">
        <v>0</v>
      </c>
      <c r="F103" s="409" t="s">
        <v>53</v>
      </c>
    </row>
    <row r="104" spans="1:6">
      <c r="A104" s="406">
        <v>211</v>
      </c>
      <c r="B104" s="716" t="s">
        <v>115</v>
      </c>
      <c r="C104" s="393"/>
      <c r="D104" s="394"/>
      <c r="E104" s="394"/>
      <c r="F104" s="407"/>
    </row>
    <row r="105" spans="1:6">
      <c r="A105" s="411">
        <v>21103</v>
      </c>
      <c r="B105" s="718" t="s">
        <v>116</v>
      </c>
      <c r="C105" s="395" t="s">
        <v>86</v>
      </c>
      <c r="D105" s="396">
        <v>13.83</v>
      </c>
      <c r="E105" s="396">
        <v>0</v>
      </c>
      <c r="F105" s="409" t="s">
        <v>53</v>
      </c>
    </row>
    <row r="106" spans="1:6">
      <c r="A106" s="410">
        <v>21106</v>
      </c>
      <c r="B106" s="717" t="s">
        <v>117</v>
      </c>
      <c r="C106" s="393" t="s">
        <v>86</v>
      </c>
      <c r="D106" s="394">
        <v>6.92</v>
      </c>
      <c r="E106" s="394">
        <v>0</v>
      </c>
      <c r="F106" s="407" t="s">
        <v>53</v>
      </c>
    </row>
    <row r="107" spans="1:6">
      <c r="A107" s="411">
        <v>21108</v>
      </c>
      <c r="B107" s="718" t="s">
        <v>118</v>
      </c>
      <c r="C107" s="395" t="s">
        <v>86</v>
      </c>
      <c r="D107" s="396">
        <v>28.5</v>
      </c>
      <c r="E107" s="396">
        <v>0</v>
      </c>
      <c r="F107" s="409" t="s">
        <v>53</v>
      </c>
    </row>
    <row r="108" spans="1:6">
      <c r="A108" s="410">
        <v>21109</v>
      </c>
      <c r="B108" s="717" t="s">
        <v>119</v>
      </c>
      <c r="C108" s="393" t="s">
        <v>120</v>
      </c>
      <c r="D108" s="394">
        <v>57.47</v>
      </c>
      <c r="E108" s="394">
        <v>0</v>
      </c>
      <c r="F108" s="407" t="s">
        <v>53</v>
      </c>
    </row>
    <row r="109" spans="1:6">
      <c r="A109" s="411">
        <v>21111</v>
      </c>
      <c r="B109" s="718" t="s">
        <v>121</v>
      </c>
      <c r="C109" s="395" t="s">
        <v>86</v>
      </c>
      <c r="D109" s="396">
        <v>33.369999999999997</v>
      </c>
      <c r="E109" s="396">
        <v>0</v>
      </c>
      <c r="F109" s="409" t="s">
        <v>53</v>
      </c>
    </row>
    <row r="110" spans="1:6">
      <c r="A110" s="410">
        <v>21116</v>
      </c>
      <c r="B110" s="717" t="s">
        <v>122</v>
      </c>
      <c r="C110" s="393" t="s">
        <v>82</v>
      </c>
      <c r="D110" s="394">
        <v>12.06</v>
      </c>
      <c r="E110" s="394">
        <v>0</v>
      </c>
      <c r="F110" s="407" t="s">
        <v>53</v>
      </c>
    </row>
    <row r="111" spans="1:6">
      <c r="A111" s="411">
        <v>21118</v>
      </c>
      <c r="B111" s="718" t="s">
        <v>123</v>
      </c>
      <c r="C111" s="395" t="s">
        <v>86</v>
      </c>
      <c r="D111" s="396">
        <v>21.56</v>
      </c>
      <c r="E111" s="396">
        <v>0</v>
      </c>
      <c r="F111" s="409" t="s">
        <v>53</v>
      </c>
    </row>
    <row r="112" spans="1:6">
      <c r="A112" s="410">
        <v>21120</v>
      </c>
      <c r="B112" s="717" t="s">
        <v>124</v>
      </c>
      <c r="C112" s="393" t="s">
        <v>52</v>
      </c>
      <c r="D112" s="400">
        <v>3233.33</v>
      </c>
      <c r="E112" s="394">
        <v>0</v>
      </c>
      <c r="F112" s="407" t="s">
        <v>53</v>
      </c>
    </row>
    <row r="113" spans="1:6">
      <c r="A113" s="411">
        <v>21121</v>
      </c>
      <c r="B113" s="718" t="s">
        <v>125</v>
      </c>
      <c r="C113" s="395" t="s">
        <v>82</v>
      </c>
      <c r="D113" s="396">
        <v>44.69</v>
      </c>
      <c r="E113" s="396">
        <v>0</v>
      </c>
      <c r="F113" s="409" t="s">
        <v>53</v>
      </c>
    </row>
    <row r="114" spans="1:6">
      <c r="A114" s="410">
        <v>21144</v>
      </c>
      <c r="B114" s="717" t="s">
        <v>126</v>
      </c>
      <c r="C114" s="393" t="s">
        <v>86</v>
      </c>
      <c r="D114" s="394">
        <v>10.71</v>
      </c>
      <c r="E114" s="394">
        <v>0</v>
      </c>
      <c r="F114" s="407" t="s">
        <v>53</v>
      </c>
    </row>
    <row r="115" spans="1:6">
      <c r="A115" s="411">
        <v>21151</v>
      </c>
      <c r="B115" s="718" t="s">
        <v>127</v>
      </c>
      <c r="C115" s="395" t="s">
        <v>86</v>
      </c>
      <c r="D115" s="396">
        <v>2.33</v>
      </c>
      <c r="E115" s="396">
        <v>0</v>
      </c>
      <c r="F115" s="409" t="s">
        <v>53</v>
      </c>
    </row>
    <row r="116" spans="1:6">
      <c r="A116" s="410">
        <v>21170</v>
      </c>
      <c r="B116" s="717" t="s">
        <v>128</v>
      </c>
      <c r="C116" s="393" t="s">
        <v>86</v>
      </c>
      <c r="D116" s="394">
        <v>6.65</v>
      </c>
      <c r="E116" s="394">
        <v>0</v>
      </c>
      <c r="F116" s="407" t="s">
        <v>53</v>
      </c>
    </row>
    <row r="117" spans="1:6">
      <c r="A117" s="411">
        <v>21188</v>
      </c>
      <c r="B117" s="718" t="s">
        <v>129</v>
      </c>
      <c r="C117" s="395" t="s">
        <v>86</v>
      </c>
      <c r="D117" s="396">
        <v>5.17</v>
      </c>
      <c r="E117" s="396">
        <v>0</v>
      </c>
      <c r="F117" s="409" t="s">
        <v>53</v>
      </c>
    </row>
    <row r="118" spans="1:6">
      <c r="A118" s="406">
        <v>212</v>
      </c>
      <c r="B118" s="716" t="s">
        <v>130</v>
      </c>
      <c r="C118" s="393"/>
      <c r="D118" s="394"/>
      <c r="E118" s="394"/>
      <c r="F118" s="407"/>
    </row>
    <row r="119" spans="1:6">
      <c r="A119" s="411">
        <v>21205</v>
      </c>
      <c r="B119" s="718" t="s">
        <v>131</v>
      </c>
      <c r="C119" s="395" t="s">
        <v>86</v>
      </c>
      <c r="D119" s="396">
        <v>8.8800000000000008</v>
      </c>
      <c r="E119" s="396">
        <v>0</v>
      </c>
      <c r="F119" s="409" t="s">
        <v>53</v>
      </c>
    </row>
    <row r="120" spans="1:6">
      <c r="A120" s="410">
        <v>21211</v>
      </c>
      <c r="B120" s="717" t="s">
        <v>132</v>
      </c>
      <c r="C120" s="393" t="s">
        <v>82</v>
      </c>
      <c r="D120" s="394">
        <v>3.53</v>
      </c>
      <c r="E120" s="394">
        <v>0</v>
      </c>
      <c r="F120" s="407" t="s">
        <v>53</v>
      </c>
    </row>
    <row r="121" spans="1:6">
      <c r="A121" s="411">
        <v>21216</v>
      </c>
      <c r="B121" s="718" t="s">
        <v>133</v>
      </c>
      <c r="C121" s="395" t="s">
        <v>86</v>
      </c>
      <c r="D121" s="396">
        <v>64.819999999999993</v>
      </c>
      <c r="E121" s="396">
        <v>0</v>
      </c>
      <c r="F121" s="409" t="s">
        <v>53</v>
      </c>
    </row>
    <row r="122" spans="1:6">
      <c r="A122" s="406">
        <v>213</v>
      </c>
      <c r="B122" s="716" t="s">
        <v>115</v>
      </c>
      <c r="C122" s="393"/>
      <c r="D122" s="394"/>
      <c r="E122" s="394"/>
      <c r="F122" s="407"/>
    </row>
    <row r="123" spans="1:6">
      <c r="A123" s="411">
        <v>21306</v>
      </c>
      <c r="B123" s="718" t="s">
        <v>134</v>
      </c>
      <c r="C123" s="395" t="s">
        <v>86</v>
      </c>
      <c r="D123" s="396">
        <v>10.92</v>
      </c>
      <c r="E123" s="396">
        <v>0</v>
      </c>
      <c r="F123" s="409" t="s">
        <v>53</v>
      </c>
    </row>
    <row r="124" spans="1:6">
      <c r="A124" s="406">
        <v>215</v>
      </c>
      <c r="B124" s="716" t="s">
        <v>135</v>
      </c>
      <c r="C124" s="393"/>
      <c r="D124" s="394"/>
      <c r="E124" s="394"/>
      <c r="F124" s="407"/>
    </row>
    <row r="125" spans="1:6">
      <c r="A125" s="411">
        <v>21516</v>
      </c>
      <c r="B125" s="718" t="s">
        <v>136</v>
      </c>
      <c r="C125" s="395" t="s">
        <v>54</v>
      </c>
      <c r="D125" s="396">
        <v>3.3</v>
      </c>
      <c r="E125" s="396">
        <v>0</v>
      </c>
      <c r="F125" s="409" t="s">
        <v>53</v>
      </c>
    </row>
    <row r="126" spans="1:6">
      <c r="A126" s="410">
        <v>21517</v>
      </c>
      <c r="B126" s="717" t="s">
        <v>137</v>
      </c>
      <c r="C126" s="393" t="s">
        <v>54</v>
      </c>
      <c r="D126" s="394">
        <v>3.29</v>
      </c>
      <c r="E126" s="394">
        <v>0</v>
      </c>
      <c r="F126" s="407" t="s">
        <v>53</v>
      </c>
    </row>
    <row r="127" spans="1:6">
      <c r="A127" s="411">
        <v>21518</v>
      </c>
      <c r="B127" s="718" t="s">
        <v>138</v>
      </c>
      <c r="C127" s="395" t="s">
        <v>54</v>
      </c>
      <c r="D127" s="396">
        <v>3.14</v>
      </c>
      <c r="E127" s="396">
        <v>0</v>
      </c>
      <c r="F127" s="409" t="s">
        <v>53</v>
      </c>
    </row>
    <row r="128" spans="1:6">
      <c r="A128" s="410">
        <v>21519</v>
      </c>
      <c r="B128" s="717" t="s">
        <v>10204</v>
      </c>
      <c r="C128" s="393" t="s">
        <v>54</v>
      </c>
      <c r="D128" s="394">
        <v>3.07</v>
      </c>
      <c r="E128" s="394">
        <v>0</v>
      </c>
      <c r="F128" s="407" t="s">
        <v>53</v>
      </c>
    </row>
    <row r="129" spans="1:6">
      <c r="A129" s="411">
        <v>21521</v>
      </c>
      <c r="B129" s="718" t="s">
        <v>139</v>
      </c>
      <c r="C129" s="395" t="s">
        <v>54</v>
      </c>
      <c r="D129" s="396">
        <v>3.07</v>
      </c>
      <c r="E129" s="396">
        <v>0</v>
      </c>
      <c r="F129" s="409" t="s">
        <v>53</v>
      </c>
    </row>
    <row r="130" spans="1:6">
      <c r="A130" s="410">
        <v>21532</v>
      </c>
      <c r="B130" s="717" t="s">
        <v>140</v>
      </c>
      <c r="C130" s="393" t="s">
        <v>54</v>
      </c>
      <c r="D130" s="394">
        <v>3.13</v>
      </c>
      <c r="E130" s="394">
        <v>0</v>
      </c>
      <c r="F130" s="407" t="s">
        <v>53</v>
      </c>
    </row>
    <row r="131" spans="1:6">
      <c r="A131" s="411">
        <v>21543</v>
      </c>
      <c r="B131" s="718" t="s">
        <v>141</v>
      </c>
      <c r="C131" s="395" t="s">
        <v>82</v>
      </c>
      <c r="D131" s="396">
        <v>12.68</v>
      </c>
      <c r="E131" s="396">
        <v>0</v>
      </c>
      <c r="F131" s="409" t="s">
        <v>53</v>
      </c>
    </row>
    <row r="132" spans="1:6">
      <c r="A132" s="406">
        <v>220</v>
      </c>
      <c r="B132" s="716" t="s">
        <v>142</v>
      </c>
      <c r="C132" s="393"/>
      <c r="D132" s="394"/>
      <c r="E132" s="394"/>
      <c r="F132" s="407"/>
    </row>
    <row r="133" spans="1:6">
      <c r="A133" s="411">
        <v>22001</v>
      </c>
      <c r="B133" s="718" t="s">
        <v>143</v>
      </c>
      <c r="C133" s="395" t="s">
        <v>82</v>
      </c>
      <c r="D133" s="396">
        <v>23.58</v>
      </c>
      <c r="E133" s="396">
        <v>0</v>
      </c>
      <c r="F133" s="409" t="s">
        <v>53</v>
      </c>
    </row>
    <row r="134" spans="1:6">
      <c r="A134" s="410">
        <v>22002</v>
      </c>
      <c r="B134" s="717" t="s">
        <v>10205</v>
      </c>
      <c r="C134" s="393" t="s">
        <v>82</v>
      </c>
      <c r="D134" s="394">
        <v>25.21</v>
      </c>
      <c r="E134" s="394">
        <v>0</v>
      </c>
      <c r="F134" s="407" t="s">
        <v>53</v>
      </c>
    </row>
    <row r="135" spans="1:6">
      <c r="A135" s="411">
        <v>22003</v>
      </c>
      <c r="B135" s="718" t="s">
        <v>144</v>
      </c>
      <c r="C135" s="395" t="s">
        <v>82</v>
      </c>
      <c r="D135" s="396">
        <v>47.38</v>
      </c>
      <c r="E135" s="396">
        <v>0</v>
      </c>
      <c r="F135" s="409" t="s">
        <v>53</v>
      </c>
    </row>
    <row r="136" spans="1:6">
      <c r="A136" s="410">
        <v>22004</v>
      </c>
      <c r="B136" s="717" t="s">
        <v>145</v>
      </c>
      <c r="C136" s="393" t="s">
        <v>82</v>
      </c>
      <c r="D136" s="394">
        <v>58.85</v>
      </c>
      <c r="E136" s="394">
        <v>0</v>
      </c>
      <c r="F136" s="407" t="s">
        <v>53</v>
      </c>
    </row>
    <row r="137" spans="1:6">
      <c r="A137" s="408">
        <v>225</v>
      </c>
      <c r="B137" s="391" t="s">
        <v>146</v>
      </c>
      <c r="C137" s="395"/>
      <c r="D137" s="396"/>
      <c r="E137" s="396"/>
      <c r="F137" s="409"/>
    </row>
    <row r="138" spans="1:6">
      <c r="A138" s="410">
        <v>22502</v>
      </c>
      <c r="B138" s="717" t="s">
        <v>147</v>
      </c>
      <c r="C138" s="393" t="s">
        <v>89</v>
      </c>
      <c r="D138" s="394">
        <v>1.36</v>
      </c>
      <c r="E138" s="394">
        <v>0</v>
      </c>
      <c r="F138" s="407" t="s">
        <v>53</v>
      </c>
    </row>
    <row r="139" spans="1:6">
      <c r="A139" s="411">
        <v>22504</v>
      </c>
      <c r="B139" s="718" t="s">
        <v>148</v>
      </c>
      <c r="C139" s="395" t="s">
        <v>89</v>
      </c>
      <c r="D139" s="396">
        <v>1.69</v>
      </c>
      <c r="E139" s="396">
        <v>0</v>
      </c>
      <c r="F139" s="409" t="s">
        <v>53</v>
      </c>
    </row>
    <row r="140" spans="1:6">
      <c r="A140" s="410">
        <v>22505</v>
      </c>
      <c r="B140" s="717" t="s">
        <v>149</v>
      </c>
      <c r="C140" s="393" t="s">
        <v>89</v>
      </c>
      <c r="D140" s="394">
        <v>2.2999999999999998</v>
      </c>
      <c r="E140" s="394">
        <v>0</v>
      </c>
      <c r="F140" s="407" t="s">
        <v>53</v>
      </c>
    </row>
    <row r="141" spans="1:6">
      <c r="A141" s="411">
        <v>22507</v>
      </c>
      <c r="B141" s="718" t="s">
        <v>150</v>
      </c>
      <c r="C141" s="395" t="s">
        <v>89</v>
      </c>
      <c r="D141" s="396">
        <v>1.94</v>
      </c>
      <c r="E141" s="396">
        <v>0</v>
      </c>
      <c r="F141" s="409" t="s">
        <v>53</v>
      </c>
    </row>
    <row r="142" spans="1:6">
      <c r="A142" s="410">
        <v>22508</v>
      </c>
      <c r="B142" s="717" t="s">
        <v>151</v>
      </c>
      <c r="C142" s="393" t="s">
        <v>89</v>
      </c>
      <c r="D142" s="394">
        <v>2.5299999999999998</v>
      </c>
      <c r="E142" s="394">
        <v>0</v>
      </c>
      <c r="F142" s="407" t="s">
        <v>53</v>
      </c>
    </row>
    <row r="143" spans="1:6">
      <c r="A143" s="411">
        <v>22548</v>
      </c>
      <c r="B143" s="718" t="s">
        <v>152</v>
      </c>
      <c r="C143" s="395" t="s">
        <v>89</v>
      </c>
      <c r="D143" s="396">
        <v>1.37</v>
      </c>
      <c r="E143" s="396">
        <v>0</v>
      </c>
      <c r="F143" s="409" t="s">
        <v>53</v>
      </c>
    </row>
    <row r="144" spans="1:6">
      <c r="A144" s="410">
        <v>22561</v>
      </c>
      <c r="B144" s="717" t="s">
        <v>153</v>
      </c>
      <c r="C144" s="393" t="s">
        <v>89</v>
      </c>
      <c r="D144" s="394">
        <v>14.08</v>
      </c>
      <c r="E144" s="394">
        <v>0</v>
      </c>
      <c r="F144" s="407" t="s">
        <v>53</v>
      </c>
    </row>
    <row r="145" spans="1:6">
      <c r="A145" s="411">
        <v>22578</v>
      </c>
      <c r="B145" s="718" t="s">
        <v>154</v>
      </c>
      <c r="C145" s="395" t="s">
        <v>89</v>
      </c>
      <c r="D145" s="396">
        <v>1.06</v>
      </c>
      <c r="E145" s="396">
        <v>0</v>
      </c>
      <c r="F145" s="409" t="s">
        <v>53</v>
      </c>
    </row>
    <row r="146" spans="1:6">
      <c r="A146" s="410">
        <v>22585</v>
      </c>
      <c r="B146" s="717" t="s">
        <v>155</v>
      </c>
      <c r="C146" s="393" t="s">
        <v>89</v>
      </c>
      <c r="D146" s="394">
        <v>0.77</v>
      </c>
      <c r="E146" s="394">
        <v>0</v>
      </c>
      <c r="F146" s="407" t="s">
        <v>53</v>
      </c>
    </row>
    <row r="147" spans="1:6">
      <c r="A147" s="411">
        <v>22586</v>
      </c>
      <c r="B147" s="718" t="s">
        <v>156</v>
      </c>
      <c r="C147" s="395" t="s">
        <v>89</v>
      </c>
      <c r="D147" s="396">
        <v>0.39</v>
      </c>
      <c r="E147" s="396">
        <v>0</v>
      </c>
      <c r="F147" s="409" t="s">
        <v>53</v>
      </c>
    </row>
    <row r="148" spans="1:6">
      <c r="A148" s="406">
        <v>230</v>
      </c>
      <c r="B148" s="716" t="s">
        <v>157</v>
      </c>
      <c r="C148" s="393"/>
      <c r="D148" s="394"/>
      <c r="E148" s="394"/>
      <c r="F148" s="407"/>
    </row>
    <row r="149" spans="1:6">
      <c r="A149" s="411">
        <v>23010</v>
      </c>
      <c r="B149" s="718" t="s">
        <v>13877</v>
      </c>
      <c r="C149" s="395" t="s">
        <v>89</v>
      </c>
      <c r="D149" s="396">
        <v>2.27</v>
      </c>
      <c r="E149" s="396">
        <v>0</v>
      </c>
      <c r="F149" s="409" t="s">
        <v>53</v>
      </c>
    </row>
    <row r="150" spans="1:6">
      <c r="A150" s="410">
        <v>23012</v>
      </c>
      <c r="B150" s="717" t="s">
        <v>13878</v>
      </c>
      <c r="C150" s="393" t="s">
        <v>89</v>
      </c>
      <c r="D150" s="394">
        <v>5.13</v>
      </c>
      <c r="E150" s="394">
        <v>0</v>
      </c>
      <c r="F150" s="407" t="s">
        <v>53</v>
      </c>
    </row>
    <row r="151" spans="1:6">
      <c r="A151" s="411">
        <v>23014</v>
      </c>
      <c r="B151" s="718" t="s">
        <v>13879</v>
      </c>
      <c r="C151" s="395" t="s">
        <v>89</v>
      </c>
      <c r="D151" s="396">
        <v>3.9</v>
      </c>
      <c r="E151" s="396">
        <v>0</v>
      </c>
      <c r="F151" s="409" t="s">
        <v>53</v>
      </c>
    </row>
    <row r="152" spans="1:6">
      <c r="A152" s="410">
        <v>23015</v>
      </c>
      <c r="B152" s="717" t="s">
        <v>13880</v>
      </c>
      <c r="C152" s="393" t="s">
        <v>89</v>
      </c>
      <c r="D152" s="394">
        <v>5.93</v>
      </c>
      <c r="E152" s="394">
        <v>0</v>
      </c>
      <c r="F152" s="407" t="s">
        <v>53</v>
      </c>
    </row>
    <row r="153" spans="1:6">
      <c r="A153" s="408">
        <v>235</v>
      </c>
      <c r="B153" s="391" t="s">
        <v>158</v>
      </c>
      <c r="C153" s="395"/>
      <c r="D153" s="396"/>
      <c r="E153" s="396"/>
      <c r="F153" s="409"/>
    </row>
    <row r="154" spans="1:6">
      <c r="A154" s="410">
        <v>23501</v>
      </c>
      <c r="B154" s="717" t="s">
        <v>159</v>
      </c>
      <c r="C154" s="393" t="s">
        <v>82</v>
      </c>
      <c r="D154" s="394">
        <v>63.58</v>
      </c>
      <c r="E154" s="394">
        <v>0</v>
      </c>
      <c r="F154" s="407" t="s">
        <v>53</v>
      </c>
    </row>
    <row r="155" spans="1:6">
      <c r="A155" s="411">
        <v>23502</v>
      </c>
      <c r="B155" s="718" t="s">
        <v>160</v>
      </c>
      <c r="C155" s="395" t="s">
        <v>82</v>
      </c>
      <c r="D155" s="396">
        <v>264.38</v>
      </c>
      <c r="E155" s="396">
        <v>0</v>
      </c>
      <c r="F155" s="409" t="s">
        <v>53</v>
      </c>
    </row>
    <row r="156" spans="1:6">
      <c r="A156" s="410">
        <v>23503</v>
      </c>
      <c r="B156" s="717" t="s">
        <v>161</v>
      </c>
      <c r="C156" s="393" t="s">
        <v>89</v>
      </c>
      <c r="D156" s="394">
        <v>232.75</v>
      </c>
      <c r="E156" s="394">
        <v>0</v>
      </c>
      <c r="F156" s="407" t="s">
        <v>53</v>
      </c>
    </row>
    <row r="157" spans="1:6">
      <c r="A157" s="411">
        <v>23522</v>
      </c>
      <c r="B157" s="718" t="s">
        <v>162</v>
      </c>
      <c r="C157" s="395" t="s">
        <v>82</v>
      </c>
      <c r="D157" s="396">
        <v>238.89</v>
      </c>
      <c r="E157" s="396">
        <v>0</v>
      </c>
      <c r="F157" s="409" t="s">
        <v>53</v>
      </c>
    </row>
    <row r="158" spans="1:6">
      <c r="A158" s="410">
        <v>23577</v>
      </c>
      <c r="B158" s="717" t="s">
        <v>163</v>
      </c>
      <c r="C158" s="393" t="s">
        <v>82</v>
      </c>
      <c r="D158" s="394">
        <v>36.25</v>
      </c>
      <c r="E158" s="394">
        <v>0</v>
      </c>
      <c r="F158" s="407" t="s">
        <v>53</v>
      </c>
    </row>
    <row r="159" spans="1:6">
      <c r="A159" s="408">
        <v>240</v>
      </c>
      <c r="B159" s="391" t="s">
        <v>164</v>
      </c>
      <c r="C159" s="395"/>
      <c r="D159" s="396"/>
      <c r="E159" s="396"/>
      <c r="F159" s="409"/>
    </row>
    <row r="160" spans="1:6">
      <c r="A160" s="410">
        <v>24015</v>
      </c>
      <c r="B160" s="717" t="s">
        <v>165</v>
      </c>
      <c r="C160" s="393" t="s">
        <v>54</v>
      </c>
      <c r="D160" s="394">
        <v>4.55</v>
      </c>
      <c r="E160" s="394">
        <v>0</v>
      </c>
      <c r="F160" s="407" t="s">
        <v>53</v>
      </c>
    </row>
    <row r="161" spans="1:6">
      <c r="A161" s="411">
        <v>24020</v>
      </c>
      <c r="B161" s="718" t="s">
        <v>166</v>
      </c>
      <c r="C161" s="395" t="s">
        <v>54</v>
      </c>
      <c r="D161" s="396">
        <v>7.7</v>
      </c>
      <c r="E161" s="396">
        <v>0</v>
      </c>
      <c r="F161" s="409" t="s">
        <v>53</v>
      </c>
    </row>
    <row r="162" spans="1:6">
      <c r="A162" s="410">
        <v>24029</v>
      </c>
      <c r="B162" s="717" t="s">
        <v>10206</v>
      </c>
      <c r="C162" s="393" t="s">
        <v>82</v>
      </c>
      <c r="D162" s="394">
        <v>5</v>
      </c>
      <c r="E162" s="394">
        <v>0</v>
      </c>
      <c r="F162" s="407" t="s">
        <v>53</v>
      </c>
    </row>
    <row r="163" spans="1:6">
      <c r="A163" s="411">
        <v>24033</v>
      </c>
      <c r="B163" s="718" t="s">
        <v>167</v>
      </c>
      <c r="C163" s="395" t="s">
        <v>54</v>
      </c>
      <c r="D163" s="396">
        <v>3.71</v>
      </c>
      <c r="E163" s="396">
        <v>0</v>
      </c>
      <c r="F163" s="409" t="s">
        <v>53</v>
      </c>
    </row>
    <row r="164" spans="1:6">
      <c r="A164" s="410">
        <v>24034</v>
      </c>
      <c r="B164" s="717" t="s">
        <v>168</v>
      </c>
      <c r="C164" s="393" t="s">
        <v>54</v>
      </c>
      <c r="D164" s="394">
        <v>10.39</v>
      </c>
      <c r="E164" s="394">
        <v>0</v>
      </c>
      <c r="F164" s="407" t="s">
        <v>53</v>
      </c>
    </row>
    <row r="165" spans="1:6">
      <c r="A165" s="411">
        <v>24035</v>
      </c>
      <c r="B165" s="718" t="s">
        <v>169</v>
      </c>
      <c r="C165" s="395" t="s">
        <v>54</v>
      </c>
      <c r="D165" s="396">
        <v>9.67</v>
      </c>
      <c r="E165" s="396">
        <v>0</v>
      </c>
      <c r="F165" s="409" t="s">
        <v>53</v>
      </c>
    </row>
    <row r="166" spans="1:6">
      <c r="A166" s="410">
        <v>24038</v>
      </c>
      <c r="B166" s="717" t="s">
        <v>170</v>
      </c>
      <c r="C166" s="393" t="s">
        <v>171</v>
      </c>
      <c r="D166" s="394">
        <v>0.14000000000000001</v>
      </c>
      <c r="E166" s="394">
        <v>0</v>
      </c>
      <c r="F166" s="407" t="s">
        <v>53</v>
      </c>
    </row>
    <row r="167" spans="1:6">
      <c r="A167" s="411">
        <v>24042</v>
      </c>
      <c r="B167" s="718" t="s">
        <v>172</v>
      </c>
      <c r="C167" s="395" t="s">
        <v>54</v>
      </c>
      <c r="D167" s="396">
        <v>15.49</v>
      </c>
      <c r="E167" s="396">
        <v>0</v>
      </c>
      <c r="F167" s="409" t="s">
        <v>53</v>
      </c>
    </row>
    <row r="168" spans="1:6">
      <c r="A168" s="410">
        <v>24053</v>
      </c>
      <c r="B168" s="717" t="s">
        <v>10207</v>
      </c>
      <c r="C168" s="393" t="s">
        <v>54</v>
      </c>
      <c r="D168" s="394">
        <v>49.25</v>
      </c>
      <c r="E168" s="394">
        <v>0</v>
      </c>
      <c r="F168" s="407" t="s">
        <v>53</v>
      </c>
    </row>
    <row r="169" spans="1:6">
      <c r="A169" s="408">
        <v>241</v>
      </c>
      <c r="B169" s="391" t="s">
        <v>173</v>
      </c>
      <c r="C169" s="395"/>
      <c r="D169" s="396"/>
      <c r="E169" s="396"/>
      <c r="F169" s="409"/>
    </row>
    <row r="170" spans="1:6">
      <c r="A170" s="410">
        <v>24116</v>
      </c>
      <c r="B170" s="717" t="s">
        <v>174</v>
      </c>
      <c r="C170" s="393" t="s">
        <v>82</v>
      </c>
      <c r="D170" s="394">
        <v>0.76</v>
      </c>
      <c r="E170" s="394">
        <v>0</v>
      </c>
      <c r="F170" s="407" t="s">
        <v>53</v>
      </c>
    </row>
    <row r="171" spans="1:6">
      <c r="A171" s="411">
        <v>24130</v>
      </c>
      <c r="B171" s="718" t="s">
        <v>175</v>
      </c>
      <c r="C171" s="395" t="s">
        <v>82</v>
      </c>
      <c r="D171" s="396">
        <v>84.5</v>
      </c>
      <c r="E171" s="396">
        <v>0</v>
      </c>
      <c r="F171" s="409" t="s">
        <v>53</v>
      </c>
    </row>
    <row r="172" spans="1:6">
      <c r="A172" s="410">
        <v>24131</v>
      </c>
      <c r="B172" s="717" t="s">
        <v>176</v>
      </c>
      <c r="C172" s="393" t="s">
        <v>82</v>
      </c>
      <c r="D172" s="394">
        <v>94.5</v>
      </c>
      <c r="E172" s="394">
        <v>0</v>
      </c>
      <c r="F172" s="407" t="s">
        <v>53</v>
      </c>
    </row>
    <row r="173" spans="1:6">
      <c r="A173" s="411">
        <v>24145</v>
      </c>
      <c r="B173" s="718" t="s">
        <v>177</v>
      </c>
      <c r="C173" s="395" t="s">
        <v>54</v>
      </c>
      <c r="D173" s="396">
        <v>11.74</v>
      </c>
      <c r="E173" s="396">
        <v>0</v>
      </c>
      <c r="F173" s="409" t="s">
        <v>53</v>
      </c>
    </row>
    <row r="174" spans="1:6">
      <c r="A174" s="410">
        <v>24184</v>
      </c>
      <c r="B174" s="717" t="s">
        <v>178</v>
      </c>
      <c r="C174" s="393" t="s">
        <v>89</v>
      </c>
      <c r="D174" s="394">
        <v>29.01</v>
      </c>
      <c r="E174" s="394">
        <v>0</v>
      </c>
      <c r="F174" s="407" t="s">
        <v>53</v>
      </c>
    </row>
    <row r="175" spans="1:6">
      <c r="A175" s="408">
        <v>251</v>
      </c>
      <c r="B175" s="391" t="s">
        <v>179</v>
      </c>
      <c r="C175" s="395"/>
      <c r="D175" s="396"/>
      <c r="E175" s="396"/>
      <c r="F175" s="409"/>
    </row>
    <row r="176" spans="1:6">
      <c r="A176" s="410">
        <v>25113</v>
      </c>
      <c r="B176" s="717" t="s">
        <v>5475</v>
      </c>
      <c r="C176" s="393" t="s">
        <v>54</v>
      </c>
      <c r="D176" s="394">
        <v>15.84</v>
      </c>
      <c r="E176" s="394">
        <v>0</v>
      </c>
      <c r="F176" s="407" t="s">
        <v>53</v>
      </c>
    </row>
    <row r="177" spans="1:6">
      <c r="A177" s="408">
        <v>255</v>
      </c>
      <c r="B177" s="391" t="s">
        <v>180</v>
      </c>
      <c r="C177" s="395"/>
      <c r="D177" s="396"/>
      <c r="E177" s="396"/>
      <c r="F177" s="409"/>
    </row>
    <row r="178" spans="1:6">
      <c r="A178" s="410">
        <v>25510</v>
      </c>
      <c r="B178" s="717" t="s">
        <v>181</v>
      </c>
      <c r="C178" s="393" t="s">
        <v>82</v>
      </c>
      <c r="D178" s="394">
        <v>77.319999999999993</v>
      </c>
      <c r="E178" s="394">
        <v>0</v>
      </c>
      <c r="F178" s="407" t="s">
        <v>53</v>
      </c>
    </row>
    <row r="179" spans="1:6">
      <c r="A179" s="411">
        <v>25511</v>
      </c>
      <c r="B179" s="718" t="s">
        <v>182</v>
      </c>
      <c r="C179" s="395" t="s">
        <v>82</v>
      </c>
      <c r="D179" s="396">
        <v>58.15</v>
      </c>
      <c r="E179" s="396">
        <v>0</v>
      </c>
      <c r="F179" s="409" t="s">
        <v>53</v>
      </c>
    </row>
    <row r="180" spans="1:6">
      <c r="A180" s="410">
        <v>25513</v>
      </c>
      <c r="B180" s="717" t="s">
        <v>183</v>
      </c>
      <c r="C180" s="393" t="s">
        <v>82</v>
      </c>
      <c r="D180" s="394">
        <v>19.89</v>
      </c>
      <c r="E180" s="394">
        <v>0</v>
      </c>
      <c r="F180" s="407" t="s">
        <v>53</v>
      </c>
    </row>
    <row r="181" spans="1:6">
      <c r="A181" s="411">
        <v>25514</v>
      </c>
      <c r="B181" s="718" t="s">
        <v>184</v>
      </c>
      <c r="C181" s="395" t="s">
        <v>82</v>
      </c>
      <c r="D181" s="396">
        <v>27.97</v>
      </c>
      <c r="E181" s="396">
        <v>0</v>
      </c>
      <c r="F181" s="409" t="s">
        <v>53</v>
      </c>
    </row>
    <row r="182" spans="1:6">
      <c r="A182" s="410">
        <v>25532</v>
      </c>
      <c r="B182" s="717" t="s">
        <v>185</v>
      </c>
      <c r="C182" s="393" t="s">
        <v>82</v>
      </c>
      <c r="D182" s="394">
        <v>24.89</v>
      </c>
      <c r="E182" s="394">
        <v>0</v>
      </c>
      <c r="F182" s="407" t="s">
        <v>53</v>
      </c>
    </row>
    <row r="183" spans="1:6">
      <c r="A183" s="411">
        <v>25568</v>
      </c>
      <c r="B183" s="718" t="s">
        <v>13881</v>
      </c>
      <c r="C183" s="395" t="s">
        <v>82</v>
      </c>
      <c r="D183" s="396">
        <v>15.91</v>
      </c>
      <c r="E183" s="396">
        <v>0</v>
      </c>
      <c r="F183" s="409" t="s">
        <v>53</v>
      </c>
    </row>
    <row r="184" spans="1:6">
      <c r="A184" s="410">
        <v>25569</v>
      </c>
      <c r="B184" s="717" t="s">
        <v>13881</v>
      </c>
      <c r="C184" s="393" t="s">
        <v>82</v>
      </c>
      <c r="D184" s="394">
        <v>31.59</v>
      </c>
      <c r="E184" s="394">
        <v>0</v>
      </c>
      <c r="F184" s="407" t="s">
        <v>53</v>
      </c>
    </row>
    <row r="185" spans="1:6">
      <c r="A185" s="411">
        <v>25570</v>
      </c>
      <c r="B185" s="718" t="s">
        <v>13882</v>
      </c>
      <c r="C185" s="395" t="s">
        <v>89</v>
      </c>
      <c r="D185" s="396">
        <v>2.12</v>
      </c>
      <c r="E185" s="396">
        <v>0</v>
      </c>
      <c r="F185" s="409" t="s">
        <v>53</v>
      </c>
    </row>
    <row r="186" spans="1:6">
      <c r="A186" s="410">
        <v>25571</v>
      </c>
      <c r="B186" s="717" t="s">
        <v>13883</v>
      </c>
      <c r="C186" s="393" t="s">
        <v>89</v>
      </c>
      <c r="D186" s="394">
        <v>3.32</v>
      </c>
      <c r="E186" s="394">
        <v>0</v>
      </c>
      <c r="F186" s="407" t="s">
        <v>53</v>
      </c>
    </row>
    <row r="187" spans="1:6">
      <c r="A187" s="411">
        <v>25592</v>
      </c>
      <c r="B187" s="718" t="s">
        <v>186</v>
      </c>
      <c r="C187" s="395" t="s">
        <v>82</v>
      </c>
      <c r="D187" s="396">
        <v>25.14</v>
      </c>
      <c r="E187" s="396">
        <v>0</v>
      </c>
      <c r="F187" s="409" t="s">
        <v>53</v>
      </c>
    </row>
    <row r="188" spans="1:6">
      <c r="A188" s="410">
        <v>25595</v>
      </c>
      <c r="B188" s="717" t="s">
        <v>187</v>
      </c>
      <c r="C188" s="393" t="s">
        <v>82</v>
      </c>
      <c r="D188" s="394">
        <v>23.13</v>
      </c>
      <c r="E188" s="394">
        <v>0</v>
      </c>
      <c r="F188" s="407" t="s">
        <v>53</v>
      </c>
    </row>
    <row r="189" spans="1:6">
      <c r="A189" s="408">
        <v>256</v>
      </c>
      <c r="B189" s="391" t="s">
        <v>180</v>
      </c>
      <c r="C189" s="395"/>
      <c r="D189" s="396"/>
      <c r="E189" s="396"/>
      <c r="F189" s="409"/>
    </row>
    <row r="190" spans="1:6">
      <c r="A190" s="410">
        <v>25617</v>
      </c>
      <c r="B190" s="717" t="s">
        <v>188</v>
      </c>
      <c r="C190" s="393" t="s">
        <v>82</v>
      </c>
      <c r="D190" s="394">
        <v>21.24</v>
      </c>
      <c r="E190" s="394">
        <v>0</v>
      </c>
      <c r="F190" s="407" t="s">
        <v>53</v>
      </c>
    </row>
    <row r="191" spans="1:6">
      <c r="A191" s="411">
        <v>25641</v>
      </c>
      <c r="B191" s="718" t="s">
        <v>10208</v>
      </c>
      <c r="C191" s="395" t="s">
        <v>82</v>
      </c>
      <c r="D191" s="396">
        <v>86.38</v>
      </c>
      <c r="E191" s="396">
        <v>0</v>
      </c>
      <c r="F191" s="409" t="s">
        <v>53</v>
      </c>
    </row>
    <row r="192" spans="1:6">
      <c r="A192" s="406">
        <v>258</v>
      </c>
      <c r="B192" s="716" t="s">
        <v>180</v>
      </c>
      <c r="C192" s="393"/>
      <c r="D192" s="394"/>
      <c r="E192" s="394"/>
      <c r="F192" s="407"/>
    </row>
    <row r="193" spans="1:6">
      <c r="A193" s="411">
        <v>25812</v>
      </c>
      <c r="B193" s="718" t="s">
        <v>189</v>
      </c>
      <c r="C193" s="395" t="s">
        <v>82</v>
      </c>
      <c r="D193" s="396">
        <v>74.47</v>
      </c>
      <c r="E193" s="396">
        <v>0</v>
      </c>
      <c r="F193" s="409" t="s">
        <v>53</v>
      </c>
    </row>
    <row r="194" spans="1:6">
      <c r="A194" s="410">
        <v>25814</v>
      </c>
      <c r="B194" s="717" t="s">
        <v>4377</v>
      </c>
      <c r="C194" s="393" t="s">
        <v>82</v>
      </c>
      <c r="D194" s="394">
        <v>27.14</v>
      </c>
      <c r="E194" s="394">
        <v>0</v>
      </c>
      <c r="F194" s="407" t="s">
        <v>53</v>
      </c>
    </row>
    <row r="195" spans="1:6">
      <c r="A195" s="408">
        <v>260</v>
      </c>
      <c r="B195" s="391" t="s">
        <v>190</v>
      </c>
      <c r="C195" s="395"/>
      <c r="D195" s="396"/>
      <c r="E195" s="396"/>
      <c r="F195" s="409"/>
    </row>
    <row r="196" spans="1:6">
      <c r="A196" s="410">
        <v>26005</v>
      </c>
      <c r="B196" s="717" t="s">
        <v>191</v>
      </c>
      <c r="C196" s="393" t="s">
        <v>86</v>
      </c>
      <c r="D196" s="394">
        <v>45.91</v>
      </c>
      <c r="E196" s="394">
        <v>0</v>
      </c>
      <c r="F196" s="407" t="s">
        <v>53</v>
      </c>
    </row>
    <row r="197" spans="1:6">
      <c r="A197" s="411">
        <v>26007</v>
      </c>
      <c r="B197" s="718" t="s">
        <v>192</v>
      </c>
      <c r="C197" s="395" t="s">
        <v>86</v>
      </c>
      <c r="D197" s="396">
        <v>58.64</v>
      </c>
      <c r="E197" s="396">
        <v>0</v>
      </c>
      <c r="F197" s="409" t="s">
        <v>53</v>
      </c>
    </row>
    <row r="198" spans="1:6">
      <c r="A198" s="410">
        <v>26008</v>
      </c>
      <c r="B198" s="717" t="s">
        <v>193</v>
      </c>
      <c r="C198" s="393" t="s">
        <v>86</v>
      </c>
      <c r="D198" s="394">
        <v>18.899999999999999</v>
      </c>
      <c r="E198" s="394">
        <v>0</v>
      </c>
      <c r="F198" s="407" t="s">
        <v>53</v>
      </c>
    </row>
    <row r="199" spans="1:6">
      <c r="A199" s="411">
        <v>26015</v>
      </c>
      <c r="B199" s="718" t="s">
        <v>194</v>
      </c>
      <c r="C199" s="395" t="s">
        <v>86</v>
      </c>
      <c r="D199" s="396">
        <v>36.409999999999997</v>
      </c>
      <c r="E199" s="396">
        <v>0</v>
      </c>
      <c r="F199" s="409" t="s">
        <v>53</v>
      </c>
    </row>
    <row r="200" spans="1:6">
      <c r="A200" s="410">
        <v>26040</v>
      </c>
      <c r="B200" s="717" t="s">
        <v>195</v>
      </c>
      <c r="C200" s="393" t="s">
        <v>86</v>
      </c>
      <c r="D200" s="394">
        <v>1.31</v>
      </c>
      <c r="E200" s="394">
        <v>0</v>
      </c>
      <c r="F200" s="407" t="s">
        <v>53</v>
      </c>
    </row>
    <row r="201" spans="1:6">
      <c r="A201" s="411">
        <v>26091</v>
      </c>
      <c r="B201" s="718" t="s">
        <v>196</v>
      </c>
      <c r="C201" s="395" t="s">
        <v>86</v>
      </c>
      <c r="D201" s="396">
        <v>2.31</v>
      </c>
      <c r="E201" s="396">
        <v>0</v>
      </c>
      <c r="F201" s="409" t="s">
        <v>53</v>
      </c>
    </row>
    <row r="202" spans="1:6">
      <c r="A202" s="410">
        <v>26098</v>
      </c>
      <c r="B202" s="717" t="s">
        <v>197</v>
      </c>
      <c r="C202" s="393" t="s">
        <v>86</v>
      </c>
      <c r="D202" s="394">
        <v>25.86</v>
      </c>
      <c r="E202" s="394">
        <v>0</v>
      </c>
      <c r="F202" s="407" t="s">
        <v>53</v>
      </c>
    </row>
    <row r="203" spans="1:6">
      <c r="A203" s="408">
        <v>265</v>
      </c>
      <c r="B203" s="391" t="s">
        <v>198</v>
      </c>
      <c r="C203" s="395"/>
      <c r="D203" s="396"/>
      <c r="E203" s="396"/>
      <c r="F203" s="409"/>
    </row>
    <row r="204" spans="1:6">
      <c r="A204" s="410">
        <v>26503</v>
      </c>
      <c r="B204" s="717" t="s">
        <v>199</v>
      </c>
      <c r="C204" s="393" t="s">
        <v>89</v>
      </c>
      <c r="D204" s="394">
        <v>0.48</v>
      </c>
      <c r="E204" s="394">
        <v>0</v>
      </c>
      <c r="F204" s="407" t="s">
        <v>53</v>
      </c>
    </row>
    <row r="205" spans="1:6">
      <c r="A205" s="411">
        <v>26505</v>
      </c>
      <c r="B205" s="718" t="s">
        <v>200</v>
      </c>
      <c r="C205" s="395" t="s">
        <v>89</v>
      </c>
      <c r="D205" s="396">
        <v>2.6</v>
      </c>
      <c r="E205" s="396">
        <v>0</v>
      </c>
      <c r="F205" s="409" t="s">
        <v>53</v>
      </c>
    </row>
    <row r="206" spans="1:6">
      <c r="A206" s="410">
        <v>26506</v>
      </c>
      <c r="B206" s="717" t="s">
        <v>201</v>
      </c>
      <c r="C206" s="393" t="s">
        <v>89</v>
      </c>
      <c r="D206" s="394">
        <v>130.72</v>
      </c>
      <c r="E206" s="394">
        <v>0</v>
      </c>
      <c r="F206" s="407" t="s">
        <v>53</v>
      </c>
    </row>
    <row r="207" spans="1:6">
      <c r="A207" s="411">
        <v>26508</v>
      </c>
      <c r="B207" s="718" t="s">
        <v>202</v>
      </c>
      <c r="C207" s="395" t="s">
        <v>86</v>
      </c>
      <c r="D207" s="396">
        <v>3.19</v>
      </c>
      <c r="E207" s="396">
        <v>0</v>
      </c>
      <c r="F207" s="409" t="s">
        <v>53</v>
      </c>
    </row>
    <row r="208" spans="1:6">
      <c r="A208" s="410">
        <v>26512</v>
      </c>
      <c r="B208" s="717" t="s">
        <v>203</v>
      </c>
      <c r="C208" s="393" t="s">
        <v>89</v>
      </c>
      <c r="D208" s="394">
        <v>0.97</v>
      </c>
      <c r="E208" s="394">
        <v>0</v>
      </c>
      <c r="F208" s="407" t="s">
        <v>53</v>
      </c>
    </row>
    <row r="209" spans="1:6">
      <c r="A209" s="411">
        <v>26517</v>
      </c>
      <c r="B209" s="718" t="s">
        <v>204</v>
      </c>
      <c r="C209" s="395" t="s">
        <v>89</v>
      </c>
      <c r="D209" s="396">
        <v>0.71</v>
      </c>
      <c r="E209" s="396">
        <v>0</v>
      </c>
      <c r="F209" s="409" t="s">
        <v>53</v>
      </c>
    </row>
    <row r="210" spans="1:6">
      <c r="A210" s="410">
        <v>26520</v>
      </c>
      <c r="B210" s="717" t="s">
        <v>205</v>
      </c>
      <c r="C210" s="393" t="s">
        <v>89</v>
      </c>
      <c r="D210" s="394">
        <v>1.31</v>
      </c>
      <c r="E210" s="394">
        <v>0</v>
      </c>
      <c r="F210" s="407" t="s">
        <v>53</v>
      </c>
    </row>
    <row r="211" spans="1:6">
      <c r="A211" s="411">
        <v>26521</v>
      </c>
      <c r="B211" s="718" t="s">
        <v>206</v>
      </c>
      <c r="C211" s="395" t="s">
        <v>89</v>
      </c>
      <c r="D211" s="396">
        <v>2.15</v>
      </c>
      <c r="E211" s="396">
        <v>0</v>
      </c>
      <c r="F211" s="409" t="s">
        <v>53</v>
      </c>
    </row>
    <row r="212" spans="1:6">
      <c r="A212" s="410">
        <v>26546</v>
      </c>
      <c r="B212" s="717" t="s">
        <v>207</v>
      </c>
      <c r="C212" s="393" t="s">
        <v>89</v>
      </c>
      <c r="D212" s="394">
        <v>0.13</v>
      </c>
      <c r="E212" s="394">
        <v>0</v>
      </c>
      <c r="F212" s="407" t="s">
        <v>53</v>
      </c>
    </row>
    <row r="213" spans="1:6">
      <c r="A213" s="411">
        <v>26548</v>
      </c>
      <c r="B213" s="718" t="s">
        <v>208</v>
      </c>
      <c r="C213" s="395" t="s">
        <v>89</v>
      </c>
      <c r="D213" s="396">
        <v>0.21</v>
      </c>
      <c r="E213" s="396">
        <v>0</v>
      </c>
      <c r="F213" s="409" t="s">
        <v>53</v>
      </c>
    </row>
    <row r="214" spans="1:6">
      <c r="A214" s="410">
        <v>26549</v>
      </c>
      <c r="B214" s="717" t="s">
        <v>209</v>
      </c>
      <c r="C214" s="393" t="s">
        <v>89</v>
      </c>
      <c r="D214" s="394">
        <v>7.0000000000000007E-2</v>
      </c>
      <c r="E214" s="394">
        <v>0</v>
      </c>
      <c r="F214" s="407" t="s">
        <v>53</v>
      </c>
    </row>
    <row r="215" spans="1:6">
      <c r="A215" s="411">
        <v>26550</v>
      </c>
      <c r="B215" s="718" t="s">
        <v>210</v>
      </c>
      <c r="C215" s="395" t="s">
        <v>89</v>
      </c>
      <c r="D215" s="396">
        <v>4.01</v>
      </c>
      <c r="E215" s="396">
        <v>0</v>
      </c>
      <c r="F215" s="409" t="s">
        <v>53</v>
      </c>
    </row>
    <row r="216" spans="1:6">
      <c r="A216" s="410">
        <v>26551</v>
      </c>
      <c r="B216" s="717" t="s">
        <v>211</v>
      </c>
      <c r="C216" s="393" t="s">
        <v>89</v>
      </c>
      <c r="D216" s="394">
        <v>0.39</v>
      </c>
      <c r="E216" s="394">
        <v>0</v>
      </c>
      <c r="F216" s="407" t="s">
        <v>53</v>
      </c>
    </row>
    <row r="217" spans="1:6">
      <c r="A217" s="411">
        <v>26552</v>
      </c>
      <c r="B217" s="718" t="s">
        <v>212</v>
      </c>
      <c r="C217" s="395" t="s">
        <v>89</v>
      </c>
      <c r="D217" s="396">
        <v>0.06</v>
      </c>
      <c r="E217" s="396">
        <v>0</v>
      </c>
      <c r="F217" s="409" t="s">
        <v>53</v>
      </c>
    </row>
    <row r="218" spans="1:6">
      <c r="A218" s="410">
        <v>26554</v>
      </c>
      <c r="B218" s="717" t="s">
        <v>213</v>
      </c>
      <c r="C218" s="393" t="s">
        <v>89</v>
      </c>
      <c r="D218" s="394">
        <v>0.12</v>
      </c>
      <c r="E218" s="394">
        <v>0</v>
      </c>
      <c r="F218" s="407" t="s">
        <v>53</v>
      </c>
    </row>
    <row r="219" spans="1:6">
      <c r="A219" s="411">
        <v>26560</v>
      </c>
      <c r="B219" s="718" t="s">
        <v>214</v>
      </c>
      <c r="C219" s="395" t="s">
        <v>54</v>
      </c>
      <c r="D219" s="396">
        <v>5.6</v>
      </c>
      <c r="E219" s="396">
        <v>0</v>
      </c>
      <c r="F219" s="409" t="s">
        <v>53</v>
      </c>
    </row>
    <row r="220" spans="1:6">
      <c r="A220" s="410">
        <v>26562</v>
      </c>
      <c r="B220" s="717" t="s">
        <v>215</v>
      </c>
      <c r="C220" s="393" t="s">
        <v>54</v>
      </c>
      <c r="D220" s="394">
        <v>9.82</v>
      </c>
      <c r="E220" s="394">
        <v>0</v>
      </c>
      <c r="F220" s="407" t="s">
        <v>53</v>
      </c>
    </row>
    <row r="221" spans="1:6">
      <c r="A221" s="411">
        <v>26563</v>
      </c>
      <c r="B221" s="718" t="s">
        <v>216</v>
      </c>
      <c r="C221" s="395" t="s">
        <v>54</v>
      </c>
      <c r="D221" s="396">
        <v>7.25</v>
      </c>
      <c r="E221" s="396">
        <v>0</v>
      </c>
      <c r="F221" s="409" t="s">
        <v>53</v>
      </c>
    </row>
    <row r="222" spans="1:6">
      <c r="A222" s="410">
        <v>26566</v>
      </c>
      <c r="B222" s="717" t="s">
        <v>217</v>
      </c>
      <c r="C222" s="393" t="s">
        <v>54</v>
      </c>
      <c r="D222" s="394">
        <v>6.23</v>
      </c>
      <c r="E222" s="394">
        <v>0</v>
      </c>
      <c r="F222" s="407" t="s">
        <v>53</v>
      </c>
    </row>
    <row r="223" spans="1:6">
      <c r="A223" s="411">
        <v>26569</v>
      </c>
      <c r="B223" s="718" t="s">
        <v>218</v>
      </c>
      <c r="C223" s="395" t="s">
        <v>54</v>
      </c>
      <c r="D223" s="396">
        <v>5.39</v>
      </c>
      <c r="E223" s="396">
        <v>0</v>
      </c>
      <c r="F223" s="409" t="s">
        <v>53</v>
      </c>
    </row>
    <row r="224" spans="1:6">
      <c r="A224" s="410">
        <v>26570</v>
      </c>
      <c r="B224" s="717" t="s">
        <v>219</v>
      </c>
      <c r="C224" s="393" t="s">
        <v>54</v>
      </c>
      <c r="D224" s="394">
        <v>4.87</v>
      </c>
      <c r="E224" s="394">
        <v>0</v>
      </c>
      <c r="F224" s="407" t="s">
        <v>53</v>
      </c>
    </row>
    <row r="225" spans="1:6">
      <c r="A225" s="411">
        <v>26577</v>
      </c>
      <c r="B225" s="718" t="s">
        <v>220</v>
      </c>
      <c r="C225" s="395" t="s">
        <v>89</v>
      </c>
      <c r="D225" s="396">
        <v>1.19</v>
      </c>
      <c r="E225" s="396">
        <v>0</v>
      </c>
      <c r="F225" s="409" t="s">
        <v>53</v>
      </c>
    </row>
    <row r="226" spans="1:6">
      <c r="A226" s="410">
        <v>26581</v>
      </c>
      <c r="B226" s="717" t="s">
        <v>221</v>
      </c>
      <c r="C226" s="393" t="s">
        <v>54</v>
      </c>
      <c r="D226" s="394">
        <v>7.33</v>
      </c>
      <c r="E226" s="394">
        <v>0</v>
      </c>
      <c r="F226" s="407" t="s">
        <v>53</v>
      </c>
    </row>
    <row r="227" spans="1:6">
      <c r="A227" s="411">
        <v>26588</v>
      </c>
      <c r="B227" s="718" t="s">
        <v>222</v>
      </c>
      <c r="C227" s="395" t="s">
        <v>89</v>
      </c>
      <c r="D227" s="396">
        <v>0.06</v>
      </c>
      <c r="E227" s="396">
        <v>0</v>
      </c>
      <c r="F227" s="409" t="s">
        <v>53</v>
      </c>
    </row>
    <row r="228" spans="1:6">
      <c r="A228" s="410">
        <v>26589</v>
      </c>
      <c r="B228" s="717" t="s">
        <v>223</v>
      </c>
      <c r="C228" s="393" t="s">
        <v>89</v>
      </c>
      <c r="D228" s="394">
        <v>0.1</v>
      </c>
      <c r="E228" s="394">
        <v>0</v>
      </c>
      <c r="F228" s="407" t="s">
        <v>53</v>
      </c>
    </row>
    <row r="229" spans="1:6">
      <c r="A229" s="411">
        <v>26590</v>
      </c>
      <c r="B229" s="718" t="s">
        <v>224</v>
      </c>
      <c r="C229" s="395" t="s">
        <v>89</v>
      </c>
      <c r="D229" s="396">
        <v>7.0000000000000007E-2</v>
      </c>
      <c r="E229" s="396">
        <v>0</v>
      </c>
      <c r="F229" s="409" t="s">
        <v>53</v>
      </c>
    </row>
    <row r="230" spans="1:6">
      <c r="A230" s="410">
        <v>26591</v>
      </c>
      <c r="B230" s="717" t="s">
        <v>225</v>
      </c>
      <c r="C230" s="393" t="s">
        <v>89</v>
      </c>
      <c r="D230" s="394">
        <v>0.04</v>
      </c>
      <c r="E230" s="394">
        <v>0</v>
      </c>
      <c r="F230" s="407" t="s">
        <v>53</v>
      </c>
    </row>
    <row r="231" spans="1:6">
      <c r="A231" s="411">
        <v>26592</v>
      </c>
      <c r="B231" s="718" t="s">
        <v>226</v>
      </c>
      <c r="C231" s="395" t="s">
        <v>89</v>
      </c>
      <c r="D231" s="396">
        <v>7.0000000000000007E-2</v>
      </c>
      <c r="E231" s="396">
        <v>0</v>
      </c>
      <c r="F231" s="409" t="s">
        <v>53</v>
      </c>
    </row>
    <row r="232" spans="1:6">
      <c r="A232" s="406">
        <v>266</v>
      </c>
      <c r="B232" s="716" t="s">
        <v>227</v>
      </c>
      <c r="C232" s="393"/>
      <c r="D232" s="394"/>
      <c r="E232" s="394"/>
      <c r="F232" s="407"/>
    </row>
    <row r="233" spans="1:6">
      <c r="A233" s="411">
        <v>26607</v>
      </c>
      <c r="B233" s="718" t="s">
        <v>228</v>
      </c>
      <c r="C233" s="395" t="s">
        <v>89</v>
      </c>
      <c r="D233" s="396">
        <v>0.46</v>
      </c>
      <c r="E233" s="396">
        <v>0</v>
      </c>
      <c r="F233" s="409" t="s">
        <v>53</v>
      </c>
    </row>
    <row r="234" spans="1:6">
      <c r="A234" s="410">
        <v>26610</v>
      </c>
      <c r="B234" s="717" t="s">
        <v>229</v>
      </c>
      <c r="C234" s="393" t="s">
        <v>89</v>
      </c>
      <c r="D234" s="394">
        <v>0.39</v>
      </c>
      <c r="E234" s="394">
        <v>0</v>
      </c>
      <c r="F234" s="407" t="s">
        <v>53</v>
      </c>
    </row>
    <row r="235" spans="1:6">
      <c r="A235" s="411">
        <v>26618</v>
      </c>
      <c r="B235" s="718" t="s">
        <v>230</v>
      </c>
      <c r="C235" s="395" t="s">
        <v>89</v>
      </c>
      <c r="D235" s="396">
        <v>7.06</v>
      </c>
      <c r="E235" s="396">
        <v>0</v>
      </c>
      <c r="F235" s="409" t="s">
        <v>53</v>
      </c>
    </row>
    <row r="236" spans="1:6">
      <c r="A236" s="410">
        <v>26648</v>
      </c>
      <c r="B236" s="717" t="s">
        <v>231</v>
      </c>
      <c r="C236" s="393" t="s">
        <v>89</v>
      </c>
      <c r="D236" s="394">
        <v>0.12</v>
      </c>
      <c r="E236" s="394">
        <v>0</v>
      </c>
      <c r="F236" s="407" t="s">
        <v>53</v>
      </c>
    </row>
    <row r="237" spans="1:6">
      <c r="A237" s="411">
        <v>26664</v>
      </c>
      <c r="B237" s="718" t="s">
        <v>232</v>
      </c>
      <c r="C237" s="395" t="s">
        <v>89</v>
      </c>
      <c r="D237" s="396">
        <v>0.14000000000000001</v>
      </c>
      <c r="E237" s="396">
        <v>0</v>
      </c>
      <c r="F237" s="409" t="s">
        <v>53</v>
      </c>
    </row>
    <row r="238" spans="1:6">
      <c r="A238" s="410">
        <v>26665</v>
      </c>
      <c r="B238" s="717" t="s">
        <v>233</v>
      </c>
      <c r="C238" s="393" t="s">
        <v>89</v>
      </c>
      <c r="D238" s="394">
        <v>0.23</v>
      </c>
      <c r="E238" s="394">
        <v>0</v>
      </c>
      <c r="F238" s="407" t="s">
        <v>53</v>
      </c>
    </row>
    <row r="239" spans="1:6">
      <c r="A239" s="411">
        <v>26668</v>
      </c>
      <c r="B239" s="718" t="s">
        <v>234</v>
      </c>
      <c r="C239" s="395" t="s">
        <v>89</v>
      </c>
      <c r="D239" s="396">
        <v>15.2</v>
      </c>
      <c r="E239" s="396">
        <v>0</v>
      </c>
      <c r="F239" s="409" t="s">
        <v>53</v>
      </c>
    </row>
    <row r="240" spans="1:6">
      <c r="A240" s="410">
        <v>26669</v>
      </c>
      <c r="B240" s="717" t="s">
        <v>235</v>
      </c>
      <c r="C240" s="393" t="s">
        <v>89</v>
      </c>
      <c r="D240" s="394">
        <v>3.08</v>
      </c>
      <c r="E240" s="394">
        <v>0</v>
      </c>
      <c r="F240" s="407" t="s">
        <v>53</v>
      </c>
    </row>
    <row r="241" spans="1:6">
      <c r="A241" s="411">
        <v>26670</v>
      </c>
      <c r="B241" s="718" t="s">
        <v>236</v>
      </c>
      <c r="C241" s="395" t="s">
        <v>89</v>
      </c>
      <c r="D241" s="396">
        <v>17.02</v>
      </c>
      <c r="E241" s="396">
        <v>0</v>
      </c>
      <c r="F241" s="409" t="s">
        <v>53</v>
      </c>
    </row>
    <row r="242" spans="1:6">
      <c r="A242" s="410">
        <v>26671</v>
      </c>
      <c r="B242" s="717" t="s">
        <v>237</v>
      </c>
      <c r="C242" s="393" t="s">
        <v>89</v>
      </c>
      <c r="D242" s="394">
        <v>12.22</v>
      </c>
      <c r="E242" s="394">
        <v>0</v>
      </c>
      <c r="F242" s="407" t="s">
        <v>53</v>
      </c>
    </row>
    <row r="243" spans="1:6">
      <c r="A243" s="411">
        <v>26675</v>
      </c>
      <c r="B243" s="718" t="s">
        <v>238</v>
      </c>
      <c r="C243" s="395" t="s">
        <v>89</v>
      </c>
      <c r="D243" s="396">
        <v>0.2</v>
      </c>
      <c r="E243" s="396">
        <v>0</v>
      </c>
      <c r="F243" s="409" t="s">
        <v>53</v>
      </c>
    </row>
    <row r="244" spans="1:6">
      <c r="A244" s="410">
        <v>26678</v>
      </c>
      <c r="B244" s="717" t="s">
        <v>239</v>
      </c>
      <c r="C244" s="393" t="s">
        <v>89</v>
      </c>
      <c r="D244" s="394">
        <v>0.38</v>
      </c>
      <c r="E244" s="394">
        <v>0</v>
      </c>
      <c r="F244" s="407" t="s">
        <v>53</v>
      </c>
    </row>
    <row r="245" spans="1:6">
      <c r="A245" s="408">
        <v>267</v>
      </c>
      <c r="B245" s="391" t="s">
        <v>227</v>
      </c>
      <c r="C245" s="395"/>
      <c r="D245" s="396"/>
      <c r="E245" s="396"/>
      <c r="F245" s="409"/>
    </row>
    <row r="246" spans="1:6">
      <c r="A246" s="410">
        <v>26714</v>
      </c>
      <c r="B246" s="717" t="s">
        <v>240</v>
      </c>
      <c r="C246" s="393" t="s">
        <v>89</v>
      </c>
      <c r="D246" s="394">
        <v>2.1800000000000002</v>
      </c>
      <c r="E246" s="394">
        <v>0</v>
      </c>
      <c r="F246" s="407" t="s">
        <v>53</v>
      </c>
    </row>
    <row r="247" spans="1:6">
      <c r="A247" s="408">
        <v>268</v>
      </c>
      <c r="B247" s="391" t="s">
        <v>227</v>
      </c>
      <c r="C247" s="395"/>
      <c r="D247" s="396"/>
      <c r="E247" s="396"/>
      <c r="F247" s="409"/>
    </row>
    <row r="248" spans="1:6">
      <c r="A248" s="410">
        <v>26877</v>
      </c>
      <c r="B248" s="717" t="s">
        <v>241</v>
      </c>
      <c r="C248" s="393" t="s">
        <v>89</v>
      </c>
      <c r="D248" s="394">
        <v>0.18</v>
      </c>
      <c r="E248" s="394">
        <v>0</v>
      </c>
      <c r="F248" s="407" t="s">
        <v>53</v>
      </c>
    </row>
    <row r="249" spans="1:6">
      <c r="A249" s="411">
        <v>26879</v>
      </c>
      <c r="B249" s="718" t="s">
        <v>242</v>
      </c>
      <c r="C249" s="395" t="s">
        <v>89</v>
      </c>
      <c r="D249" s="396">
        <v>0.14000000000000001</v>
      </c>
      <c r="E249" s="396">
        <v>0</v>
      </c>
      <c r="F249" s="409" t="s">
        <v>53</v>
      </c>
    </row>
    <row r="250" spans="1:6">
      <c r="A250" s="410">
        <v>26894</v>
      </c>
      <c r="B250" s="717" t="s">
        <v>243</v>
      </c>
      <c r="C250" s="393" t="s">
        <v>89</v>
      </c>
      <c r="D250" s="394">
        <v>0.11</v>
      </c>
      <c r="E250" s="394">
        <v>0</v>
      </c>
      <c r="F250" s="407" t="s">
        <v>53</v>
      </c>
    </row>
    <row r="251" spans="1:6">
      <c r="A251" s="408">
        <v>269</v>
      </c>
      <c r="B251" s="391" t="s">
        <v>244</v>
      </c>
      <c r="C251" s="395"/>
      <c r="D251" s="396"/>
      <c r="E251" s="396"/>
      <c r="F251" s="409"/>
    </row>
    <row r="252" spans="1:6">
      <c r="A252" s="410">
        <v>26972</v>
      </c>
      <c r="B252" s="717" t="s">
        <v>245</v>
      </c>
      <c r="C252" s="393" t="s">
        <v>89</v>
      </c>
      <c r="D252" s="394">
        <v>11.01</v>
      </c>
      <c r="E252" s="394">
        <v>0</v>
      </c>
      <c r="F252" s="407" t="s">
        <v>53</v>
      </c>
    </row>
    <row r="253" spans="1:6">
      <c r="A253" s="408">
        <v>270</v>
      </c>
      <c r="B253" s="391" t="s">
        <v>246</v>
      </c>
      <c r="C253" s="395"/>
      <c r="D253" s="396"/>
      <c r="E253" s="396"/>
      <c r="F253" s="409"/>
    </row>
    <row r="254" spans="1:6">
      <c r="A254" s="410">
        <v>27002</v>
      </c>
      <c r="B254" s="717" t="s">
        <v>247</v>
      </c>
      <c r="C254" s="393" t="s">
        <v>54</v>
      </c>
      <c r="D254" s="394">
        <v>5.88</v>
      </c>
      <c r="E254" s="394">
        <v>0</v>
      </c>
      <c r="F254" s="407" t="s">
        <v>53</v>
      </c>
    </row>
    <row r="255" spans="1:6">
      <c r="A255" s="411">
        <v>27003</v>
      </c>
      <c r="B255" s="718" t="s">
        <v>248</v>
      </c>
      <c r="C255" s="395" t="s">
        <v>54</v>
      </c>
      <c r="D255" s="396">
        <v>6.54</v>
      </c>
      <c r="E255" s="396">
        <v>0</v>
      </c>
      <c r="F255" s="409" t="s">
        <v>53</v>
      </c>
    </row>
    <row r="256" spans="1:6">
      <c r="A256" s="410">
        <v>27004</v>
      </c>
      <c r="B256" s="717" t="s">
        <v>249</v>
      </c>
      <c r="C256" s="393" t="s">
        <v>54</v>
      </c>
      <c r="D256" s="394">
        <v>6.93</v>
      </c>
      <c r="E256" s="394">
        <v>0</v>
      </c>
      <c r="F256" s="407" t="s">
        <v>53</v>
      </c>
    </row>
    <row r="257" spans="1:6">
      <c r="A257" s="411">
        <v>27005</v>
      </c>
      <c r="B257" s="718" t="s">
        <v>250</v>
      </c>
      <c r="C257" s="395" t="s">
        <v>54</v>
      </c>
      <c r="D257" s="396">
        <v>6.93</v>
      </c>
      <c r="E257" s="396">
        <v>0</v>
      </c>
      <c r="F257" s="409" t="s">
        <v>53</v>
      </c>
    </row>
    <row r="258" spans="1:6">
      <c r="A258" s="410">
        <v>27006</v>
      </c>
      <c r="B258" s="717" t="s">
        <v>251</v>
      </c>
      <c r="C258" s="393" t="s">
        <v>54</v>
      </c>
      <c r="D258" s="394">
        <v>8.18</v>
      </c>
      <c r="E258" s="394">
        <v>0</v>
      </c>
      <c r="F258" s="407" t="s">
        <v>53</v>
      </c>
    </row>
    <row r="259" spans="1:6">
      <c r="A259" s="411">
        <v>27010</v>
      </c>
      <c r="B259" s="718" t="s">
        <v>252</v>
      </c>
      <c r="C259" s="395" t="s">
        <v>54</v>
      </c>
      <c r="D259" s="396">
        <v>5.51</v>
      </c>
      <c r="E259" s="396">
        <v>0</v>
      </c>
      <c r="F259" s="409" t="s">
        <v>53</v>
      </c>
    </row>
    <row r="260" spans="1:6">
      <c r="A260" s="410">
        <v>27012</v>
      </c>
      <c r="B260" s="717" t="s">
        <v>248</v>
      </c>
      <c r="C260" s="393" t="s">
        <v>86</v>
      </c>
      <c r="D260" s="394">
        <v>0.41</v>
      </c>
      <c r="E260" s="394">
        <v>0</v>
      </c>
      <c r="F260" s="407" t="s">
        <v>53</v>
      </c>
    </row>
    <row r="261" spans="1:6">
      <c r="A261" s="411">
        <v>27020</v>
      </c>
      <c r="B261" s="718" t="s">
        <v>253</v>
      </c>
      <c r="C261" s="395" t="s">
        <v>86</v>
      </c>
      <c r="D261" s="396">
        <v>0.24</v>
      </c>
      <c r="E261" s="396">
        <v>0</v>
      </c>
      <c r="F261" s="409" t="s">
        <v>53</v>
      </c>
    </row>
    <row r="262" spans="1:6">
      <c r="A262" s="410">
        <v>27022</v>
      </c>
      <c r="B262" s="717" t="s">
        <v>13884</v>
      </c>
      <c r="C262" s="393" t="s">
        <v>86</v>
      </c>
      <c r="D262" s="394">
        <v>0.47</v>
      </c>
      <c r="E262" s="394">
        <v>0</v>
      </c>
      <c r="F262" s="407" t="s">
        <v>53</v>
      </c>
    </row>
    <row r="263" spans="1:6">
      <c r="A263" s="408">
        <v>275</v>
      </c>
      <c r="B263" s="391" t="s">
        <v>254</v>
      </c>
      <c r="C263" s="395"/>
      <c r="D263" s="396"/>
      <c r="E263" s="396"/>
      <c r="F263" s="409"/>
    </row>
    <row r="264" spans="1:6">
      <c r="A264" s="410">
        <v>27504</v>
      </c>
      <c r="B264" s="717" t="s">
        <v>13885</v>
      </c>
      <c r="C264" s="393" t="s">
        <v>89</v>
      </c>
      <c r="D264" s="394">
        <v>40.57</v>
      </c>
      <c r="E264" s="394">
        <v>0</v>
      </c>
      <c r="F264" s="407" t="s">
        <v>53</v>
      </c>
    </row>
    <row r="265" spans="1:6">
      <c r="A265" s="411">
        <v>27519</v>
      </c>
      <c r="B265" s="718" t="s">
        <v>255</v>
      </c>
      <c r="C265" s="395" t="s">
        <v>82</v>
      </c>
      <c r="D265" s="396">
        <v>99.96</v>
      </c>
      <c r="E265" s="396">
        <v>0</v>
      </c>
      <c r="F265" s="409" t="s">
        <v>53</v>
      </c>
    </row>
    <row r="266" spans="1:6">
      <c r="A266" s="410">
        <v>27520</v>
      </c>
      <c r="B266" s="717" t="s">
        <v>256</v>
      </c>
      <c r="C266" s="393" t="s">
        <v>82</v>
      </c>
      <c r="D266" s="394">
        <v>8.81</v>
      </c>
      <c r="E266" s="394">
        <v>0</v>
      </c>
      <c r="F266" s="407" t="s">
        <v>53</v>
      </c>
    </row>
    <row r="267" spans="1:6">
      <c r="A267" s="411">
        <v>27527</v>
      </c>
      <c r="B267" s="718" t="s">
        <v>257</v>
      </c>
      <c r="C267" s="395" t="s">
        <v>82</v>
      </c>
      <c r="D267" s="396">
        <v>112.4</v>
      </c>
      <c r="E267" s="396">
        <v>0</v>
      </c>
      <c r="F267" s="409" t="s">
        <v>53</v>
      </c>
    </row>
    <row r="268" spans="1:6">
      <c r="A268" s="410">
        <v>27532</v>
      </c>
      <c r="B268" s="717" t="s">
        <v>258</v>
      </c>
      <c r="C268" s="393" t="s">
        <v>82</v>
      </c>
      <c r="D268" s="394">
        <v>51.13</v>
      </c>
      <c r="E268" s="394">
        <v>0</v>
      </c>
      <c r="F268" s="407" t="s">
        <v>53</v>
      </c>
    </row>
    <row r="269" spans="1:6">
      <c r="A269" s="411">
        <v>27540</v>
      </c>
      <c r="B269" s="718" t="s">
        <v>259</v>
      </c>
      <c r="C269" s="395" t="s">
        <v>82</v>
      </c>
      <c r="D269" s="396">
        <v>44.27</v>
      </c>
      <c r="E269" s="396">
        <v>0</v>
      </c>
      <c r="F269" s="409" t="s">
        <v>53</v>
      </c>
    </row>
    <row r="270" spans="1:6">
      <c r="A270" s="410">
        <v>27546</v>
      </c>
      <c r="B270" s="717" t="s">
        <v>260</v>
      </c>
      <c r="C270" s="393" t="s">
        <v>82</v>
      </c>
      <c r="D270" s="394">
        <v>25</v>
      </c>
      <c r="E270" s="394">
        <v>0</v>
      </c>
      <c r="F270" s="407" t="s">
        <v>53</v>
      </c>
    </row>
    <row r="271" spans="1:6">
      <c r="A271" s="411">
        <v>27554</v>
      </c>
      <c r="B271" s="718" t="s">
        <v>261</v>
      </c>
      <c r="C271" s="395" t="s">
        <v>82</v>
      </c>
      <c r="D271" s="396">
        <v>80.95</v>
      </c>
      <c r="E271" s="396">
        <v>0</v>
      </c>
      <c r="F271" s="409" t="s">
        <v>53</v>
      </c>
    </row>
    <row r="272" spans="1:6">
      <c r="A272" s="406">
        <v>276</v>
      </c>
      <c r="B272" s="716" t="s">
        <v>262</v>
      </c>
      <c r="C272" s="393"/>
      <c r="D272" s="394"/>
      <c r="E272" s="394"/>
      <c r="F272" s="407"/>
    </row>
    <row r="273" spans="1:6">
      <c r="A273" s="411">
        <v>27677</v>
      </c>
      <c r="B273" s="718" t="s">
        <v>263</v>
      </c>
      <c r="C273" s="395" t="s">
        <v>82</v>
      </c>
      <c r="D273" s="396">
        <v>4.54</v>
      </c>
      <c r="E273" s="396">
        <v>0</v>
      </c>
      <c r="F273" s="409" t="s">
        <v>53</v>
      </c>
    </row>
    <row r="274" spans="1:6">
      <c r="A274" s="406">
        <v>280</v>
      </c>
      <c r="B274" s="716" t="s">
        <v>264</v>
      </c>
      <c r="C274" s="393"/>
      <c r="D274" s="394"/>
      <c r="E274" s="394"/>
      <c r="F274" s="407"/>
    </row>
    <row r="275" spans="1:6">
      <c r="A275" s="411">
        <v>28001</v>
      </c>
      <c r="B275" s="718" t="s">
        <v>265</v>
      </c>
      <c r="C275" s="395" t="s">
        <v>52</v>
      </c>
      <c r="D275" s="396">
        <v>26.67</v>
      </c>
      <c r="E275" s="396">
        <v>0</v>
      </c>
      <c r="F275" s="409" t="s">
        <v>53</v>
      </c>
    </row>
    <row r="276" spans="1:6">
      <c r="A276" s="410">
        <v>28004</v>
      </c>
      <c r="B276" s="717" t="s">
        <v>266</v>
      </c>
      <c r="C276" s="393" t="s">
        <v>89</v>
      </c>
      <c r="D276" s="394">
        <v>78.67</v>
      </c>
      <c r="E276" s="394">
        <v>0</v>
      </c>
      <c r="F276" s="407" t="s">
        <v>53</v>
      </c>
    </row>
    <row r="277" spans="1:6">
      <c r="A277" s="411">
        <v>28005</v>
      </c>
      <c r="B277" s="718" t="s">
        <v>267</v>
      </c>
      <c r="C277" s="395" t="s">
        <v>54</v>
      </c>
      <c r="D277" s="396">
        <v>15.75</v>
      </c>
      <c r="E277" s="396">
        <v>0</v>
      </c>
      <c r="F277" s="409" t="s">
        <v>53</v>
      </c>
    </row>
    <row r="278" spans="1:6">
      <c r="A278" s="410">
        <v>28008</v>
      </c>
      <c r="B278" s="717" t="s">
        <v>268</v>
      </c>
      <c r="C278" s="393" t="s">
        <v>269</v>
      </c>
      <c r="D278" s="394">
        <v>9.58</v>
      </c>
      <c r="E278" s="394">
        <v>0</v>
      </c>
      <c r="F278" s="407" t="s">
        <v>53</v>
      </c>
    </row>
    <row r="279" spans="1:6">
      <c r="A279" s="411">
        <v>28010</v>
      </c>
      <c r="B279" s="718" t="s">
        <v>270</v>
      </c>
      <c r="C279" s="395" t="s">
        <v>54</v>
      </c>
      <c r="D279" s="396">
        <v>18.77</v>
      </c>
      <c r="E279" s="396">
        <v>0</v>
      </c>
      <c r="F279" s="409" t="s">
        <v>53</v>
      </c>
    </row>
    <row r="280" spans="1:6">
      <c r="A280" s="410">
        <v>28027</v>
      </c>
      <c r="B280" s="717" t="s">
        <v>271</v>
      </c>
      <c r="C280" s="393" t="s">
        <v>89</v>
      </c>
      <c r="D280" s="394">
        <v>100.42</v>
      </c>
      <c r="E280" s="394">
        <v>0</v>
      </c>
      <c r="F280" s="407" t="s">
        <v>53</v>
      </c>
    </row>
    <row r="281" spans="1:6">
      <c r="A281" s="411">
        <v>28028</v>
      </c>
      <c r="B281" s="718" t="s">
        <v>272</v>
      </c>
      <c r="C281" s="395" t="s">
        <v>86</v>
      </c>
      <c r="D281" s="396">
        <v>5.04</v>
      </c>
      <c r="E281" s="396">
        <v>0</v>
      </c>
      <c r="F281" s="409" t="s">
        <v>53</v>
      </c>
    </row>
    <row r="282" spans="1:6">
      <c r="A282" s="410">
        <v>28030</v>
      </c>
      <c r="B282" s="717" t="s">
        <v>5476</v>
      </c>
      <c r="C282" s="393" t="s">
        <v>54</v>
      </c>
      <c r="D282" s="394">
        <v>6.2</v>
      </c>
      <c r="E282" s="394">
        <v>0</v>
      </c>
      <c r="F282" s="407" t="s">
        <v>53</v>
      </c>
    </row>
    <row r="283" spans="1:6">
      <c r="A283" s="411">
        <v>28031</v>
      </c>
      <c r="B283" s="718" t="s">
        <v>273</v>
      </c>
      <c r="C283" s="395" t="s">
        <v>89</v>
      </c>
      <c r="D283" s="396">
        <v>1.5</v>
      </c>
      <c r="E283" s="396">
        <v>0</v>
      </c>
      <c r="F283" s="409" t="s">
        <v>53</v>
      </c>
    </row>
    <row r="284" spans="1:6">
      <c r="A284" s="410">
        <v>28032</v>
      </c>
      <c r="B284" s="717" t="s">
        <v>274</v>
      </c>
      <c r="C284" s="393" t="s">
        <v>86</v>
      </c>
      <c r="D284" s="394">
        <v>2.78</v>
      </c>
      <c r="E284" s="394">
        <v>0</v>
      </c>
      <c r="F284" s="407" t="s">
        <v>53</v>
      </c>
    </row>
    <row r="285" spans="1:6">
      <c r="A285" s="411">
        <v>28056</v>
      </c>
      <c r="B285" s="718" t="s">
        <v>275</v>
      </c>
      <c r="C285" s="395" t="s">
        <v>86</v>
      </c>
      <c r="D285" s="396">
        <v>0.92</v>
      </c>
      <c r="E285" s="396">
        <v>0</v>
      </c>
      <c r="F285" s="409" t="s">
        <v>53</v>
      </c>
    </row>
    <row r="286" spans="1:6">
      <c r="A286" s="410">
        <v>28067</v>
      </c>
      <c r="B286" s="717" t="s">
        <v>276</v>
      </c>
      <c r="C286" s="393" t="s">
        <v>86</v>
      </c>
      <c r="D286" s="394">
        <v>2.63</v>
      </c>
      <c r="E286" s="394">
        <v>0</v>
      </c>
      <c r="F286" s="407" t="s">
        <v>53</v>
      </c>
    </row>
    <row r="287" spans="1:6">
      <c r="A287" s="411">
        <v>28086</v>
      </c>
      <c r="B287" s="718" t="s">
        <v>277</v>
      </c>
      <c r="C287" s="395" t="s">
        <v>86</v>
      </c>
      <c r="D287" s="396">
        <v>0.65</v>
      </c>
      <c r="E287" s="396">
        <v>0</v>
      </c>
      <c r="F287" s="409" t="s">
        <v>53</v>
      </c>
    </row>
    <row r="288" spans="1:6">
      <c r="A288" s="410">
        <v>28088</v>
      </c>
      <c r="B288" s="717" t="s">
        <v>278</v>
      </c>
      <c r="C288" s="393" t="s">
        <v>269</v>
      </c>
      <c r="D288" s="394">
        <v>18.850000000000001</v>
      </c>
      <c r="E288" s="394">
        <v>0</v>
      </c>
      <c r="F288" s="407" t="s">
        <v>53</v>
      </c>
    </row>
    <row r="289" spans="1:6">
      <c r="A289" s="408">
        <v>282</v>
      </c>
      <c r="B289" s="391" t="s">
        <v>279</v>
      </c>
      <c r="C289" s="395"/>
      <c r="D289" s="396"/>
      <c r="E289" s="396"/>
      <c r="F289" s="409"/>
    </row>
    <row r="290" spans="1:6">
      <c r="A290" s="410">
        <v>28270</v>
      </c>
      <c r="B290" s="717" t="s">
        <v>280</v>
      </c>
      <c r="C290" s="393" t="s">
        <v>86</v>
      </c>
      <c r="D290" s="394">
        <v>0.08</v>
      </c>
      <c r="E290" s="394">
        <v>0</v>
      </c>
      <c r="F290" s="407" t="s">
        <v>53</v>
      </c>
    </row>
    <row r="291" spans="1:6">
      <c r="A291" s="408">
        <v>290</v>
      </c>
      <c r="B291" s="391" t="s">
        <v>279</v>
      </c>
      <c r="C291" s="395"/>
      <c r="D291" s="396"/>
      <c r="E291" s="396"/>
      <c r="F291" s="409"/>
    </row>
    <row r="292" spans="1:6">
      <c r="A292" s="410">
        <v>29028</v>
      </c>
      <c r="B292" s="717" t="s">
        <v>281</v>
      </c>
      <c r="C292" s="393" t="s">
        <v>89</v>
      </c>
      <c r="D292" s="394">
        <v>581.63</v>
      </c>
      <c r="E292" s="394">
        <v>0</v>
      </c>
      <c r="F292" s="407" t="s">
        <v>53</v>
      </c>
    </row>
    <row r="293" spans="1:6">
      <c r="A293" s="411">
        <v>29050</v>
      </c>
      <c r="B293" s="718" t="s">
        <v>282</v>
      </c>
      <c r="C293" s="395" t="s">
        <v>89</v>
      </c>
      <c r="D293" s="396">
        <v>11.26</v>
      </c>
      <c r="E293" s="396">
        <v>0</v>
      </c>
      <c r="F293" s="409" t="s">
        <v>53</v>
      </c>
    </row>
    <row r="294" spans="1:6">
      <c r="A294" s="410">
        <v>29093</v>
      </c>
      <c r="B294" s="717" t="s">
        <v>283</v>
      </c>
      <c r="C294" s="393" t="s">
        <v>89</v>
      </c>
      <c r="D294" s="394">
        <v>1.25</v>
      </c>
      <c r="E294" s="394">
        <v>0</v>
      </c>
      <c r="F294" s="407" t="s">
        <v>53</v>
      </c>
    </row>
    <row r="295" spans="1:6">
      <c r="A295" s="411">
        <v>29094</v>
      </c>
      <c r="B295" s="718" t="s">
        <v>284</v>
      </c>
      <c r="C295" s="395" t="s">
        <v>89</v>
      </c>
      <c r="D295" s="396">
        <v>10.84</v>
      </c>
      <c r="E295" s="396">
        <v>0</v>
      </c>
      <c r="F295" s="409" t="s">
        <v>53</v>
      </c>
    </row>
    <row r="296" spans="1:6">
      <c r="A296" s="406">
        <v>293</v>
      </c>
      <c r="B296" s="716" t="s">
        <v>264</v>
      </c>
      <c r="C296" s="393"/>
      <c r="D296" s="394"/>
      <c r="E296" s="394"/>
      <c r="F296" s="407"/>
    </row>
    <row r="297" spans="1:6">
      <c r="A297" s="411">
        <v>29322</v>
      </c>
      <c r="B297" s="718" t="s">
        <v>10209</v>
      </c>
      <c r="C297" s="395" t="s">
        <v>54</v>
      </c>
      <c r="D297" s="396">
        <v>5.64</v>
      </c>
      <c r="E297" s="396">
        <v>0</v>
      </c>
      <c r="F297" s="409" t="s">
        <v>53</v>
      </c>
    </row>
    <row r="298" spans="1:6">
      <c r="A298" s="406">
        <v>3</v>
      </c>
      <c r="B298" s="716" t="s">
        <v>285</v>
      </c>
      <c r="C298" s="393"/>
      <c r="D298" s="394"/>
      <c r="E298" s="394"/>
      <c r="F298" s="407"/>
    </row>
    <row r="299" spans="1:6">
      <c r="A299" s="408">
        <v>301</v>
      </c>
      <c r="B299" s="391" t="s">
        <v>286</v>
      </c>
      <c r="C299" s="395"/>
      <c r="D299" s="396"/>
      <c r="E299" s="396"/>
      <c r="F299" s="409"/>
    </row>
    <row r="300" spans="1:6">
      <c r="A300" s="410">
        <v>30106</v>
      </c>
      <c r="B300" s="717" t="s">
        <v>4378</v>
      </c>
      <c r="C300" s="393" t="s">
        <v>86</v>
      </c>
      <c r="D300" s="394">
        <v>5.42</v>
      </c>
      <c r="E300" s="394">
        <v>0</v>
      </c>
      <c r="F300" s="407" t="s">
        <v>53</v>
      </c>
    </row>
    <row r="301" spans="1:6">
      <c r="A301" s="411">
        <v>30152</v>
      </c>
      <c r="B301" s="718" t="s">
        <v>287</v>
      </c>
      <c r="C301" s="395" t="s">
        <v>89</v>
      </c>
      <c r="D301" s="396">
        <v>116.33</v>
      </c>
      <c r="E301" s="396">
        <v>0</v>
      </c>
      <c r="F301" s="409" t="s">
        <v>53</v>
      </c>
    </row>
    <row r="302" spans="1:6">
      <c r="A302" s="410">
        <v>30172</v>
      </c>
      <c r="B302" s="717" t="s">
        <v>288</v>
      </c>
      <c r="C302" s="393" t="s">
        <v>89</v>
      </c>
      <c r="D302" s="394">
        <v>103</v>
      </c>
      <c r="E302" s="394">
        <v>0</v>
      </c>
      <c r="F302" s="407" t="s">
        <v>53</v>
      </c>
    </row>
    <row r="303" spans="1:6">
      <c r="A303" s="411">
        <v>30173</v>
      </c>
      <c r="B303" s="718" t="s">
        <v>289</v>
      </c>
      <c r="C303" s="395" t="s">
        <v>89</v>
      </c>
      <c r="D303" s="396">
        <v>103</v>
      </c>
      <c r="E303" s="396">
        <v>0</v>
      </c>
      <c r="F303" s="409" t="s">
        <v>53</v>
      </c>
    </row>
    <row r="304" spans="1:6">
      <c r="A304" s="410">
        <v>30174</v>
      </c>
      <c r="B304" s="717" t="s">
        <v>290</v>
      </c>
      <c r="C304" s="393" t="s">
        <v>89</v>
      </c>
      <c r="D304" s="394">
        <v>103</v>
      </c>
      <c r="E304" s="394">
        <v>0</v>
      </c>
      <c r="F304" s="407" t="s">
        <v>53</v>
      </c>
    </row>
    <row r="305" spans="1:6">
      <c r="A305" s="411">
        <v>30175</v>
      </c>
      <c r="B305" s="718" t="s">
        <v>291</v>
      </c>
      <c r="C305" s="395" t="s">
        <v>89</v>
      </c>
      <c r="D305" s="396">
        <v>103</v>
      </c>
      <c r="E305" s="396">
        <v>0</v>
      </c>
      <c r="F305" s="409" t="s">
        <v>53</v>
      </c>
    </row>
    <row r="306" spans="1:6">
      <c r="A306" s="410">
        <v>30177</v>
      </c>
      <c r="B306" s="717" t="s">
        <v>10210</v>
      </c>
      <c r="C306" s="393" t="s">
        <v>86</v>
      </c>
      <c r="D306" s="394">
        <v>14.7</v>
      </c>
      <c r="E306" s="394">
        <v>0</v>
      </c>
      <c r="F306" s="407" t="s">
        <v>53</v>
      </c>
    </row>
    <row r="307" spans="1:6">
      <c r="A307" s="411">
        <v>30191</v>
      </c>
      <c r="B307" s="718" t="s">
        <v>292</v>
      </c>
      <c r="C307" s="395" t="s">
        <v>86</v>
      </c>
      <c r="D307" s="396">
        <v>20.6</v>
      </c>
      <c r="E307" s="396">
        <v>0</v>
      </c>
      <c r="F307" s="409" t="s">
        <v>53</v>
      </c>
    </row>
    <row r="308" spans="1:6">
      <c r="A308" s="406">
        <v>302</v>
      </c>
      <c r="B308" s="716" t="s">
        <v>293</v>
      </c>
      <c r="C308" s="393"/>
      <c r="D308" s="394"/>
      <c r="E308" s="394"/>
      <c r="F308" s="407"/>
    </row>
    <row r="309" spans="1:6">
      <c r="A309" s="411">
        <v>30202</v>
      </c>
      <c r="B309" s="718" t="s">
        <v>294</v>
      </c>
      <c r="C309" s="395" t="s">
        <v>89</v>
      </c>
      <c r="D309" s="396">
        <v>93</v>
      </c>
      <c r="E309" s="396">
        <v>0</v>
      </c>
      <c r="F309" s="409" t="s">
        <v>53</v>
      </c>
    </row>
    <row r="310" spans="1:6">
      <c r="A310" s="410">
        <v>30210</v>
      </c>
      <c r="B310" s="717" t="s">
        <v>295</v>
      </c>
      <c r="C310" s="393" t="s">
        <v>89</v>
      </c>
      <c r="D310" s="394">
        <v>131.58000000000001</v>
      </c>
      <c r="E310" s="394">
        <v>0</v>
      </c>
      <c r="F310" s="407" t="s">
        <v>53</v>
      </c>
    </row>
    <row r="311" spans="1:6">
      <c r="A311" s="411">
        <v>30211</v>
      </c>
      <c r="B311" s="718" t="s">
        <v>296</v>
      </c>
      <c r="C311" s="395" t="s">
        <v>89</v>
      </c>
      <c r="D311" s="396">
        <v>144.47999999999999</v>
      </c>
      <c r="E311" s="396">
        <v>0</v>
      </c>
      <c r="F311" s="409" t="s">
        <v>53</v>
      </c>
    </row>
    <row r="312" spans="1:6">
      <c r="A312" s="410">
        <v>30212</v>
      </c>
      <c r="B312" s="717" t="s">
        <v>297</v>
      </c>
      <c r="C312" s="393" t="s">
        <v>89</v>
      </c>
      <c r="D312" s="394">
        <v>195.58</v>
      </c>
      <c r="E312" s="394">
        <v>0</v>
      </c>
      <c r="F312" s="407" t="s">
        <v>53</v>
      </c>
    </row>
    <row r="313" spans="1:6">
      <c r="A313" s="411">
        <v>30213</v>
      </c>
      <c r="B313" s="718" t="s">
        <v>298</v>
      </c>
      <c r="C313" s="395" t="s">
        <v>89</v>
      </c>
      <c r="D313" s="396">
        <v>261.77999999999997</v>
      </c>
      <c r="E313" s="396">
        <v>0</v>
      </c>
      <c r="F313" s="409" t="s">
        <v>53</v>
      </c>
    </row>
    <row r="314" spans="1:6">
      <c r="A314" s="410">
        <v>30217</v>
      </c>
      <c r="B314" s="717" t="s">
        <v>299</v>
      </c>
      <c r="C314" s="393" t="s">
        <v>89</v>
      </c>
      <c r="D314" s="394">
        <v>116.33</v>
      </c>
      <c r="E314" s="394">
        <v>0</v>
      </c>
      <c r="F314" s="407" t="s">
        <v>53</v>
      </c>
    </row>
    <row r="315" spans="1:6">
      <c r="A315" s="411">
        <v>30233</v>
      </c>
      <c r="B315" s="718" t="s">
        <v>300</v>
      </c>
      <c r="C315" s="395" t="s">
        <v>89</v>
      </c>
      <c r="D315" s="396">
        <v>116.33</v>
      </c>
      <c r="E315" s="396">
        <v>0</v>
      </c>
      <c r="F315" s="409" t="s">
        <v>53</v>
      </c>
    </row>
    <row r="316" spans="1:6">
      <c r="A316" s="410">
        <v>30257</v>
      </c>
      <c r="B316" s="717" t="s">
        <v>301</v>
      </c>
      <c r="C316" s="393" t="s">
        <v>89</v>
      </c>
      <c r="D316" s="394">
        <v>481.75</v>
      </c>
      <c r="E316" s="394">
        <v>0</v>
      </c>
      <c r="F316" s="407" t="s">
        <v>53</v>
      </c>
    </row>
    <row r="317" spans="1:6">
      <c r="A317" s="411">
        <v>30261</v>
      </c>
      <c r="B317" s="718" t="s">
        <v>302</v>
      </c>
      <c r="C317" s="395" t="s">
        <v>89</v>
      </c>
      <c r="D317" s="396">
        <v>430.25</v>
      </c>
      <c r="E317" s="396">
        <v>0</v>
      </c>
      <c r="F317" s="409" t="s">
        <v>53</v>
      </c>
    </row>
    <row r="318" spans="1:6">
      <c r="A318" s="410">
        <v>30263</v>
      </c>
      <c r="B318" s="717" t="s">
        <v>303</v>
      </c>
      <c r="C318" s="393" t="s">
        <v>89</v>
      </c>
      <c r="D318" s="394">
        <v>514.25</v>
      </c>
      <c r="E318" s="394">
        <v>0</v>
      </c>
      <c r="F318" s="407" t="s">
        <v>53</v>
      </c>
    </row>
    <row r="319" spans="1:6">
      <c r="A319" s="408">
        <v>303</v>
      </c>
      <c r="B319" s="391" t="s">
        <v>293</v>
      </c>
      <c r="C319" s="395"/>
      <c r="D319" s="396"/>
      <c r="E319" s="396"/>
      <c r="F319" s="409"/>
    </row>
    <row r="320" spans="1:6">
      <c r="A320" s="410">
        <v>30315</v>
      </c>
      <c r="B320" s="717" t="s">
        <v>304</v>
      </c>
      <c r="C320" s="393" t="s">
        <v>89</v>
      </c>
      <c r="D320" s="394">
        <v>411.5</v>
      </c>
      <c r="E320" s="394">
        <v>0</v>
      </c>
      <c r="F320" s="407" t="s">
        <v>53</v>
      </c>
    </row>
    <row r="321" spans="1:6">
      <c r="A321" s="411">
        <v>30316</v>
      </c>
      <c r="B321" s="718" t="s">
        <v>305</v>
      </c>
      <c r="C321" s="395" t="s">
        <v>89</v>
      </c>
      <c r="D321" s="396">
        <v>447</v>
      </c>
      <c r="E321" s="396">
        <v>0</v>
      </c>
      <c r="F321" s="409" t="s">
        <v>53</v>
      </c>
    </row>
    <row r="322" spans="1:6">
      <c r="A322" s="410">
        <v>30317</v>
      </c>
      <c r="B322" s="717" t="s">
        <v>306</v>
      </c>
      <c r="C322" s="393" t="s">
        <v>89</v>
      </c>
      <c r="D322" s="394">
        <v>463.5</v>
      </c>
      <c r="E322" s="394">
        <v>0</v>
      </c>
      <c r="F322" s="407" t="s">
        <v>53</v>
      </c>
    </row>
    <row r="323" spans="1:6">
      <c r="A323" s="411">
        <v>30358</v>
      </c>
      <c r="B323" s="718" t="s">
        <v>4379</v>
      </c>
      <c r="C323" s="395" t="s">
        <v>86</v>
      </c>
      <c r="D323" s="396">
        <v>7.39</v>
      </c>
      <c r="E323" s="396">
        <v>0</v>
      </c>
      <c r="F323" s="409" t="s">
        <v>53</v>
      </c>
    </row>
    <row r="324" spans="1:6">
      <c r="A324" s="406">
        <v>304</v>
      </c>
      <c r="B324" s="716" t="s">
        <v>293</v>
      </c>
      <c r="C324" s="393"/>
      <c r="D324" s="394"/>
      <c r="E324" s="394"/>
      <c r="F324" s="407"/>
    </row>
    <row r="325" spans="1:6">
      <c r="A325" s="411">
        <v>30460</v>
      </c>
      <c r="B325" s="718" t="s">
        <v>307</v>
      </c>
      <c r="C325" s="395" t="s">
        <v>89</v>
      </c>
      <c r="D325" s="396">
        <v>116.33</v>
      </c>
      <c r="E325" s="396">
        <v>0</v>
      </c>
      <c r="F325" s="409" t="s">
        <v>53</v>
      </c>
    </row>
    <row r="326" spans="1:6">
      <c r="A326" s="410">
        <v>30496</v>
      </c>
      <c r="B326" s="717" t="s">
        <v>4380</v>
      </c>
      <c r="C326" s="393" t="s">
        <v>86</v>
      </c>
      <c r="D326" s="394">
        <v>7.55</v>
      </c>
      <c r="E326" s="394">
        <v>0</v>
      </c>
      <c r="F326" s="407" t="s">
        <v>53</v>
      </c>
    </row>
    <row r="327" spans="1:6">
      <c r="A327" s="408">
        <v>305</v>
      </c>
      <c r="B327" s="391" t="s">
        <v>293</v>
      </c>
      <c r="C327" s="395"/>
      <c r="D327" s="396"/>
      <c r="E327" s="396"/>
      <c r="F327" s="409"/>
    </row>
    <row r="328" spans="1:6">
      <c r="A328" s="410">
        <v>30574</v>
      </c>
      <c r="B328" s="717" t="s">
        <v>308</v>
      </c>
      <c r="C328" s="393" t="s">
        <v>89</v>
      </c>
      <c r="D328" s="394">
        <v>574.5</v>
      </c>
      <c r="E328" s="394">
        <v>0</v>
      </c>
      <c r="F328" s="407" t="s">
        <v>53</v>
      </c>
    </row>
    <row r="329" spans="1:6">
      <c r="A329" s="408">
        <v>306</v>
      </c>
      <c r="B329" s="391" t="s">
        <v>293</v>
      </c>
      <c r="C329" s="395"/>
      <c r="D329" s="396"/>
      <c r="E329" s="396"/>
      <c r="F329" s="409"/>
    </row>
    <row r="330" spans="1:6">
      <c r="A330" s="410">
        <v>30665</v>
      </c>
      <c r="B330" s="717" t="s">
        <v>309</v>
      </c>
      <c r="C330" s="393" t="s">
        <v>86</v>
      </c>
      <c r="D330" s="394">
        <v>17.399999999999999</v>
      </c>
      <c r="E330" s="394">
        <v>0</v>
      </c>
      <c r="F330" s="407" t="s">
        <v>53</v>
      </c>
    </row>
    <row r="331" spans="1:6">
      <c r="A331" s="411">
        <v>30675</v>
      </c>
      <c r="B331" s="718" t="s">
        <v>310</v>
      </c>
      <c r="C331" s="395" t="s">
        <v>89</v>
      </c>
      <c r="D331" s="396">
        <v>211.8</v>
      </c>
      <c r="E331" s="396">
        <v>0</v>
      </c>
      <c r="F331" s="409" t="s">
        <v>53</v>
      </c>
    </row>
    <row r="332" spans="1:6">
      <c r="A332" s="410">
        <v>30676</v>
      </c>
      <c r="B332" s="717" t="s">
        <v>311</v>
      </c>
      <c r="C332" s="393" t="s">
        <v>89</v>
      </c>
      <c r="D332" s="394">
        <v>224.8</v>
      </c>
      <c r="E332" s="394">
        <v>0</v>
      </c>
      <c r="F332" s="407" t="s">
        <v>53</v>
      </c>
    </row>
    <row r="333" spans="1:6">
      <c r="A333" s="411">
        <v>30677</v>
      </c>
      <c r="B333" s="718" t="s">
        <v>312</v>
      </c>
      <c r="C333" s="395" t="s">
        <v>89</v>
      </c>
      <c r="D333" s="396">
        <v>255.8</v>
      </c>
      <c r="E333" s="396">
        <v>0</v>
      </c>
      <c r="F333" s="409" t="s">
        <v>53</v>
      </c>
    </row>
    <row r="334" spans="1:6">
      <c r="A334" s="406">
        <v>307</v>
      </c>
      <c r="B334" s="716" t="s">
        <v>313</v>
      </c>
      <c r="C334" s="393"/>
      <c r="D334" s="394"/>
      <c r="E334" s="394"/>
      <c r="F334" s="407"/>
    </row>
    <row r="335" spans="1:6">
      <c r="A335" s="411">
        <v>30706</v>
      </c>
      <c r="B335" s="718" t="s">
        <v>314</v>
      </c>
      <c r="C335" s="395" t="s">
        <v>82</v>
      </c>
      <c r="D335" s="396">
        <v>321.94</v>
      </c>
      <c r="E335" s="396">
        <v>0</v>
      </c>
      <c r="F335" s="409" t="s">
        <v>53</v>
      </c>
    </row>
    <row r="336" spans="1:6">
      <c r="A336" s="406">
        <v>308</v>
      </c>
      <c r="B336" s="716" t="s">
        <v>315</v>
      </c>
      <c r="C336" s="393"/>
      <c r="D336" s="394"/>
      <c r="E336" s="394"/>
      <c r="F336" s="407"/>
    </row>
    <row r="337" spans="1:6">
      <c r="A337" s="411">
        <v>30868</v>
      </c>
      <c r="B337" s="718" t="s">
        <v>316</v>
      </c>
      <c r="C337" s="395" t="s">
        <v>82</v>
      </c>
      <c r="D337" s="396">
        <v>442.39</v>
      </c>
      <c r="E337" s="396">
        <v>0</v>
      </c>
      <c r="F337" s="409" t="s">
        <v>53</v>
      </c>
    </row>
    <row r="338" spans="1:6">
      <c r="A338" s="406">
        <v>309</v>
      </c>
      <c r="B338" s="716" t="s">
        <v>315</v>
      </c>
      <c r="C338" s="393"/>
      <c r="D338" s="394"/>
      <c r="E338" s="394"/>
      <c r="F338" s="407"/>
    </row>
    <row r="339" spans="1:6">
      <c r="A339" s="411">
        <v>30951</v>
      </c>
      <c r="B339" s="718" t="s">
        <v>317</v>
      </c>
      <c r="C339" s="395" t="s">
        <v>82</v>
      </c>
      <c r="D339" s="396">
        <v>192.39</v>
      </c>
      <c r="E339" s="396">
        <v>0</v>
      </c>
      <c r="F339" s="409" t="s">
        <v>53</v>
      </c>
    </row>
    <row r="340" spans="1:6">
      <c r="A340" s="406">
        <v>310</v>
      </c>
      <c r="B340" s="716" t="s">
        <v>315</v>
      </c>
      <c r="C340" s="393"/>
      <c r="D340" s="394"/>
      <c r="E340" s="394"/>
      <c r="F340" s="407"/>
    </row>
    <row r="341" spans="1:6">
      <c r="A341" s="411">
        <v>31055</v>
      </c>
      <c r="B341" s="718" t="s">
        <v>318</v>
      </c>
      <c r="C341" s="395" t="s">
        <v>89</v>
      </c>
      <c r="D341" s="396">
        <v>298.06</v>
      </c>
      <c r="E341" s="396">
        <v>0</v>
      </c>
      <c r="F341" s="409" t="s">
        <v>53</v>
      </c>
    </row>
    <row r="342" spans="1:6">
      <c r="A342" s="410">
        <v>31056</v>
      </c>
      <c r="B342" s="717" t="s">
        <v>319</v>
      </c>
      <c r="C342" s="393" t="s">
        <v>89</v>
      </c>
      <c r="D342" s="394">
        <v>264.95</v>
      </c>
      <c r="E342" s="394">
        <v>0</v>
      </c>
      <c r="F342" s="407" t="s">
        <v>53</v>
      </c>
    </row>
    <row r="343" spans="1:6">
      <c r="A343" s="411">
        <v>31057</v>
      </c>
      <c r="B343" s="718" t="s">
        <v>320</v>
      </c>
      <c r="C343" s="395" t="s">
        <v>89</v>
      </c>
      <c r="D343" s="396">
        <v>227.69</v>
      </c>
      <c r="E343" s="396">
        <v>0</v>
      </c>
      <c r="F343" s="409" t="s">
        <v>53</v>
      </c>
    </row>
    <row r="344" spans="1:6">
      <c r="A344" s="406">
        <v>311</v>
      </c>
      <c r="B344" s="716" t="s">
        <v>315</v>
      </c>
      <c r="C344" s="393"/>
      <c r="D344" s="394"/>
      <c r="E344" s="394"/>
      <c r="F344" s="407"/>
    </row>
    <row r="345" spans="1:6">
      <c r="A345" s="411">
        <v>31177</v>
      </c>
      <c r="B345" s="718" t="s">
        <v>321</v>
      </c>
      <c r="C345" s="395" t="s">
        <v>322</v>
      </c>
      <c r="D345" s="396">
        <v>6.75</v>
      </c>
      <c r="E345" s="396">
        <v>0</v>
      </c>
      <c r="F345" s="409" t="s">
        <v>53</v>
      </c>
    </row>
    <row r="346" spans="1:6">
      <c r="A346" s="410">
        <v>31178</v>
      </c>
      <c r="B346" s="717" t="s">
        <v>323</v>
      </c>
      <c r="C346" s="393" t="s">
        <v>322</v>
      </c>
      <c r="D346" s="394">
        <v>5.72</v>
      </c>
      <c r="E346" s="394">
        <v>0</v>
      </c>
      <c r="F346" s="407" t="s">
        <v>53</v>
      </c>
    </row>
    <row r="347" spans="1:6">
      <c r="A347" s="411">
        <v>31186</v>
      </c>
      <c r="B347" s="718" t="s">
        <v>324</v>
      </c>
      <c r="C347" s="395" t="s">
        <v>322</v>
      </c>
      <c r="D347" s="396">
        <v>6</v>
      </c>
      <c r="E347" s="396">
        <v>0</v>
      </c>
      <c r="F347" s="409" t="s">
        <v>53</v>
      </c>
    </row>
    <row r="348" spans="1:6">
      <c r="A348" s="410">
        <v>31187</v>
      </c>
      <c r="B348" s="717" t="s">
        <v>325</v>
      </c>
      <c r="C348" s="393" t="s">
        <v>322</v>
      </c>
      <c r="D348" s="394">
        <v>7.53</v>
      </c>
      <c r="E348" s="394">
        <v>0</v>
      </c>
      <c r="F348" s="407" t="s">
        <v>53</v>
      </c>
    </row>
    <row r="349" spans="1:6">
      <c r="A349" s="408">
        <v>312</v>
      </c>
      <c r="B349" s="391" t="s">
        <v>315</v>
      </c>
      <c r="C349" s="395"/>
      <c r="D349" s="396"/>
      <c r="E349" s="396"/>
      <c r="F349" s="409"/>
    </row>
    <row r="350" spans="1:6">
      <c r="A350" s="410">
        <v>31250</v>
      </c>
      <c r="B350" s="717" t="s">
        <v>326</v>
      </c>
      <c r="C350" s="393" t="s">
        <v>82</v>
      </c>
      <c r="D350" s="394">
        <v>183.62</v>
      </c>
      <c r="E350" s="394">
        <v>0</v>
      </c>
      <c r="F350" s="407" t="s">
        <v>53</v>
      </c>
    </row>
    <row r="351" spans="1:6">
      <c r="A351" s="408">
        <v>314</v>
      </c>
      <c r="B351" s="391" t="s">
        <v>315</v>
      </c>
      <c r="C351" s="395"/>
      <c r="D351" s="396"/>
      <c r="E351" s="396"/>
      <c r="F351" s="409"/>
    </row>
    <row r="352" spans="1:6">
      <c r="A352" s="410">
        <v>31443</v>
      </c>
      <c r="B352" s="717" t="s">
        <v>327</v>
      </c>
      <c r="C352" s="393" t="s">
        <v>82</v>
      </c>
      <c r="D352" s="394">
        <v>200.1</v>
      </c>
      <c r="E352" s="394">
        <v>0</v>
      </c>
      <c r="F352" s="407" t="s">
        <v>53</v>
      </c>
    </row>
    <row r="353" spans="1:6">
      <c r="A353" s="408">
        <v>315</v>
      </c>
      <c r="B353" s="391" t="s">
        <v>328</v>
      </c>
      <c r="C353" s="395"/>
      <c r="D353" s="396"/>
      <c r="E353" s="396"/>
      <c r="F353" s="409"/>
    </row>
    <row r="354" spans="1:6">
      <c r="A354" s="410">
        <v>31507</v>
      </c>
      <c r="B354" s="717" t="s">
        <v>329</v>
      </c>
      <c r="C354" s="393" t="s">
        <v>89</v>
      </c>
      <c r="D354" s="394">
        <v>98.59</v>
      </c>
      <c r="E354" s="394">
        <v>0</v>
      </c>
      <c r="F354" s="407" t="s">
        <v>53</v>
      </c>
    </row>
    <row r="355" spans="1:6">
      <c r="A355" s="411">
        <v>31508</v>
      </c>
      <c r="B355" s="718" t="s">
        <v>330</v>
      </c>
      <c r="C355" s="395" t="s">
        <v>89</v>
      </c>
      <c r="D355" s="396">
        <v>114.59</v>
      </c>
      <c r="E355" s="396">
        <v>0</v>
      </c>
      <c r="F355" s="409" t="s">
        <v>53</v>
      </c>
    </row>
    <row r="356" spans="1:6">
      <c r="A356" s="410">
        <v>31511</v>
      </c>
      <c r="B356" s="717" t="s">
        <v>331</v>
      </c>
      <c r="C356" s="393" t="s">
        <v>89</v>
      </c>
      <c r="D356" s="394">
        <v>4.33</v>
      </c>
      <c r="E356" s="394">
        <v>0</v>
      </c>
      <c r="F356" s="407" t="s">
        <v>53</v>
      </c>
    </row>
    <row r="357" spans="1:6">
      <c r="A357" s="411">
        <v>31512</v>
      </c>
      <c r="B357" s="718" t="s">
        <v>332</v>
      </c>
      <c r="C357" s="395" t="s">
        <v>89</v>
      </c>
      <c r="D357" s="396">
        <v>42.82</v>
      </c>
      <c r="E357" s="396">
        <v>0</v>
      </c>
      <c r="F357" s="409" t="s">
        <v>53</v>
      </c>
    </row>
    <row r="358" spans="1:6">
      <c r="A358" s="410">
        <v>31516</v>
      </c>
      <c r="B358" s="717" t="s">
        <v>333</v>
      </c>
      <c r="C358" s="393" t="s">
        <v>89</v>
      </c>
      <c r="D358" s="394">
        <v>3.61</v>
      </c>
      <c r="E358" s="394">
        <v>0</v>
      </c>
      <c r="F358" s="407" t="s">
        <v>53</v>
      </c>
    </row>
    <row r="359" spans="1:6">
      <c r="A359" s="411">
        <v>31517</v>
      </c>
      <c r="B359" s="718" t="s">
        <v>334</v>
      </c>
      <c r="C359" s="395" t="s">
        <v>89</v>
      </c>
      <c r="D359" s="396">
        <v>43.45</v>
      </c>
      <c r="E359" s="396">
        <v>0</v>
      </c>
      <c r="F359" s="409" t="s">
        <v>53</v>
      </c>
    </row>
    <row r="360" spans="1:6">
      <c r="A360" s="410">
        <v>31518</v>
      </c>
      <c r="B360" s="717" t="s">
        <v>335</v>
      </c>
      <c r="C360" s="393" t="s">
        <v>89</v>
      </c>
      <c r="D360" s="394">
        <v>37.89</v>
      </c>
      <c r="E360" s="394">
        <v>0</v>
      </c>
      <c r="F360" s="407" t="s">
        <v>53</v>
      </c>
    </row>
    <row r="361" spans="1:6">
      <c r="A361" s="411">
        <v>31519</v>
      </c>
      <c r="B361" s="718" t="s">
        <v>336</v>
      </c>
      <c r="C361" s="395" t="s">
        <v>89</v>
      </c>
      <c r="D361" s="396">
        <v>17.559999999999999</v>
      </c>
      <c r="E361" s="396">
        <v>0</v>
      </c>
      <c r="F361" s="409" t="s">
        <v>53</v>
      </c>
    </row>
    <row r="362" spans="1:6">
      <c r="A362" s="410">
        <v>31526</v>
      </c>
      <c r="B362" s="717" t="s">
        <v>337</v>
      </c>
      <c r="C362" s="393" t="s">
        <v>86</v>
      </c>
      <c r="D362" s="394">
        <v>3.7</v>
      </c>
      <c r="E362" s="394">
        <v>0</v>
      </c>
      <c r="F362" s="407" t="s">
        <v>53</v>
      </c>
    </row>
    <row r="363" spans="1:6">
      <c r="A363" s="411">
        <v>31527</v>
      </c>
      <c r="B363" s="718" t="s">
        <v>338</v>
      </c>
      <c r="C363" s="395" t="s">
        <v>89</v>
      </c>
      <c r="D363" s="396">
        <v>3.21</v>
      </c>
      <c r="E363" s="396">
        <v>0</v>
      </c>
      <c r="F363" s="409" t="s">
        <v>53</v>
      </c>
    </row>
    <row r="364" spans="1:6">
      <c r="A364" s="410">
        <v>31548</v>
      </c>
      <c r="B364" s="717" t="s">
        <v>339</v>
      </c>
      <c r="C364" s="393" t="s">
        <v>89</v>
      </c>
      <c r="D364" s="394">
        <v>12.37</v>
      </c>
      <c r="E364" s="394">
        <v>0</v>
      </c>
      <c r="F364" s="407" t="s">
        <v>53</v>
      </c>
    </row>
    <row r="365" spans="1:6">
      <c r="A365" s="411">
        <v>31570</v>
      </c>
      <c r="B365" s="718" t="s">
        <v>340</v>
      </c>
      <c r="C365" s="395" t="s">
        <v>89</v>
      </c>
      <c r="D365" s="396">
        <v>4.41</v>
      </c>
      <c r="E365" s="396">
        <v>0</v>
      </c>
      <c r="F365" s="409" t="s">
        <v>53</v>
      </c>
    </row>
    <row r="366" spans="1:6">
      <c r="A366" s="410">
        <v>31571</v>
      </c>
      <c r="B366" s="717" t="s">
        <v>341</v>
      </c>
      <c r="C366" s="393" t="s">
        <v>89</v>
      </c>
      <c r="D366" s="394">
        <v>5.42</v>
      </c>
      <c r="E366" s="394">
        <v>0</v>
      </c>
      <c r="F366" s="407" t="s">
        <v>53</v>
      </c>
    </row>
    <row r="367" spans="1:6">
      <c r="A367" s="411">
        <v>31581</v>
      </c>
      <c r="B367" s="718" t="s">
        <v>342</v>
      </c>
      <c r="C367" s="395" t="s">
        <v>89</v>
      </c>
      <c r="D367" s="396">
        <v>34.49</v>
      </c>
      <c r="E367" s="396">
        <v>0</v>
      </c>
      <c r="F367" s="409" t="s">
        <v>53</v>
      </c>
    </row>
    <row r="368" spans="1:6">
      <c r="A368" s="410">
        <v>31584</v>
      </c>
      <c r="B368" s="717" t="s">
        <v>343</v>
      </c>
      <c r="C368" s="393" t="s">
        <v>89</v>
      </c>
      <c r="D368" s="394">
        <v>3.81</v>
      </c>
      <c r="E368" s="394">
        <v>0</v>
      </c>
      <c r="F368" s="407" t="s">
        <v>53</v>
      </c>
    </row>
    <row r="369" spans="1:6">
      <c r="A369" s="411">
        <v>31585</v>
      </c>
      <c r="B369" s="718" t="s">
        <v>344</v>
      </c>
      <c r="C369" s="395" t="s">
        <v>89</v>
      </c>
      <c r="D369" s="396">
        <v>7.1</v>
      </c>
      <c r="E369" s="396">
        <v>0</v>
      </c>
      <c r="F369" s="409" t="s">
        <v>53</v>
      </c>
    </row>
    <row r="370" spans="1:6">
      <c r="A370" s="410">
        <v>31591</v>
      </c>
      <c r="B370" s="717" t="s">
        <v>345</v>
      </c>
      <c r="C370" s="393" t="s">
        <v>89</v>
      </c>
      <c r="D370" s="394">
        <v>25.74</v>
      </c>
      <c r="E370" s="394">
        <v>0</v>
      </c>
      <c r="F370" s="407" t="s">
        <v>53</v>
      </c>
    </row>
    <row r="371" spans="1:6">
      <c r="A371" s="411">
        <v>31599</v>
      </c>
      <c r="B371" s="718" t="s">
        <v>346</v>
      </c>
      <c r="C371" s="395" t="s">
        <v>347</v>
      </c>
      <c r="D371" s="396">
        <v>24.64</v>
      </c>
      <c r="E371" s="396">
        <v>0</v>
      </c>
      <c r="F371" s="409" t="s">
        <v>53</v>
      </c>
    </row>
    <row r="372" spans="1:6">
      <c r="A372" s="406">
        <v>316</v>
      </c>
      <c r="B372" s="716" t="s">
        <v>348</v>
      </c>
      <c r="C372" s="393"/>
      <c r="D372" s="394"/>
      <c r="E372" s="394"/>
      <c r="F372" s="407"/>
    </row>
    <row r="373" spans="1:6">
      <c r="A373" s="411">
        <v>31601</v>
      </c>
      <c r="B373" s="718" t="s">
        <v>349</v>
      </c>
      <c r="C373" s="395" t="s">
        <v>89</v>
      </c>
      <c r="D373" s="396">
        <v>12.62</v>
      </c>
      <c r="E373" s="396">
        <v>0</v>
      </c>
      <c r="F373" s="409" t="s">
        <v>53</v>
      </c>
    </row>
    <row r="374" spans="1:6">
      <c r="A374" s="410">
        <v>31647</v>
      </c>
      <c r="B374" s="717" t="s">
        <v>350</v>
      </c>
      <c r="C374" s="393" t="s">
        <v>89</v>
      </c>
      <c r="D374" s="394">
        <v>24.78</v>
      </c>
      <c r="E374" s="394">
        <v>0</v>
      </c>
      <c r="F374" s="407" t="s">
        <v>53</v>
      </c>
    </row>
    <row r="375" spans="1:6">
      <c r="A375" s="411">
        <v>31656</v>
      </c>
      <c r="B375" s="718" t="s">
        <v>351</v>
      </c>
      <c r="C375" s="395" t="s">
        <v>89</v>
      </c>
      <c r="D375" s="396">
        <v>3.12</v>
      </c>
      <c r="E375" s="396">
        <v>0</v>
      </c>
      <c r="F375" s="409" t="s">
        <v>53</v>
      </c>
    </row>
    <row r="376" spans="1:6">
      <c r="A376" s="406">
        <v>317</v>
      </c>
      <c r="B376" s="716" t="s">
        <v>315</v>
      </c>
      <c r="C376" s="393"/>
      <c r="D376" s="394"/>
      <c r="E376" s="394"/>
      <c r="F376" s="407"/>
    </row>
    <row r="377" spans="1:6">
      <c r="A377" s="411">
        <v>31733</v>
      </c>
      <c r="B377" s="718" t="s">
        <v>352</v>
      </c>
      <c r="C377" s="395" t="s">
        <v>82</v>
      </c>
      <c r="D377" s="396">
        <v>236.25</v>
      </c>
      <c r="E377" s="396">
        <v>0</v>
      </c>
      <c r="F377" s="409" t="s">
        <v>53</v>
      </c>
    </row>
    <row r="378" spans="1:6">
      <c r="A378" s="410">
        <v>31780</v>
      </c>
      <c r="B378" s="717" t="s">
        <v>353</v>
      </c>
      <c r="C378" s="393" t="s">
        <v>89</v>
      </c>
      <c r="D378" s="394">
        <v>58.82</v>
      </c>
      <c r="E378" s="394">
        <v>0</v>
      </c>
      <c r="F378" s="407" t="s">
        <v>53</v>
      </c>
    </row>
    <row r="379" spans="1:6">
      <c r="A379" s="408">
        <v>318</v>
      </c>
      <c r="B379" s="391" t="s">
        <v>348</v>
      </c>
      <c r="C379" s="395"/>
      <c r="D379" s="396"/>
      <c r="E379" s="396"/>
      <c r="F379" s="409"/>
    </row>
    <row r="380" spans="1:6">
      <c r="A380" s="410">
        <v>31811</v>
      </c>
      <c r="B380" s="717" t="s">
        <v>354</v>
      </c>
      <c r="C380" s="393" t="s">
        <v>89</v>
      </c>
      <c r="D380" s="394">
        <v>74.86</v>
      </c>
      <c r="E380" s="394">
        <v>0</v>
      </c>
      <c r="F380" s="407" t="s">
        <v>53</v>
      </c>
    </row>
    <row r="381" spans="1:6">
      <c r="A381" s="411">
        <v>31812</v>
      </c>
      <c r="B381" s="718" t="s">
        <v>355</v>
      </c>
      <c r="C381" s="395" t="s">
        <v>89</v>
      </c>
      <c r="D381" s="396">
        <v>43.07</v>
      </c>
      <c r="E381" s="396">
        <v>0</v>
      </c>
      <c r="F381" s="409" t="s">
        <v>53</v>
      </c>
    </row>
    <row r="382" spans="1:6">
      <c r="A382" s="410">
        <v>31813</v>
      </c>
      <c r="B382" s="717" t="s">
        <v>356</v>
      </c>
      <c r="C382" s="393" t="s">
        <v>89</v>
      </c>
      <c r="D382" s="394">
        <v>39.54</v>
      </c>
      <c r="E382" s="394">
        <v>0</v>
      </c>
      <c r="F382" s="407" t="s">
        <v>53</v>
      </c>
    </row>
    <row r="383" spans="1:6">
      <c r="A383" s="411">
        <v>31815</v>
      </c>
      <c r="B383" s="718" t="s">
        <v>357</v>
      </c>
      <c r="C383" s="395" t="s">
        <v>89</v>
      </c>
      <c r="D383" s="396">
        <v>2.52</v>
      </c>
      <c r="E383" s="396">
        <v>0</v>
      </c>
      <c r="F383" s="409" t="s">
        <v>53</v>
      </c>
    </row>
    <row r="384" spans="1:6">
      <c r="A384" s="410">
        <v>31816</v>
      </c>
      <c r="B384" s="717" t="s">
        <v>358</v>
      </c>
      <c r="C384" s="393" t="s">
        <v>89</v>
      </c>
      <c r="D384" s="394">
        <v>15.65</v>
      </c>
      <c r="E384" s="394">
        <v>0</v>
      </c>
      <c r="F384" s="407" t="s">
        <v>53</v>
      </c>
    </row>
    <row r="385" spans="1:6">
      <c r="A385" s="408">
        <v>319</v>
      </c>
      <c r="B385" s="391" t="s">
        <v>315</v>
      </c>
      <c r="C385" s="395"/>
      <c r="D385" s="396"/>
      <c r="E385" s="396"/>
      <c r="F385" s="409"/>
    </row>
    <row r="386" spans="1:6">
      <c r="A386" s="410">
        <v>31921</v>
      </c>
      <c r="B386" s="717" t="s">
        <v>359</v>
      </c>
      <c r="C386" s="393" t="s">
        <v>89</v>
      </c>
      <c r="D386" s="394">
        <v>11.21</v>
      </c>
      <c r="E386" s="394">
        <v>0</v>
      </c>
      <c r="F386" s="407" t="s">
        <v>53</v>
      </c>
    </row>
    <row r="387" spans="1:6">
      <c r="A387" s="411">
        <v>31922</v>
      </c>
      <c r="B387" s="718" t="s">
        <v>360</v>
      </c>
      <c r="C387" s="395" t="s">
        <v>89</v>
      </c>
      <c r="D387" s="396">
        <v>42.82</v>
      </c>
      <c r="E387" s="396">
        <v>0</v>
      </c>
      <c r="F387" s="409" t="s">
        <v>53</v>
      </c>
    </row>
    <row r="388" spans="1:6">
      <c r="A388" s="410">
        <v>31928</v>
      </c>
      <c r="B388" s="717" t="s">
        <v>361</v>
      </c>
      <c r="C388" s="393" t="s">
        <v>82</v>
      </c>
      <c r="D388" s="394">
        <v>227.12</v>
      </c>
      <c r="E388" s="394">
        <v>0</v>
      </c>
      <c r="F388" s="407" t="s">
        <v>53</v>
      </c>
    </row>
    <row r="389" spans="1:6">
      <c r="A389" s="408">
        <v>320</v>
      </c>
      <c r="B389" s="391" t="s">
        <v>362</v>
      </c>
      <c r="C389" s="395"/>
      <c r="D389" s="396"/>
      <c r="E389" s="396"/>
      <c r="F389" s="409"/>
    </row>
    <row r="390" spans="1:6">
      <c r="A390" s="410">
        <v>32001</v>
      </c>
      <c r="B390" s="717" t="s">
        <v>363</v>
      </c>
      <c r="C390" s="393" t="s">
        <v>82</v>
      </c>
      <c r="D390" s="394">
        <v>19.2</v>
      </c>
      <c r="E390" s="394">
        <v>0</v>
      </c>
      <c r="F390" s="407" t="s">
        <v>53</v>
      </c>
    </row>
    <row r="391" spans="1:6">
      <c r="A391" s="408">
        <v>321</v>
      </c>
      <c r="B391" s="391" t="s">
        <v>364</v>
      </c>
      <c r="C391" s="395"/>
      <c r="D391" s="396"/>
      <c r="E391" s="396"/>
      <c r="F391" s="409"/>
    </row>
    <row r="392" spans="1:6">
      <c r="A392" s="410">
        <v>32147</v>
      </c>
      <c r="B392" s="717" t="s">
        <v>365</v>
      </c>
      <c r="C392" s="393" t="s">
        <v>82</v>
      </c>
      <c r="D392" s="394">
        <v>32.090000000000003</v>
      </c>
      <c r="E392" s="394">
        <v>0</v>
      </c>
      <c r="F392" s="407" t="s">
        <v>53</v>
      </c>
    </row>
    <row r="393" spans="1:6">
      <c r="A393" s="408">
        <v>322</v>
      </c>
      <c r="B393" s="391" t="s">
        <v>364</v>
      </c>
      <c r="C393" s="395"/>
      <c r="D393" s="396"/>
      <c r="E393" s="396"/>
      <c r="F393" s="409"/>
    </row>
    <row r="394" spans="1:6">
      <c r="A394" s="410">
        <v>32219</v>
      </c>
      <c r="B394" s="717" t="s">
        <v>366</v>
      </c>
      <c r="C394" s="393" t="s">
        <v>82</v>
      </c>
      <c r="D394" s="394">
        <v>57.53</v>
      </c>
      <c r="E394" s="394">
        <v>0</v>
      </c>
      <c r="F394" s="407" t="s">
        <v>53</v>
      </c>
    </row>
    <row r="395" spans="1:6">
      <c r="A395" s="411">
        <v>32223</v>
      </c>
      <c r="B395" s="718" t="s">
        <v>367</v>
      </c>
      <c r="C395" s="395" t="s">
        <v>82</v>
      </c>
      <c r="D395" s="396">
        <v>30.49</v>
      </c>
      <c r="E395" s="396">
        <v>0</v>
      </c>
      <c r="F395" s="409" t="s">
        <v>53</v>
      </c>
    </row>
    <row r="396" spans="1:6">
      <c r="A396" s="406">
        <v>325</v>
      </c>
      <c r="B396" s="716" t="s">
        <v>368</v>
      </c>
      <c r="C396" s="393"/>
      <c r="D396" s="394"/>
      <c r="E396" s="394"/>
      <c r="F396" s="407"/>
    </row>
    <row r="397" spans="1:6">
      <c r="A397" s="411">
        <v>32502</v>
      </c>
      <c r="B397" s="718" t="s">
        <v>369</v>
      </c>
      <c r="C397" s="395" t="s">
        <v>82</v>
      </c>
      <c r="D397" s="396">
        <v>239.17</v>
      </c>
      <c r="E397" s="396">
        <v>0</v>
      </c>
      <c r="F397" s="409" t="s">
        <v>53</v>
      </c>
    </row>
    <row r="398" spans="1:6">
      <c r="A398" s="410">
        <v>32505</v>
      </c>
      <c r="B398" s="717" t="s">
        <v>370</v>
      </c>
      <c r="C398" s="393" t="s">
        <v>82</v>
      </c>
      <c r="D398" s="394">
        <v>170.83</v>
      </c>
      <c r="E398" s="394">
        <v>0</v>
      </c>
      <c r="F398" s="407" t="s">
        <v>53</v>
      </c>
    </row>
    <row r="399" spans="1:6">
      <c r="A399" s="411">
        <v>32596</v>
      </c>
      <c r="B399" s="718" t="s">
        <v>371</v>
      </c>
      <c r="C399" s="395" t="s">
        <v>82</v>
      </c>
      <c r="D399" s="396">
        <v>127.47</v>
      </c>
      <c r="E399" s="396">
        <v>0</v>
      </c>
      <c r="F399" s="409" t="s">
        <v>53</v>
      </c>
    </row>
    <row r="400" spans="1:6">
      <c r="A400" s="406">
        <v>330</v>
      </c>
      <c r="B400" s="716" t="s">
        <v>372</v>
      </c>
      <c r="C400" s="393"/>
      <c r="D400" s="394"/>
      <c r="E400" s="394"/>
      <c r="F400" s="407"/>
    </row>
    <row r="401" spans="1:6">
      <c r="A401" s="411">
        <v>33023</v>
      </c>
      <c r="B401" s="718" t="s">
        <v>373</v>
      </c>
      <c r="C401" s="395" t="s">
        <v>82</v>
      </c>
      <c r="D401" s="396">
        <v>47.94</v>
      </c>
      <c r="E401" s="396">
        <v>0</v>
      </c>
      <c r="F401" s="409" t="s">
        <v>53</v>
      </c>
    </row>
    <row r="402" spans="1:6">
      <c r="A402" s="406">
        <v>335</v>
      </c>
      <c r="B402" s="716" t="s">
        <v>374</v>
      </c>
      <c r="C402" s="393"/>
      <c r="D402" s="394"/>
      <c r="E402" s="394"/>
      <c r="F402" s="407"/>
    </row>
    <row r="403" spans="1:6">
      <c r="A403" s="411">
        <v>33503</v>
      </c>
      <c r="B403" s="718" t="s">
        <v>4121</v>
      </c>
      <c r="C403" s="395" t="s">
        <v>86</v>
      </c>
      <c r="D403" s="396">
        <v>2.83</v>
      </c>
      <c r="E403" s="396">
        <v>0</v>
      </c>
      <c r="F403" s="409" t="s">
        <v>53</v>
      </c>
    </row>
    <row r="404" spans="1:6">
      <c r="A404" s="410">
        <v>33506</v>
      </c>
      <c r="B404" s="717" t="s">
        <v>375</v>
      </c>
      <c r="C404" s="393" t="s">
        <v>86</v>
      </c>
      <c r="D404" s="394">
        <v>48.13</v>
      </c>
      <c r="E404" s="394">
        <v>0</v>
      </c>
      <c r="F404" s="407" t="s">
        <v>53</v>
      </c>
    </row>
    <row r="405" spans="1:6">
      <c r="A405" s="411">
        <v>33511</v>
      </c>
      <c r="B405" s="718" t="s">
        <v>376</v>
      </c>
      <c r="C405" s="395" t="s">
        <v>86</v>
      </c>
      <c r="D405" s="396">
        <v>35.04</v>
      </c>
      <c r="E405" s="396">
        <v>0</v>
      </c>
      <c r="F405" s="409" t="s">
        <v>53</v>
      </c>
    </row>
    <row r="406" spans="1:6">
      <c r="A406" s="410">
        <v>33513</v>
      </c>
      <c r="B406" s="717" t="s">
        <v>377</v>
      </c>
      <c r="C406" s="393" t="s">
        <v>86</v>
      </c>
      <c r="D406" s="394">
        <v>53.17</v>
      </c>
      <c r="E406" s="394">
        <v>0</v>
      </c>
      <c r="F406" s="407" t="s">
        <v>53</v>
      </c>
    </row>
    <row r="407" spans="1:6">
      <c r="A407" s="411">
        <v>33518</v>
      </c>
      <c r="B407" s="718" t="s">
        <v>378</v>
      </c>
      <c r="C407" s="395" t="s">
        <v>86</v>
      </c>
      <c r="D407" s="396">
        <v>61.13</v>
      </c>
      <c r="E407" s="396">
        <v>0</v>
      </c>
      <c r="F407" s="409" t="s">
        <v>53</v>
      </c>
    </row>
    <row r="408" spans="1:6">
      <c r="A408" s="410">
        <v>33556</v>
      </c>
      <c r="B408" s="717" t="s">
        <v>379</v>
      </c>
      <c r="C408" s="393" t="s">
        <v>86</v>
      </c>
      <c r="D408" s="394">
        <v>2.74</v>
      </c>
      <c r="E408" s="394">
        <v>0</v>
      </c>
      <c r="F408" s="407" t="s">
        <v>53</v>
      </c>
    </row>
    <row r="409" spans="1:6">
      <c r="A409" s="411">
        <v>33599</v>
      </c>
      <c r="B409" s="718" t="s">
        <v>380</v>
      </c>
      <c r="C409" s="395" t="s">
        <v>86</v>
      </c>
      <c r="D409" s="396">
        <v>16.940000000000001</v>
      </c>
      <c r="E409" s="396">
        <v>0</v>
      </c>
      <c r="F409" s="409" t="s">
        <v>53</v>
      </c>
    </row>
    <row r="410" spans="1:6">
      <c r="A410" s="406">
        <v>340</v>
      </c>
      <c r="B410" s="716" t="s">
        <v>381</v>
      </c>
      <c r="C410" s="393"/>
      <c r="D410" s="394"/>
      <c r="E410" s="394"/>
      <c r="F410" s="407"/>
    </row>
    <row r="411" spans="1:6">
      <c r="A411" s="411">
        <v>34005</v>
      </c>
      <c r="B411" s="718" t="s">
        <v>382</v>
      </c>
      <c r="C411" s="395" t="s">
        <v>82</v>
      </c>
      <c r="D411" s="396">
        <v>25.75</v>
      </c>
      <c r="E411" s="396">
        <v>0</v>
      </c>
      <c r="F411" s="409" t="s">
        <v>53</v>
      </c>
    </row>
    <row r="412" spans="1:6">
      <c r="A412" s="410">
        <v>34006</v>
      </c>
      <c r="B412" s="717" t="s">
        <v>383</v>
      </c>
      <c r="C412" s="393" t="s">
        <v>82</v>
      </c>
      <c r="D412" s="394">
        <v>28</v>
      </c>
      <c r="E412" s="394">
        <v>0</v>
      </c>
      <c r="F412" s="407" t="s">
        <v>53</v>
      </c>
    </row>
    <row r="413" spans="1:6">
      <c r="A413" s="408">
        <v>341</v>
      </c>
      <c r="B413" s="391" t="s">
        <v>384</v>
      </c>
      <c r="C413" s="395"/>
      <c r="D413" s="396"/>
      <c r="E413" s="396"/>
      <c r="F413" s="409"/>
    </row>
    <row r="414" spans="1:6">
      <c r="A414" s="410">
        <v>34114</v>
      </c>
      <c r="B414" s="717" t="s">
        <v>385</v>
      </c>
      <c r="C414" s="393" t="s">
        <v>82</v>
      </c>
      <c r="D414" s="394">
        <v>40.58</v>
      </c>
      <c r="E414" s="394">
        <v>0</v>
      </c>
      <c r="F414" s="407" t="s">
        <v>53</v>
      </c>
    </row>
    <row r="415" spans="1:6">
      <c r="A415" s="408">
        <v>345</v>
      </c>
      <c r="B415" s="391" t="s">
        <v>386</v>
      </c>
      <c r="C415" s="395"/>
      <c r="D415" s="396"/>
      <c r="E415" s="396"/>
      <c r="F415" s="409"/>
    </row>
    <row r="416" spans="1:6">
      <c r="A416" s="410">
        <v>34544</v>
      </c>
      <c r="B416" s="717" t="s">
        <v>387</v>
      </c>
      <c r="C416" s="393" t="s">
        <v>54</v>
      </c>
      <c r="D416" s="394">
        <v>19.07</v>
      </c>
      <c r="E416" s="394">
        <v>0</v>
      </c>
      <c r="F416" s="407" t="s">
        <v>53</v>
      </c>
    </row>
    <row r="417" spans="1:6">
      <c r="A417" s="408">
        <v>346</v>
      </c>
      <c r="B417" s="391" t="s">
        <v>388</v>
      </c>
      <c r="C417" s="395"/>
      <c r="D417" s="396"/>
      <c r="E417" s="396"/>
      <c r="F417" s="409"/>
    </row>
    <row r="418" spans="1:6">
      <c r="A418" s="410">
        <v>34656</v>
      </c>
      <c r="B418" s="717" t="s">
        <v>389</v>
      </c>
      <c r="C418" s="393" t="s">
        <v>82</v>
      </c>
      <c r="D418" s="394">
        <v>34.22</v>
      </c>
      <c r="E418" s="394">
        <v>0</v>
      </c>
      <c r="F418" s="407" t="s">
        <v>53</v>
      </c>
    </row>
    <row r="419" spans="1:6">
      <c r="A419" s="411">
        <v>34661</v>
      </c>
      <c r="B419" s="718" t="s">
        <v>390</v>
      </c>
      <c r="C419" s="395" t="s">
        <v>82</v>
      </c>
      <c r="D419" s="396">
        <v>28.67</v>
      </c>
      <c r="E419" s="396">
        <v>0</v>
      </c>
      <c r="F419" s="409" t="s">
        <v>53</v>
      </c>
    </row>
    <row r="420" spans="1:6">
      <c r="A420" s="410">
        <v>34666</v>
      </c>
      <c r="B420" s="717" t="s">
        <v>391</v>
      </c>
      <c r="C420" s="393" t="s">
        <v>82</v>
      </c>
      <c r="D420" s="394">
        <v>34.22</v>
      </c>
      <c r="E420" s="394">
        <v>0</v>
      </c>
      <c r="F420" s="407" t="s">
        <v>53</v>
      </c>
    </row>
    <row r="421" spans="1:6">
      <c r="A421" s="408">
        <v>347</v>
      </c>
      <c r="B421" s="391" t="s">
        <v>388</v>
      </c>
      <c r="C421" s="395"/>
      <c r="D421" s="396"/>
      <c r="E421" s="396"/>
      <c r="F421" s="409"/>
    </row>
    <row r="422" spans="1:6">
      <c r="A422" s="410">
        <v>34787</v>
      </c>
      <c r="B422" s="717" t="s">
        <v>392</v>
      </c>
      <c r="C422" s="393" t="s">
        <v>82</v>
      </c>
      <c r="D422" s="394">
        <v>29.51</v>
      </c>
      <c r="E422" s="394">
        <v>0</v>
      </c>
      <c r="F422" s="407" t="s">
        <v>53</v>
      </c>
    </row>
    <row r="423" spans="1:6">
      <c r="A423" s="408">
        <v>350</v>
      </c>
      <c r="B423" s="391" t="s">
        <v>368</v>
      </c>
      <c r="C423" s="395"/>
      <c r="D423" s="396"/>
      <c r="E423" s="396"/>
      <c r="F423" s="409"/>
    </row>
    <row r="424" spans="1:6">
      <c r="A424" s="410">
        <v>35011</v>
      </c>
      <c r="B424" s="717" t="s">
        <v>393</v>
      </c>
      <c r="C424" s="393" t="s">
        <v>82</v>
      </c>
      <c r="D424" s="394">
        <v>32.04</v>
      </c>
      <c r="E424" s="394">
        <v>0</v>
      </c>
      <c r="F424" s="407" t="s">
        <v>53</v>
      </c>
    </row>
    <row r="425" spans="1:6">
      <c r="A425" s="408">
        <v>351</v>
      </c>
      <c r="B425" s="391" t="s">
        <v>394</v>
      </c>
      <c r="C425" s="395"/>
      <c r="D425" s="396"/>
      <c r="E425" s="396"/>
      <c r="F425" s="409"/>
    </row>
    <row r="426" spans="1:6">
      <c r="A426" s="410">
        <v>35114</v>
      </c>
      <c r="B426" s="717" t="s">
        <v>395</v>
      </c>
      <c r="C426" s="393" t="s">
        <v>86</v>
      </c>
      <c r="D426" s="394">
        <v>0.88</v>
      </c>
      <c r="E426" s="394">
        <v>0</v>
      </c>
      <c r="F426" s="407" t="s">
        <v>53</v>
      </c>
    </row>
    <row r="427" spans="1:6">
      <c r="A427" s="411">
        <v>35144</v>
      </c>
      <c r="B427" s="718" t="s">
        <v>396</v>
      </c>
      <c r="C427" s="395" t="s">
        <v>82</v>
      </c>
      <c r="D427" s="396">
        <v>63.75</v>
      </c>
      <c r="E427" s="396">
        <v>0</v>
      </c>
      <c r="F427" s="409" t="s">
        <v>53</v>
      </c>
    </row>
    <row r="428" spans="1:6">
      <c r="A428" s="410">
        <v>35145</v>
      </c>
      <c r="B428" s="717" t="s">
        <v>397</v>
      </c>
      <c r="C428" s="393" t="s">
        <v>82</v>
      </c>
      <c r="D428" s="394">
        <v>61.65</v>
      </c>
      <c r="E428" s="394">
        <v>0</v>
      </c>
      <c r="F428" s="407" t="s">
        <v>53</v>
      </c>
    </row>
    <row r="429" spans="1:6">
      <c r="A429" s="411">
        <v>35146</v>
      </c>
      <c r="B429" s="718" t="s">
        <v>398</v>
      </c>
      <c r="C429" s="395" t="s">
        <v>82</v>
      </c>
      <c r="D429" s="396">
        <v>67.39</v>
      </c>
      <c r="E429" s="396">
        <v>0</v>
      </c>
      <c r="F429" s="409" t="s">
        <v>53</v>
      </c>
    </row>
    <row r="430" spans="1:6">
      <c r="A430" s="406">
        <v>355</v>
      </c>
      <c r="B430" s="716" t="s">
        <v>399</v>
      </c>
      <c r="C430" s="393"/>
      <c r="D430" s="394"/>
      <c r="E430" s="394"/>
      <c r="F430" s="407"/>
    </row>
    <row r="431" spans="1:6">
      <c r="A431" s="411">
        <v>35504</v>
      </c>
      <c r="B431" s="718" t="s">
        <v>400</v>
      </c>
      <c r="C431" s="395" t="s">
        <v>54</v>
      </c>
      <c r="D431" s="396">
        <v>0.5</v>
      </c>
      <c r="E431" s="396">
        <v>0</v>
      </c>
      <c r="F431" s="409" t="s">
        <v>53</v>
      </c>
    </row>
    <row r="432" spans="1:6">
      <c r="A432" s="410">
        <v>35571</v>
      </c>
      <c r="B432" s="717" t="s">
        <v>401</v>
      </c>
      <c r="C432" s="393" t="s">
        <v>82</v>
      </c>
      <c r="D432" s="394">
        <v>70.680000000000007</v>
      </c>
      <c r="E432" s="394">
        <v>0</v>
      </c>
      <c r="F432" s="407" t="s">
        <v>53</v>
      </c>
    </row>
    <row r="433" spans="1:6">
      <c r="A433" s="411">
        <v>35579</v>
      </c>
      <c r="B433" s="718" t="s">
        <v>402</v>
      </c>
      <c r="C433" s="395" t="s">
        <v>82</v>
      </c>
      <c r="D433" s="396">
        <v>103.25</v>
      </c>
      <c r="E433" s="396">
        <v>0</v>
      </c>
      <c r="F433" s="409" t="s">
        <v>53</v>
      </c>
    </row>
    <row r="434" spans="1:6">
      <c r="A434" s="406">
        <v>356</v>
      </c>
      <c r="B434" s="716" t="s">
        <v>403</v>
      </c>
      <c r="C434" s="393"/>
      <c r="D434" s="394"/>
      <c r="E434" s="394"/>
      <c r="F434" s="407"/>
    </row>
    <row r="435" spans="1:6">
      <c r="A435" s="411">
        <v>35625</v>
      </c>
      <c r="B435" s="718" t="s">
        <v>404</v>
      </c>
      <c r="C435" s="395" t="s">
        <v>82</v>
      </c>
      <c r="D435" s="396">
        <v>58.3</v>
      </c>
      <c r="E435" s="396">
        <v>0</v>
      </c>
      <c r="F435" s="409" t="s">
        <v>53</v>
      </c>
    </row>
    <row r="436" spans="1:6">
      <c r="A436" s="406">
        <v>360</v>
      </c>
      <c r="B436" s="716" t="s">
        <v>405</v>
      </c>
      <c r="C436" s="393"/>
      <c r="D436" s="394"/>
      <c r="E436" s="394"/>
      <c r="F436" s="407"/>
    </row>
    <row r="437" spans="1:6">
      <c r="A437" s="411">
        <v>36002</v>
      </c>
      <c r="B437" s="718" t="s">
        <v>406</v>
      </c>
      <c r="C437" s="395" t="s">
        <v>86</v>
      </c>
      <c r="D437" s="396">
        <v>9.02</v>
      </c>
      <c r="E437" s="396">
        <v>0</v>
      </c>
      <c r="F437" s="409" t="s">
        <v>53</v>
      </c>
    </row>
    <row r="438" spans="1:6">
      <c r="A438" s="410">
        <v>36010</v>
      </c>
      <c r="B438" s="717" t="s">
        <v>407</v>
      </c>
      <c r="C438" s="393" t="s">
        <v>86</v>
      </c>
      <c r="D438" s="394">
        <v>7.85</v>
      </c>
      <c r="E438" s="394">
        <v>0</v>
      </c>
      <c r="F438" s="407" t="s">
        <v>53</v>
      </c>
    </row>
    <row r="439" spans="1:6">
      <c r="A439" s="411">
        <v>36012</v>
      </c>
      <c r="B439" s="718" t="s">
        <v>408</v>
      </c>
      <c r="C439" s="395" t="s">
        <v>86</v>
      </c>
      <c r="D439" s="396">
        <v>1.2</v>
      </c>
      <c r="E439" s="396">
        <v>0</v>
      </c>
      <c r="F439" s="409" t="s">
        <v>53</v>
      </c>
    </row>
    <row r="440" spans="1:6">
      <c r="A440" s="410">
        <v>36016</v>
      </c>
      <c r="B440" s="717" t="s">
        <v>409</v>
      </c>
      <c r="C440" s="393" t="s">
        <v>86</v>
      </c>
      <c r="D440" s="394">
        <v>21.55</v>
      </c>
      <c r="E440" s="394">
        <v>0</v>
      </c>
      <c r="F440" s="407" t="s">
        <v>53</v>
      </c>
    </row>
    <row r="441" spans="1:6">
      <c r="A441" s="411">
        <v>36018</v>
      </c>
      <c r="B441" s="718" t="s">
        <v>410</v>
      </c>
      <c r="C441" s="395" t="s">
        <v>86</v>
      </c>
      <c r="D441" s="396">
        <v>10.75</v>
      </c>
      <c r="E441" s="396">
        <v>0</v>
      </c>
      <c r="F441" s="409" t="s">
        <v>53</v>
      </c>
    </row>
    <row r="442" spans="1:6">
      <c r="A442" s="410">
        <v>36034</v>
      </c>
      <c r="B442" s="717" t="s">
        <v>411</v>
      </c>
      <c r="C442" s="393" t="s">
        <v>86</v>
      </c>
      <c r="D442" s="394">
        <v>24.63</v>
      </c>
      <c r="E442" s="394">
        <v>0</v>
      </c>
      <c r="F442" s="407" t="s">
        <v>53</v>
      </c>
    </row>
    <row r="443" spans="1:6">
      <c r="A443" s="411">
        <v>36044</v>
      </c>
      <c r="B443" s="718" t="s">
        <v>412</v>
      </c>
      <c r="C443" s="395" t="s">
        <v>86</v>
      </c>
      <c r="D443" s="396">
        <v>19.579999999999998</v>
      </c>
      <c r="E443" s="396">
        <v>0</v>
      </c>
      <c r="F443" s="409" t="s">
        <v>53</v>
      </c>
    </row>
    <row r="444" spans="1:6">
      <c r="A444" s="410">
        <v>36091</v>
      </c>
      <c r="B444" s="717" t="s">
        <v>413</v>
      </c>
      <c r="C444" s="393" t="s">
        <v>86</v>
      </c>
      <c r="D444" s="394">
        <v>13.4</v>
      </c>
      <c r="E444" s="394">
        <v>0</v>
      </c>
      <c r="F444" s="407" t="s">
        <v>53</v>
      </c>
    </row>
    <row r="445" spans="1:6">
      <c r="A445" s="408">
        <v>362</v>
      </c>
      <c r="B445" s="391" t="s">
        <v>414</v>
      </c>
      <c r="C445" s="395"/>
      <c r="D445" s="396"/>
      <c r="E445" s="396"/>
      <c r="F445" s="409"/>
    </row>
    <row r="446" spans="1:6">
      <c r="A446" s="410">
        <v>36221</v>
      </c>
      <c r="B446" s="717" t="s">
        <v>415</v>
      </c>
      <c r="C446" s="393" t="s">
        <v>86</v>
      </c>
      <c r="D446" s="394">
        <v>14.42</v>
      </c>
      <c r="E446" s="394">
        <v>0</v>
      </c>
      <c r="F446" s="407" t="s">
        <v>53</v>
      </c>
    </row>
    <row r="447" spans="1:6">
      <c r="A447" s="408">
        <v>363</v>
      </c>
      <c r="B447" s="391" t="s">
        <v>414</v>
      </c>
      <c r="C447" s="395"/>
      <c r="D447" s="396"/>
      <c r="E447" s="396"/>
      <c r="F447" s="409"/>
    </row>
    <row r="448" spans="1:6">
      <c r="A448" s="410">
        <v>36383</v>
      </c>
      <c r="B448" s="717" t="s">
        <v>416</v>
      </c>
      <c r="C448" s="393" t="s">
        <v>82</v>
      </c>
      <c r="D448" s="394">
        <v>23.54</v>
      </c>
      <c r="E448" s="394">
        <v>0</v>
      </c>
      <c r="F448" s="407" t="s">
        <v>53</v>
      </c>
    </row>
    <row r="449" spans="1:6">
      <c r="A449" s="408">
        <v>365</v>
      </c>
      <c r="B449" s="391" t="s">
        <v>417</v>
      </c>
      <c r="C449" s="395"/>
      <c r="D449" s="396"/>
      <c r="E449" s="396"/>
      <c r="F449" s="409"/>
    </row>
    <row r="450" spans="1:6">
      <c r="A450" s="410">
        <v>36504</v>
      </c>
      <c r="B450" s="717" t="s">
        <v>418</v>
      </c>
      <c r="C450" s="393" t="s">
        <v>89</v>
      </c>
      <c r="D450" s="394">
        <v>2.38</v>
      </c>
      <c r="E450" s="394">
        <v>0</v>
      </c>
      <c r="F450" s="407" t="s">
        <v>53</v>
      </c>
    </row>
    <row r="451" spans="1:6">
      <c r="A451" s="411">
        <v>36506</v>
      </c>
      <c r="B451" s="718" t="s">
        <v>419</v>
      </c>
      <c r="C451" s="395" t="s">
        <v>86</v>
      </c>
      <c r="D451" s="396">
        <v>14.63</v>
      </c>
      <c r="E451" s="396">
        <v>0</v>
      </c>
      <c r="F451" s="409" t="s">
        <v>53</v>
      </c>
    </row>
    <row r="452" spans="1:6">
      <c r="A452" s="410">
        <v>36510</v>
      </c>
      <c r="B452" s="717" t="s">
        <v>420</v>
      </c>
      <c r="C452" s="393" t="s">
        <v>89</v>
      </c>
      <c r="D452" s="394">
        <v>1.88</v>
      </c>
      <c r="E452" s="394">
        <v>0</v>
      </c>
      <c r="F452" s="407" t="s">
        <v>53</v>
      </c>
    </row>
    <row r="453" spans="1:6">
      <c r="A453" s="411">
        <v>36512</v>
      </c>
      <c r="B453" s="718" t="s">
        <v>421</v>
      </c>
      <c r="C453" s="395" t="s">
        <v>89</v>
      </c>
      <c r="D453" s="396">
        <v>0.76</v>
      </c>
      <c r="E453" s="396">
        <v>0</v>
      </c>
      <c r="F453" s="409" t="s">
        <v>53</v>
      </c>
    </row>
    <row r="454" spans="1:6">
      <c r="A454" s="410">
        <v>36514</v>
      </c>
      <c r="B454" s="717" t="s">
        <v>422</v>
      </c>
      <c r="C454" s="393" t="s">
        <v>89</v>
      </c>
      <c r="D454" s="394">
        <v>0.99</v>
      </c>
      <c r="E454" s="394">
        <v>0</v>
      </c>
      <c r="F454" s="407" t="s">
        <v>53</v>
      </c>
    </row>
    <row r="455" spans="1:6">
      <c r="A455" s="411">
        <v>36517</v>
      </c>
      <c r="B455" s="718" t="s">
        <v>423</v>
      </c>
      <c r="C455" s="395" t="s">
        <v>89</v>
      </c>
      <c r="D455" s="396">
        <v>0.6</v>
      </c>
      <c r="E455" s="396">
        <v>0</v>
      </c>
      <c r="F455" s="409" t="s">
        <v>53</v>
      </c>
    </row>
    <row r="456" spans="1:6">
      <c r="A456" s="406">
        <v>368</v>
      </c>
      <c r="B456" s="716" t="s">
        <v>424</v>
      </c>
      <c r="C456" s="393"/>
      <c r="D456" s="394"/>
      <c r="E456" s="394"/>
      <c r="F456" s="407"/>
    </row>
    <row r="457" spans="1:6">
      <c r="A457" s="411">
        <v>36825</v>
      </c>
      <c r="B457" s="718" t="s">
        <v>10211</v>
      </c>
      <c r="C457" s="395" t="s">
        <v>269</v>
      </c>
      <c r="D457" s="396">
        <v>51.39</v>
      </c>
      <c r="E457" s="396">
        <v>0</v>
      </c>
      <c r="F457" s="409" t="s">
        <v>53</v>
      </c>
    </row>
    <row r="458" spans="1:6">
      <c r="A458" s="406">
        <v>370</v>
      </c>
      <c r="B458" s="716" t="s">
        <v>425</v>
      </c>
      <c r="C458" s="393"/>
      <c r="D458" s="394"/>
      <c r="E458" s="394"/>
      <c r="F458" s="407"/>
    </row>
    <row r="459" spans="1:6">
      <c r="A459" s="411">
        <v>37009</v>
      </c>
      <c r="B459" s="718" t="s">
        <v>426</v>
      </c>
      <c r="C459" s="395" t="s">
        <v>82</v>
      </c>
      <c r="D459" s="396">
        <v>73.48</v>
      </c>
      <c r="E459" s="396">
        <v>0</v>
      </c>
      <c r="F459" s="409" t="s">
        <v>53</v>
      </c>
    </row>
    <row r="460" spans="1:6">
      <c r="A460" s="410">
        <v>37010</v>
      </c>
      <c r="B460" s="717" t="s">
        <v>427</v>
      </c>
      <c r="C460" s="393" t="s">
        <v>82</v>
      </c>
      <c r="D460" s="394">
        <v>58.84</v>
      </c>
      <c r="E460" s="394">
        <v>0</v>
      </c>
      <c r="F460" s="407" t="s">
        <v>53</v>
      </c>
    </row>
    <row r="461" spans="1:6">
      <c r="A461" s="411">
        <v>37013</v>
      </c>
      <c r="B461" s="718" t="s">
        <v>428</v>
      </c>
      <c r="C461" s="395" t="s">
        <v>82</v>
      </c>
      <c r="D461" s="396">
        <v>86.5</v>
      </c>
      <c r="E461" s="396">
        <v>0</v>
      </c>
      <c r="F461" s="409" t="s">
        <v>53</v>
      </c>
    </row>
    <row r="462" spans="1:6">
      <c r="A462" s="410">
        <v>37043</v>
      </c>
      <c r="B462" s="717" t="s">
        <v>429</v>
      </c>
      <c r="C462" s="393" t="s">
        <v>54</v>
      </c>
      <c r="D462" s="394">
        <v>4.5</v>
      </c>
      <c r="E462" s="394">
        <v>0</v>
      </c>
      <c r="F462" s="407" t="s">
        <v>53</v>
      </c>
    </row>
    <row r="463" spans="1:6">
      <c r="A463" s="411">
        <v>37057</v>
      </c>
      <c r="B463" s="718" t="s">
        <v>430</v>
      </c>
      <c r="C463" s="395" t="s">
        <v>82</v>
      </c>
      <c r="D463" s="396">
        <v>230.58</v>
      </c>
      <c r="E463" s="396">
        <v>0</v>
      </c>
      <c r="F463" s="409" t="s">
        <v>53</v>
      </c>
    </row>
    <row r="464" spans="1:6">
      <c r="A464" s="410">
        <v>37090</v>
      </c>
      <c r="B464" s="717" t="s">
        <v>431</v>
      </c>
      <c r="C464" s="393" t="s">
        <v>89</v>
      </c>
      <c r="D464" s="394">
        <v>3.12</v>
      </c>
      <c r="E464" s="394">
        <v>0</v>
      </c>
      <c r="F464" s="407" t="s">
        <v>53</v>
      </c>
    </row>
    <row r="465" spans="1:6">
      <c r="A465" s="408">
        <v>371</v>
      </c>
      <c r="B465" s="391" t="s">
        <v>432</v>
      </c>
      <c r="C465" s="395"/>
      <c r="D465" s="396"/>
      <c r="E465" s="396"/>
      <c r="F465" s="409"/>
    </row>
    <row r="466" spans="1:6">
      <c r="A466" s="410">
        <v>37103</v>
      </c>
      <c r="B466" s="717" t="s">
        <v>433</v>
      </c>
      <c r="C466" s="393" t="s">
        <v>82</v>
      </c>
      <c r="D466" s="394">
        <v>337.17</v>
      </c>
      <c r="E466" s="394">
        <v>0</v>
      </c>
      <c r="F466" s="407" t="s">
        <v>53</v>
      </c>
    </row>
    <row r="467" spans="1:6">
      <c r="A467" s="411">
        <v>37195</v>
      </c>
      <c r="B467" s="718" t="s">
        <v>434</v>
      </c>
      <c r="C467" s="395" t="s">
        <v>82</v>
      </c>
      <c r="D467" s="396">
        <v>81.77</v>
      </c>
      <c r="E467" s="396">
        <v>0</v>
      </c>
      <c r="F467" s="409" t="s">
        <v>53</v>
      </c>
    </row>
    <row r="468" spans="1:6">
      <c r="A468" s="406">
        <v>375</v>
      </c>
      <c r="B468" s="716" t="s">
        <v>435</v>
      </c>
      <c r="C468" s="393"/>
      <c r="D468" s="394"/>
      <c r="E468" s="394"/>
      <c r="F468" s="407"/>
    </row>
    <row r="469" spans="1:6">
      <c r="A469" s="411">
        <v>37502</v>
      </c>
      <c r="B469" s="718" t="s">
        <v>436</v>
      </c>
      <c r="C469" s="395" t="s">
        <v>269</v>
      </c>
      <c r="D469" s="396">
        <v>17.12</v>
      </c>
      <c r="E469" s="396">
        <v>0</v>
      </c>
      <c r="F469" s="409" t="s">
        <v>53</v>
      </c>
    </row>
    <row r="470" spans="1:6">
      <c r="A470" s="410">
        <v>37509</v>
      </c>
      <c r="B470" s="717" t="s">
        <v>437</v>
      </c>
      <c r="C470" s="393" t="s">
        <v>269</v>
      </c>
      <c r="D470" s="394">
        <v>47</v>
      </c>
      <c r="E470" s="394">
        <v>0</v>
      </c>
      <c r="F470" s="407" t="s">
        <v>53</v>
      </c>
    </row>
    <row r="471" spans="1:6">
      <c r="A471" s="411">
        <v>37513</v>
      </c>
      <c r="B471" s="718" t="s">
        <v>438</v>
      </c>
      <c r="C471" s="395" t="s">
        <v>269</v>
      </c>
      <c r="D471" s="396">
        <v>10.94</v>
      </c>
      <c r="E471" s="396">
        <v>0</v>
      </c>
      <c r="F471" s="409" t="s">
        <v>53</v>
      </c>
    </row>
    <row r="472" spans="1:6">
      <c r="A472" s="410">
        <v>37514</v>
      </c>
      <c r="B472" s="717" t="s">
        <v>439</v>
      </c>
      <c r="C472" s="393" t="s">
        <v>269</v>
      </c>
      <c r="D472" s="394">
        <v>12.05</v>
      </c>
      <c r="E472" s="394">
        <v>0</v>
      </c>
      <c r="F472" s="407" t="s">
        <v>53</v>
      </c>
    </row>
    <row r="473" spans="1:6">
      <c r="A473" s="411">
        <v>37516</v>
      </c>
      <c r="B473" s="718" t="s">
        <v>440</v>
      </c>
      <c r="C473" s="395" t="s">
        <v>269</v>
      </c>
      <c r="D473" s="396">
        <v>15.96</v>
      </c>
      <c r="E473" s="396">
        <v>0</v>
      </c>
      <c r="F473" s="409" t="s">
        <v>53</v>
      </c>
    </row>
    <row r="474" spans="1:6">
      <c r="A474" s="410">
        <v>37517</v>
      </c>
      <c r="B474" s="717" t="s">
        <v>441</v>
      </c>
      <c r="C474" s="393" t="s">
        <v>269</v>
      </c>
      <c r="D474" s="394">
        <v>8.3800000000000008</v>
      </c>
      <c r="E474" s="394">
        <v>0</v>
      </c>
      <c r="F474" s="407" t="s">
        <v>53</v>
      </c>
    </row>
    <row r="475" spans="1:6">
      <c r="A475" s="411">
        <v>37519</v>
      </c>
      <c r="B475" s="718" t="s">
        <v>442</v>
      </c>
      <c r="C475" s="395" t="s">
        <v>269</v>
      </c>
      <c r="D475" s="396">
        <v>5.45</v>
      </c>
      <c r="E475" s="396">
        <v>0</v>
      </c>
      <c r="F475" s="409" t="s">
        <v>53</v>
      </c>
    </row>
    <row r="476" spans="1:6">
      <c r="A476" s="410">
        <v>37532</v>
      </c>
      <c r="B476" s="717" t="s">
        <v>443</v>
      </c>
      <c r="C476" s="393" t="s">
        <v>269</v>
      </c>
      <c r="D476" s="394">
        <v>22.08</v>
      </c>
      <c r="E476" s="394">
        <v>0</v>
      </c>
      <c r="F476" s="407" t="s">
        <v>53</v>
      </c>
    </row>
    <row r="477" spans="1:6">
      <c r="A477" s="411">
        <v>37564</v>
      </c>
      <c r="B477" s="718" t="s">
        <v>444</v>
      </c>
      <c r="C477" s="395" t="s">
        <v>269</v>
      </c>
      <c r="D477" s="396">
        <v>18.899999999999999</v>
      </c>
      <c r="E477" s="396">
        <v>0</v>
      </c>
      <c r="F477" s="409" t="s">
        <v>53</v>
      </c>
    </row>
    <row r="478" spans="1:6">
      <c r="A478" s="410">
        <v>37566</v>
      </c>
      <c r="B478" s="717" t="s">
        <v>445</v>
      </c>
      <c r="C478" s="393" t="s">
        <v>269</v>
      </c>
      <c r="D478" s="394">
        <v>9.1</v>
      </c>
      <c r="E478" s="394">
        <v>0</v>
      </c>
      <c r="F478" s="407" t="s">
        <v>53</v>
      </c>
    </row>
    <row r="479" spans="1:6">
      <c r="A479" s="408">
        <v>377</v>
      </c>
      <c r="B479" s="391" t="s">
        <v>435</v>
      </c>
      <c r="C479" s="395"/>
      <c r="D479" s="396"/>
      <c r="E479" s="396"/>
      <c r="F479" s="409"/>
    </row>
    <row r="480" spans="1:6">
      <c r="A480" s="410">
        <v>37733</v>
      </c>
      <c r="B480" s="717" t="s">
        <v>4381</v>
      </c>
      <c r="C480" s="393" t="s">
        <v>269</v>
      </c>
      <c r="D480" s="394">
        <v>17.07</v>
      </c>
      <c r="E480" s="394">
        <v>0</v>
      </c>
      <c r="F480" s="407" t="s">
        <v>53</v>
      </c>
    </row>
    <row r="481" spans="1:6">
      <c r="A481" s="408">
        <v>380</v>
      </c>
      <c r="B481" s="391" t="s">
        <v>446</v>
      </c>
      <c r="C481" s="395"/>
      <c r="D481" s="396"/>
      <c r="E481" s="396"/>
      <c r="F481" s="409"/>
    </row>
    <row r="482" spans="1:6">
      <c r="A482" s="410">
        <v>38001</v>
      </c>
      <c r="B482" s="717" t="s">
        <v>447</v>
      </c>
      <c r="C482" s="393" t="s">
        <v>269</v>
      </c>
      <c r="D482" s="394">
        <v>7.64</v>
      </c>
      <c r="E482" s="394">
        <v>0</v>
      </c>
      <c r="F482" s="407" t="s">
        <v>53</v>
      </c>
    </row>
    <row r="483" spans="1:6">
      <c r="A483" s="411">
        <v>38003</v>
      </c>
      <c r="B483" s="718" t="s">
        <v>448</v>
      </c>
      <c r="C483" s="395" t="s">
        <v>54</v>
      </c>
      <c r="D483" s="396">
        <v>1.04</v>
      </c>
      <c r="E483" s="396">
        <v>0</v>
      </c>
      <c r="F483" s="409" t="s">
        <v>53</v>
      </c>
    </row>
    <row r="484" spans="1:6">
      <c r="A484" s="410">
        <v>38006</v>
      </c>
      <c r="B484" s="717" t="s">
        <v>449</v>
      </c>
      <c r="C484" s="393" t="s">
        <v>269</v>
      </c>
      <c r="D484" s="394">
        <v>17</v>
      </c>
      <c r="E484" s="394">
        <v>0</v>
      </c>
      <c r="F484" s="407" t="s">
        <v>53</v>
      </c>
    </row>
    <row r="485" spans="1:6">
      <c r="A485" s="411">
        <v>38009</v>
      </c>
      <c r="B485" s="718" t="s">
        <v>450</v>
      </c>
      <c r="C485" s="395" t="s">
        <v>269</v>
      </c>
      <c r="D485" s="396">
        <v>7.62</v>
      </c>
      <c r="E485" s="396">
        <v>0</v>
      </c>
      <c r="F485" s="409" t="s">
        <v>53</v>
      </c>
    </row>
    <row r="486" spans="1:6">
      <c r="A486" s="410">
        <v>38010</v>
      </c>
      <c r="B486" s="717" t="s">
        <v>451</v>
      </c>
      <c r="C486" s="393" t="s">
        <v>269</v>
      </c>
      <c r="D486" s="394">
        <v>8.5399999999999991</v>
      </c>
      <c r="E486" s="394">
        <v>0</v>
      </c>
      <c r="F486" s="407" t="s">
        <v>53</v>
      </c>
    </row>
    <row r="487" spans="1:6">
      <c r="A487" s="411">
        <v>38012</v>
      </c>
      <c r="B487" s="718" t="s">
        <v>452</v>
      </c>
      <c r="C487" s="395" t="s">
        <v>89</v>
      </c>
      <c r="D487" s="396">
        <v>1.85</v>
      </c>
      <c r="E487" s="396">
        <v>0</v>
      </c>
      <c r="F487" s="409" t="s">
        <v>53</v>
      </c>
    </row>
    <row r="488" spans="1:6">
      <c r="A488" s="410">
        <v>38013</v>
      </c>
      <c r="B488" s="717" t="s">
        <v>453</v>
      </c>
      <c r="C488" s="393" t="s">
        <v>89</v>
      </c>
      <c r="D488" s="394">
        <v>0.42</v>
      </c>
      <c r="E488" s="394">
        <v>0</v>
      </c>
      <c r="F488" s="407" t="s">
        <v>53</v>
      </c>
    </row>
    <row r="489" spans="1:6">
      <c r="A489" s="411">
        <v>38014</v>
      </c>
      <c r="B489" s="718" t="s">
        <v>454</v>
      </c>
      <c r="C489" s="395" t="s">
        <v>54</v>
      </c>
      <c r="D489" s="396">
        <v>5.29</v>
      </c>
      <c r="E489" s="396">
        <v>0</v>
      </c>
      <c r="F489" s="409" t="s">
        <v>53</v>
      </c>
    </row>
    <row r="490" spans="1:6">
      <c r="A490" s="410">
        <v>38016</v>
      </c>
      <c r="B490" s="717" t="s">
        <v>10212</v>
      </c>
      <c r="C490" s="393" t="s">
        <v>54</v>
      </c>
      <c r="D490" s="394">
        <v>8.32</v>
      </c>
      <c r="E490" s="394">
        <v>0</v>
      </c>
      <c r="F490" s="407" t="s">
        <v>53</v>
      </c>
    </row>
    <row r="491" spans="1:6">
      <c r="A491" s="411">
        <v>38017</v>
      </c>
      <c r="B491" s="718" t="s">
        <v>455</v>
      </c>
      <c r="C491" s="395" t="s">
        <v>54</v>
      </c>
      <c r="D491" s="396">
        <v>3.06</v>
      </c>
      <c r="E491" s="396">
        <v>0</v>
      </c>
      <c r="F491" s="409" t="s">
        <v>53</v>
      </c>
    </row>
    <row r="492" spans="1:6">
      <c r="A492" s="410">
        <v>38018</v>
      </c>
      <c r="B492" s="717" t="s">
        <v>456</v>
      </c>
      <c r="C492" s="393" t="s">
        <v>54</v>
      </c>
      <c r="D492" s="394">
        <v>17.670000000000002</v>
      </c>
      <c r="E492" s="394">
        <v>0</v>
      </c>
      <c r="F492" s="407" t="s">
        <v>53</v>
      </c>
    </row>
    <row r="493" spans="1:6">
      <c r="A493" s="411">
        <v>38021</v>
      </c>
      <c r="B493" s="718" t="s">
        <v>457</v>
      </c>
      <c r="C493" s="395" t="s">
        <v>269</v>
      </c>
      <c r="D493" s="396">
        <v>45.36</v>
      </c>
      <c r="E493" s="396">
        <v>0</v>
      </c>
      <c r="F493" s="409" t="s">
        <v>53</v>
      </c>
    </row>
    <row r="494" spans="1:6">
      <c r="A494" s="410">
        <v>38022</v>
      </c>
      <c r="B494" s="717" t="s">
        <v>458</v>
      </c>
      <c r="C494" s="393" t="s">
        <v>269</v>
      </c>
      <c r="D494" s="394">
        <v>25.21</v>
      </c>
      <c r="E494" s="394">
        <v>0</v>
      </c>
      <c r="F494" s="407" t="s">
        <v>53</v>
      </c>
    </row>
    <row r="495" spans="1:6">
      <c r="A495" s="411">
        <v>38024</v>
      </c>
      <c r="B495" s="718" t="s">
        <v>459</v>
      </c>
      <c r="C495" s="395" t="s">
        <v>89</v>
      </c>
      <c r="D495" s="396">
        <v>3.66</v>
      </c>
      <c r="E495" s="396">
        <v>0</v>
      </c>
      <c r="F495" s="409" t="s">
        <v>53</v>
      </c>
    </row>
    <row r="496" spans="1:6">
      <c r="A496" s="410">
        <v>38025</v>
      </c>
      <c r="B496" s="717" t="s">
        <v>460</v>
      </c>
      <c r="C496" s="393" t="s">
        <v>269</v>
      </c>
      <c r="D496" s="394">
        <v>12.59</v>
      </c>
      <c r="E496" s="394">
        <v>0</v>
      </c>
      <c r="F496" s="407" t="s">
        <v>53</v>
      </c>
    </row>
    <row r="497" spans="1:6">
      <c r="A497" s="411">
        <v>38028</v>
      </c>
      <c r="B497" s="718" t="s">
        <v>461</v>
      </c>
      <c r="C497" s="395" t="s">
        <v>269</v>
      </c>
      <c r="D497" s="396">
        <v>9.3699999999999992</v>
      </c>
      <c r="E497" s="396">
        <v>0</v>
      </c>
      <c r="F497" s="409" t="s">
        <v>53</v>
      </c>
    </row>
    <row r="498" spans="1:6">
      <c r="A498" s="410">
        <v>38029</v>
      </c>
      <c r="B498" s="717" t="s">
        <v>462</v>
      </c>
      <c r="C498" s="393" t="s">
        <v>269</v>
      </c>
      <c r="D498" s="394">
        <v>19.809999999999999</v>
      </c>
      <c r="E498" s="394">
        <v>0</v>
      </c>
      <c r="F498" s="407" t="s">
        <v>53</v>
      </c>
    </row>
    <row r="499" spans="1:6">
      <c r="A499" s="411">
        <v>38030</v>
      </c>
      <c r="B499" s="718" t="s">
        <v>463</v>
      </c>
      <c r="C499" s="395" t="s">
        <v>269</v>
      </c>
      <c r="D499" s="396">
        <v>18.75</v>
      </c>
      <c r="E499" s="396">
        <v>0</v>
      </c>
      <c r="F499" s="409" t="s">
        <v>53</v>
      </c>
    </row>
    <row r="500" spans="1:6">
      <c r="A500" s="410">
        <v>38051</v>
      </c>
      <c r="B500" s="717" t="s">
        <v>464</v>
      </c>
      <c r="C500" s="393" t="s">
        <v>269</v>
      </c>
      <c r="D500" s="394">
        <v>21.4</v>
      </c>
      <c r="E500" s="394">
        <v>0</v>
      </c>
      <c r="F500" s="407" t="s">
        <v>53</v>
      </c>
    </row>
    <row r="501" spans="1:6">
      <c r="A501" s="411">
        <v>38054</v>
      </c>
      <c r="B501" s="718" t="s">
        <v>465</v>
      </c>
      <c r="C501" s="395" t="s">
        <v>269</v>
      </c>
      <c r="D501" s="396">
        <v>40.229999999999997</v>
      </c>
      <c r="E501" s="396">
        <v>0</v>
      </c>
      <c r="F501" s="409" t="s">
        <v>53</v>
      </c>
    </row>
    <row r="502" spans="1:6">
      <c r="A502" s="410">
        <v>38088</v>
      </c>
      <c r="B502" s="717" t="s">
        <v>466</v>
      </c>
      <c r="C502" s="393" t="s">
        <v>269</v>
      </c>
      <c r="D502" s="394">
        <v>19.16</v>
      </c>
      <c r="E502" s="394">
        <v>0</v>
      </c>
      <c r="F502" s="407" t="s">
        <v>53</v>
      </c>
    </row>
    <row r="503" spans="1:6">
      <c r="A503" s="408">
        <v>385</v>
      </c>
      <c r="B503" s="391" t="s">
        <v>467</v>
      </c>
      <c r="C503" s="395"/>
      <c r="D503" s="396"/>
      <c r="E503" s="396"/>
      <c r="F503" s="409"/>
    </row>
    <row r="504" spans="1:6">
      <c r="A504" s="410">
        <v>38509</v>
      </c>
      <c r="B504" s="717" t="s">
        <v>468</v>
      </c>
      <c r="C504" s="393" t="s">
        <v>82</v>
      </c>
      <c r="D504" s="394">
        <v>6.75</v>
      </c>
      <c r="E504" s="394">
        <v>0</v>
      </c>
      <c r="F504" s="407" t="s">
        <v>53</v>
      </c>
    </row>
    <row r="505" spans="1:6">
      <c r="A505" s="411">
        <v>38511</v>
      </c>
      <c r="B505" s="718" t="s">
        <v>469</v>
      </c>
      <c r="C505" s="395" t="s">
        <v>52</v>
      </c>
      <c r="D505" s="396">
        <v>57</v>
      </c>
      <c r="E505" s="396">
        <v>0</v>
      </c>
      <c r="F505" s="409" t="s">
        <v>53</v>
      </c>
    </row>
    <row r="506" spans="1:6">
      <c r="A506" s="406">
        <v>389</v>
      </c>
      <c r="B506" s="716" t="s">
        <v>264</v>
      </c>
      <c r="C506" s="393"/>
      <c r="D506" s="394"/>
      <c r="E506" s="394"/>
      <c r="F506" s="407"/>
    </row>
    <row r="507" spans="1:6">
      <c r="A507" s="411">
        <v>38972</v>
      </c>
      <c r="B507" s="718" t="s">
        <v>470</v>
      </c>
      <c r="C507" s="395" t="s">
        <v>89</v>
      </c>
      <c r="D507" s="396">
        <v>578.79</v>
      </c>
      <c r="E507" s="396">
        <v>0</v>
      </c>
      <c r="F507" s="409" t="s">
        <v>53</v>
      </c>
    </row>
    <row r="508" spans="1:6">
      <c r="A508" s="406">
        <v>390</v>
      </c>
      <c r="B508" s="716" t="s">
        <v>264</v>
      </c>
      <c r="C508" s="393"/>
      <c r="D508" s="394"/>
      <c r="E508" s="394"/>
      <c r="F508" s="407"/>
    </row>
    <row r="509" spans="1:6">
      <c r="A509" s="411">
        <v>39002</v>
      </c>
      <c r="B509" s="718" t="s">
        <v>471</v>
      </c>
      <c r="C509" s="395" t="s">
        <v>82</v>
      </c>
      <c r="D509" s="396">
        <v>170</v>
      </c>
      <c r="E509" s="396">
        <v>0</v>
      </c>
      <c r="F509" s="409" t="s">
        <v>53</v>
      </c>
    </row>
    <row r="510" spans="1:6">
      <c r="A510" s="410">
        <v>39013</v>
      </c>
      <c r="B510" s="717" t="s">
        <v>472</v>
      </c>
      <c r="C510" s="393" t="s">
        <v>269</v>
      </c>
      <c r="D510" s="394">
        <v>7.53</v>
      </c>
      <c r="E510" s="394">
        <v>0</v>
      </c>
      <c r="F510" s="407" t="s">
        <v>53</v>
      </c>
    </row>
    <row r="511" spans="1:6">
      <c r="A511" s="411">
        <v>39014</v>
      </c>
      <c r="B511" s="718" t="s">
        <v>473</v>
      </c>
      <c r="C511" s="395" t="s">
        <v>269</v>
      </c>
      <c r="D511" s="396">
        <v>9.32</v>
      </c>
      <c r="E511" s="396">
        <v>0</v>
      </c>
      <c r="F511" s="409" t="s">
        <v>53</v>
      </c>
    </row>
    <row r="512" spans="1:6">
      <c r="A512" s="410">
        <v>39021</v>
      </c>
      <c r="B512" s="717" t="s">
        <v>474</v>
      </c>
      <c r="C512" s="393" t="s">
        <v>54</v>
      </c>
      <c r="D512" s="394">
        <v>13.07</v>
      </c>
      <c r="E512" s="394">
        <v>0</v>
      </c>
      <c r="F512" s="407" t="s">
        <v>53</v>
      </c>
    </row>
    <row r="513" spans="1:6">
      <c r="A513" s="411">
        <v>39032</v>
      </c>
      <c r="B513" s="718" t="s">
        <v>475</v>
      </c>
      <c r="C513" s="395" t="s">
        <v>89</v>
      </c>
      <c r="D513" s="396">
        <v>29.5</v>
      </c>
      <c r="E513" s="396">
        <v>0</v>
      </c>
      <c r="F513" s="409" t="s">
        <v>53</v>
      </c>
    </row>
    <row r="514" spans="1:6">
      <c r="A514" s="410">
        <v>39033</v>
      </c>
      <c r="B514" s="717" t="s">
        <v>476</v>
      </c>
      <c r="C514" s="393" t="s">
        <v>89</v>
      </c>
      <c r="D514" s="394">
        <v>82.2</v>
      </c>
      <c r="E514" s="394">
        <v>0</v>
      </c>
      <c r="F514" s="407" t="s">
        <v>53</v>
      </c>
    </row>
    <row r="515" spans="1:6">
      <c r="A515" s="411">
        <v>39034</v>
      </c>
      <c r="B515" s="718" t="s">
        <v>477</v>
      </c>
      <c r="C515" s="395" t="s">
        <v>89</v>
      </c>
      <c r="D515" s="396">
        <v>29.5</v>
      </c>
      <c r="E515" s="396">
        <v>0</v>
      </c>
      <c r="F515" s="409" t="s">
        <v>53</v>
      </c>
    </row>
    <row r="516" spans="1:6">
      <c r="A516" s="410">
        <v>39044</v>
      </c>
      <c r="B516" s="717" t="s">
        <v>478</v>
      </c>
      <c r="C516" s="393" t="s">
        <v>89</v>
      </c>
      <c r="D516" s="400">
        <v>1919.7</v>
      </c>
      <c r="E516" s="394">
        <v>0</v>
      </c>
      <c r="F516" s="407" t="s">
        <v>53</v>
      </c>
    </row>
    <row r="517" spans="1:6">
      <c r="A517" s="411">
        <v>39045</v>
      </c>
      <c r="B517" s="718" t="s">
        <v>479</v>
      </c>
      <c r="C517" s="395" t="s">
        <v>89</v>
      </c>
      <c r="D517" s="396">
        <v>520.91999999999996</v>
      </c>
      <c r="E517" s="396">
        <v>0</v>
      </c>
      <c r="F517" s="409" t="s">
        <v>53</v>
      </c>
    </row>
    <row r="518" spans="1:6">
      <c r="A518" s="410">
        <v>39052</v>
      </c>
      <c r="B518" s="717" t="s">
        <v>480</v>
      </c>
      <c r="C518" s="393" t="s">
        <v>86</v>
      </c>
      <c r="D518" s="394">
        <v>78.760000000000005</v>
      </c>
      <c r="E518" s="394">
        <v>0</v>
      </c>
      <c r="F518" s="407" t="s">
        <v>53</v>
      </c>
    </row>
    <row r="519" spans="1:6">
      <c r="A519" s="411">
        <v>39063</v>
      </c>
      <c r="B519" s="718" t="s">
        <v>481</v>
      </c>
      <c r="C519" s="395" t="s">
        <v>54</v>
      </c>
      <c r="D519" s="396">
        <v>5.13</v>
      </c>
      <c r="E519" s="396">
        <v>0</v>
      </c>
      <c r="F519" s="409" t="s">
        <v>53</v>
      </c>
    </row>
    <row r="520" spans="1:6">
      <c r="A520" s="410">
        <v>39072</v>
      </c>
      <c r="B520" s="717" t="s">
        <v>482</v>
      </c>
      <c r="C520" s="393" t="s">
        <v>89</v>
      </c>
      <c r="D520" s="394">
        <v>15.66</v>
      </c>
      <c r="E520" s="394">
        <v>0</v>
      </c>
      <c r="F520" s="407" t="s">
        <v>53</v>
      </c>
    </row>
    <row r="521" spans="1:6">
      <c r="A521" s="411">
        <v>39075</v>
      </c>
      <c r="B521" s="718" t="s">
        <v>483</v>
      </c>
      <c r="C521" s="395" t="s">
        <v>82</v>
      </c>
      <c r="D521" s="396">
        <v>115.25</v>
      </c>
      <c r="E521" s="396">
        <v>0</v>
      </c>
      <c r="F521" s="409" t="s">
        <v>53</v>
      </c>
    </row>
    <row r="522" spans="1:6">
      <c r="A522" s="410">
        <v>39089</v>
      </c>
      <c r="B522" s="717" t="s">
        <v>484</v>
      </c>
      <c r="C522" s="393" t="s">
        <v>89</v>
      </c>
      <c r="D522" s="394">
        <v>791.88</v>
      </c>
      <c r="E522" s="394">
        <v>0</v>
      </c>
      <c r="F522" s="407" t="s">
        <v>53</v>
      </c>
    </row>
    <row r="523" spans="1:6">
      <c r="A523" s="411">
        <v>39090</v>
      </c>
      <c r="B523" s="718" t="s">
        <v>485</v>
      </c>
      <c r="C523" s="395" t="s">
        <v>347</v>
      </c>
      <c r="D523" s="396">
        <v>667.43</v>
      </c>
      <c r="E523" s="396">
        <v>0</v>
      </c>
      <c r="F523" s="409" t="s">
        <v>53</v>
      </c>
    </row>
    <row r="524" spans="1:6">
      <c r="A524" s="406">
        <v>391</v>
      </c>
      <c r="B524" s="716" t="s">
        <v>486</v>
      </c>
      <c r="C524" s="393"/>
      <c r="D524" s="394"/>
      <c r="E524" s="394"/>
      <c r="F524" s="407"/>
    </row>
    <row r="525" spans="1:6">
      <c r="A525" s="411">
        <v>39110</v>
      </c>
      <c r="B525" s="718" t="s">
        <v>487</v>
      </c>
      <c r="C525" s="395" t="s">
        <v>82</v>
      </c>
      <c r="D525" s="396">
        <v>4.0599999999999996</v>
      </c>
      <c r="E525" s="396">
        <v>0</v>
      </c>
      <c r="F525" s="409" t="s">
        <v>53</v>
      </c>
    </row>
    <row r="526" spans="1:6">
      <c r="A526" s="410">
        <v>39113</v>
      </c>
      <c r="B526" s="717" t="s">
        <v>488</v>
      </c>
      <c r="C526" s="393" t="s">
        <v>89</v>
      </c>
      <c r="D526" s="394">
        <v>84.65</v>
      </c>
      <c r="E526" s="394">
        <v>0</v>
      </c>
      <c r="F526" s="407" t="s">
        <v>53</v>
      </c>
    </row>
    <row r="527" spans="1:6">
      <c r="A527" s="411">
        <v>39114</v>
      </c>
      <c r="B527" s="718" t="s">
        <v>489</v>
      </c>
      <c r="C527" s="395" t="s">
        <v>89</v>
      </c>
      <c r="D527" s="396">
        <v>6.27</v>
      </c>
      <c r="E527" s="396">
        <v>0</v>
      </c>
      <c r="F527" s="409" t="s">
        <v>53</v>
      </c>
    </row>
    <row r="528" spans="1:6">
      <c r="A528" s="410">
        <v>39115</v>
      </c>
      <c r="B528" s="717" t="s">
        <v>490</v>
      </c>
      <c r="C528" s="393" t="s">
        <v>89</v>
      </c>
      <c r="D528" s="394">
        <v>119.51</v>
      </c>
      <c r="E528" s="394">
        <v>0</v>
      </c>
      <c r="F528" s="407" t="s">
        <v>53</v>
      </c>
    </row>
    <row r="529" spans="1:6">
      <c r="A529" s="411">
        <v>39165</v>
      </c>
      <c r="B529" s="718" t="s">
        <v>491</v>
      </c>
      <c r="C529" s="395" t="s">
        <v>89</v>
      </c>
      <c r="D529" s="396">
        <v>101</v>
      </c>
      <c r="E529" s="396">
        <v>0</v>
      </c>
      <c r="F529" s="409" t="s">
        <v>53</v>
      </c>
    </row>
    <row r="530" spans="1:6">
      <c r="A530" s="410">
        <v>39189</v>
      </c>
      <c r="B530" s="717" t="s">
        <v>492</v>
      </c>
      <c r="C530" s="393" t="s">
        <v>54</v>
      </c>
      <c r="D530" s="394">
        <v>18.34</v>
      </c>
      <c r="E530" s="394">
        <v>0</v>
      </c>
      <c r="F530" s="407" t="s">
        <v>53</v>
      </c>
    </row>
    <row r="531" spans="1:6">
      <c r="A531" s="408">
        <v>392</v>
      </c>
      <c r="B531" s="391" t="s">
        <v>486</v>
      </c>
      <c r="C531" s="395"/>
      <c r="D531" s="396"/>
      <c r="E531" s="396"/>
      <c r="F531" s="409"/>
    </row>
    <row r="532" spans="1:6">
      <c r="A532" s="410">
        <v>39285</v>
      </c>
      <c r="B532" s="717" t="s">
        <v>493</v>
      </c>
      <c r="C532" s="393" t="s">
        <v>89</v>
      </c>
      <c r="D532" s="394">
        <v>12.15</v>
      </c>
      <c r="E532" s="394">
        <v>0</v>
      </c>
      <c r="F532" s="407" t="s">
        <v>53</v>
      </c>
    </row>
    <row r="533" spans="1:6">
      <c r="A533" s="408">
        <v>393</v>
      </c>
      <c r="B533" s="391" t="s">
        <v>486</v>
      </c>
      <c r="C533" s="395"/>
      <c r="D533" s="396"/>
      <c r="E533" s="396"/>
      <c r="F533" s="409"/>
    </row>
    <row r="534" spans="1:6">
      <c r="A534" s="410">
        <v>39393</v>
      </c>
      <c r="B534" s="717" t="s">
        <v>494</v>
      </c>
      <c r="C534" s="393" t="s">
        <v>86</v>
      </c>
      <c r="D534" s="394">
        <v>63.19</v>
      </c>
      <c r="E534" s="394">
        <v>0</v>
      </c>
      <c r="F534" s="407" t="s">
        <v>53</v>
      </c>
    </row>
    <row r="535" spans="1:6">
      <c r="A535" s="411">
        <v>39394</v>
      </c>
      <c r="B535" s="718" t="s">
        <v>495</v>
      </c>
      <c r="C535" s="395" t="s">
        <v>82</v>
      </c>
      <c r="D535" s="396">
        <v>15.62</v>
      </c>
      <c r="E535" s="396">
        <v>0</v>
      </c>
      <c r="F535" s="409" t="s">
        <v>53</v>
      </c>
    </row>
    <row r="536" spans="1:6">
      <c r="A536" s="406">
        <v>394</v>
      </c>
      <c r="B536" s="716" t="s">
        <v>486</v>
      </c>
      <c r="C536" s="393"/>
      <c r="D536" s="394"/>
      <c r="E536" s="394"/>
      <c r="F536" s="407"/>
    </row>
    <row r="537" spans="1:6">
      <c r="A537" s="411">
        <v>39402</v>
      </c>
      <c r="B537" s="718" t="s">
        <v>496</v>
      </c>
      <c r="C537" s="395" t="s">
        <v>89</v>
      </c>
      <c r="D537" s="399">
        <v>1588.04</v>
      </c>
      <c r="E537" s="396">
        <v>0</v>
      </c>
      <c r="F537" s="409" t="s">
        <v>53</v>
      </c>
    </row>
    <row r="538" spans="1:6">
      <c r="A538" s="406">
        <v>395</v>
      </c>
      <c r="B538" s="716" t="s">
        <v>486</v>
      </c>
      <c r="C538" s="393"/>
      <c r="D538" s="394"/>
      <c r="E538" s="394"/>
      <c r="F538" s="407"/>
    </row>
    <row r="539" spans="1:6">
      <c r="A539" s="411">
        <v>39515</v>
      </c>
      <c r="B539" s="718" t="s">
        <v>497</v>
      </c>
      <c r="C539" s="395" t="s">
        <v>89</v>
      </c>
      <c r="D539" s="396">
        <v>7.46</v>
      </c>
      <c r="E539" s="396">
        <v>0</v>
      </c>
      <c r="F539" s="409" t="s">
        <v>53</v>
      </c>
    </row>
    <row r="540" spans="1:6">
      <c r="A540" s="406">
        <v>4</v>
      </c>
      <c r="B540" s="716" t="s">
        <v>498</v>
      </c>
      <c r="C540" s="393"/>
      <c r="D540" s="394"/>
      <c r="E540" s="394"/>
      <c r="F540" s="407"/>
    </row>
    <row r="541" spans="1:6">
      <c r="A541" s="408">
        <v>401</v>
      </c>
      <c r="B541" s="391" t="s">
        <v>499</v>
      </c>
      <c r="C541" s="395"/>
      <c r="D541" s="396"/>
      <c r="E541" s="396"/>
      <c r="F541" s="409"/>
    </row>
    <row r="542" spans="1:6">
      <c r="A542" s="410">
        <v>40102</v>
      </c>
      <c r="B542" s="717" t="s">
        <v>500</v>
      </c>
      <c r="C542" s="393" t="s">
        <v>89</v>
      </c>
      <c r="D542" s="394">
        <v>896.9</v>
      </c>
      <c r="E542" s="394">
        <v>0</v>
      </c>
      <c r="F542" s="407" t="s">
        <v>53</v>
      </c>
    </row>
    <row r="543" spans="1:6">
      <c r="A543" s="411">
        <v>40111</v>
      </c>
      <c r="B543" s="718" t="s">
        <v>501</v>
      </c>
      <c r="C543" s="395" t="s">
        <v>89</v>
      </c>
      <c r="D543" s="396">
        <v>245.12</v>
      </c>
      <c r="E543" s="396">
        <v>0</v>
      </c>
      <c r="F543" s="409" t="s">
        <v>53</v>
      </c>
    </row>
    <row r="544" spans="1:6">
      <c r="A544" s="410">
        <v>40112</v>
      </c>
      <c r="B544" s="717" t="s">
        <v>502</v>
      </c>
      <c r="C544" s="393" t="s">
        <v>89</v>
      </c>
      <c r="D544" s="394">
        <v>466.88</v>
      </c>
      <c r="E544" s="394">
        <v>0</v>
      </c>
      <c r="F544" s="407" t="s">
        <v>53</v>
      </c>
    </row>
    <row r="545" spans="1:6">
      <c r="A545" s="411">
        <v>40140</v>
      </c>
      <c r="B545" s="718" t="s">
        <v>503</v>
      </c>
      <c r="C545" s="395" t="s">
        <v>89</v>
      </c>
      <c r="D545" s="399">
        <v>1260</v>
      </c>
      <c r="E545" s="396">
        <v>0</v>
      </c>
      <c r="F545" s="409" t="s">
        <v>53</v>
      </c>
    </row>
    <row r="546" spans="1:6">
      <c r="A546" s="410">
        <v>40144</v>
      </c>
      <c r="B546" s="717" t="s">
        <v>504</v>
      </c>
      <c r="C546" s="393" t="s">
        <v>89</v>
      </c>
      <c r="D546" s="400">
        <v>1003.67</v>
      </c>
      <c r="E546" s="394">
        <v>0</v>
      </c>
      <c r="F546" s="407" t="s">
        <v>53</v>
      </c>
    </row>
    <row r="547" spans="1:6">
      <c r="A547" s="411">
        <v>40164</v>
      </c>
      <c r="B547" s="718" t="s">
        <v>505</v>
      </c>
      <c r="C547" s="395" t="s">
        <v>89</v>
      </c>
      <c r="D547" s="396">
        <v>355.29</v>
      </c>
      <c r="E547" s="396">
        <v>0</v>
      </c>
      <c r="F547" s="409" t="s">
        <v>53</v>
      </c>
    </row>
    <row r="548" spans="1:6">
      <c r="A548" s="406">
        <v>402</v>
      </c>
      <c r="B548" s="716" t="s">
        <v>506</v>
      </c>
      <c r="C548" s="393"/>
      <c r="D548" s="394"/>
      <c r="E548" s="394"/>
      <c r="F548" s="407"/>
    </row>
    <row r="549" spans="1:6">
      <c r="A549" s="411">
        <v>40211</v>
      </c>
      <c r="B549" s="718" t="s">
        <v>507</v>
      </c>
      <c r="C549" s="395" t="s">
        <v>89</v>
      </c>
      <c r="D549" s="396">
        <v>36.840000000000003</v>
      </c>
      <c r="E549" s="396">
        <v>0</v>
      </c>
      <c r="F549" s="409" t="s">
        <v>53</v>
      </c>
    </row>
    <row r="550" spans="1:6">
      <c r="A550" s="406">
        <v>403</v>
      </c>
      <c r="B550" s="716" t="s">
        <v>264</v>
      </c>
      <c r="C550" s="393"/>
      <c r="D550" s="394"/>
      <c r="E550" s="394"/>
      <c r="F550" s="407"/>
    </row>
    <row r="551" spans="1:6">
      <c r="A551" s="411">
        <v>40303</v>
      </c>
      <c r="B551" s="718" t="s">
        <v>508</v>
      </c>
      <c r="C551" s="395" t="s">
        <v>89</v>
      </c>
      <c r="D551" s="396">
        <v>24.46</v>
      </c>
      <c r="E551" s="396">
        <v>0</v>
      </c>
      <c r="F551" s="409" t="s">
        <v>53</v>
      </c>
    </row>
    <row r="552" spans="1:6">
      <c r="A552" s="410">
        <v>40304</v>
      </c>
      <c r="B552" s="717" t="s">
        <v>509</v>
      </c>
      <c r="C552" s="393" t="s">
        <v>89</v>
      </c>
      <c r="D552" s="394">
        <v>36.340000000000003</v>
      </c>
      <c r="E552" s="394">
        <v>0</v>
      </c>
      <c r="F552" s="407" t="s">
        <v>53</v>
      </c>
    </row>
    <row r="553" spans="1:6">
      <c r="A553" s="411">
        <v>40305</v>
      </c>
      <c r="B553" s="718" t="s">
        <v>510</v>
      </c>
      <c r="C553" s="395" t="s">
        <v>89</v>
      </c>
      <c r="D553" s="396">
        <v>43.65</v>
      </c>
      <c r="E553" s="396">
        <v>0</v>
      </c>
      <c r="F553" s="409" t="s">
        <v>53</v>
      </c>
    </row>
    <row r="554" spans="1:6">
      <c r="A554" s="406">
        <v>404</v>
      </c>
      <c r="B554" s="716" t="s">
        <v>511</v>
      </c>
      <c r="C554" s="393"/>
      <c r="D554" s="394"/>
      <c r="E554" s="394"/>
      <c r="F554" s="407"/>
    </row>
    <row r="555" spans="1:6">
      <c r="A555" s="411">
        <v>40401</v>
      </c>
      <c r="B555" s="718" t="s">
        <v>512</v>
      </c>
      <c r="C555" s="395" t="s">
        <v>89</v>
      </c>
      <c r="D555" s="396">
        <v>2.64</v>
      </c>
      <c r="E555" s="396">
        <v>0</v>
      </c>
      <c r="F555" s="409" t="s">
        <v>53</v>
      </c>
    </row>
    <row r="556" spans="1:6">
      <c r="A556" s="406">
        <v>405</v>
      </c>
      <c r="B556" s="716" t="s">
        <v>513</v>
      </c>
      <c r="C556" s="393"/>
      <c r="D556" s="394"/>
      <c r="E556" s="394"/>
      <c r="F556" s="407"/>
    </row>
    <row r="557" spans="1:6">
      <c r="A557" s="411">
        <v>40504</v>
      </c>
      <c r="B557" s="718" t="s">
        <v>514</v>
      </c>
      <c r="C557" s="395" t="s">
        <v>89</v>
      </c>
      <c r="D557" s="396">
        <v>22.29</v>
      </c>
      <c r="E557" s="396">
        <v>0</v>
      </c>
      <c r="F557" s="409" t="s">
        <v>53</v>
      </c>
    </row>
    <row r="558" spans="1:6">
      <c r="A558" s="410">
        <v>40522</v>
      </c>
      <c r="B558" s="717" t="s">
        <v>515</v>
      </c>
      <c r="C558" s="393" t="s">
        <v>89</v>
      </c>
      <c r="D558" s="394">
        <v>8.6300000000000008</v>
      </c>
      <c r="E558" s="394">
        <v>0</v>
      </c>
      <c r="F558" s="407" t="s">
        <v>53</v>
      </c>
    </row>
    <row r="559" spans="1:6">
      <c r="A559" s="411">
        <v>40523</v>
      </c>
      <c r="B559" s="718" t="s">
        <v>516</v>
      </c>
      <c r="C559" s="395" t="s">
        <v>89</v>
      </c>
      <c r="D559" s="396">
        <v>6.25</v>
      </c>
      <c r="E559" s="396">
        <v>0</v>
      </c>
      <c r="F559" s="409" t="s">
        <v>53</v>
      </c>
    </row>
    <row r="560" spans="1:6">
      <c r="A560" s="410">
        <v>40524</v>
      </c>
      <c r="B560" s="717" t="s">
        <v>517</v>
      </c>
      <c r="C560" s="393" t="s">
        <v>89</v>
      </c>
      <c r="D560" s="394">
        <v>5.32</v>
      </c>
      <c r="E560" s="394">
        <v>0</v>
      </c>
      <c r="F560" s="407" t="s">
        <v>53</v>
      </c>
    </row>
    <row r="561" spans="1:6">
      <c r="A561" s="408">
        <v>407</v>
      </c>
      <c r="B561" s="391" t="s">
        <v>518</v>
      </c>
      <c r="C561" s="395"/>
      <c r="D561" s="396"/>
      <c r="E561" s="396"/>
      <c r="F561" s="409"/>
    </row>
    <row r="562" spans="1:6">
      <c r="A562" s="410">
        <v>40761</v>
      </c>
      <c r="B562" s="717" t="s">
        <v>519</v>
      </c>
      <c r="C562" s="393" t="s">
        <v>89</v>
      </c>
      <c r="D562" s="394">
        <v>463.61</v>
      </c>
      <c r="E562" s="394">
        <v>0</v>
      </c>
      <c r="F562" s="407" t="s">
        <v>53</v>
      </c>
    </row>
    <row r="563" spans="1:6">
      <c r="A563" s="408">
        <v>410</v>
      </c>
      <c r="B563" s="391" t="s">
        <v>520</v>
      </c>
      <c r="C563" s="395"/>
      <c r="D563" s="396"/>
      <c r="E563" s="396"/>
      <c r="F563" s="409"/>
    </row>
    <row r="564" spans="1:6">
      <c r="A564" s="410">
        <v>41054</v>
      </c>
      <c r="B564" s="717" t="s">
        <v>521</v>
      </c>
      <c r="C564" s="393" t="s">
        <v>89</v>
      </c>
      <c r="D564" s="400">
        <v>12963.88</v>
      </c>
      <c r="E564" s="394">
        <v>0</v>
      </c>
      <c r="F564" s="407" t="s">
        <v>53</v>
      </c>
    </row>
    <row r="565" spans="1:6">
      <c r="A565" s="411">
        <v>41055</v>
      </c>
      <c r="B565" s="718" t="s">
        <v>522</v>
      </c>
      <c r="C565" s="395" t="s">
        <v>89</v>
      </c>
      <c r="D565" s="399">
        <v>6424.91</v>
      </c>
      <c r="E565" s="396">
        <v>0</v>
      </c>
      <c r="F565" s="409" t="s">
        <v>53</v>
      </c>
    </row>
    <row r="566" spans="1:6">
      <c r="A566" s="410">
        <v>41056</v>
      </c>
      <c r="B566" s="717" t="s">
        <v>523</v>
      </c>
      <c r="C566" s="393" t="s">
        <v>89</v>
      </c>
      <c r="D566" s="400">
        <v>9420.89</v>
      </c>
      <c r="E566" s="394">
        <v>0</v>
      </c>
      <c r="F566" s="407" t="s">
        <v>53</v>
      </c>
    </row>
    <row r="567" spans="1:6">
      <c r="A567" s="411">
        <v>41058</v>
      </c>
      <c r="B567" s="718" t="s">
        <v>524</v>
      </c>
      <c r="C567" s="395" t="s">
        <v>89</v>
      </c>
      <c r="D567" s="399">
        <v>7740.92</v>
      </c>
      <c r="E567" s="396">
        <v>0</v>
      </c>
      <c r="F567" s="409" t="s">
        <v>53</v>
      </c>
    </row>
    <row r="568" spans="1:6">
      <c r="A568" s="406">
        <v>411</v>
      </c>
      <c r="B568" s="716" t="s">
        <v>10213</v>
      </c>
      <c r="C568" s="393"/>
      <c r="D568" s="394"/>
      <c r="E568" s="394"/>
      <c r="F568" s="407"/>
    </row>
    <row r="569" spans="1:6">
      <c r="A569" s="411">
        <v>41106</v>
      </c>
      <c r="B569" s="718" t="s">
        <v>10214</v>
      </c>
      <c r="C569" s="395" t="s">
        <v>86</v>
      </c>
      <c r="D569" s="396">
        <v>19.61</v>
      </c>
      <c r="E569" s="396">
        <v>0</v>
      </c>
      <c r="F569" s="409" t="s">
        <v>53</v>
      </c>
    </row>
    <row r="570" spans="1:6">
      <c r="A570" s="406">
        <v>415</v>
      </c>
      <c r="B570" s="716" t="s">
        <v>525</v>
      </c>
      <c r="C570" s="393"/>
      <c r="D570" s="394"/>
      <c r="E570" s="394"/>
      <c r="F570" s="407"/>
    </row>
    <row r="571" spans="1:6">
      <c r="A571" s="411">
        <v>41518</v>
      </c>
      <c r="B571" s="718" t="s">
        <v>526</v>
      </c>
      <c r="C571" s="395" t="s">
        <v>89</v>
      </c>
      <c r="D571" s="396">
        <v>613.33000000000004</v>
      </c>
      <c r="E571" s="396">
        <v>0</v>
      </c>
      <c r="F571" s="409" t="s">
        <v>53</v>
      </c>
    </row>
    <row r="572" spans="1:6">
      <c r="A572" s="410">
        <v>41526</v>
      </c>
      <c r="B572" s="717" t="s">
        <v>527</v>
      </c>
      <c r="C572" s="393" t="s">
        <v>89</v>
      </c>
      <c r="D572" s="394">
        <v>82.22</v>
      </c>
      <c r="E572" s="394">
        <v>0</v>
      </c>
      <c r="F572" s="407" t="s">
        <v>53</v>
      </c>
    </row>
    <row r="573" spans="1:6">
      <c r="A573" s="411">
        <v>41527</v>
      </c>
      <c r="B573" s="718" t="s">
        <v>528</v>
      </c>
      <c r="C573" s="395" t="s">
        <v>89</v>
      </c>
      <c r="D573" s="396">
        <v>173.97</v>
      </c>
      <c r="E573" s="396">
        <v>0</v>
      </c>
      <c r="F573" s="409" t="s">
        <v>53</v>
      </c>
    </row>
    <row r="574" spans="1:6">
      <c r="A574" s="410">
        <v>41528</v>
      </c>
      <c r="B574" s="717" t="s">
        <v>529</v>
      </c>
      <c r="C574" s="393" t="s">
        <v>89</v>
      </c>
      <c r="D574" s="394">
        <v>200.34</v>
      </c>
      <c r="E574" s="394">
        <v>0</v>
      </c>
      <c r="F574" s="407" t="s">
        <v>53</v>
      </c>
    </row>
    <row r="575" spans="1:6">
      <c r="A575" s="411">
        <v>41530</v>
      </c>
      <c r="B575" s="718" t="s">
        <v>530</v>
      </c>
      <c r="C575" s="395" t="s">
        <v>89</v>
      </c>
      <c r="D575" s="396">
        <v>409.11</v>
      </c>
      <c r="E575" s="396">
        <v>0</v>
      </c>
      <c r="F575" s="409" t="s">
        <v>53</v>
      </c>
    </row>
    <row r="576" spans="1:6">
      <c r="A576" s="410">
        <v>41533</v>
      </c>
      <c r="B576" s="717" t="s">
        <v>531</v>
      </c>
      <c r="C576" s="393" t="s">
        <v>89</v>
      </c>
      <c r="D576" s="394">
        <v>220.27</v>
      </c>
      <c r="E576" s="394">
        <v>0</v>
      </c>
      <c r="F576" s="407" t="s">
        <v>53</v>
      </c>
    </row>
    <row r="577" spans="1:6">
      <c r="A577" s="411">
        <v>41535</v>
      </c>
      <c r="B577" s="718" t="s">
        <v>532</v>
      </c>
      <c r="C577" s="395" t="s">
        <v>89</v>
      </c>
      <c r="D577" s="396">
        <v>249.33</v>
      </c>
      <c r="E577" s="396">
        <v>0</v>
      </c>
      <c r="F577" s="409" t="s">
        <v>53</v>
      </c>
    </row>
    <row r="578" spans="1:6">
      <c r="A578" s="410">
        <v>41536</v>
      </c>
      <c r="B578" s="717" t="s">
        <v>533</v>
      </c>
      <c r="C578" s="393" t="s">
        <v>89</v>
      </c>
      <c r="D578" s="394">
        <v>269.5</v>
      </c>
      <c r="E578" s="394">
        <v>0</v>
      </c>
      <c r="F578" s="407" t="s">
        <v>53</v>
      </c>
    </row>
    <row r="579" spans="1:6">
      <c r="A579" s="411">
        <v>41537</v>
      </c>
      <c r="B579" s="718" t="s">
        <v>534</v>
      </c>
      <c r="C579" s="395" t="s">
        <v>89</v>
      </c>
      <c r="D579" s="396">
        <v>31.13</v>
      </c>
      <c r="E579" s="396">
        <v>0</v>
      </c>
      <c r="F579" s="409" t="s">
        <v>53</v>
      </c>
    </row>
    <row r="580" spans="1:6">
      <c r="A580" s="410">
        <v>41542</v>
      </c>
      <c r="B580" s="717" t="s">
        <v>535</v>
      </c>
      <c r="C580" s="393" t="s">
        <v>89</v>
      </c>
      <c r="D580" s="394">
        <v>234</v>
      </c>
      <c r="E580" s="394">
        <v>0</v>
      </c>
      <c r="F580" s="407" t="s">
        <v>53</v>
      </c>
    </row>
    <row r="581" spans="1:6">
      <c r="A581" s="411">
        <v>41543</v>
      </c>
      <c r="B581" s="718" t="s">
        <v>536</v>
      </c>
      <c r="C581" s="395" t="s">
        <v>89</v>
      </c>
      <c r="D581" s="399">
        <v>1446.8</v>
      </c>
      <c r="E581" s="396">
        <v>0</v>
      </c>
      <c r="F581" s="409" t="s">
        <v>53</v>
      </c>
    </row>
    <row r="582" spans="1:6">
      <c r="A582" s="410">
        <v>41569</v>
      </c>
      <c r="B582" s="717" t="s">
        <v>537</v>
      </c>
      <c r="C582" s="393" t="s">
        <v>89</v>
      </c>
      <c r="D582" s="394">
        <v>75.62</v>
      </c>
      <c r="E582" s="394">
        <v>0</v>
      </c>
      <c r="F582" s="407" t="s">
        <v>53</v>
      </c>
    </row>
    <row r="583" spans="1:6">
      <c r="A583" s="411">
        <v>41579</v>
      </c>
      <c r="B583" s="718" t="s">
        <v>538</v>
      </c>
      <c r="C583" s="395" t="s">
        <v>89</v>
      </c>
      <c r="D583" s="396">
        <v>397.17</v>
      </c>
      <c r="E583" s="396">
        <v>0</v>
      </c>
      <c r="F583" s="409" t="s">
        <v>53</v>
      </c>
    </row>
    <row r="584" spans="1:6">
      <c r="A584" s="410">
        <v>41588</v>
      </c>
      <c r="B584" s="717" t="s">
        <v>539</v>
      </c>
      <c r="C584" s="393" t="s">
        <v>89</v>
      </c>
      <c r="D584" s="394">
        <v>2.99</v>
      </c>
      <c r="E584" s="394">
        <v>0</v>
      </c>
      <c r="F584" s="407" t="s">
        <v>53</v>
      </c>
    </row>
    <row r="585" spans="1:6">
      <c r="A585" s="411">
        <v>41595</v>
      </c>
      <c r="B585" s="718" t="s">
        <v>540</v>
      </c>
      <c r="C585" s="395" t="s">
        <v>89</v>
      </c>
      <c r="D585" s="396">
        <v>24.66</v>
      </c>
      <c r="E585" s="396">
        <v>0</v>
      </c>
      <c r="F585" s="409" t="s">
        <v>53</v>
      </c>
    </row>
    <row r="586" spans="1:6">
      <c r="A586" s="406">
        <v>416</v>
      </c>
      <c r="B586" s="716" t="s">
        <v>541</v>
      </c>
      <c r="C586" s="393"/>
      <c r="D586" s="394"/>
      <c r="E586" s="394"/>
      <c r="F586" s="407"/>
    </row>
    <row r="587" spans="1:6">
      <c r="A587" s="411">
        <v>41670</v>
      </c>
      <c r="B587" s="718" t="s">
        <v>542</v>
      </c>
      <c r="C587" s="395" t="s">
        <v>89</v>
      </c>
      <c r="D587" s="396">
        <v>66.94</v>
      </c>
      <c r="E587" s="396">
        <v>0</v>
      </c>
      <c r="F587" s="409" t="s">
        <v>53</v>
      </c>
    </row>
    <row r="588" spans="1:6">
      <c r="A588" s="406">
        <v>417</v>
      </c>
      <c r="B588" s="716" t="s">
        <v>541</v>
      </c>
      <c r="C588" s="393"/>
      <c r="D588" s="394"/>
      <c r="E588" s="394"/>
      <c r="F588" s="407"/>
    </row>
    <row r="589" spans="1:6">
      <c r="A589" s="411">
        <v>41724</v>
      </c>
      <c r="B589" s="718" t="s">
        <v>543</v>
      </c>
      <c r="C589" s="395" t="s">
        <v>89</v>
      </c>
      <c r="D589" s="396">
        <v>178.01</v>
      </c>
      <c r="E589" s="396">
        <v>0</v>
      </c>
      <c r="F589" s="409" t="s">
        <v>53</v>
      </c>
    </row>
    <row r="590" spans="1:6">
      <c r="A590" s="410">
        <v>41726</v>
      </c>
      <c r="B590" s="717" t="s">
        <v>544</v>
      </c>
      <c r="C590" s="393" t="s">
        <v>89</v>
      </c>
      <c r="D590" s="394">
        <v>260.14</v>
      </c>
      <c r="E590" s="394">
        <v>0</v>
      </c>
      <c r="F590" s="407" t="s">
        <v>53</v>
      </c>
    </row>
    <row r="591" spans="1:6">
      <c r="A591" s="411">
        <v>41798</v>
      </c>
      <c r="B591" s="718" t="s">
        <v>545</v>
      </c>
      <c r="C591" s="395" t="s">
        <v>89</v>
      </c>
      <c r="D591" s="396">
        <v>20.67</v>
      </c>
      <c r="E591" s="396">
        <v>0</v>
      </c>
      <c r="F591" s="409" t="s">
        <v>53</v>
      </c>
    </row>
    <row r="592" spans="1:6">
      <c r="A592" s="406">
        <v>418</v>
      </c>
      <c r="B592" s="716" t="s">
        <v>541</v>
      </c>
      <c r="C592" s="393"/>
      <c r="D592" s="394"/>
      <c r="E592" s="394"/>
      <c r="F592" s="407"/>
    </row>
    <row r="593" spans="1:6">
      <c r="A593" s="411">
        <v>41815</v>
      </c>
      <c r="B593" s="718" t="s">
        <v>546</v>
      </c>
      <c r="C593" s="395" t="s">
        <v>89</v>
      </c>
      <c r="D593" s="396">
        <v>501.55</v>
      </c>
      <c r="E593" s="396">
        <v>0</v>
      </c>
      <c r="F593" s="409" t="s">
        <v>53</v>
      </c>
    </row>
    <row r="594" spans="1:6">
      <c r="A594" s="410">
        <v>41817</v>
      </c>
      <c r="B594" s="717" t="s">
        <v>547</v>
      </c>
      <c r="C594" s="393" t="s">
        <v>89</v>
      </c>
      <c r="D594" s="394">
        <v>665.2</v>
      </c>
      <c r="E594" s="394">
        <v>0</v>
      </c>
      <c r="F594" s="407" t="s">
        <v>53</v>
      </c>
    </row>
    <row r="595" spans="1:6">
      <c r="A595" s="411">
        <v>41821</v>
      </c>
      <c r="B595" s="718" t="s">
        <v>548</v>
      </c>
      <c r="C595" s="395" t="s">
        <v>89</v>
      </c>
      <c r="D595" s="396">
        <v>409.11</v>
      </c>
      <c r="E595" s="396">
        <v>0</v>
      </c>
      <c r="F595" s="409" t="s">
        <v>53</v>
      </c>
    </row>
    <row r="596" spans="1:6">
      <c r="A596" s="410">
        <v>41860</v>
      </c>
      <c r="B596" s="717" t="s">
        <v>549</v>
      </c>
      <c r="C596" s="393" t="s">
        <v>89</v>
      </c>
      <c r="D596" s="394">
        <v>697.29</v>
      </c>
      <c r="E596" s="394">
        <v>0</v>
      </c>
      <c r="F596" s="407" t="s">
        <v>53</v>
      </c>
    </row>
    <row r="597" spans="1:6">
      <c r="A597" s="411">
        <v>41861</v>
      </c>
      <c r="B597" s="718" t="s">
        <v>550</v>
      </c>
      <c r="C597" s="395" t="s">
        <v>89</v>
      </c>
      <c r="D597" s="396">
        <v>78.56</v>
      </c>
      <c r="E597" s="396">
        <v>0</v>
      </c>
      <c r="F597" s="409" t="s">
        <v>53</v>
      </c>
    </row>
    <row r="598" spans="1:6">
      <c r="A598" s="406">
        <v>419</v>
      </c>
      <c r="B598" s="716" t="s">
        <v>541</v>
      </c>
      <c r="C598" s="393"/>
      <c r="D598" s="394"/>
      <c r="E598" s="394"/>
      <c r="F598" s="407"/>
    </row>
    <row r="599" spans="1:6">
      <c r="A599" s="411">
        <v>41962</v>
      </c>
      <c r="B599" s="718" t="s">
        <v>551</v>
      </c>
      <c r="C599" s="395" t="s">
        <v>89</v>
      </c>
      <c r="D599" s="396">
        <v>269.5</v>
      </c>
      <c r="E599" s="396">
        <v>0</v>
      </c>
      <c r="F599" s="409" t="s">
        <v>53</v>
      </c>
    </row>
    <row r="600" spans="1:6">
      <c r="A600" s="406">
        <v>420</v>
      </c>
      <c r="B600" s="716" t="s">
        <v>552</v>
      </c>
      <c r="C600" s="393"/>
      <c r="D600" s="394"/>
      <c r="E600" s="394"/>
      <c r="F600" s="407"/>
    </row>
    <row r="601" spans="1:6">
      <c r="A601" s="411">
        <v>42014</v>
      </c>
      <c r="B601" s="718" t="s">
        <v>553</v>
      </c>
      <c r="C601" s="395" t="s">
        <v>89</v>
      </c>
      <c r="D601" s="396">
        <v>8.64</v>
      </c>
      <c r="E601" s="396">
        <v>0</v>
      </c>
      <c r="F601" s="409" t="s">
        <v>53</v>
      </c>
    </row>
    <row r="602" spans="1:6">
      <c r="A602" s="410">
        <v>42030</v>
      </c>
      <c r="B602" s="717" t="s">
        <v>554</v>
      </c>
      <c r="C602" s="393" t="s">
        <v>89</v>
      </c>
      <c r="D602" s="394">
        <v>15.38</v>
      </c>
      <c r="E602" s="394">
        <v>0</v>
      </c>
      <c r="F602" s="407" t="s">
        <v>53</v>
      </c>
    </row>
    <row r="603" spans="1:6">
      <c r="A603" s="411">
        <v>42047</v>
      </c>
      <c r="B603" s="718" t="s">
        <v>555</v>
      </c>
      <c r="C603" s="395" t="s">
        <v>86</v>
      </c>
      <c r="D603" s="396">
        <v>146.35</v>
      </c>
      <c r="E603" s="396">
        <v>0</v>
      </c>
      <c r="F603" s="409" t="s">
        <v>53</v>
      </c>
    </row>
    <row r="604" spans="1:6">
      <c r="A604" s="410">
        <v>42050</v>
      </c>
      <c r="B604" s="717" t="s">
        <v>556</v>
      </c>
      <c r="C604" s="393" t="s">
        <v>86</v>
      </c>
      <c r="D604" s="394">
        <v>17</v>
      </c>
      <c r="E604" s="394">
        <v>0</v>
      </c>
      <c r="F604" s="407" t="s">
        <v>53</v>
      </c>
    </row>
    <row r="605" spans="1:6">
      <c r="A605" s="411">
        <v>42052</v>
      </c>
      <c r="B605" s="718" t="s">
        <v>557</v>
      </c>
      <c r="C605" s="395" t="s">
        <v>86</v>
      </c>
      <c r="D605" s="396">
        <v>60.92</v>
      </c>
      <c r="E605" s="396">
        <v>0</v>
      </c>
      <c r="F605" s="409" t="s">
        <v>53</v>
      </c>
    </row>
    <row r="606" spans="1:6">
      <c r="A606" s="410">
        <v>42087</v>
      </c>
      <c r="B606" s="717" t="s">
        <v>558</v>
      </c>
      <c r="C606" s="393" t="s">
        <v>89</v>
      </c>
      <c r="D606" s="394">
        <v>50.59</v>
      </c>
      <c r="E606" s="394">
        <v>0</v>
      </c>
      <c r="F606" s="407" t="s">
        <v>53</v>
      </c>
    </row>
    <row r="607" spans="1:6">
      <c r="A607" s="411">
        <v>42088</v>
      </c>
      <c r="B607" s="718" t="s">
        <v>559</v>
      </c>
      <c r="C607" s="395" t="s">
        <v>89</v>
      </c>
      <c r="D607" s="396">
        <v>12.35</v>
      </c>
      <c r="E607" s="396">
        <v>0</v>
      </c>
      <c r="F607" s="409" t="s">
        <v>53</v>
      </c>
    </row>
    <row r="608" spans="1:6">
      <c r="A608" s="410">
        <v>42090</v>
      </c>
      <c r="B608" s="717" t="s">
        <v>560</v>
      </c>
      <c r="C608" s="393" t="s">
        <v>86</v>
      </c>
      <c r="D608" s="394">
        <v>44.77</v>
      </c>
      <c r="E608" s="394">
        <v>0</v>
      </c>
      <c r="F608" s="407" t="s">
        <v>53</v>
      </c>
    </row>
    <row r="609" spans="1:6">
      <c r="A609" s="411">
        <v>42091</v>
      </c>
      <c r="B609" s="718" t="s">
        <v>561</v>
      </c>
      <c r="C609" s="395" t="s">
        <v>89</v>
      </c>
      <c r="D609" s="396">
        <v>12.35</v>
      </c>
      <c r="E609" s="396">
        <v>0</v>
      </c>
      <c r="F609" s="409" t="s">
        <v>53</v>
      </c>
    </row>
    <row r="610" spans="1:6">
      <c r="A610" s="406">
        <v>421</v>
      </c>
      <c r="B610" s="716" t="s">
        <v>562</v>
      </c>
      <c r="C610" s="393"/>
      <c r="D610" s="394"/>
      <c r="E610" s="394"/>
      <c r="F610" s="407"/>
    </row>
    <row r="611" spans="1:6">
      <c r="A611" s="411">
        <v>42125</v>
      </c>
      <c r="B611" s="718" t="s">
        <v>563</v>
      </c>
      <c r="C611" s="395" t="s">
        <v>89</v>
      </c>
      <c r="D611" s="396">
        <v>10.56</v>
      </c>
      <c r="E611" s="396">
        <v>0</v>
      </c>
      <c r="F611" s="409" t="s">
        <v>53</v>
      </c>
    </row>
    <row r="612" spans="1:6">
      <c r="A612" s="406">
        <v>423</v>
      </c>
      <c r="B612" s="716" t="s">
        <v>564</v>
      </c>
      <c r="C612" s="393"/>
      <c r="D612" s="394"/>
      <c r="E612" s="394"/>
      <c r="F612" s="407"/>
    </row>
    <row r="613" spans="1:6">
      <c r="A613" s="411">
        <v>42301</v>
      </c>
      <c r="B613" s="718" t="s">
        <v>565</v>
      </c>
      <c r="C613" s="395" t="s">
        <v>89</v>
      </c>
      <c r="D613" s="396">
        <v>6.86</v>
      </c>
      <c r="E613" s="396">
        <v>0</v>
      </c>
      <c r="F613" s="409" t="s">
        <v>53</v>
      </c>
    </row>
    <row r="614" spans="1:6">
      <c r="A614" s="410">
        <v>42302</v>
      </c>
      <c r="B614" s="717" t="s">
        <v>566</v>
      </c>
      <c r="C614" s="393" t="s">
        <v>89</v>
      </c>
      <c r="D614" s="394">
        <v>7.42</v>
      </c>
      <c r="E614" s="394">
        <v>0</v>
      </c>
      <c r="F614" s="407" t="s">
        <v>53</v>
      </c>
    </row>
    <row r="615" spans="1:6">
      <c r="A615" s="411">
        <v>42303</v>
      </c>
      <c r="B615" s="718" t="s">
        <v>567</v>
      </c>
      <c r="C615" s="395" t="s">
        <v>89</v>
      </c>
      <c r="D615" s="396">
        <v>7.82</v>
      </c>
      <c r="E615" s="396">
        <v>0</v>
      </c>
      <c r="F615" s="409" t="s">
        <v>53</v>
      </c>
    </row>
    <row r="616" spans="1:6">
      <c r="A616" s="406">
        <v>425</v>
      </c>
      <c r="B616" s="716" t="s">
        <v>568</v>
      </c>
      <c r="C616" s="393"/>
      <c r="D616" s="394"/>
      <c r="E616" s="394"/>
      <c r="F616" s="407"/>
    </row>
    <row r="617" spans="1:6">
      <c r="A617" s="411">
        <v>42501</v>
      </c>
      <c r="B617" s="718" t="s">
        <v>569</v>
      </c>
      <c r="C617" s="395" t="s">
        <v>86</v>
      </c>
      <c r="D617" s="396">
        <v>1.44</v>
      </c>
      <c r="E617" s="396">
        <v>0</v>
      </c>
      <c r="F617" s="409" t="s">
        <v>53</v>
      </c>
    </row>
    <row r="618" spans="1:6">
      <c r="A618" s="410">
        <v>42502</v>
      </c>
      <c r="B618" s="717" t="s">
        <v>570</v>
      </c>
      <c r="C618" s="393" t="s">
        <v>86</v>
      </c>
      <c r="D618" s="394">
        <v>2.44</v>
      </c>
      <c r="E618" s="394">
        <v>0</v>
      </c>
      <c r="F618" s="407" t="s">
        <v>53</v>
      </c>
    </row>
    <row r="619" spans="1:6">
      <c r="A619" s="411">
        <v>42503</v>
      </c>
      <c r="B619" s="718" t="s">
        <v>571</v>
      </c>
      <c r="C619" s="395" t="s">
        <v>86</v>
      </c>
      <c r="D619" s="396">
        <v>2.92</v>
      </c>
      <c r="E619" s="396">
        <v>0</v>
      </c>
      <c r="F619" s="409" t="s">
        <v>53</v>
      </c>
    </row>
    <row r="620" spans="1:6">
      <c r="A620" s="410">
        <v>42504</v>
      </c>
      <c r="B620" s="717" t="s">
        <v>572</v>
      </c>
      <c r="C620" s="393" t="s">
        <v>86</v>
      </c>
      <c r="D620" s="394">
        <v>3.84</v>
      </c>
      <c r="E620" s="394">
        <v>0</v>
      </c>
      <c r="F620" s="407" t="s">
        <v>53</v>
      </c>
    </row>
    <row r="621" spans="1:6">
      <c r="A621" s="411">
        <v>42505</v>
      </c>
      <c r="B621" s="718" t="s">
        <v>573</v>
      </c>
      <c r="C621" s="395" t="s">
        <v>86</v>
      </c>
      <c r="D621" s="396">
        <v>5.34</v>
      </c>
      <c r="E621" s="396">
        <v>0</v>
      </c>
      <c r="F621" s="409" t="s">
        <v>53</v>
      </c>
    </row>
    <row r="622" spans="1:6">
      <c r="A622" s="410">
        <v>42506</v>
      </c>
      <c r="B622" s="717" t="s">
        <v>574</v>
      </c>
      <c r="C622" s="393" t="s">
        <v>86</v>
      </c>
      <c r="D622" s="394">
        <v>6.29</v>
      </c>
      <c r="E622" s="394">
        <v>0</v>
      </c>
      <c r="F622" s="407" t="s">
        <v>53</v>
      </c>
    </row>
    <row r="623" spans="1:6">
      <c r="A623" s="411">
        <v>42508</v>
      </c>
      <c r="B623" s="718" t="s">
        <v>575</v>
      </c>
      <c r="C623" s="395" t="s">
        <v>86</v>
      </c>
      <c r="D623" s="396">
        <v>15.01</v>
      </c>
      <c r="E623" s="396">
        <v>0</v>
      </c>
      <c r="F623" s="409" t="s">
        <v>53</v>
      </c>
    </row>
    <row r="624" spans="1:6">
      <c r="A624" s="410">
        <v>42509</v>
      </c>
      <c r="B624" s="717" t="s">
        <v>576</v>
      </c>
      <c r="C624" s="393" t="s">
        <v>86</v>
      </c>
      <c r="D624" s="394">
        <v>20.79</v>
      </c>
      <c r="E624" s="394">
        <v>0</v>
      </c>
      <c r="F624" s="407" t="s">
        <v>53</v>
      </c>
    </row>
    <row r="625" spans="1:6">
      <c r="A625" s="411">
        <v>42511</v>
      </c>
      <c r="B625" s="718" t="s">
        <v>577</v>
      </c>
      <c r="C625" s="395" t="s">
        <v>89</v>
      </c>
      <c r="D625" s="396">
        <v>1.78</v>
      </c>
      <c r="E625" s="396">
        <v>0</v>
      </c>
      <c r="F625" s="409" t="s">
        <v>53</v>
      </c>
    </row>
    <row r="626" spans="1:6">
      <c r="A626" s="410">
        <v>42512</v>
      </c>
      <c r="B626" s="717" t="s">
        <v>578</v>
      </c>
      <c r="C626" s="393" t="s">
        <v>89</v>
      </c>
      <c r="D626" s="394">
        <v>2.59</v>
      </c>
      <c r="E626" s="394">
        <v>0</v>
      </c>
      <c r="F626" s="407" t="s">
        <v>53</v>
      </c>
    </row>
    <row r="627" spans="1:6">
      <c r="A627" s="411">
        <v>42515</v>
      </c>
      <c r="B627" s="718" t="s">
        <v>579</v>
      </c>
      <c r="C627" s="395" t="s">
        <v>89</v>
      </c>
      <c r="D627" s="396">
        <v>6.82</v>
      </c>
      <c r="E627" s="396">
        <v>0</v>
      </c>
      <c r="F627" s="409" t="s">
        <v>53</v>
      </c>
    </row>
    <row r="628" spans="1:6">
      <c r="A628" s="410">
        <v>42517</v>
      </c>
      <c r="B628" s="717" t="s">
        <v>580</v>
      </c>
      <c r="C628" s="393" t="s">
        <v>89</v>
      </c>
      <c r="D628" s="394">
        <v>16.55</v>
      </c>
      <c r="E628" s="394">
        <v>0</v>
      </c>
      <c r="F628" s="407" t="s">
        <v>53</v>
      </c>
    </row>
    <row r="629" spans="1:6">
      <c r="A629" s="411">
        <v>42521</v>
      </c>
      <c r="B629" s="718" t="s">
        <v>581</v>
      </c>
      <c r="C629" s="395" t="s">
        <v>89</v>
      </c>
      <c r="D629" s="396">
        <v>0.83</v>
      </c>
      <c r="E629" s="396">
        <v>0</v>
      </c>
      <c r="F629" s="409" t="s">
        <v>53</v>
      </c>
    </row>
    <row r="630" spans="1:6">
      <c r="A630" s="410">
        <v>42527</v>
      </c>
      <c r="B630" s="717" t="s">
        <v>582</v>
      </c>
      <c r="C630" s="393" t="s">
        <v>89</v>
      </c>
      <c r="D630" s="394">
        <v>9.61</v>
      </c>
      <c r="E630" s="394">
        <v>0</v>
      </c>
      <c r="F630" s="407" t="s">
        <v>53</v>
      </c>
    </row>
    <row r="631" spans="1:6">
      <c r="A631" s="411">
        <v>42528</v>
      </c>
      <c r="B631" s="718" t="s">
        <v>583</v>
      </c>
      <c r="C631" s="395" t="s">
        <v>89</v>
      </c>
      <c r="D631" s="396">
        <v>19.100000000000001</v>
      </c>
      <c r="E631" s="396">
        <v>0</v>
      </c>
      <c r="F631" s="409" t="s">
        <v>53</v>
      </c>
    </row>
    <row r="632" spans="1:6">
      <c r="A632" s="410">
        <v>42529</v>
      </c>
      <c r="B632" s="717" t="s">
        <v>584</v>
      </c>
      <c r="C632" s="393" t="s">
        <v>86</v>
      </c>
      <c r="D632" s="394">
        <v>3.77</v>
      </c>
      <c r="E632" s="394">
        <v>0</v>
      </c>
      <c r="F632" s="407" t="s">
        <v>53</v>
      </c>
    </row>
    <row r="633" spans="1:6">
      <c r="A633" s="411">
        <v>42530</v>
      </c>
      <c r="B633" s="718" t="s">
        <v>585</v>
      </c>
      <c r="C633" s="395" t="s">
        <v>89</v>
      </c>
      <c r="D633" s="396">
        <v>16.91</v>
      </c>
      <c r="E633" s="396">
        <v>0</v>
      </c>
      <c r="F633" s="409" t="s">
        <v>53</v>
      </c>
    </row>
    <row r="634" spans="1:6">
      <c r="A634" s="410">
        <v>42535</v>
      </c>
      <c r="B634" s="717" t="s">
        <v>586</v>
      </c>
      <c r="C634" s="393" t="s">
        <v>86</v>
      </c>
      <c r="D634" s="394">
        <v>1.54</v>
      </c>
      <c r="E634" s="394">
        <v>0</v>
      </c>
      <c r="F634" s="407" t="s">
        <v>53</v>
      </c>
    </row>
    <row r="635" spans="1:6">
      <c r="A635" s="411">
        <v>42546</v>
      </c>
      <c r="B635" s="718" t="s">
        <v>587</v>
      </c>
      <c r="C635" s="395" t="s">
        <v>86</v>
      </c>
      <c r="D635" s="396">
        <v>5.5</v>
      </c>
      <c r="E635" s="396">
        <v>0</v>
      </c>
      <c r="F635" s="409" t="s">
        <v>53</v>
      </c>
    </row>
    <row r="636" spans="1:6">
      <c r="A636" s="410">
        <v>42548</v>
      </c>
      <c r="B636" s="717" t="s">
        <v>588</v>
      </c>
      <c r="C636" s="393" t="s">
        <v>86</v>
      </c>
      <c r="D636" s="394">
        <v>70.36</v>
      </c>
      <c r="E636" s="394">
        <v>0</v>
      </c>
      <c r="F636" s="407" t="s">
        <v>53</v>
      </c>
    </row>
    <row r="637" spans="1:6">
      <c r="A637" s="411">
        <v>42552</v>
      </c>
      <c r="B637" s="718" t="s">
        <v>589</v>
      </c>
      <c r="C637" s="395" t="s">
        <v>89</v>
      </c>
      <c r="D637" s="396">
        <v>1.1399999999999999</v>
      </c>
      <c r="E637" s="396">
        <v>0</v>
      </c>
      <c r="F637" s="409" t="s">
        <v>53</v>
      </c>
    </row>
    <row r="638" spans="1:6">
      <c r="A638" s="410">
        <v>42558</v>
      </c>
      <c r="B638" s="717" t="s">
        <v>590</v>
      </c>
      <c r="C638" s="393" t="s">
        <v>89</v>
      </c>
      <c r="D638" s="394">
        <v>3.23</v>
      </c>
      <c r="E638" s="394">
        <v>0</v>
      </c>
      <c r="F638" s="407" t="s">
        <v>53</v>
      </c>
    </row>
    <row r="639" spans="1:6">
      <c r="A639" s="411">
        <v>42561</v>
      </c>
      <c r="B639" s="718" t="s">
        <v>591</v>
      </c>
      <c r="C639" s="395" t="s">
        <v>89</v>
      </c>
      <c r="D639" s="396">
        <v>13.92</v>
      </c>
      <c r="E639" s="396">
        <v>0</v>
      </c>
      <c r="F639" s="409" t="s">
        <v>53</v>
      </c>
    </row>
    <row r="640" spans="1:6">
      <c r="A640" s="410">
        <v>42565</v>
      </c>
      <c r="B640" s="717" t="s">
        <v>592</v>
      </c>
      <c r="C640" s="393" t="s">
        <v>86</v>
      </c>
      <c r="D640" s="394">
        <v>1.57</v>
      </c>
      <c r="E640" s="394">
        <v>0</v>
      </c>
      <c r="F640" s="407" t="s">
        <v>53</v>
      </c>
    </row>
    <row r="641" spans="1:6">
      <c r="A641" s="411">
        <v>42588</v>
      </c>
      <c r="B641" s="718" t="s">
        <v>593</v>
      </c>
      <c r="C641" s="395" t="s">
        <v>86</v>
      </c>
      <c r="D641" s="396">
        <v>2.3199999999999998</v>
      </c>
      <c r="E641" s="396">
        <v>0</v>
      </c>
      <c r="F641" s="409" t="s">
        <v>53</v>
      </c>
    </row>
    <row r="642" spans="1:6">
      <c r="A642" s="406">
        <v>426</v>
      </c>
      <c r="B642" s="716" t="s">
        <v>594</v>
      </c>
      <c r="C642" s="393"/>
      <c r="D642" s="394"/>
      <c r="E642" s="394"/>
      <c r="F642" s="407"/>
    </row>
    <row r="643" spans="1:6">
      <c r="A643" s="411">
        <v>42636</v>
      </c>
      <c r="B643" s="718" t="s">
        <v>595</v>
      </c>
      <c r="C643" s="395" t="s">
        <v>86</v>
      </c>
      <c r="D643" s="396">
        <v>14.2</v>
      </c>
      <c r="E643" s="396">
        <v>0</v>
      </c>
      <c r="F643" s="409" t="s">
        <v>53</v>
      </c>
    </row>
    <row r="644" spans="1:6">
      <c r="A644" s="410">
        <v>42673</v>
      </c>
      <c r="B644" s="717" t="s">
        <v>596</v>
      </c>
      <c r="C644" s="393" t="s">
        <v>86</v>
      </c>
      <c r="D644" s="394">
        <v>2.7</v>
      </c>
      <c r="E644" s="394">
        <v>0</v>
      </c>
      <c r="F644" s="407" t="s">
        <v>53</v>
      </c>
    </row>
    <row r="645" spans="1:6">
      <c r="A645" s="411">
        <v>42674</v>
      </c>
      <c r="B645" s="718" t="s">
        <v>597</v>
      </c>
      <c r="C645" s="395" t="s">
        <v>86</v>
      </c>
      <c r="D645" s="396">
        <v>3.63</v>
      </c>
      <c r="E645" s="396">
        <v>0</v>
      </c>
      <c r="F645" s="409" t="s">
        <v>53</v>
      </c>
    </row>
    <row r="646" spans="1:6">
      <c r="A646" s="410">
        <v>42690</v>
      </c>
      <c r="B646" s="717" t="s">
        <v>598</v>
      </c>
      <c r="C646" s="393" t="s">
        <v>86</v>
      </c>
      <c r="D646" s="394">
        <v>6.52</v>
      </c>
      <c r="E646" s="394">
        <v>0</v>
      </c>
      <c r="F646" s="407" t="s">
        <v>53</v>
      </c>
    </row>
    <row r="647" spans="1:6">
      <c r="A647" s="408">
        <v>427</v>
      </c>
      <c r="B647" s="391" t="s">
        <v>4122</v>
      </c>
      <c r="C647" s="395"/>
      <c r="D647" s="396"/>
      <c r="E647" s="396"/>
      <c r="F647" s="409"/>
    </row>
    <row r="648" spans="1:6">
      <c r="A648" s="410">
        <v>42701</v>
      </c>
      <c r="B648" s="717" t="s">
        <v>599</v>
      </c>
      <c r="C648" s="393" t="s">
        <v>86</v>
      </c>
      <c r="D648" s="394">
        <v>5.22</v>
      </c>
      <c r="E648" s="394">
        <v>0</v>
      </c>
      <c r="F648" s="407" t="s">
        <v>53</v>
      </c>
    </row>
    <row r="649" spans="1:6">
      <c r="A649" s="411">
        <v>42711</v>
      </c>
      <c r="B649" s="718" t="s">
        <v>600</v>
      </c>
      <c r="C649" s="395" t="s">
        <v>89</v>
      </c>
      <c r="D649" s="396">
        <v>28.34</v>
      </c>
      <c r="E649" s="396">
        <v>0</v>
      </c>
      <c r="F649" s="409" t="s">
        <v>53</v>
      </c>
    </row>
    <row r="650" spans="1:6">
      <c r="A650" s="410">
        <v>42717</v>
      </c>
      <c r="B650" s="717" t="s">
        <v>601</v>
      </c>
      <c r="C650" s="393" t="s">
        <v>86</v>
      </c>
      <c r="D650" s="394">
        <v>2.29</v>
      </c>
      <c r="E650" s="394">
        <v>0</v>
      </c>
      <c r="F650" s="407" t="s">
        <v>53</v>
      </c>
    </row>
    <row r="651" spans="1:6">
      <c r="A651" s="408">
        <v>430</v>
      </c>
      <c r="B651" s="391" t="s">
        <v>602</v>
      </c>
      <c r="C651" s="395"/>
      <c r="D651" s="396"/>
      <c r="E651" s="396"/>
      <c r="F651" s="409"/>
    </row>
    <row r="652" spans="1:6">
      <c r="A652" s="410">
        <v>43004</v>
      </c>
      <c r="B652" s="717" t="s">
        <v>10215</v>
      </c>
      <c r="C652" s="393" t="s">
        <v>86</v>
      </c>
      <c r="D652" s="394">
        <v>0.5</v>
      </c>
      <c r="E652" s="394">
        <v>0</v>
      </c>
      <c r="F652" s="407" t="s">
        <v>53</v>
      </c>
    </row>
    <row r="653" spans="1:6">
      <c r="A653" s="411">
        <v>43005</v>
      </c>
      <c r="B653" s="718" t="s">
        <v>10216</v>
      </c>
      <c r="C653" s="395" t="s">
        <v>86</v>
      </c>
      <c r="D653" s="396">
        <v>0.88</v>
      </c>
      <c r="E653" s="396">
        <v>0</v>
      </c>
      <c r="F653" s="409" t="s">
        <v>53</v>
      </c>
    </row>
    <row r="654" spans="1:6">
      <c r="A654" s="410">
        <v>43006</v>
      </c>
      <c r="B654" s="717" t="s">
        <v>10217</v>
      </c>
      <c r="C654" s="393" t="s">
        <v>86</v>
      </c>
      <c r="D654" s="394">
        <v>1.35</v>
      </c>
      <c r="E654" s="394">
        <v>0</v>
      </c>
      <c r="F654" s="407" t="s">
        <v>53</v>
      </c>
    </row>
    <row r="655" spans="1:6">
      <c r="A655" s="411">
        <v>43007</v>
      </c>
      <c r="B655" s="718" t="s">
        <v>10218</v>
      </c>
      <c r="C655" s="395" t="s">
        <v>86</v>
      </c>
      <c r="D655" s="396">
        <v>1.9</v>
      </c>
      <c r="E655" s="396">
        <v>0</v>
      </c>
      <c r="F655" s="409" t="s">
        <v>53</v>
      </c>
    </row>
    <row r="656" spans="1:6">
      <c r="A656" s="410">
        <v>43009</v>
      </c>
      <c r="B656" s="717" t="s">
        <v>603</v>
      </c>
      <c r="C656" s="393" t="s">
        <v>86</v>
      </c>
      <c r="D656" s="394">
        <v>32.57</v>
      </c>
      <c r="E656" s="394">
        <v>0</v>
      </c>
      <c r="F656" s="407" t="s">
        <v>53</v>
      </c>
    </row>
    <row r="657" spans="1:6">
      <c r="A657" s="411">
        <v>43015</v>
      </c>
      <c r="B657" s="718" t="s">
        <v>604</v>
      </c>
      <c r="C657" s="395" t="s">
        <v>86</v>
      </c>
      <c r="D657" s="396">
        <v>5.82</v>
      </c>
      <c r="E657" s="396">
        <v>0</v>
      </c>
      <c r="F657" s="409" t="s">
        <v>53</v>
      </c>
    </row>
    <row r="658" spans="1:6">
      <c r="A658" s="410">
        <v>43016</v>
      </c>
      <c r="B658" s="717" t="s">
        <v>605</v>
      </c>
      <c r="C658" s="393" t="s">
        <v>86</v>
      </c>
      <c r="D658" s="394">
        <v>8.36</v>
      </c>
      <c r="E658" s="394">
        <v>0</v>
      </c>
      <c r="F658" s="407" t="s">
        <v>53</v>
      </c>
    </row>
    <row r="659" spans="1:6">
      <c r="A659" s="411">
        <v>43023</v>
      </c>
      <c r="B659" s="718" t="s">
        <v>606</v>
      </c>
      <c r="C659" s="395" t="s">
        <v>86</v>
      </c>
      <c r="D659" s="396">
        <v>60.92</v>
      </c>
      <c r="E659" s="396">
        <v>0</v>
      </c>
      <c r="F659" s="409" t="s">
        <v>53</v>
      </c>
    </row>
    <row r="660" spans="1:6">
      <c r="A660" s="410">
        <v>43030</v>
      </c>
      <c r="B660" s="717" t="s">
        <v>607</v>
      </c>
      <c r="C660" s="393" t="s">
        <v>86</v>
      </c>
      <c r="D660" s="394">
        <v>2.08</v>
      </c>
      <c r="E660" s="394">
        <v>0</v>
      </c>
      <c r="F660" s="407" t="s">
        <v>53</v>
      </c>
    </row>
    <row r="661" spans="1:6">
      <c r="A661" s="411">
        <v>43035</v>
      </c>
      <c r="B661" s="718" t="s">
        <v>608</v>
      </c>
      <c r="C661" s="395" t="s">
        <v>86</v>
      </c>
      <c r="D661" s="396">
        <v>2.2799999999999998</v>
      </c>
      <c r="E661" s="396">
        <v>0</v>
      </c>
      <c r="F661" s="409" t="s">
        <v>53</v>
      </c>
    </row>
    <row r="662" spans="1:6">
      <c r="A662" s="410">
        <v>43036</v>
      </c>
      <c r="B662" s="717" t="s">
        <v>609</v>
      </c>
      <c r="C662" s="393" t="s">
        <v>86</v>
      </c>
      <c r="D662" s="394">
        <v>2.77</v>
      </c>
      <c r="E662" s="394">
        <v>0</v>
      </c>
      <c r="F662" s="407" t="s">
        <v>53</v>
      </c>
    </row>
    <row r="663" spans="1:6">
      <c r="A663" s="411">
        <v>43038</v>
      </c>
      <c r="B663" s="718" t="s">
        <v>610</v>
      </c>
      <c r="C663" s="395" t="s">
        <v>86</v>
      </c>
      <c r="D663" s="396">
        <v>5.82</v>
      </c>
      <c r="E663" s="396">
        <v>0</v>
      </c>
      <c r="F663" s="409" t="s">
        <v>53</v>
      </c>
    </row>
    <row r="664" spans="1:6">
      <c r="A664" s="410">
        <v>43039</v>
      </c>
      <c r="B664" s="717" t="s">
        <v>611</v>
      </c>
      <c r="C664" s="393" t="s">
        <v>86</v>
      </c>
      <c r="D664" s="394">
        <v>4.0199999999999996</v>
      </c>
      <c r="E664" s="394">
        <v>0</v>
      </c>
      <c r="F664" s="407" t="s">
        <v>53</v>
      </c>
    </row>
    <row r="665" spans="1:6">
      <c r="A665" s="411">
        <v>43040</v>
      </c>
      <c r="B665" s="718" t="s">
        <v>612</v>
      </c>
      <c r="C665" s="395" t="s">
        <v>86</v>
      </c>
      <c r="D665" s="396">
        <v>8.5399999999999991</v>
      </c>
      <c r="E665" s="396">
        <v>0</v>
      </c>
      <c r="F665" s="409" t="s">
        <v>53</v>
      </c>
    </row>
    <row r="666" spans="1:6">
      <c r="A666" s="410">
        <v>43041</v>
      </c>
      <c r="B666" s="717" t="s">
        <v>613</v>
      </c>
      <c r="C666" s="393" t="s">
        <v>86</v>
      </c>
      <c r="D666" s="394">
        <v>12.76</v>
      </c>
      <c r="E666" s="394">
        <v>0</v>
      </c>
      <c r="F666" s="407" t="s">
        <v>53</v>
      </c>
    </row>
    <row r="667" spans="1:6">
      <c r="A667" s="411">
        <v>43044</v>
      </c>
      <c r="B667" s="718" t="s">
        <v>614</v>
      </c>
      <c r="C667" s="395" t="s">
        <v>86</v>
      </c>
      <c r="D667" s="396">
        <v>16.09</v>
      </c>
      <c r="E667" s="396">
        <v>0</v>
      </c>
      <c r="F667" s="409" t="s">
        <v>53</v>
      </c>
    </row>
    <row r="668" spans="1:6">
      <c r="A668" s="410">
        <v>43050</v>
      </c>
      <c r="B668" s="717" t="s">
        <v>615</v>
      </c>
      <c r="C668" s="393" t="s">
        <v>86</v>
      </c>
      <c r="D668" s="394">
        <v>0.36</v>
      </c>
      <c r="E668" s="394">
        <v>0</v>
      </c>
      <c r="F668" s="407" t="s">
        <v>53</v>
      </c>
    </row>
    <row r="669" spans="1:6">
      <c r="A669" s="411">
        <v>43054</v>
      </c>
      <c r="B669" s="718" t="s">
        <v>616</v>
      </c>
      <c r="C669" s="395" t="s">
        <v>86</v>
      </c>
      <c r="D669" s="396">
        <v>23.58</v>
      </c>
      <c r="E669" s="396">
        <v>0</v>
      </c>
      <c r="F669" s="409" t="s">
        <v>53</v>
      </c>
    </row>
    <row r="670" spans="1:6">
      <c r="A670" s="410">
        <v>43055</v>
      </c>
      <c r="B670" s="717" t="s">
        <v>617</v>
      </c>
      <c r="C670" s="393" t="s">
        <v>86</v>
      </c>
      <c r="D670" s="394">
        <v>9.1300000000000008</v>
      </c>
      <c r="E670" s="394">
        <v>0</v>
      </c>
      <c r="F670" s="407" t="s">
        <v>53</v>
      </c>
    </row>
    <row r="671" spans="1:6">
      <c r="A671" s="411">
        <v>43059</v>
      </c>
      <c r="B671" s="718" t="s">
        <v>618</v>
      </c>
      <c r="C671" s="395" t="s">
        <v>86</v>
      </c>
      <c r="D671" s="396">
        <v>5.91</v>
      </c>
      <c r="E671" s="396">
        <v>0</v>
      </c>
      <c r="F671" s="409" t="s">
        <v>53</v>
      </c>
    </row>
    <row r="672" spans="1:6">
      <c r="A672" s="406">
        <v>431</v>
      </c>
      <c r="B672" s="716" t="s">
        <v>619</v>
      </c>
      <c r="C672" s="393"/>
      <c r="D672" s="394"/>
      <c r="E672" s="394"/>
      <c r="F672" s="407"/>
    </row>
    <row r="673" spans="1:6">
      <c r="A673" s="411">
        <v>43110</v>
      </c>
      <c r="B673" s="718" t="s">
        <v>620</v>
      </c>
      <c r="C673" s="395" t="s">
        <v>86</v>
      </c>
      <c r="D673" s="396">
        <v>0.96</v>
      </c>
      <c r="E673" s="396">
        <v>0</v>
      </c>
      <c r="F673" s="409" t="s">
        <v>53</v>
      </c>
    </row>
    <row r="674" spans="1:6">
      <c r="A674" s="410">
        <v>43113</v>
      </c>
      <c r="B674" s="717" t="s">
        <v>621</v>
      </c>
      <c r="C674" s="393" t="s">
        <v>86</v>
      </c>
      <c r="D674" s="394">
        <v>28.12</v>
      </c>
      <c r="E674" s="394">
        <v>0</v>
      </c>
      <c r="F674" s="407" t="s">
        <v>53</v>
      </c>
    </row>
    <row r="675" spans="1:6">
      <c r="A675" s="411">
        <v>43115</v>
      </c>
      <c r="B675" s="718" t="s">
        <v>622</v>
      </c>
      <c r="C675" s="395" t="s">
        <v>86</v>
      </c>
      <c r="D675" s="396">
        <v>1.23</v>
      </c>
      <c r="E675" s="396">
        <v>0</v>
      </c>
      <c r="F675" s="409" t="s">
        <v>53</v>
      </c>
    </row>
    <row r="676" spans="1:6">
      <c r="A676" s="410">
        <v>43127</v>
      </c>
      <c r="B676" s="717" t="s">
        <v>14934</v>
      </c>
      <c r="C676" s="393" t="s">
        <v>86</v>
      </c>
      <c r="D676" s="394">
        <v>1.18</v>
      </c>
      <c r="E676" s="394">
        <v>0</v>
      </c>
      <c r="F676" s="407" t="s">
        <v>53</v>
      </c>
    </row>
    <row r="677" spans="1:6">
      <c r="A677" s="411">
        <v>43137</v>
      </c>
      <c r="B677" s="718" t="s">
        <v>623</v>
      </c>
      <c r="C677" s="395" t="s">
        <v>86</v>
      </c>
      <c r="D677" s="396">
        <v>25.02</v>
      </c>
      <c r="E677" s="396">
        <v>0</v>
      </c>
      <c r="F677" s="409" t="s">
        <v>53</v>
      </c>
    </row>
    <row r="678" spans="1:6">
      <c r="A678" s="410">
        <v>43149</v>
      </c>
      <c r="B678" s="717" t="s">
        <v>624</v>
      </c>
      <c r="C678" s="393" t="s">
        <v>86</v>
      </c>
      <c r="D678" s="394">
        <v>6.43</v>
      </c>
      <c r="E678" s="394">
        <v>0</v>
      </c>
      <c r="F678" s="407" t="s">
        <v>53</v>
      </c>
    </row>
    <row r="679" spans="1:6">
      <c r="A679" s="411">
        <v>43150</v>
      </c>
      <c r="B679" s="718" t="s">
        <v>625</v>
      </c>
      <c r="C679" s="395" t="s">
        <v>86</v>
      </c>
      <c r="D679" s="396">
        <v>22.75</v>
      </c>
      <c r="E679" s="396">
        <v>0</v>
      </c>
      <c r="F679" s="409" t="s">
        <v>53</v>
      </c>
    </row>
    <row r="680" spans="1:6">
      <c r="A680" s="410">
        <v>43160</v>
      </c>
      <c r="B680" s="717" t="s">
        <v>626</v>
      </c>
      <c r="C680" s="393" t="s">
        <v>86</v>
      </c>
      <c r="D680" s="394">
        <v>9.11</v>
      </c>
      <c r="E680" s="394">
        <v>0</v>
      </c>
      <c r="F680" s="407" t="s">
        <v>53</v>
      </c>
    </row>
    <row r="681" spans="1:6">
      <c r="A681" s="411">
        <v>43174</v>
      </c>
      <c r="B681" s="718" t="s">
        <v>627</v>
      </c>
      <c r="C681" s="395" t="s">
        <v>86</v>
      </c>
      <c r="D681" s="396">
        <v>10.86</v>
      </c>
      <c r="E681" s="396">
        <v>0</v>
      </c>
      <c r="F681" s="409" t="s">
        <v>53</v>
      </c>
    </row>
    <row r="682" spans="1:6">
      <c r="A682" s="410">
        <v>43175</v>
      </c>
      <c r="B682" s="717" t="s">
        <v>4123</v>
      </c>
      <c r="C682" s="393" t="s">
        <v>86</v>
      </c>
      <c r="D682" s="394">
        <v>2.67</v>
      </c>
      <c r="E682" s="394">
        <v>0</v>
      </c>
      <c r="F682" s="407" t="s">
        <v>53</v>
      </c>
    </row>
    <row r="683" spans="1:6">
      <c r="A683" s="411">
        <v>43180</v>
      </c>
      <c r="B683" s="718" t="s">
        <v>10219</v>
      </c>
      <c r="C683" s="395" t="s">
        <v>86</v>
      </c>
      <c r="D683" s="396">
        <v>3.67</v>
      </c>
      <c r="E683" s="396">
        <v>0</v>
      </c>
      <c r="F683" s="409" t="s">
        <v>53</v>
      </c>
    </row>
    <row r="684" spans="1:6">
      <c r="A684" s="410">
        <v>43190</v>
      </c>
      <c r="B684" s="717" t="s">
        <v>628</v>
      </c>
      <c r="C684" s="393" t="s">
        <v>86</v>
      </c>
      <c r="D684" s="394">
        <v>18.23</v>
      </c>
      <c r="E684" s="394">
        <v>0</v>
      </c>
      <c r="F684" s="407" t="s">
        <v>53</v>
      </c>
    </row>
    <row r="685" spans="1:6">
      <c r="A685" s="411">
        <v>43193</v>
      </c>
      <c r="B685" s="718" t="s">
        <v>10220</v>
      </c>
      <c r="C685" s="395" t="s">
        <v>86</v>
      </c>
      <c r="D685" s="396">
        <v>3.39</v>
      </c>
      <c r="E685" s="396">
        <v>0</v>
      </c>
      <c r="F685" s="409" t="s">
        <v>53</v>
      </c>
    </row>
    <row r="686" spans="1:6">
      <c r="A686" s="410">
        <v>43194</v>
      </c>
      <c r="B686" s="717" t="s">
        <v>10221</v>
      </c>
      <c r="C686" s="393" t="s">
        <v>86</v>
      </c>
      <c r="D686" s="394">
        <v>84.47</v>
      </c>
      <c r="E686" s="394">
        <v>0</v>
      </c>
      <c r="F686" s="407" t="s">
        <v>53</v>
      </c>
    </row>
    <row r="687" spans="1:6">
      <c r="A687" s="411">
        <v>43199</v>
      </c>
      <c r="B687" s="718" t="s">
        <v>629</v>
      </c>
      <c r="C687" s="395" t="s">
        <v>86</v>
      </c>
      <c r="D687" s="396">
        <v>55.28</v>
      </c>
      <c r="E687" s="396">
        <v>0</v>
      </c>
      <c r="F687" s="409" t="s">
        <v>53</v>
      </c>
    </row>
    <row r="688" spans="1:6">
      <c r="A688" s="406">
        <v>432</v>
      </c>
      <c r="B688" s="716" t="s">
        <v>619</v>
      </c>
      <c r="C688" s="393"/>
      <c r="D688" s="394"/>
      <c r="E688" s="394"/>
      <c r="F688" s="407"/>
    </row>
    <row r="689" spans="1:6">
      <c r="A689" s="411">
        <v>43204</v>
      </c>
      <c r="B689" s="718" t="s">
        <v>630</v>
      </c>
      <c r="C689" s="395" t="s">
        <v>86</v>
      </c>
      <c r="D689" s="396">
        <v>30.72</v>
      </c>
      <c r="E689" s="396">
        <v>0</v>
      </c>
      <c r="F689" s="409" t="s">
        <v>53</v>
      </c>
    </row>
    <row r="690" spans="1:6">
      <c r="A690" s="410">
        <v>43205</v>
      </c>
      <c r="B690" s="717" t="s">
        <v>631</v>
      </c>
      <c r="C690" s="393" t="s">
        <v>86</v>
      </c>
      <c r="D690" s="394">
        <v>1.42</v>
      </c>
      <c r="E690" s="394">
        <v>0</v>
      </c>
      <c r="F690" s="407" t="s">
        <v>53</v>
      </c>
    </row>
    <row r="691" spans="1:6">
      <c r="A691" s="411">
        <v>43206</v>
      </c>
      <c r="B691" s="718" t="s">
        <v>13886</v>
      </c>
      <c r="C691" s="395" t="s">
        <v>86</v>
      </c>
      <c r="D691" s="396">
        <v>2.37</v>
      </c>
      <c r="E691" s="396">
        <v>0</v>
      </c>
      <c r="F691" s="409" t="s">
        <v>53</v>
      </c>
    </row>
    <row r="692" spans="1:6">
      <c r="A692" s="410">
        <v>43236</v>
      </c>
      <c r="B692" s="717" t="s">
        <v>632</v>
      </c>
      <c r="C692" s="393" t="s">
        <v>86</v>
      </c>
      <c r="D692" s="394">
        <v>42.53</v>
      </c>
      <c r="E692" s="394">
        <v>0</v>
      </c>
      <c r="F692" s="407" t="s">
        <v>53</v>
      </c>
    </row>
    <row r="693" spans="1:6">
      <c r="A693" s="411">
        <v>43243</v>
      </c>
      <c r="B693" s="718" t="s">
        <v>633</v>
      </c>
      <c r="C693" s="395" t="s">
        <v>54</v>
      </c>
      <c r="D693" s="396">
        <v>31.26</v>
      </c>
      <c r="E693" s="396">
        <v>0</v>
      </c>
      <c r="F693" s="409" t="s">
        <v>53</v>
      </c>
    </row>
    <row r="694" spans="1:6">
      <c r="A694" s="410">
        <v>43253</v>
      </c>
      <c r="B694" s="717" t="s">
        <v>634</v>
      </c>
      <c r="C694" s="393" t="s">
        <v>86</v>
      </c>
      <c r="D694" s="394">
        <v>96.08</v>
      </c>
      <c r="E694" s="394">
        <v>0</v>
      </c>
      <c r="F694" s="407" t="s">
        <v>53</v>
      </c>
    </row>
    <row r="695" spans="1:6">
      <c r="A695" s="411">
        <v>43262</v>
      </c>
      <c r="B695" s="718" t="s">
        <v>635</v>
      </c>
      <c r="C695" s="395" t="s">
        <v>86</v>
      </c>
      <c r="D695" s="396">
        <v>3.53</v>
      </c>
      <c r="E695" s="396">
        <v>0</v>
      </c>
      <c r="F695" s="409" t="s">
        <v>53</v>
      </c>
    </row>
    <row r="696" spans="1:6">
      <c r="A696" s="406">
        <v>433</v>
      </c>
      <c r="B696" s="716" t="s">
        <v>636</v>
      </c>
      <c r="C696" s="393"/>
      <c r="D696" s="394"/>
      <c r="E696" s="394"/>
      <c r="F696" s="407"/>
    </row>
    <row r="697" spans="1:6">
      <c r="A697" s="411">
        <v>43337</v>
      </c>
      <c r="B697" s="718" t="s">
        <v>637</v>
      </c>
      <c r="C697" s="395" t="s">
        <v>86</v>
      </c>
      <c r="D697" s="396">
        <v>5.01</v>
      </c>
      <c r="E697" s="396">
        <v>0</v>
      </c>
      <c r="F697" s="409" t="s">
        <v>53</v>
      </c>
    </row>
    <row r="698" spans="1:6">
      <c r="A698" s="406">
        <v>434</v>
      </c>
      <c r="B698" s="716" t="s">
        <v>638</v>
      </c>
      <c r="C698" s="393"/>
      <c r="D698" s="394"/>
      <c r="E698" s="394"/>
      <c r="F698" s="407"/>
    </row>
    <row r="699" spans="1:6">
      <c r="A699" s="411">
        <v>43441</v>
      </c>
      <c r="B699" s="718" t="s">
        <v>639</v>
      </c>
      <c r="C699" s="395" t="s">
        <v>86</v>
      </c>
      <c r="D699" s="396">
        <v>1.01</v>
      </c>
      <c r="E699" s="396">
        <v>0</v>
      </c>
      <c r="F699" s="409" t="s">
        <v>53</v>
      </c>
    </row>
    <row r="700" spans="1:6">
      <c r="A700" s="406">
        <v>435</v>
      </c>
      <c r="B700" s="716" t="s">
        <v>640</v>
      </c>
      <c r="C700" s="393"/>
      <c r="D700" s="394"/>
      <c r="E700" s="394"/>
      <c r="F700" s="407"/>
    </row>
    <row r="701" spans="1:6">
      <c r="A701" s="411">
        <v>43540</v>
      </c>
      <c r="B701" s="718" t="s">
        <v>641</v>
      </c>
      <c r="C701" s="395" t="s">
        <v>89</v>
      </c>
      <c r="D701" s="399">
        <v>1321.37</v>
      </c>
      <c r="E701" s="396">
        <v>0</v>
      </c>
      <c r="F701" s="409" t="s">
        <v>53</v>
      </c>
    </row>
    <row r="702" spans="1:6">
      <c r="A702" s="410">
        <v>43580</v>
      </c>
      <c r="B702" s="717" t="s">
        <v>642</v>
      </c>
      <c r="C702" s="393" t="s">
        <v>89</v>
      </c>
      <c r="D702" s="400">
        <v>1377.67</v>
      </c>
      <c r="E702" s="394">
        <v>0</v>
      </c>
      <c r="F702" s="407" t="s">
        <v>53</v>
      </c>
    </row>
    <row r="703" spans="1:6">
      <c r="A703" s="411">
        <v>43585</v>
      </c>
      <c r="B703" s="718" t="s">
        <v>643</v>
      </c>
      <c r="C703" s="395" t="s">
        <v>89</v>
      </c>
      <c r="D703" s="399">
        <v>1326.07</v>
      </c>
      <c r="E703" s="396">
        <v>0</v>
      </c>
      <c r="F703" s="409" t="s">
        <v>53</v>
      </c>
    </row>
    <row r="704" spans="1:6">
      <c r="A704" s="410">
        <v>43587</v>
      </c>
      <c r="B704" s="717" t="s">
        <v>644</v>
      </c>
      <c r="C704" s="393" t="s">
        <v>89</v>
      </c>
      <c r="D704" s="400">
        <v>1690.7</v>
      </c>
      <c r="E704" s="394">
        <v>0</v>
      </c>
      <c r="F704" s="407" t="s">
        <v>53</v>
      </c>
    </row>
    <row r="705" spans="1:6">
      <c r="A705" s="411">
        <v>43591</v>
      </c>
      <c r="B705" s="718" t="s">
        <v>645</v>
      </c>
      <c r="C705" s="395" t="s">
        <v>89</v>
      </c>
      <c r="D705" s="399">
        <v>1715.99</v>
      </c>
      <c r="E705" s="396">
        <v>0</v>
      </c>
      <c r="F705" s="409" t="s">
        <v>53</v>
      </c>
    </row>
    <row r="706" spans="1:6">
      <c r="A706" s="410">
        <v>43593</v>
      </c>
      <c r="B706" s="717" t="s">
        <v>646</v>
      </c>
      <c r="C706" s="393" t="s">
        <v>89</v>
      </c>
      <c r="D706" s="400">
        <v>1888.94</v>
      </c>
      <c r="E706" s="394">
        <v>0</v>
      </c>
      <c r="F706" s="407" t="s">
        <v>53</v>
      </c>
    </row>
    <row r="707" spans="1:6">
      <c r="A707" s="411">
        <v>43594</v>
      </c>
      <c r="B707" s="718" t="s">
        <v>647</v>
      </c>
      <c r="C707" s="395" t="s">
        <v>89</v>
      </c>
      <c r="D707" s="399">
        <v>1041.43</v>
      </c>
      <c r="E707" s="396">
        <v>0</v>
      </c>
      <c r="F707" s="409" t="s">
        <v>53</v>
      </c>
    </row>
    <row r="708" spans="1:6">
      <c r="A708" s="406">
        <v>436</v>
      </c>
      <c r="B708" s="716" t="s">
        <v>648</v>
      </c>
      <c r="C708" s="393"/>
      <c r="D708" s="394"/>
      <c r="E708" s="394"/>
      <c r="F708" s="407"/>
    </row>
    <row r="709" spans="1:6">
      <c r="A709" s="411">
        <v>43620</v>
      </c>
      <c r="B709" s="718" t="s">
        <v>649</v>
      </c>
      <c r="C709" s="395" t="s">
        <v>89</v>
      </c>
      <c r="D709" s="396">
        <v>212.8</v>
      </c>
      <c r="E709" s="396">
        <v>0</v>
      </c>
      <c r="F709" s="409" t="s">
        <v>53</v>
      </c>
    </row>
    <row r="710" spans="1:6">
      <c r="A710" s="410">
        <v>43627</v>
      </c>
      <c r="B710" s="717" t="s">
        <v>650</v>
      </c>
      <c r="C710" s="393" t="s">
        <v>89</v>
      </c>
      <c r="D710" s="394">
        <v>545.45000000000005</v>
      </c>
      <c r="E710" s="394">
        <v>0</v>
      </c>
      <c r="F710" s="407" t="s">
        <v>53</v>
      </c>
    </row>
    <row r="711" spans="1:6">
      <c r="A711" s="411">
        <v>43648</v>
      </c>
      <c r="B711" s="718" t="s">
        <v>651</v>
      </c>
      <c r="C711" s="395" t="s">
        <v>89</v>
      </c>
      <c r="D711" s="399">
        <v>3781.81</v>
      </c>
      <c r="E711" s="396">
        <v>0</v>
      </c>
      <c r="F711" s="409" t="s">
        <v>53</v>
      </c>
    </row>
    <row r="712" spans="1:6">
      <c r="A712" s="410">
        <v>43657</v>
      </c>
      <c r="B712" s="717" t="s">
        <v>652</v>
      </c>
      <c r="C712" s="393" t="s">
        <v>89</v>
      </c>
      <c r="D712" s="400">
        <v>3881.45</v>
      </c>
      <c r="E712" s="394">
        <v>0</v>
      </c>
      <c r="F712" s="407" t="s">
        <v>53</v>
      </c>
    </row>
    <row r="713" spans="1:6">
      <c r="A713" s="408">
        <v>437</v>
      </c>
      <c r="B713" s="391" t="s">
        <v>279</v>
      </c>
      <c r="C713" s="395"/>
      <c r="D713" s="396"/>
      <c r="E713" s="396"/>
      <c r="F713" s="409"/>
    </row>
    <row r="714" spans="1:6">
      <c r="A714" s="410">
        <v>43702</v>
      </c>
      <c r="B714" s="717" t="s">
        <v>653</v>
      </c>
      <c r="C714" s="393" t="s">
        <v>89</v>
      </c>
      <c r="D714" s="394">
        <v>3.51</v>
      </c>
      <c r="E714" s="394">
        <v>0</v>
      </c>
      <c r="F714" s="407" t="s">
        <v>53</v>
      </c>
    </row>
    <row r="715" spans="1:6">
      <c r="A715" s="411">
        <v>43792</v>
      </c>
      <c r="B715" s="718" t="s">
        <v>654</v>
      </c>
      <c r="C715" s="395" t="s">
        <v>89</v>
      </c>
      <c r="D715" s="396">
        <v>1.64</v>
      </c>
      <c r="E715" s="396">
        <v>0</v>
      </c>
      <c r="F715" s="409" t="s">
        <v>53</v>
      </c>
    </row>
    <row r="716" spans="1:6">
      <c r="A716" s="410">
        <v>43795</v>
      </c>
      <c r="B716" s="717" t="s">
        <v>655</v>
      </c>
      <c r="C716" s="393" t="s">
        <v>89</v>
      </c>
      <c r="D716" s="394">
        <v>1.64</v>
      </c>
      <c r="E716" s="394">
        <v>0</v>
      </c>
      <c r="F716" s="407" t="s">
        <v>53</v>
      </c>
    </row>
    <row r="717" spans="1:6">
      <c r="A717" s="408">
        <v>438</v>
      </c>
      <c r="B717" s="391" t="s">
        <v>541</v>
      </c>
      <c r="C717" s="395"/>
      <c r="D717" s="396"/>
      <c r="E717" s="396"/>
      <c r="F717" s="409"/>
    </row>
    <row r="718" spans="1:6">
      <c r="A718" s="410">
        <v>43807</v>
      </c>
      <c r="B718" s="717" t="s">
        <v>656</v>
      </c>
      <c r="C718" s="393" t="s">
        <v>89</v>
      </c>
      <c r="D718" s="394">
        <v>408</v>
      </c>
      <c r="E718" s="394">
        <v>0</v>
      </c>
      <c r="F718" s="407" t="s">
        <v>53</v>
      </c>
    </row>
    <row r="719" spans="1:6">
      <c r="A719" s="411">
        <v>43835</v>
      </c>
      <c r="B719" s="718" t="s">
        <v>657</v>
      </c>
      <c r="C719" s="395" t="s">
        <v>89</v>
      </c>
      <c r="D719" s="396">
        <v>27.24</v>
      </c>
      <c r="E719" s="396">
        <v>0</v>
      </c>
      <c r="F719" s="409" t="s">
        <v>53</v>
      </c>
    </row>
    <row r="720" spans="1:6">
      <c r="A720" s="410">
        <v>43836</v>
      </c>
      <c r="B720" s="717" t="s">
        <v>658</v>
      </c>
      <c r="C720" s="393" t="s">
        <v>89</v>
      </c>
      <c r="D720" s="394">
        <v>82.75</v>
      </c>
      <c r="E720" s="394">
        <v>0</v>
      </c>
      <c r="F720" s="407" t="s">
        <v>53</v>
      </c>
    </row>
    <row r="721" spans="1:6">
      <c r="A721" s="411">
        <v>43837</v>
      </c>
      <c r="B721" s="718" t="s">
        <v>659</v>
      </c>
      <c r="C721" s="395" t="s">
        <v>89</v>
      </c>
      <c r="D721" s="396">
        <v>216.49</v>
      </c>
      <c r="E721" s="396">
        <v>0</v>
      </c>
      <c r="F721" s="409" t="s">
        <v>53</v>
      </c>
    </row>
    <row r="722" spans="1:6">
      <c r="A722" s="410">
        <v>43838</v>
      </c>
      <c r="B722" s="717" t="s">
        <v>660</v>
      </c>
      <c r="C722" s="393" t="s">
        <v>89</v>
      </c>
      <c r="D722" s="394">
        <v>273.14</v>
      </c>
      <c r="E722" s="394">
        <v>0</v>
      </c>
      <c r="F722" s="407" t="s">
        <v>53</v>
      </c>
    </row>
    <row r="723" spans="1:6">
      <c r="A723" s="411">
        <v>43840</v>
      </c>
      <c r="B723" s="718" t="s">
        <v>661</v>
      </c>
      <c r="C723" s="395" t="s">
        <v>89</v>
      </c>
      <c r="D723" s="396">
        <v>39.44</v>
      </c>
      <c r="E723" s="396">
        <v>0</v>
      </c>
      <c r="F723" s="409" t="s">
        <v>53</v>
      </c>
    </row>
    <row r="724" spans="1:6">
      <c r="A724" s="406">
        <v>440</v>
      </c>
      <c r="B724" s="716" t="s">
        <v>662</v>
      </c>
      <c r="C724" s="393"/>
      <c r="D724" s="394"/>
      <c r="E724" s="394"/>
      <c r="F724" s="407"/>
    </row>
    <row r="725" spans="1:6">
      <c r="A725" s="411">
        <v>44014</v>
      </c>
      <c r="B725" s="718" t="s">
        <v>663</v>
      </c>
      <c r="C725" s="395" t="s">
        <v>89</v>
      </c>
      <c r="D725" s="396">
        <v>18.53</v>
      </c>
      <c r="E725" s="396">
        <v>0</v>
      </c>
      <c r="F725" s="409" t="s">
        <v>53</v>
      </c>
    </row>
    <row r="726" spans="1:6">
      <c r="A726" s="410">
        <v>44015</v>
      </c>
      <c r="B726" s="717" t="s">
        <v>664</v>
      </c>
      <c r="C726" s="393" t="s">
        <v>89</v>
      </c>
      <c r="D726" s="394">
        <v>15.59</v>
      </c>
      <c r="E726" s="394">
        <v>0</v>
      </c>
      <c r="F726" s="407" t="s">
        <v>53</v>
      </c>
    </row>
    <row r="727" spans="1:6">
      <c r="A727" s="411">
        <v>44034</v>
      </c>
      <c r="B727" s="718" t="s">
        <v>665</v>
      </c>
      <c r="C727" s="395" t="s">
        <v>89</v>
      </c>
      <c r="D727" s="396">
        <v>22.44</v>
      </c>
      <c r="E727" s="396">
        <v>0</v>
      </c>
      <c r="F727" s="409" t="s">
        <v>53</v>
      </c>
    </row>
    <row r="728" spans="1:6">
      <c r="A728" s="410">
        <v>44059</v>
      </c>
      <c r="B728" s="717" t="s">
        <v>666</v>
      </c>
      <c r="C728" s="393" t="s">
        <v>89</v>
      </c>
      <c r="D728" s="394">
        <v>22.05</v>
      </c>
      <c r="E728" s="394">
        <v>0</v>
      </c>
      <c r="F728" s="407" t="s">
        <v>53</v>
      </c>
    </row>
    <row r="729" spans="1:6">
      <c r="A729" s="411">
        <v>44097</v>
      </c>
      <c r="B729" s="718" t="s">
        <v>667</v>
      </c>
      <c r="C729" s="395" t="s">
        <v>89</v>
      </c>
      <c r="D729" s="396">
        <v>30.73</v>
      </c>
      <c r="E729" s="396">
        <v>0</v>
      </c>
      <c r="F729" s="409" t="s">
        <v>53</v>
      </c>
    </row>
    <row r="730" spans="1:6">
      <c r="A730" s="406">
        <v>441</v>
      </c>
      <c r="B730" s="716" t="s">
        <v>668</v>
      </c>
      <c r="C730" s="393"/>
      <c r="D730" s="394"/>
      <c r="E730" s="394"/>
      <c r="F730" s="407"/>
    </row>
    <row r="731" spans="1:6">
      <c r="A731" s="411">
        <v>44112</v>
      </c>
      <c r="B731" s="718" t="s">
        <v>669</v>
      </c>
      <c r="C731" s="395" t="s">
        <v>89</v>
      </c>
      <c r="D731" s="396">
        <v>27.93</v>
      </c>
      <c r="E731" s="396">
        <v>0</v>
      </c>
      <c r="F731" s="409" t="s">
        <v>53</v>
      </c>
    </row>
    <row r="732" spans="1:6">
      <c r="A732" s="410">
        <v>44128</v>
      </c>
      <c r="B732" s="717" t="s">
        <v>670</v>
      </c>
      <c r="C732" s="393" t="s">
        <v>89</v>
      </c>
      <c r="D732" s="394">
        <v>31.94</v>
      </c>
      <c r="E732" s="394">
        <v>0</v>
      </c>
      <c r="F732" s="407" t="s">
        <v>53</v>
      </c>
    </row>
    <row r="733" spans="1:6">
      <c r="A733" s="408">
        <v>444</v>
      </c>
      <c r="B733" s="391" t="s">
        <v>671</v>
      </c>
      <c r="C733" s="395"/>
      <c r="D733" s="396"/>
      <c r="E733" s="396"/>
      <c r="F733" s="409"/>
    </row>
    <row r="734" spans="1:6">
      <c r="A734" s="410">
        <v>44439</v>
      </c>
      <c r="B734" s="717" t="s">
        <v>672</v>
      </c>
      <c r="C734" s="393" t="s">
        <v>89</v>
      </c>
      <c r="D734" s="400">
        <v>1330.49</v>
      </c>
      <c r="E734" s="394">
        <v>0</v>
      </c>
      <c r="F734" s="407" t="s">
        <v>53</v>
      </c>
    </row>
    <row r="735" spans="1:6">
      <c r="A735" s="411">
        <v>44455</v>
      </c>
      <c r="B735" s="718" t="s">
        <v>673</v>
      </c>
      <c r="C735" s="395" t="s">
        <v>89</v>
      </c>
      <c r="D735" s="396">
        <v>265.92</v>
      </c>
      <c r="E735" s="396">
        <v>0</v>
      </c>
      <c r="F735" s="409" t="s">
        <v>53</v>
      </c>
    </row>
    <row r="736" spans="1:6">
      <c r="A736" s="406">
        <v>445</v>
      </c>
      <c r="B736" s="716" t="s">
        <v>674</v>
      </c>
      <c r="C736" s="393"/>
      <c r="D736" s="394"/>
      <c r="E736" s="394"/>
      <c r="F736" s="407"/>
    </row>
    <row r="737" spans="1:6">
      <c r="A737" s="411">
        <v>44505</v>
      </c>
      <c r="B737" s="718" t="s">
        <v>675</v>
      </c>
      <c r="C737" s="395" t="s">
        <v>89</v>
      </c>
      <c r="D737" s="396">
        <v>7.77</v>
      </c>
      <c r="E737" s="396">
        <v>0</v>
      </c>
      <c r="F737" s="409" t="s">
        <v>53</v>
      </c>
    </row>
    <row r="738" spans="1:6">
      <c r="A738" s="410">
        <v>44508</v>
      </c>
      <c r="B738" s="717" t="s">
        <v>676</v>
      </c>
      <c r="C738" s="393" t="s">
        <v>89</v>
      </c>
      <c r="D738" s="394">
        <v>7.62</v>
      </c>
      <c r="E738" s="394">
        <v>0</v>
      </c>
      <c r="F738" s="407" t="s">
        <v>53</v>
      </c>
    </row>
    <row r="739" spans="1:6">
      <c r="A739" s="411">
        <v>44530</v>
      </c>
      <c r="B739" s="718" t="s">
        <v>10222</v>
      </c>
      <c r="C739" s="395" t="s">
        <v>89</v>
      </c>
      <c r="D739" s="396">
        <v>48.62</v>
      </c>
      <c r="E739" s="396">
        <v>0</v>
      </c>
      <c r="F739" s="409" t="s">
        <v>53</v>
      </c>
    </row>
    <row r="740" spans="1:6">
      <c r="A740" s="410">
        <v>44552</v>
      </c>
      <c r="B740" s="717" t="s">
        <v>677</v>
      </c>
      <c r="C740" s="393" t="s">
        <v>89</v>
      </c>
      <c r="D740" s="394">
        <v>7.62</v>
      </c>
      <c r="E740" s="394">
        <v>0</v>
      </c>
      <c r="F740" s="407" t="s">
        <v>53</v>
      </c>
    </row>
    <row r="741" spans="1:6">
      <c r="A741" s="411">
        <v>44555</v>
      </c>
      <c r="B741" s="718" t="s">
        <v>678</v>
      </c>
      <c r="C741" s="395" t="s">
        <v>89</v>
      </c>
      <c r="D741" s="396">
        <v>57.79</v>
      </c>
      <c r="E741" s="396">
        <v>0</v>
      </c>
      <c r="F741" s="409" t="s">
        <v>53</v>
      </c>
    </row>
    <row r="742" spans="1:6">
      <c r="A742" s="410">
        <v>44556</v>
      </c>
      <c r="B742" s="717" t="s">
        <v>679</v>
      </c>
      <c r="C742" s="393" t="s">
        <v>89</v>
      </c>
      <c r="D742" s="394">
        <v>72.63</v>
      </c>
      <c r="E742" s="394">
        <v>0</v>
      </c>
      <c r="F742" s="407" t="s">
        <v>53</v>
      </c>
    </row>
    <row r="743" spans="1:6">
      <c r="A743" s="411">
        <v>44561</v>
      </c>
      <c r="B743" s="718" t="s">
        <v>13887</v>
      </c>
      <c r="C743" s="395" t="s">
        <v>89</v>
      </c>
      <c r="D743" s="396">
        <v>74.290000000000006</v>
      </c>
      <c r="E743" s="396">
        <v>0</v>
      </c>
      <c r="F743" s="409" t="s">
        <v>53</v>
      </c>
    </row>
    <row r="744" spans="1:6">
      <c r="A744" s="410">
        <v>44562</v>
      </c>
      <c r="B744" s="717" t="s">
        <v>680</v>
      </c>
      <c r="C744" s="393" t="s">
        <v>89</v>
      </c>
      <c r="D744" s="394">
        <v>74.290000000000006</v>
      </c>
      <c r="E744" s="394">
        <v>0</v>
      </c>
      <c r="F744" s="407" t="s">
        <v>53</v>
      </c>
    </row>
    <row r="745" spans="1:6">
      <c r="A745" s="411">
        <v>44572</v>
      </c>
      <c r="B745" s="718" t="s">
        <v>681</v>
      </c>
      <c r="C745" s="395" t="s">
        <v>89</v>
      </c>
      <c r="D745" s="396">
        <v>72.63</v>
      </c>
      <c r="E745" s="396">
        <v>0</v>
      </c>
      <c r="F745" s="409" t="s">
        <v>53</v>
      </c>
    </row>
    <row r="746" spans="1:6">
      <c r="A746" s="410">
        <v>44575</v>
      </c>
      <c r="B746" s="717" t="s">
        <v>682</v>
      </c>
      <c r="C746" s="393" t="s">
        <v>89</v>
      </c>
      <c r="D746" s="394">
        <v>48.62</v>
      </c>
      <c r="E746" s="394">
        <v>0</v>
      </c>
      <c r="F746" s="407" t="s">
        <v>53</v>
      </c>
    </row>
    <row r="747" spans="1:6">
      <c r="A747" s="411">
        <v>44582</v>
      </c>
      <c r="B747" s="718" t="s">
        <v>683</v>
      </c>
      <c r="C747" s="395" t="s">
        <v>89</v>
      </c>
      <c r="D747" s="396">
        <v>232.1</v>
      </c>
      <c r="E747" s="396">
        <v>0</v>
      </c>
      <c r="F747" s="409" t="s">
        <v>53</v>
      </c>
    </row>
    <row r="748" spans="1:6">
      <c r="A748" s="406">
        <v>446</v>
      </c>
      <c r="B748" s="716" t="s">
        <v>671</v>
      </c>
      <c r="C748" s="393"/>
      <c r="D748" s="394"/>
      <c r="E748" s="394"/>
      <c r="F748" s="407"/>
    </row>
    <row r="749" spans="1:6">
      <c r="A749" s="411">
        <v>44618</v>
      </c>
      <c r="B749" s="718" t="s">
        <v>684</v>
      </c>
      <c r="C749" s="395" t="s">
        <v>89</v>
      </c>
      <c r="D749" s="396">
        <v>48.62</v>
      </c>
      <c r="E749" s="396">
        <v>0</v>
      </c>
      <c r="F749" s="409" t="s">
        <v>53</v>
      </c>
    </row>
    <row r="750" spans="1:6">
      <c r="A750" s="410">
        <v>44659</v>
      </c>
      <c r="B750" s="717" t="s">
        <v>13888</v>
      </c>
      <c r="C750" s="393" t="s">
        <v>89</v>
      </c>
      <c r="D750" s="394">
        <v>5.27</v>
      </c>
      <c r="E750" s="394">
        <v>0</v>
      </c>
      <c r="F750" s="407" t="s">
        <v>53</v>
      </c>
    </row>
    <row r="751" spans="1:6">
      <c r="A751" s="411">
        <v>44660</v>
      </c>
      <c r="B751" s="718" t="s">
        <v>13889</v>
      </c>
      <c r="C751" s="395" t="s">
        <v>89</v>
      </c>
      <c r="D751" s="396">
        <v>5.27</v>
      </c>
      <c r="E751" s="396">
        <v>0</v>
      </c>
      <c r="F751" s="409" t="s">
        <v>53</v>
      </c>
    </row>
    <row r="752" spans="1:6">
      <c r="A752" s="410">
        <v>44661</v>
      </c>
      <c r="B752" s="717" t="s">
        <v>13890</v>
      </c>
      <c r="C752" s="393" t="s">
        <v>89</v>
      </c>
      <c r="D752" s="394">
        <v>5.27</v>
      </c>
      <c r="E752" s="394">
        <v>0</v>
      </c>
      <c r="F752" s="407" t="s">
        <v>53</v>
      </c>
    </row>
    <row r="753" spans="1:6">
      <c r="A753" s="411">
        <v>44662</v>
      </c>
      <c r="B753" s="718" t="s">
        <v>13891</v>
      </c>
      <c r="C753" s="395" t="s">
        <v>89</v>
      </c>
      <c r="D753" s="396">
        <v>5.27</v>
      </c>
      <c r="E753" s="396">
        <v>0</v>
      </c>
      <c r="F753" s="409" t="s">
        <v>53</v>
      </c>
    </row>
    <row r="754" spans="1:6">
      <c r="A754" s="410">
        <v>44663</v>
      </c>
      <c r="B754" s="717" t="s">
        <v>13892</v>
      </c>
      <c r="C754" s="393" t="s">
        <v>89</v>
      </c>
      <c r="D754" s="394">
        <v>6.6</v>
      </c>
      <c r="E754" s="394">
        <v>0</v>
      </c>
      <c r="F754" s="407" t="s">
        <v>53</v>
      </c>
    </row>
    <row r="755" spans="1:6">
      <c r="A755" s="411">
        <v>44664</v>
      </c>
      <c r="B755" s="718" t="s">
        <v>13893</v>
      </c>
      <c r="C755" s="395" t="s">
        <v>89</v>
      </c>
      <c r="D755" s="396">
        <v>19.45</v>
      </c>
      <c r="E755" s="396">
        <v>0</v>
      </c>
      <c r="F755" s="409" t="s">
        <v>53</v>
      </c>
    </row>
    <row r="756" spans="1:6">
      <c r="A756" s="410">
        <v>44665</v>
      </c>
      <c r="B756" s="717" t="s">
        <v>13894</v>
      </c>
      <c r="C756" s="393" t="s">
        <v>89</v>
      </c>
      <c r="D756" s="394">
        <v>19.45</v>
      </c>
      <c r="E756" s="394">
        <v>0</v>
      </c>
      <c r="F756" s="407" t="s">
        <v>53</v>
      </c>
    </row>
    <row r="757" spans="1:6">
      <c r="A757" s="411">
        <v>44666</v>
      </c>
      <c r="B757" s="718" t="s">
        <v>13895</v>
      </c>
      <c r="C757" s="395" t="s">
        <v>89</v>
      </c>
      <c r="D757" s="396">
        <v>19.45</v>
      </c>
      <c r="E757" s="396">
        <v>0</v>
      </c>
      <c r="F757" s="409" t="s">
        <v>53</v>
      </c>
    </row>
    <row r="758" spans="1:6">
      <c r="A758" s="410">
        <v>44667</v>
      </c>
      <c r="B758" s="717" t="s">
        <v>13896</v>
      </c>
      <c r="C758" s="393" t="s">
        <v>89</v>
      </c>
      <c r="D758" s="394">
        <v>19.45</v>
      </c>
      <c r="E758" s="394">
        <v>0</v>
      </c>
      <c r="F758" s="407" t="s">
        <v>53</v>
      </c>
    </row>
    <row r="759" spans="1:6">
      <c r="A759" s="411">
        <v>44668</v>
      </c>
      <c r="B759" s="718" t="s">
        <v>13897</v>
      </c>
      <c r="C759" s="395" t="s">
        <v>89</v>
      </c>
      <c r="D759" s="396">
        <v>18.420000000000002</v>
      </c>
      <c r="E759" s="396">
        <v>0</v>
      </c>
      <c r="F759" s="409" t="s">
        <v>53</v>
      </c>
    </row>
    <row r="760" spans="1:6">
      <c r="A760" s="410">
        <v>44669</v>
      </c>
      <c r="B760" s="717" t="s">
        <v>13898</v>
      </c>
      <c r="C760" s="393" t="s">
        <v>89</v>
      </c>
      <c r="D760" s="394">
        <v>19.75</v>
      </c>
      <c r="E760" s="394">
        <v>0</v>
      </c>
      <c r="F760" s="407" t="s">
        <v>53</v>
      </c>
    </row>
    <row r="761" spans="1:6">
      <c r="A761" s="411">
        <v>44671</v>
      </c>
      <c r="B761" s="718" t="s">
        <v>13899</v>
      </c>
      <c r="C761" s="395" t="s">
        <v>89</v>
      </c>
      <c r="D761" s="396">
        <v>28.11</v>
      </c>
      <c r="E761" s="396">
        <v>0</v>
      </c>
      <c r="F761" s="409" t="s">
        <v>53</v>
      </c>
    </row>
    <row r="762" spans="1:6">
      <c r="A762" s="410">
        <v>44672</v>
      </c>
      <c r="B762" s="717" t="s">
        <v>13900</v>
      </c>
      <c r="C762" s="393" t="s">
        <v>89</v>
      </c>
      <c r="D762" s="394">
        <v>28.11</v>
      </c>
      <c r="E762" s="394">
        <v>0</v>
      </c>
      <c r="F762" s="407" t="s">
        <v>53</v>
      </c>
    </row>
    <row r="763" spans="1:6">
      <c r="A763" s="411">
        <v>44673</v>
      </c>
      <c r="B763" s="718" t="s">
        <v>13901</v>
      </c>
      <c r="C763" s="395" t="s">
        <v>89</v>
      </c>
      <c r="D763" s="396">
        <v>28.11</v>
      </c>
      <c r="E763" s="396">
        <v>0</v>
      </c>
      <c r="F763" s="409" t="s">
        <v>53</v>
      </c>
    </row>
    <row r="764" spans="1:6">
      <c r="A764" s="410">
        <v>44674</v>
      </c>
      <c r="B764" s="717" t="s">
        <v>13902</v>
      </c>
      <c r="C764" s="393" t="s">
        <v>89</v>
      </c>
      <c r="D764" s="394">
        <v>28.11</v>
      </c>
      <c r="E764" s="394">
        <v>0</v>
      </c>
      <c r="F764" s="407" t="s">
        <v>53</v>
      </c>
    </row>
    <row r="765" spans="1:6">
      <c r="A765" s="411">
        <v>44675</v>
      </c>
      <c r="B765" s="718" t="s">
        <v>13903</v>
      </c>
      <c r="C765" s="395" t="s">
        <v>89</v>
      </c>
      <c r="D765" s="396">
        <v>28.11</v>
      </c>
      <c r="E765" s="396">
        <v>0</v>
      </c>
      <c r="F765" s="409" t="s">
        <v>53</v>
      </c>
    </row>
    <row r="766" spans="1:6">
      <c r="A766" s="410">
        <v>44676</v>
      </c>
      <c r="B766" s="717" t="s">
        <v>13904</v>
      </c>
      <c r="C766" s="393" t="s">
        <v>89</v>
      </c>
      <c r="D766" s="394">
        <v>77.13</v>
      </c>
      <c r="E766" s="394">
        <v>0</v>
      </c>
      <c r="F766" s="407" t="s">
        <v>53</v>
      </c>
    </row>
    <row r="767" spans="1:6">
      <c r="A767" s="411">
        <v>44677</v>
      </c>
      <c r="B767" s="718" t="s">
        <v>14935</v>
      </c>
      <c r="C767" s="395" t="s">
        <v>89</v>
      </c>
      <c r="D767" s="396">
        <v>78.34</v>
      </c>
      <c r="E767" s="396">
        <v>0</v>
      </c>
      <c r="F767" s="409" t="s">
        <v>53</v>
      </c>
    </row>
    <row r="768" spans="1:6">
      <c r="A768" s="406">
        <v>447</v>
      </c>
      <c r="B768" s="716" t="s">
        <v>671</v>
      </c>
      <c r="C768" s="393"/>
      <c r="D768" s="394"/>
      <c r="E768" s="394"/>
      <c r="F768" s="407"/>
    </row>
    <row r="769" spans="1:6">
      <c r="A769" s="411">
        <v>44711</v>
      </c>
      <c r="B769" s="718" t="s">
        <v>14936</v>
      </c>
      <c r="C769" s="395" t="s">
        <v>89</v>
      </c>
      <c r="D769" s="396">
        <v>77.13</v>
      </c>
      <c r="E769" s="396">
        <v>0</v>
      </c>
      <c r="F769" s="409" t="s">
        <v>53</v>
      </c>
    </row>
    <row r="770" spans="1:6">
      <c r="A770" s="410">
        <v>44712</v>
      </c>
      <c r="B770" s="717" t="s">
        <v>13905</v>
      </c>
      <c r="C770" s="393" t="s">
        <v>89</v>
      </c>
      <c r="D770" s="394">
        <v>37.479999999999997</v>
      </c>
      <c r="E770" s="394">
        <v>0</v>
      </c>
      <c r="F770" s="407" t="s">
        <v>53</v>
      </c>
    </row>
    <row r="771" spans="1:6">
      <c r="A771" s="411">
        <v>44715</v>
      </c>
      <c r="B771" s="718" t="s">
        <v>13906</v>
      </c>
      <c r="C771" s="395" t="s">
        <v>89</v>
      </c>
      <c r="D771" s="396">
        <v>5.27</v>
      </c>
      <c r="E771" s="396">
        <v>0</v>
      </c>
      <c r="F771" s="409" t="s">
        <v>53</v>
      </c>
    </row>
    <row r="772" spans="1:6">
      <c r="A772" s="410">
        <v>44735</v>
      </c>
      <c r="B772" s="717" t="s">
        <v>685</v>
      </c>
      <c r="C772" s="393" t="s">
        <v>89</v>
      </c>
      <c r="D772" s="394">
        <v>68.16</v>
      </c>
      <c r="E772" s="394">
        <v>0</v>
      </c>
      <c r="F772" s="407" t="s">
        <v>53</v>
      </c>
    </row>
    <row r="773" spans="1:6">
      <c r="A773" s="411">
        <v>44736</v>
      </c>
      <c r="B773" s="718" t="s">
        <v>686</v>
      </c>
      <c r="C773" s="395" t="s">
        <v>89</v>
      </c>
      <c r="D773" s="396">
        <v>68.16</v>
      </c>
      <c r="E773" s="396">
        <v>0</v>
      </c>
      <c r="F773" s="409" t="s">
        <v>53</v>
      </c>
    </row>
    <row r="774" spans="1:6">
      <c r="A774" s="410">
        <v>44740</v>
      </c>
      <c r="B774" s="717" t="s">
        <v>13907</v>
      </c>
      <c r="C774" s="393" t="s">
        <v>89</v>
      </c>
      <c r="D774" s="394">
        <v>12.19</v>
      </c>
      <c r="E774" s="394">
        <v>0</v>
      </c>
      <c r="F774" s="407" t="s">
        <v>53</v>
      </c>
    </row>
    <row r="775" spans="1:6">
      <c r="A775" s="411">
        <v>44760</v>
      </c>
      <c r="B775" s="718" t="s">
        <v>4382</v>
      </c>
      <c r="C775" s="395" t="s">
        <v>89</v>
      </c>
      <c r="D775" s="396">
        <v>11.16</v>
      </c>
      <c r="E775" s="396">
        <v>0</v>
      </c>
      <c r="F775" s="409" t="s">
        <v>53</v>
      </c>
    </row>
    <row r="776" spans="1:6">
      <c r="A776" s="410">
        <v>44772</v>
      </c>
      <c r="B776" s="717" t="s">
        <v>687</v>
      </c>
      <c r="C776" s="393" t="s">
        <v>89</v>
      </c>
      <c r="D776" s="394">
        <v>68.16</v>
      </c>
      <c r="E776" s="394">
        <v>0</v>
      </c>
      <c r="F776" s="407" t="s">
        <v>53</v>
      </c>
    </row>
    <row r="777" spans="1:6">
      <c r="A777" s="411">
        <v>44781</v>
      </c>
      <c r="B777" s="718" t="s">
        <v>13908</v>
      </c>
      <c r="C777" s="395" t="s">
        <v>89</v>
      </c>
      <c r="D777" s="396">
        <v>6.6</v>
      </c>
      <c r="E777" s="396">
        <v>0</v>
      </c>
      <c r="F777" s="409" t="s">
        <v>53</v>
      </c>
    </row>
    <row r="778" spans="1:6">
      <c r="A778" s="410">
        <v>44783</v>
      </c>
      <c r="B778" s="717" t="s">
        <v>13909</v>
      </c>
      <c r="C778" s="393" t="s">
        <v>89</v>
      </c>
      <c r="D778" s="394">
        <v>207.82</v>
      </c>
      <c r="E778" s="394">
        <v>0</v>
      </c>
      <c r="F778" s="407" t="s">
        <v>53</v>
      </c>
    </row>
    <row r="779" spans="1:6">
      <c r="A779" s="408">
        <v>448</v>
      </c>
      <c r="B779" s="391" t="s">
        <v>671</v>
      </c>
      <c r="C779" s="395"/>
      <c r="D779" s="396"/>
      <c r="E779" s="396"/>
      <c r="F779" s="409"/>
    </row>
    <row r="780" spans="1:6">
      <c r="A780" s="410">
        <v>44805</v>
      </c>
      <c r="B780" s="717" t="s">
        <v>688</v>
      </c>
      <c r="C780" s="393" t="s">
        <v>89</v>
      </c>
      <c r="D780" s="394">
        <v>293.85000000000002</v>
      </c>
      <c r="E780" s="394">
        <v>0</v>
      </c>
      <c r="F780" s="407" t="s">
        <v>53</v>
      </c>
    </row>
    <row r="781" spans="1:6">
      <c r="A781" s="411">
        <v>44808</v>
      </c>
      <c r="B781" s="718" t="s">
        <v>4383</v>
      </c>
      <c r="C781" s="395" t="s">
        <v>89</v>
      </c>
      <c r="D781" s="396">
        <v>10.83</v>
      </c>
      <c r="E781" s="396">
        <v>0</v>
      </c>
      <c r="F781" s="409" t="s">
        <v>53</v>
      </c>
    </row>
    <row r="782" spans="1:6">
      <c r="A782" s="410">
        <v>44833</v>
      </c>
      <c r="B782" s="717" t="s">
        <v>13910</v>
      </c>
      <c r="C782" s="393" t="s">
        <v>89</v>
      </c>
      <c r="D782" s="394">
        <v>12.74</v>
      </c>
      <c r="E782" s="394">
        <v>0</v>
      </c>
      <c r="F782" s="407" t="s">
        <v>53</v>
      </c>
    </row>
    <row r="783" spans="1:6">
      <c r="A783" s="411">
        <v>44851</v>
      </c>
      <c r="B783" s="718" t="s">
        <v>13911</v>
      </c>
      <c r="C783" s="395" t="s">
        <v>89</v>
      </c>
      <c r="D783" s="396">
        <v>13.08</v>
      </c>
      <c r="E783" s="396">
        <v>0</v>
      </c>
      <c r="F783" s="409" t="s">
        <v>53</v>
      </c>
    </row>
    <row r="784" spans="1:6">
      <c r="A784" s="410">
        <v>44852</v>
      </c>
      <c r="B784" s="717" t="s">
        <v>13912</v>
      </c>
      <c r="C784" s="393" t="s">
        <v>89</v>
      </c>
      <c r="D784" s="394">
        <v>29.88</v>
      </c>
      <c r="E784" s="394">
        <v>0</v>
      </c>
      <c r="F784" s="407" t="s">
        <v>53</v>
      </c>
    </row>
    <row r="785" spans="1:6">
      <c r="A785" s="411">
        <v>44871</v>
      </c>
      <c r="B785" s="718" t="s">
        <v>13913</v>
      </c>
      <c r="C785" s="395" t="s">
        <v>89</v>
      </c>
      <c r="D785" s="396">
        <v>49.26</v>
      </c>
      <c r="E785" s="396">
        <v>0</v>
      </c>
      <c r="F785" s="409" t="s">
        <v>53</v>
      </c>
    </row>
    <row r="786" spans="1:6">
      <c r="A786" s="406">
        <v>449</v>
      </c>
      <c r="B786" s="716" t="s">
        <v>689</v>
      </c>
      <c r="C786" s="393"/>
      <c r="D786" s="394"/>
      <c r="E786" s="394"/>
      <c r="F786" s="407"/>
    </row>
    <row r="787" spans="1:6">
      <c r="A787" s="411">
        <v>44905</v>
      </c>
      <c r="B787" s="718" t="s">
        <v>13914</v>
      </c>
      <c r="C787" s="395" t="s">
        <v>89</v>
      </c>
      <c r="D787" s="396">
        <v>56.12</v>
      </c>
      <c r="E787" s="396">
        <v>0</v>
      </c>
      <c r="F787" s="409" t="s">
        <v>53</v>
      </c>
    </row>
    <row r="788" spans="1:6">
      <c r="A788" s="410">
        <v>44951</v>
      </c>
      <c r="B788" s="717" t="s">
        <v>10223</v>
      </c>
      <c r="C788" s="393" t="s">
        <v>89</v>
      </c>
      <c r="D788" s="394">
        <v>10.76</v>
      </c>
      <c r="E788" s="394">
        <v>0</v>
      </c>
      <c r="F788" s="407" t="s">
        <v>53</v>
      </c>
    </row>
    <row r="789" spans="1:6">
      <c r="A789" s="408">
        <v>450</v>
      </c>
      <c r="B789" s="391" t="s">
        <v>690</v>
      </c>
      <c r="C789" s="395"/>
      <c r="D789" s="396"/>
      <c r="E789" s="396"/>
      <c r="F789" s="409"/>
    </row>
    <row r="790" spans="1:6">
      <c r="A790" s="410">
        <v>45001</v>
      </c>
      <c r="B790" s="717" t="s">
        <v>691</v>
      </c>
      <c r="C790" s="393" t="s">
        <v>89</v>
      </c>
      <c r="D790" s="394">
        <v>8.57</v>
      </c>
      <c r="E790" s="394">
        <v>0</v>
      </c>
      <c r="F790" s="407" t="s">
        <v>53</v>
      </c>
    </row>
    <row r="791" spans="1:6">
      <c r="A791" s="411">
        <v>45002</v>
      </c>
      <c r="B791" s="718" t="s">
        <v>692</v>
      </c>
      <c r="C791" s="395" t="s">
        <v>89</v>
      </c>
      <c r="D791" s="396">
        <v>16.78</v>
      </c>
      <c r="E791" s="396">
        <v>0</v>
      </c>
      <c r="F791" s="409" t="s">
        <v>53</v>
      </c>
    </row>
    <row r="792" spans="1:6">
      <c r="A792" s="410">
        <v>45003</v>
      </c>
      <c r="B792" s="717" t="s">
        <v>693</v>
      </c>
      <c r="C792" s="393" t="s">
        <v>89</v>
      </c>
      <c r="D792" s="394">
        <v>26.52</v>
      </c>
      <c r="E792" s="394">
        <v>0</v>
      </c>
      <c r="F792" s="407" t="s">
        <v>53</v>
      </c>
    </row>
    <row r="793" spans="1:6">
      <c r="A793" s="411">
        <v>45005</v>
      </c>
      <c r="B793" s="718" t="s">
        <v>694</v>
      </c>
      <c r="C793" s="395" t="s">
        <v>89</v>
      </c>
      <c r="D793" s="396">
        <v>51.72</v>
      </c>
      <c r="E793" s="396">
        <v>0</v>
      </c>
      <c r="F793" s="409" t="s">
        <v>53</v>
      </c>
    </row>
    <row r="794" spans="1:6">
      <c r="A794" s="410">
        <v>45014</v>
      </c>
      <c r="B794" s="717" t="s">
        <v>695</v>
      </c>
      <c r="C794" s="393" t="s">
        <v>89</v>
      </c>
      <c r="D794" s="394">
        <v>2.96</v>
      </c>
      <c r="E794" s="394">
        <v>0</v>
      </c>
      <c r="F794" s="407" t="s">
        <v>53</v>
      </c>
    </row>
    <row r="795" spans="1:6">
      <c r="A795" s="411">
        <v>45017</v>
      </c>
      <c r="B795" s="718" t="s">
        <v>696</v>
      </c>
      <c r="C795" s="395" t="s">
        <v>89</v>
      </c>
      <c r="D795" s="396">
        <v>2.4700000000000002</v>
      </c>
      <c r="E795" s="396">
        <v>0</v>
      </c>
      <c r="F795" s="409" t="s">
        <v>53</v>
      </c>
    </row>
    <row r="796" spans="1:6">
      <c r="A796" s="410">
        <v>45020</v>
      </c>
      <c r="B796" s="717" t="s">
        <v>697</v>
      </c>
      <c r="C796" s="393" t="s">
        <v>89</v>
      </c>
      <c r="D796" s="394">
        <v>3.23</v>
      </c>
      <c r="E796" s="394">
        <v>0</v>
      </c>
      <c r="F796" s="407" t="s">
        <v>53</v>
      </c>
    </row>
    <row r="797" spans="1:6">
      <c r="A797" s="411">
        <v>45021</v>
      </c>
      <c r="B797" s="718" t="s">
        <v>698</v>
      </c>
      <c r="C797" s="395" t="s">
        <v>89</v>
      </c>
      <c r="D797" s="396">
        <v>3.15</v>
      </c>
      <c r="E797" s="396">
        <v>0</v>
      </c>
      <c r="F797" s="409" t="s">
        <v>53</v>
      </c>
    </row>
    <row r="798" spans="1:6">
      <c r="A798" s="410">
        <v>45023</v>
      </c>
      <c r="B798" s="717" t="s">
        <v>699</v>
      </c>
      <c r="C798" s="393" t="s">
        <v>89</v>
      </c>
      <c r="D798" s="394">
        <v>8.99</v>
      </c>
      <c r="E798" s="394">
        <v>0</v>
      </c>
      <c r="F798" s="407" t="s">
        <v>53</v>
      </c>
    </row>
    <row r="799" spans="1:6">
      <c r="A799" s="411">
        <v>45026</v>
      </c>
      <c r="B799" s="718" t="s">
        <v>700</v>
      </c>
      <c r="C799" s="395" t="s">
        <v>89</v>
      </c>
      <c r="D799" s="396">
        <v>6.54</v>
      </c>
      <c r="E799" s="396">
        <v>0</v>
      </c>
      <c r="F799" s="409" t="s">
        <v>53</v>
      </c>
    </row>
    <row r="800" spans="1:6">
      <c r="A800" s="410">
        <v>45029</v>
      </c>
      <c r="B800" s="717" t="s">
        <v>701</v>
      </c>
      <c r="C800" s="393" t="s">
        <v>89</v>
      </c>
      <c r="D800" s="394">
        <v>7.46</v>
      </c>
      <c r="E800" s="394">
        <v>0</v>
      </c>
      <c r="F800" s="407" t="s">
        <v>53</v>
      </c>
    </row>
    <row r="801" spans="1:6">
      <c r="A801" s="411">
        <v>45033</v>
      </c>
      <c r="B801" s="718" t="s">
        <v>702</v>
      </c>
      <c r="C801" s="395" t="s">
        <v>89</v>
      </c>
      <c r="D801" s="396">
        <v>7.01</v>
      </c>
      <c r="E801" s="396">
        <v>0</v>
      </c>
      <c r="F801" s="409" t="s">
        <v>53</v>
      </c>
    </row>
    <row r="802" spans="1:6">
      <c r="A802" s="410">
        <v>45035</v>
      </c>
      <c r="B802" s="717" t="s">
        <v>703</v>
      </c>
      <c r="C802" s="393" t="s">
        <v>89</v>
      </c>
      <c r="D802" s="394">
        <v>41.84</v>
      </c>
      <c r="E802" s="394">
        <v>0</v>
      </c>
      <c r="F802" s="407" t="s">
        <v>53</v>
      </c>
    </row>
    <row r="803" spans="1:6">
      <c r="A803" s="411">
        <v>45037</v>
      </c>
      <c r="B803" s="718" t="s">
        <v>704</v>
      </c>
      <c r="C803" s="395" t="s">
        <v>89</v>
      </c>
      <c r="D803" s="396">
        <v>145.09</v>
      </c>
      <c r="E803" s="396">
        <v>0</v>
      </c>
      <c r="F803" s="409" t="s">
        <v>53</v>
      </c>
    </row>
    <row r="804" spans="1:6">
      <c r="A804" s="410">
        <v>45044</v>
      </c>
      <c r="B804" s="717" t="s">
        <v>705</v>
      </c>
      <c r="C804" s="393" t="s">
        <v>89</v>
      </c>
      <c r="D804" s="394">
        <v>23.24</v>
      </c>
      <c r="E804" s="394">
        <v>0</v>
      </c>
      <c r="F804" s="407" t="s">
        <v>53</v>
      </c>
    </row>
    <row r="805" spans="1:6">
      <c r="A805" s="408">
        <v>451</v>
      </c>
      <c r="B805" s="391" t="s">
        <v>706</v>
      </c>
      <c r="C805" s="395"/>
      <c r="D805" s="396"/>
      <c r="E805" s="396"/>
      <c r="F805" s="409"/>
    </row>
    <row r="806" spans="1:6">
      <c r="A806" s="410">
        <v>45104</v>
      </c>
      <c r="B806" s="717" t="s">
        <v>707</v>
      </c>
      <c r="C806" s="393" t="s">
        <v>89</v>
      </c>
      <c r="D806" s="394">
        <v>2.1</v>
      </c>
      <c r="E806" s="394">
        <v>0</v>
      </c>
      <c r="F806" s="407" t="s">
        <v>53</v>
      </c>
    </row>
    <row r="807" spans="1:6">
      <c r="A807" s="411">
        <v>45169</v>
      </c>
      <c r="B807" s="718" t="s">
        <v>708</v>
      </c>
      <c r="C807" s="395" t="s">
        <v>89</v>
      </c>
      <c r="D807" s="396">
        <v>9.8000000000000007</v>
      </c>
      <c r="E807" s="396">
        <v>0</v>
      </c>
      <c r="F807" s="409" t="s">
        <v>53</v>
      </c>
    </row>
    <row r="808" spans="1:6">
      <c r="A808" s="406">
        <v>452</v>
      </c>
      <c r="B808" s="716" t="s">
        <v>706</v>
      </c>
      <c r="C808" s="393"/>
      <c r="D808" s="394"/>
      <c r="E808" s="394"/>
      <c r="F808" s="407"/>
    </row>
    <row r="809" spans="1:6">
      <c r="A809" s="411">
        <v>45270</v>
      </c>
      <c r="B809" s="718" t="s">
        <v>709</v>
      </c>
      <c r="C809" s="395" t="s">
        <v>89</v>
      </c>
      <c r="D809" s="396">
        <v>7.38</v>
      </c>
      <c r="E809" s="396">
        <v>0</v>
      </c>
      <c r="F809" s="409" t="s">
        <v>53</v>
      </c>
    </row>
    <row r="810" spans="1:6">
      <c r="A810" s="406">
        <v>453</v>
      </c>
      <c r="B810" s="716" t="s">
        <v>710</v>
      </c>
      <c r="C810" s="393"/>
      <c r="D810" s="394"/>
      <c r="E810" s="394"/>
      <c r="F810" s="407"/>
    </row>
    <row r="811" spans="1:6">
      <c r="A811" s="411">
        <v>45333</v>
      </c>
      <c r="B811" s="718" t="s">
        <v>711</v>
      </c>
      <c r="C811" s="395" t="s">
        <v>89</v>
      </c>
      <c r="D811" s="396">
        <v>63.15</v>
      </c>
      <c r="E811" s="396">
        <v>0</v>
      </c>
      <c r="F811" s="409" t="s">
        <v>53</v>
      </c>
    </row>
    <row r="812" spans="1:6">
      <c r="A812" s="410">
        <v>45363</v>
      </c>
      <c r="B812" s="717" t="s">
        <v>712</v>
      </c>
      <c r="C812" s="393" t="s">
        <v>89</v>
      </c>
      <c r="D812" s="394">
        <v>158.99</v>
      </c>
      <c r="E812" s="394">
        <v>0</v>
      </c>
      <c r="F812" s="407" t="s">
        <v>53</v>
      </c>
    </row>
    <row r="813" spans="1:6">
      <c r="A813" s="411">
        <v>45364</v>
      </c>
      <c r="B813" s="718" t="s">
        <v>713</v>
      </c>
      <c r="C813" s="395" t="s">
        <v>89</v>
      </c>
      <c r="D813" s="396">
        <v>115.21</v>
      </c>
      <c r="E813" s="396">
        <v>0</v>
      </c>
      <c r="F813" s="409" t="s">
        <v>53</v>
      </c>
    </row>
    <row r="814" spans="1:6">
      <c r="A814" s="410">
        <v>45373</v>
      </c>
      <c r="B814" s="717" t="s">
        <v>714</v>
      </c>
      <c r="C814" s="393" t="s">
        <v>89</v>
      </c>
      <c r="D814" s="394">
        <v>134.81</v>
      </c>
      <c r="E814" s="394">
        <v>0</v>
      </c>
      <c r="F814" s="407" t="s">
        <v>53</v>
      </c>
    </row>
    <row r="815" spans="1:6">
      <c r="A815" s="408">
        <v>454</v>
      </c>
      <c r="B815" s="391" t="s">
        <v>715</v>
      </c>
      <c r="C815" s="395"/>
      <c r="D815" s="396"/>
      <c r="E815" s="396"/>
      <c r="F815" s="409"/>
    </row>
    <row r="816" spans="1:6">
      <c r="A816" s="410">
        <v>45442</v>
      </c>
      <c r="B816" s="717" t="s">
        <v>716</v>
      </c>
      <c r="C816" s="393" t="s">
        <v>89</v>
      </c>
      <c r="D816" s="400">
        <v>2092.4</v>
      </c>
      <c r="E816" s="394">
        <v>0</v>
      </c>
      <c r="F816" s="407" t="s">
        <v>53</v>
      </c>
    </row>
    <row r="817" spans="1:6">
      <c r="A817" s="408">
        <v>455</v>
      </c>
      <c r="B817" s="391" t="s">
        <v>717</v>
      </c>
      <c r="C817" s="395"/>
      <c r="D817" s="396"/>
      <c r="E817" s="396"/>
      <c r="F817" s="409"/>
    </row>
    <row r="818" spans="1:6">
      <c r="A818" s="410">
        <v>45501</v>
      </c>
      <c r="B818" s="717" t="s">
        <v>718</v>
      </c>
      <c r="C818" s="393" t="s">
        <v>89</v>
      </c>
      <c r="D818" s="394">
        <v>4.6100000000000003</v>
      </c>
      <c r="E818" s="394">
        <v>0</v>
      </c>
      <c r="F818" s="407" t="s">
        <v>53</v>
      </c>
    </row>
    <row r="819" spans="1:6">
      <c r="A819" s="411">
        <v>45502</v>
      </c>
      <c r="B819" s="718" t="s">
        <v>719</v>
      </c>
      <c r="C819" s="395" t="s">
        <v>89</v>
      </c>
      <c r="D819" s="396">
        <v>5.79</v>
      </c>
      <c r="E819" s="396">
        <v>0</v>
      </c>
      <c r="F819" s="409" t="s">
        <v>53</v>
      </c>
    </row>
    <row r="820" spans="1:6">
      <c r="A820" s="410">
        <v>45505</v>
      </c>
      <c r="B820" s="717" t="s">
        <v>720</v>
      </c>
      <c r="C820" s="393" t="s">
        <v>89</v>
      </c>
      <c r="D820" s="394">
        <v>5.69</v>
      </c>
      <c r="E820" s="394">
        <v>0</v>
      </c>
      <c r="F820" s="407" t="s">
        <v>53</v>
      </c>
    </row>
    <row r="821" spans="1:6">
      <c r="A821" s="411">
        <v>45506</v>
      </c>
      <c r="B821" s="718" t="s">
        <v>721</v>
      </c>
      <c r="C821" s="395" t="s">
        <v>89</v>
      </c>
      <c r="D821" s="396">
        <v>8.0299999999999994</v>
      </c>
      <c r="E821" s="396">
        <v>0</v>
      </c>
      <c r="F821" s="409" t="s">
        <v>53</v>
      </c>
    </row>
    <row r="822" spans="1:6">
      <c r="A822" s="410">
        <v>45510</v>
      </c>
      <c r="B822" s="717" t="s">
        <v>722</v>
      </c>
      <c r="C822" s="393" t="s">
        <v>89</v>
      </c>
      <c r="D822" s="394">
        <v>8.08</v>
      </c>
      <c r="E822" s="394">
        <v>0</v>
      </c>
      <c r="F822" s="407" t="s">
        <v>53</v>
      </c>
    </row>
    <row r="823" spans="1:6">
      <c r="A823" s="411">
        <v>45512</v>
      </c>
      <c r="B823" s="718" t="s">
        <v>723</v>
      </c>
      <c r="C823" s="395" t="s">
        <v>89</v>
      </c>
      <c r="D823" s="396">
        <v>10.8</v>
      </c>
      <c r="E823" s="396">
        <v>0</v>
      </c>
      <c r="F823" s="409" t="s">
        <v>53</v>
      </c>
    </row>
    <row r="824" spans="1:6">
      <c r="A824" s="410">
        <v>45516</v>
      </c>
      <c r="B824" s="717" t="s">
        <v>724</v>
      </c>
      <c r="C824" s="393" t="s">
        <v>89</v>
      </c>
      <c r="D824" s="394">
        <v>11.47</v>
      </c>
      <c r="E824" s="394">
        <v>0</v>
      </c>
      <c r="F824" s="407" t="s">
        <v>53</v>
      </c>
    </row>
    <row r="825" spans="1:6">
      <c r="A825" s="411">
        <v>45519</v>
      </c>
      <c r="B825" s="718" t="s">
        <v>725</v>
      </c>
      <c r="C825" s="395" t="s">
        <v>89</v>
      </c>
      <c r="D825" s="396">
        <v>9.58</v>
      </c>
      <c r="E825" s="396">
        <v>0</v>
      </c>
      <c r="F825" s="409" t="s">
        <v>53</v>
      </c>
    </row>
    <row r="826" spans="1:6">
      <c r="A826" s="410">
        <v>45520</v>
      </c>
      <c r="B826" s="717" t="s">
        <v>726</v>
      </c>
      <c r="C826" s="393" t="s">
        <v>89</v>
      </c>
      <c r="D826" s="394">
        <v>8.24</v>
      </c>
      <c r="E826" s="394">
        <v>0</v>
      </c>
      <c r="F826" s="407" t="s">
        <v>53</v>
      </c>
    </row>
    <row r="827" spans="1:6">
      <c r="A827" s="411">
        <v>45523</v>
      </c>
      <c r="B827" s="718" t="s">
        <v>727</v>
      </c>
      <c r="C827" s="395" t="s">
        <v>89</v>
      </c>
      <c r="D827" s="396">
        <v>7.4</v>
      </c>
      <c r="E827" s="396">
        <v>0</v>
      </c>
      <c r="F827" s="409" t="s">
        <v>53</v>
      </c>
    </row>
    <row r="828" spans="1:6">
      <c r="A828" s="410">
        <v>45525</v>
      </c>
      <c r="B828" s="717" t="s">
        <v>728</v>
      </c>
      <c r="C828" s="393" t="s">
        <v>89</v>
      </c>
      <c r="D828" s="394">
        <v>1.54</v>
      </c>
      <c r="E828" s="394">
        <v>0</v>
      </c>
      <c r="F828" s="407" t="s">
        <v>53</v>
      </c>
    </row>
    <row r="829" spans="1:6">
      <c r="A829" s="411">
        <v>45526</v>
      </c>
      <c r="B829" s="718" t="s">
        <v>729</v>
      </c>
      <c r="C829" s="395" t="s">
        <v>89</v>
      </c>
      <c r="D829" s="396">
        <v>3.22</v>
      </c>
      <c r="E829" s="396">
        <v>0</v>
      </c>
      <c r="F829" s="409" t="s">
        <v>53</v>
      </c>
    </row>
    <row r="830" spans="1:6">
      <c r="A830" s="410">
        <v>45558</v>
      </c>
      <c r="B830" s="717" t="s">
        <v>730</v>
      </c>
      <c r="C830" s="393" t="s">
        <v>89</v>
      </c>
      <c r="D830" s="394">
        <v>1.54</v>
      </c>
      <c r="E830" s="394">
        <v>0</v>
      </c>
      <c r="F830" s="407" t="s">
        <v>53</v>
      </c>
    </row>
    <row r="831" spans="1:6">
      <c r="A831" s="408">
        <v>457</v>
      </c>
      <c r="B831" s="391" t="s">
        <v>731</v>
      </c>
      <c r="C831" s="395"/>
      <c r="D831" s="396"/>
      <c r="E831" s="396"/>
      <c r="F831" s="409"/>
    </row>
    <row r="832" spans="1:6">
      <c r="A832" s="410">
        <v>45734</v>
      </c>
      <c r="B832" s="717" t="s">
        <v>732</v>
      </c>
      <c r="C832" s="393" t="s">
        <v>89</v>
      </c>
      <c r="D832" s="394">
        <v>3.22</v>
      </c>
      <c r="E832" s="394">
        <v>0</v>
      </c>
      <c r="F832" s="407" t="s">
        <v>53</v>
      </c>
    </row>
    <row r="833" spans="1:6">
      <c r="A833" s="408">
        <v>460</v>
      </c>
      <c r="B833" s="391" t="s">
        <v>733</v>
      </c>
      <c r="C833" s="395"/>
      <c r="D833" s="396"/>
      <c r="E833" s="396"/>
      <c r="F833" s="409"/>
    </row>
    <row r="834" spans="1:6">
      <c r="A834" s="410">
        <v>46001</v>
      </c>
      <c r="B834" s="717" t="s">
        <v>734</v>
      </c>
      <c r="C834" s="393" t="s">
        <v>89</v>
      </c>
      <c r="D834" s="394">
        <v>41.99</v>
      </c>
      <c r="E834" s="394">
        <v>0</v>
      </c>
      <c r="F834" s="407" t="s">
        <v>53</v>
      </c>
    </row>
    <row r="835" spans="1:6">
      <c r="A835" s="411">
        <v>46002</v>
      </c>
      <c r="B835" s="718" t="s">
        <v>735</v>
      </c>
      <c r="C835" s="395" t="s">
        <v>89</v>
      </c>
      <c r="D835" s="396">
        <v>46.42</v>
      </c>
      <c r="E835" s="396">
        <v>0</v>
      </c>
      <c r="F835" s="409" t="s">
        <v>53</v>
      </c>
    </row>
    <row r="836" spans="1:6">
      <c r="A836" s="410">
        <v>46003</v>
      </c>
      <c r="B836" s="717" t="s">
        <v>736</v>
      </c>
      <c r="C836" s="393" t="s">
        <v>89</v>
      </c>
      <c r="D836" s="394">
        <v>79.42</v>
      </c>
      <c r="E836" s="394">
        <v>0</v>
      </c>
      <c r="F836" s="407" t="s">
        <v>53</v>
      </c>
    </row>
    <row r="837" spans="1:6">
      <c r="A837" s="411">
        <v>46004</v>
      </c>
      <c r="B837" s="718" t="s">
        <v>737</v>
      </c>
      <c r="C837" s="395" t="s">
        <v>89</v>
      </c>
      <c r="D837" s="396">
        <v>95.95</v>
      </c>
      <c r="E837" s="396">
        <v>0</v>
      </c>
      <c r="F837" s="409" t="s">
        <v>53</v>
      </c>
    </row>
    <row r="838" spans="1:6">
      <c r="A838" s="410">
        <v>46009</v>
      </c>
      <c r="B838" s="717" t="s">
        <v>738</v>
      </c>
      <c r="C838" s="393" t="s">
        <v>89</v>
      </c>
      <c r="D838" s="394">
        <v>32.58</v>
      </c>
      <c r="E838" s="394">
        <v>0</v>
      </c>
      <c r="F838" s="407" t="s">
        <v>53</v>
      </c>
    </row>
    <row r="839" spans="1:6">
      <c r="A839" s="411">
        <v>46015</v>
      </c>
      <c r="B839" s="718" t="s">
        <v>739</v>
      </c>
      <c r="C839" s="395" t="s">
        <v>89</v>
      </c>
      <c r="D839" s="396">
        <v>20.239999999999998</v>
      </c>
      <c r="E839" s="396">
        <v>0</v>
      </c>
      <c r="F839" s="409" t="s">
        <v>53</v>
      </c>
    </row>
    <row r="840" spans="1:6">
      <c r="A840" s="410">
        <v>46027</v>
      </c>
      <c r="B840" s="717" t="s">
        <v>740</v>
      </c>
      <c r="C840" s="393" t="s">
        <v>89</v>
      </c>
      <c r="D840" s="394">
        <v>21.97</v>
      </c>
      <c r="E840" s="394">
        <v>0</v>
      </c>
      <c r="F840" s="407" t="s">
        <v>53</v>
      </c>
    </row>
    <row r="841" spans="1:6">
      <c r="A841" s="411">
        <v>46028</v>
      </c>
      <c r="B841" s="718" t="s">
        <v>741</v>
      </c>
      <c r="C841" s="395" t="s">
        <v>89</v>
      </c>
      <c r="D841" s="396">
        <v>31.33</v>
      </c>
      <c r="E841" s="396">
        <v>0</v>
      </c>
      <c r="F841" s="409" t="s">
        <v>53</v>
      </c>
    </row>
    <row r="842" spans="1:6">
      <c r="A842" s="410">
        <v>46036</v>
      </c>
      <c r="B842" s="717" t="s">
        <v>742</v>
      </c>
      <c r="C842" s="393" t="s">
        <v>89</v>
      </c>
      <c r="D842" s="394">
        <v>36.590000000000003</v>
      </c>
      <c r="E842" s="394">
        <v>0</v>
      </c>
      <c r="F842" s="407" t="s">
        <v>53</v>
      </c>
    </row>
    <row r="843" spans="1:6">
      <c r="A843" s="411">
        <v>46038</v>
      </c>
      <c r="B843" s="718" t="s">
        <v>743</v>
      </c>
      <c r="C843" s="395" t="s">
        <v>89</v>
      </c>
      <c r="D843" s="396">
        <v>72.94</v>
      </c>
      <c r="E843" s="396">
        <v>0</v>
      </c>
      <c r="F843" s="409" t="s">
        <v>53</v>
      </c>
    </row>
    <row r="844" spans="1:6">
      <c r="A844" s="410">
        <v>46043</v>
      </c>
      <c r="B844" s="717" t="s">
        <v>744</v>
      </c>
      <c r="C844" s="393" t="s">
        <v>89</v>
      </c>
      <c r="D844" s="394">
        <v>213.13</v>
      </c>
      <c r="E844" s="394">
        <v>0</v>
      </c>
      <c r="F844" s="407" t="s">
        <v>53</v>
      </c>
    </row>
    <row r="845" spans="1:6">
      <c r="A845" s="411">
        <v>46058</v>
      </c>
      <c r="B845" s="718" t="s">
        <v>745</v>
      </c>
      <c r="C845" s="395" t="s">
        <v>89</v>
      </c>
      <c r="D845" s="396">
        <v>80.27</v>
      </c>
      <c r="E845" s="396">
        <v>0</v>
      </c>
      <c r="F845" s="409" t="s">
        <v>53</v>
      </c>
    </row>
    <row r="846" spans="1:6">
      <c r="A846" s="410">
        <v>46078</v>
      </c>
      <c r="B846" s="717" t="s">
        <v>746</v>
      </c>
      <c r="C846" s="393" t="s">
        <v>89</v>
      </c>
      <c r="D846" s="394">
        <v>72.41</v>
      </c>
      <c r="E846" s="394">
        <v>0</v>
      </c>
      <c r="F846" s="407" t="s">
        <v>53</v>
      </c>
    </row>
    <row r="847" spans="1:6">
      <c r="A847" s="408">
        <v>465</v>
      </c>
      <c r="B847" s="391" t="s">
        <v>747</v>
      </c>
      <c r="C847" s="395"/>
      <c r="D847" s="396"/>
      <c r="E847" s="396"/>
      <c r="F847" s="409"/>
    </row>
    <row r="848" spans="1:6">
      <c r="A848" s="410">
        <v>46501</v>
      </c>
      <c r="B848" s="717" t="s">
        <v>748</v>
      </c>
      <c r="C848" s="393" t="s">
        <v>89</v>
      </c>
      <c r="D848" s="394">
        <v>26.81</v>
      </c>
      <c r="E848" s="394">
        <v>0</v>
      </c>
      <c r="F848" s="407" t="s">
        <v>53</v>
      </c>
    </row>
    <row r="849" spans="1:6">
      <c r="A849" s="411">
        <v>46504</v>
      </c>
      <c r="B849" s="718" t="s">
        <v>749</v>
      </c>
      <c r="C849" s="395" t="s">
        <v>89</v>
      </c>
      <c r="D849" s="396">
        <v>1.84</v>
      </c>
      <c r="E849" s="396">
        <v>0</v>
      </c>
      <c r="F849" s="409" t="s">
        <v>53</v>
      </c>
    </row>
    <row r="850" spans="1:6">
      <c r="A850" s="410">
        <v>46506</v>
      </c>
      <c r="B850" s="717" t="s">
        <v>750</v>
      </c>
      <c r="C850" s="393" t="s">
        <v>89</v>
      </c>
      <c r="D850" s="394">
        <v>11.69</v>
      </c>
      <c r="E850" s="394">
        <v>0</v>
      </c>
      <c r="F850" s="407" t="s">
        <v>53</v>
      </c>
    </row>
    <row r="851" spans="1:6">
      <c r="A851" s="411">
        <v>46509</v>
      </c>
      <c r="B851" s="718" t="s">
        <v>751</v>
      </c>
      <c r="C851" s="395" t="s">
        <v>89</v>
      </c>
      <c r="D851" s="396">
        <v>2.42</v>
      </c>
      <c r="E851" s="396">
        <v>0</v>
      </c>
      <c r="F851" s="409" t="s">
        <v>53</v>
      </c>
    </row>
    <row r="852" spans="1:6">
      <c r="A852" s="410">
        <v>46513</v>
      </c>
      <c r="B852" s="717" t="s">
        <v>752</v>
      </c>
      <c r="C852" s="393" t="s">
        <v>89</v>
      </c>
      <c r="D852" s="394">
        <v>34.14</v>
      </c>
      <c r="E852" s="394">
        <v>0</v>
      </c>
      <c r="F852" s="407" t="s">
        <v>53</v>
      </c>
    </row>
    <row r="853" spans="1:6">
      <c r="A853" s="411">
        <v>46524</v>
      </c>
      <c r="B853" s="718" t="s">
        <v>753</v>
      </c>
      <c r="C853" s="395" t="s">
        <v>89</v>
      </c>
      <c r="D853" s="396">
        <v>4.57</v>
      </c>
      <c r="E853" s="396">
        <v>0</v>
      </c>
      <c r="F853" s="409" t="s">
        <v>53</v>
      </c>
    </row>
    <row r="854" spans="1:6">
      <c r="A854" s="410">
        <v>46525</v>
      </c>
      <c r="B854" s="717" t="s">
        <v>754</v>
      </c>
      <c r="C854" s="393" t="s">
        <v>89</v>
      </c>
      <c r="D854" s="394">
        <v>4.97</v>
      </c>
      <c r="E854" s="394">
        <v>0</v>
      </c>
      <c r="F854" s="407" t="s">
        <v>53</v>
      </c>
    </row>
    <row r="855" spans="1:6">
      <c r="A855" s="411">
        <v>46527</v>
      </c>
      <c r="B855" s="718" t="s">
        <v>755</v>
      </c>
      <c r="C855" s="395" t="s">
        <v>89</v>
      </c>
      <c r="D855" s="396">
        <v>15.5</v>
      </c>
      <c r="E855" s="396">
        <v>0</v>
      </c>
      <c r="F855" s="409" t="s">
        <v>53</v>
      </c>
    </row>
    <row r="856" spans="1:6">
      <c r="A856" s="406">
        <v>466</v>
      </c>
      <c r="B856" s="716" t="s">
        <v>756</v>
      </c>
      <c r="C856" s="393"/>
      <c r="D856" s="394"/>
      <c r="E856" s="394"/>
      <c r="F856" s="407"/>
    </row>
    <row r="857" spans="1:6">
      <c r="A857" s="411">
        <v>46636</v>
      </c>
      <c r="B857" s="718" t="s">
        <v>757</v>
      </c>
      <c r="C857" s="395" t="s">
        <v>89</v>
      </c>
      <c r="D857" s="396">
        <v>44.73</v>
      </c>
      <c r="E857" s="396">
        <v>0</v>
      </c>
      <c r="F857" s="409" t="s">
        <v>53</v>
      </c>
    </row>
    <row r="858" spans="1:6">
      <c r="A858" s="410">
        <v>46656</v>
      </c>
      <c r="B858" s="717" t="s">
        <v>758</v>
      </c>
      <c r="C858" s="393" t="s">
        <v>89</v>
      </c>
      <c r="D858" s="394">
        <v>13.84</v>
      </c>
      <c r="E858" s="394">
        <v>0</v>
      </c>
      <c r="F858" s="407" t="s">
        <v>53</v>
      </c>
    </row>
    <row r="859" spans="1:6">
      <c r="A859" s="411">
        <v>46689</v>
      </c>
      <c r="B859" s="718" t="s">
        <v>759</v>
      </c>
      <c r="C859" s="395" t="s">
        <v>89</v>
      </c>
      <c r="D859" s="396">
        <v>108.2</v>
      </c>
      <c r="E859" s="396">
        <v>0</v>
      </c>
      <c r="F859" s="409" t="s">
        <v>53</v>
      </c>
    </row>
    <row r="860" spans="1:6">
      <c r="A860" s="406">
        <v>469</v>
      </c>
      <c r="B860" s="716" t="s">
        <v>760</v>
      </c>
      <c r="C860" s="393"/>
      <c r="D860" s="394"/>
      <c r="E860" s="394"/>
      <c r="F860" s="407"/>
    </row>
    <row r="861" spans="1:6">
      <c r="A861" s="411">
        <v>46998</v>
      </c>
      <c r="B861" s="718" t="s">
        <v>4384</v>
      </c>
      <c r="C861" s="395" t="s">
        <v>89</v>
      </c>
      <c r="D861" s="396">
        <v>124.07</v>
      </c>
      <c r="E861" s="396">
        <v>0</v>
      </c>
      <c r="F861" s="409" t="s">
        <v>53</v>
      </c>
    </row>
    <row r="862" spans="1:6">
      <c r="A862" s="406">
        <v>472</v>
      </c>
      <c r="B862" s="716" t="s">
        <v>761</v>
      </c>
      <c r="C862" s="393"/>
      <c r="D862" s="394"/>
      <c r="E862" s="394"/>
      <c r="F862" s="407"/>
    </row>
    <row r="863" spans="1:6">
      <c r="A863" s="411">
        <v>47206</v>
      </c>
      <c r="B863" s="718" t="s">
        <v>762</v>
      </c>
      <c r="C863" s="395" t="s">
        <v>89</v>
      </c>
      <c r="D863" s="396">
        <v>182.78</v>
      </c>
      <c r="E863" s="396">
        <v>0</v>
      </c>
      <c r="F863" s="409" t="s">
        <v>53</v>
      </c>
    </row>
    <row r="864" spans="1:6">
      <c r="A864" s="410">
        <v>47239</v>
      </c>
      <c r="B864" s="717" t="s">
        <v>763</v>
      </c>
      <c r="C864" s="393" t="s">
        <v>89</v>
      </c>
      <c r="D864" s="394">
        <v>49</v>
      </c>
      <c r="E864" s="394">
        <v>0</v>
      </c>
      <c r="F864" s="407" t="s">
        <v>53</v>
      </c>
    </row>
    <row r="865" spans="1:6">
      <c r="A865" s="408">
        <v>474</v>
      </c>
      <c r="B865" s="391" t="s">
        <v>760</v>
      </c>
      <c r="C865" s="395"/>
      <c r="D865" s="396"/>
      <c r="E865" s="396"/>
      <c r="F865" s="409"/>
    </row>
    <row r="866" spans="1:6">
      <c r="A866" s="410">
        <v>47467</v>
      </c>
      <c r="B866" s="717" t="s">
        <v>764</v>
      </c>
      <c r="C866" s="393" t="s">
        <v>89</v>
      </c>
      <c r="D866" s="394">
        <v>91.15</v>
      </c>
      <c r="E866" s="394">
        <v>0</v>
      </c>
      <c r="F866" s="407" t="s">
        <v>53</v>
      </c>
    </row>
    <row r="867" spans="1:6">
      <c r="A867" s="408">
        <v>475</v>
      </c>
      <c r="B867" s="391" t="s">
        <v>765</v>
      </c>
      <c r="C867" s="395"/>
      <c r="D867" s="396"/>
      <c r="E867" s="396"/>
      <c r="F867" s="409"/>
    </row>
    <row r="868" spans="1:6">
      <c r="A868" s="410">
        <v>47526</v>
      </c>
      <c r="B868" s="717" t="s">
        <v>766</v>
      </c>
      <c r="C868" s="393" t="s">
        <v>89</v>
      </c>
      <c r="D868" s="394">
        <v>71.180000000000007</v>
      </c>
      <c r="E868" s="394">
        <v>0</v>
      </c>
      <c r="F868" s="407" t="s">
        <v>53</v>
      </c>
    </row>
    <row r="869" spans="1:6">
      <c r="A869" s="411">
        <v>47527</v>
      </c>
      <c r="B869" s="718" t="s">
        <v>767</v>
      </c>
      <c r="C869" s="395" t="s">
        <v>89</v>
      </c>
      <c r="D869" s="396">
        <v>290.48</v>
      </c>
      <c r="E869" s="396">
        <v>0</v>
      </c>
      <c r="F869" s="409" t="s">
        <v>53</v>
      </c>
    </row>
    <row r="870" spans="1:6">
      <c r="A870" s="410">
        <v>47530</v>
      </c>
      <c r="B870" s="717" t="s">
        <v>768</v>
      </c>
      <c r="C870" s="393" t="s">
        <v>89</v>
      </c>
      <c r="D870" s="394">
        <v>483.09</v>
      </c>
      <c r="E870" s="394">
        <v>0</v>
      </c>
      <c r="F870" s="407" t="s">
        <v>53</v>
      </c>
    </row>
    <row r="871" spans="1:6">
      <c r="A871" s="411">
        <v>47561</v>
      </c>
      <c r="B871" s="718" t="s">
        <v>769</v>
      </c>
      <c r="C871" s="395" t="s">
        <v>89</v>
      </c>
      <c r="D871" s="396">
        <v>39.56</v>
      </c>
      <c r="E871" s="396">
        <v>0</v>
      </c>
      <c r="F871" s="409" t="s">
        <v>53</v>
      </c>
    </row>
    <row r="872" spans="1:6">
      <c r="A872" s="410">
        <v>47566</v>
      </c>
      <c r="B872" s="717" t="s">
        <v>770</v>
      </c>
      <c r="C872" s="393" t="s">
        <v>89</v>
      </c>
      <c r="D872" s="394">
        <v>768.9</v>
      </c>
      <c r="E872" s="394">
        <v>0</v>
      </c>
      <c r="F872" s="407" t="s">
        <v>53</v>
      </c>
    </row>
    <row r="873" spans="1:6">
      <c r="A873" s="411">
        <v>47574</v>
      </c>
      <c r="B873" s="718" t="s">
        <v>771</v>
      </c>
      <c r="C873" s="395" t="s">
        <v>89</v>
      </c>
      <c r="D873" s="399">
        <v>1859.34</v>
      </c>
      <c r="E873" s="396">
        <v>0</v>
      </c>
      <c r="F873" s="409" t="s">
        <v>53</v>
      </c>
    </row>
    <row r="874" spans="1:6">
      <c r="A874" s="406">
        <v>476</v>
      </c>
      <c r="B874" s="716" t="s">
        <v>772</v>
      </c>
      <c r="C874" s="393"/>
      <c r="D874" s="394"/>
      <c r="E874" s="394"/>
      <c r="F874" s="407"/>
    </row>
    <row r="875" spans="1:6">
      <c r="A875" s="411">
        <v>47633</v>
      </c>
      <c r="B875" s="718" t="s">
        <v>773</v>
      </c>
      <c r="C875" s="395" t="s">
        <v>89</v>
      </c>
      <c r="D875" s="396">
        <v>885.91</v>
      </c>
      <c r="E875" s="396">
        <v>0</v>
      </c>
      <c r="F875" s="409" t="s">
        <v>53</v>
      </c>
    </row>
    <row r="876" spans="1:6">
      <c r="A876" s="410">
        <v>47634</v>
      </c>
      <c r="B876" s="717" t="s">
        <v>774</v>
      </c>
      <c r="C876" s="393" t="s">
        <v>89</v>
      </c>
      <c r="D876" s="394">
        <v>791.02</v>
      </c>
      <c r="E876" s="394">
        <v>0</v>
      </c>
      <c r="F876" s="407" t="s">
        <v>53</v>
      </c>
    </row>
    <row r="877" spans="1:6">
      <c r="A877" s="408">
        <v>477</v>
      </c>
      <c r="B877" s="391" t="s">
        <v>772</v>
      </c>
      <c r="C877" s="395"/>
      <c r="D877" s="396"/>
      <c r="E877" s="396"/>
      <c r="F877" s="409"/>
    </row>
    <row r="878" spans="1:6">
      <c r="A878" s="410">
        <v>47795</v>
      </c>
      <c r="B878" s="717" t="s">
        <v>775</v>
      </c>
      <c r="C878" s="393" t="s">
        <v>89</v>
      </c>
      <c r="D878" s="394">
        <v>251.47</v>
      </c>
      <c r="E878" s="394">
        <v>0</v>
      </c>
      <c r="F878" s="407" t="s">
        <v>53</v>
      </c>
    </row>
    <row r="879" spans="1:6">
      <c r="A879" s="408">
        <v>478</v>
      </c>
      <c r="B879" s="391" t="s">
        <v>776</v>
      </c>
      <c r="C879" s="395"/>
      <c r="D879" s="396"/>
      <c r="E879" s="396"/>
      <c r="F879" s="409"/>
    </row>
    <row r="880" spans="1:6">
      <c r="A880" s="410">
        <v>47855</v>
      </c>
      <c r="B880" s="717" t="s">
        <v>777</v>
      </c>
      <c r="C880" s="393" t="s">
        <v>89</v>
      </c>
      <c r="D880" s="394">
        <v>88.99</v>
      </c>
      <c r="E880" s="394">
        <v>0</v>
      </c>
      <c r="F880" s="407" t="s">
        <v>53</v>
      </c>
    </row>
    <row r="881" spans="1:6">
      <c r="A881" s="411">
        <v>47862</v>
      </c>
      <c r="B881" s="718" t="s">
        <v>778</v>
      </c>
      <c r="C881" s="395" t="s">
        <v>89</v>
      </c>
      <c r="D881" s="396">
        <v>160.25</v>
      </c>
      <c r="E881" s="396">
        <v>0</v>
      </c>
      <c r="F881" s="409" t="s">
        <v>53</v>
      </c>
    </row>
    <row r="882" spans="1:6">
      <c r="A882" s="406">
        <v>480</v>
      </c>
      <c r="B882" s="716" t="s">
        <v>779</v>
      </c>
      <c r="C882" s="393"/>
      <c r="D882" s="394"/>
      <c r="E882" s="394"/>
      <c r="F882" s="407"/>
    </row>
    <row r="883" spans="1:6">
      <c r="A883" s="411">
        <v>48002</v>
      </c>
      <c r="B883" s="718" t="s">
        <v>780</v>
      </c>
      <c r="C883" s="395" t="s">
        <v>89</v>
      </c>
      <c r="D883" s="396">
        <v>33.03</v>
      </c>
      <c r="E883" s="396">
        <v>0</v>
      </c>
      <c r="F883" s="409" t="s">
        <v>53</v>
      </c>
    </row>
    <row r="884" spans="1:6">
      <c r="A884" s="410">
        <v>48004</v>
      </c>
      <c r="B884" s="717" t="s">
        <v>781</v>
      </c>
      <c r="C884" s="393" t="s">
        <v>89</v>
      </c>
      <c r="D884" s="394">
        <v>132.96</v>
      </c>
      <c r="E884" s="394">
        <v>0</v>
      </c>
      <c r="F884" s="407" t="s">
        <v>53</v>
      </c>
    </row>
    <row r="885" spans="1:6">
      <c r="A885" s="411">
        <v>48008</v>
      </c>
      <c r="B885" s="718" t="s">
        <v>782</v>
      </c>
      <c r="C885" s="395" t="s">
        <v>89</v>
      </c>
      <c r="D885" s="396">
        <v>47.22</v>
      </c>
      <c r="E885" s="396">
        <v>0</v>
      </c>
      <c r="F885" s="409" t="s">
        <v>53</v>
      </c>
    </row>
    <row r="886" spans="1:6">
      <c r="A886" s="410">
        <v>48010</v>
      </c>
      <c r="B886" s="717" t="s">
        <v>783</v>
      </c>
      <c r="C886" s="393" t="s">
        <v>86</v>
      </c>
      <c r="D886" s="394">
        <v>56.93</v>
      </c>
      <c r="E886" s="394">
        <v>0</v>
      </c>
      <c r="F886" s="407" t="s">
        <v>53</v>
      </c>
    </row>
    <row r="887" spans="1:6">
      <c r="A887" s="411">
        <v>48015</v>
      </c>
      <c r="B887" s="718" t="s">
        <v>784</v>
      </c>
      <c r="C887" s="395" t="s">
        <v>89</v>
      </c>
      <c r="D887" s="396">
        <v>70.58</v>
      </c>
      <c r="E887" s="396">
        <v>0</v>
      </c>
      <c r="F887" s="409" t="s">
        <v>53</v>
      </c>
    </row>
    <row r="888" spans="1:6">
      <c r="A888" s="410">
        <v>48020</v>
      </c>
      <c r="B888" s="717" t="s">
        <v>785</v>
      </c>
      <c r="C888" s="393" t="s">
        <v>89</v>
      </c>
      <c r="D888" s="394">
        <v>4.82</v>
      </c>
      <c r="E888" s="394">
        <v>0</v>
      </c>
      <c r="F888" s="407" t="s">
        <v>53</v>
      </c>
    </row>
    <row r="889" spans="1:6">
      <c r="A889" s="411">
        <v>48035</v>
      </c>
      <c r="B889" s="718" t="s">
        <v>786</v>
      </c>
      <c r="C889" s="395" t="s">
        <v>89</v>
      </c>
      <c r="D889" s="396">
        <v>27.8</v>
      </c>
      <c r="E889" s="396">
        <v>0</v>
      </c>
      <c r="F889" s="409" t="s">
        <v>53</v>
      </c>
    </row>
    <row r="890" spans="1:6">
      <c r="A890" s="410">
        <v>48036</v>
      </c>
      <c r="B890" s="717" t="s">
        <v>5477</v>
      </c>
      <c r="C890" s="393" t="s">
        <v>89</v>
      </c>
      <c r="D890" s="394">
        <v>43.31</v>
      </c>
      <c r="E890" s="394">
        <v>0</v>
      </c>
      <c r="F890" s="407" t="s">
        <v>53</v>
      </c>
    </row>
    <row r="891" spans="1:6">
      <c r="A891" s="411">
        <v>48038</v>
      </c>
      <c r="B891" s="718" t="s">
        <v>787</v>
      </c>
      <c r="C891" s="395" t="s">
        <v>89</v>
      </c>
      <c r="D891" s="396">
        <v>7.46</v>
      </c>
      <c r="E891" s="396">
        <v>0</v>
      </c>
      <c r="F891" s="409" t="s">
        <v>53</v>
      </c>
    </row>
    <row r="892" spans="1:6">
      <c r="A892" s="410">
        <v>48041</v>
      </c>
      <c r="B892" s="717" t="s">
        <v>788</v>
      </c>
      <c r="C892" s="393" t="s">
        <v>89</v>
      </c>
      <c r="D892" s="394">
        <v>150.26</v>
      </c>
      <c r="E892" s="394">
        <v>0</v>
      </c>
      <c r="F892" s="407" t="s">
        <v>53</v>
      </c>
    </row>
    <row r="893" spans="1:6">
      <c r="A893" s="411">
        <v>48050</v>
      </c>
      <c r="B893" s="718" t="s">
        <v>789</v>
      </c>
      <c r="C893" s="395" t="s">
        <v>89</v>
      </c>
      <c r="D893" s="396">
        <v>8.1</v>
      </c>
      <c r="E893" s="396">
        <v>0</v>
      </c>
      <c r="F893" s="409" t="s">
        <v>53</v>
      </c>
    </row>
    <row r="894" spans="1:6">
      <c r="A894" s="410">
        <v>48051</v>
      </c>
      <c r="B894" s="717" t="s">
        <v>790</v>
      </c>
      <c r="C894" s="393" t="s">
        <v>89</v>
      </c>
      <c r="D894" s="394">
        <v>7.5</v>
      </c>
      <c r="E894" s="394">
        <v>0</v>
      </c>
      <c r="F894" s="407" t="s">
        <v>53</v>
      </c>
    </row>
    <row r="895" spans="1:6">
      <c r="A895" s="411">
        <v>48052</v>
      </c>
      <c r="B895" s="718" t="s">
        <v>791</v>
      </c>
      <c r="C895" s="395" t="s">
        <v>89</v>
      </c>
      <c r="D895" s="396">
        <v>7.1</v>
      </c>
      <c r="E895" s="396">
        <v>0</v>
      </c>
      <c r="F895" s="409" t="s">
        <v>53</v>
      </c>
    </row>
    <row r="896" spans="1:6">
      <c r="A896" s="410">
        <v>48053</v>
      </c>
      <c r="B896" s="717" t="s">
        <v>792</v>
      </c>
      <c r="C896" s="393" t="s">
        <v>89</v>
      </c>
      <c r="D896" s="394">
        <v>17.87</v>
      </c>
      <c r="E896" s="394">
        <v>0</v>
      </c>
      <c r="F896" s="407" t="s">
        <v>53</v>
      </c>
    </row>
    <row r="897" spans="1:6">
      <c r="A897" s="411">
        <v>48054</v>
      </c>
      <c r="B897" s="718" t="s">
        <v>793</v>
      </c>
      <c r="C897" s="395" t="s">
        <v>89</v>
      </c>
      <c r="D897" s="396">
        <v>3.33</v>
      </c>
      <c r="E897" s="396">
        <v>0</v>
      </c>
      <c r="F897" s="409" t="s">
        <v>53</v>
      </c>
    </row>
    <row r="898" spans="1:6">
      <c r="A898" s="410">
        <v>48055</v>
      </c>
      <c r="B898" s="717" t="s">
        <v>794</v>
      </c>
      <c r="C898" s="393" t="s">
        <v>89</v>
      </c>
      <c r="D898" s="394">
        <v>8.1</v>
      </c>
      <c r="E898" s="394">
        <v>0</v>
      </c>
      <c r="F898" s="407" t="s">
        <v>53</v>
      </c>
    </row>
    <row r="899" spans="1:6">
      <c r="A899" s="411">
        <v>48056</v>
      </c>
      <c r="B899" s="718" t="s">
        <v>795</v>
      </c>
      <c r="C899" s="395" t="s">
        <v>89</v>
      </c>
      <c r="D899" s="396">
        <v>3.98</v>
      </c>
      <c r="E899" s="396">
        <v>0</v>
      </c>
      <c r="F899" s="409" t="s">
        <v>53</v>
      </c>
    </row>
    <row r="900" spans="1:6">
      <c r="A900" s="410">
        <v>48057</v>
      </c>
      <c r="B900" s="717" t="s">
        <v>796</v>
      </c>
      <c r="C900" s="393" t="s">
        <v>89</v>
      </c>
      <c r="D900" s="394">
        <v>5.08</v>
      </c>
      <c r="E900" s="394">
        <v>0</v>
      </c>
      <c r="F900" s="407" t="s">
        <v>53</v>
      </c>
    </row>
    <row r="901" spans="1:6">
      <c r="A901" s="411">
        <v>48064</v>
      </c>
      <c r="B901" s="718" t="s">
        <v>797</v>
      </c>
      <c r="C901" s="395" t="s">
        <v>89</v>
      </c>
      <c r="D901" s="396">
        <v>8.1</v>
      </c>
      <c r="E901" s="396">
        <v>0</v>
      </c>
      <c r="F901" s="409" t="s">
        <v>53</v>
      </c>
    </row>
    <row r="902" spans="1:6">
      <c r="A902" s="410">
        <v>48067</v>
      </c>
      <c r="B902" s="717" t="s">
        <v>798</v>
      </c>
      <c r="C902" s="393" t="s">
        <v>89</v>
      </c>
      <c r="D902" s="394">
        <v>1.0900000000000001</v>
      </c>
      <c r="E902" s="394">
        <v>0</v>
      </c>
      <c r="F902" s="407" t="s">
        <v>53</v>
      </c>
    </row>
    <row r="903" spans="1:6">
      <c r="A903" s="411">
        <v>48070</v>
      </c>
      <c r="B903" s="718" t="s">
        <v>799</v>
      </c>
      <c r="C903" s="395" t="s">
        <v>89</v>
      </c>
      <c r="D903" s="396">
        <v>0.81</v>
      </c>
      <c r="E903" s="396">
        <v>0</v>
      </c>
      <c r="F903" s="409" t="s">
        <v>53</v>
      </c>
    </row>
    <row r="904" spans="1:6">
      <c r="A904" s="410">
        <v>48085</v>
      </c>
      <c r="B904" s="717" t="s">
        <v>800</v>
      </c>
      <c r="C904" s="393" t="s">
        <v>89</v>
      </c>
      <c r="D904" s="394">
        <v>34.880000000000003</v>
      </c>
      <c r="E904" s="394">
        <v>0</v>
      </c>
      <c r="F904" s="407" t="s">
        <v>53</v>
      </c>
    </row>
    <row r="905" spans="1:6">
      <c r="A905" s="408">
        <v>481</v>
      </c>
      <c r="B905" s="391" t="s">
        <v>801</v>
      </c>
      <c r="C905" s="395"/>
      <c r="D905" s="396"/>
      <c r="E905" s="396"/>
      <c r="F905" s="409"/>
    </row>
    <row r="906" spans="1:6">
      <c r="A906" s="410">
        <v>48120</v>
      </c>
      <c r="B906" s="717" t="s">
        <v>802</v>
      </c>
      <c r="C906" s="393" t="s">
        <v>89</v>
      </c>
      <c r="D906" s="394">
        <v>7.5</v>
      </c>
      <c r="E906" s="394">
        <v>0</v>
      </c>
      <c r="F906" s="407" t="s">
        <v>53</v>
      </c>
    </row>
    <row r="907" spans="1:6">
      <c r="A907" s="411">
        <v>48145</v>
      </c>
      <c r="B907" s="718" t="s">
        <v>803</v>
      </c>
      <c r="C907" s="395" t="s">
        <v>89</v>
      </c>
      <c r="D907" s="396">
        <v>1.88</v>
      </c>
      <c r="E907" s="396">
        <v>0</v>
      </c>
      <c r="F907" s="409" t="s">
        <v>53</v>
      </c>
    </row>
    <row r="908" spans="1:6">
      <c r="A908" s="410">
        <v>48146</v>
      </c>
      <c r="B908" s="717" t="s">
        <v>804</v>
      </c>
      <c r="C908" s="393" t="s">
        <v>89</v>
      </c>
      <c r="D908" s="394">
        <v>1.84</v>
      </c>
      <c r="E908" s="394">
        <v>0</v>
      </c>
      <c r="F908" s="407" t="s">
        <v>53</v>
      </c>
    </row>
    <row r="909" spans="1:6">
      <c r="A909" s="411">
        <v>48149</v>
      </c>
      <c r="B909" s="718" t="s">
        <v>805</v>
      </c>
      <c r="C909" s="395" t="s">
        <v>89</v>
      </c>
      <c r="D909" s="396">
        <v>20.04</v>
      </c>
      <c r="E909" s="396">
        <v>0</v>
      </c>
      <c r="F909" s="409" t="s">
        <v>53</v>
      </c>
    </row>
    <row r="910" spans="1:6">
      <c r="A910" s="410">
        <v>48150</v>
      </c>
      <c r="B910" s="717" t="s">
        <v>806</v>
      </c>
      <c r="C910" s="393" t="s">
        <v>86</v>
      </c>
      <c r="D910" s="394">
        <v>19.73</v>
      </c>
      <c r="E910" s="394">
        <v>0</v>
      </c>
      <c r="F910" s="407" t="s">
        <v>53</v>
      </c>
    </row>
    <row r="911" spans="1:6">
      <c r="A911" s="411">
        <v>48151</v>
      </c>
      <c r="B911" s="718" t="s">
        <v>807</v>
      </c>
      <c r="C911" s="395" t="s">
        <v>86</v>
      </c>
      <c r="D911" s="396">
        <v>14.84</v>
      </c>
      <c r="E911" s="396">
        <v>0</v>
      </c>
      <c r="F911" s="409" t="s">
        <v>53</v>
      </c>
    </row>
    <row r="912" spans="1:6">
      <c r="A912" s="410">
        <v>48152</v>
      </c>
      <c r="B912" s="717" t="s">
        <v>808</v>
      </c>
      <c r="C912" s="393" t="s">
        <v>86</v>
      </c>
      <c r="D912" s="394">
        <v>8.1300000000000008</v>
      </c>
      <c r="E912" s="394">
        <v>0</v>
      </c>
      <c r="F912" s="407" t="s">
        <v>53</v>
      </c>
    </row>
    <row r="913" spans="1:6">
      <c r="A913" s="408">
        <v>483</v>
      </c>
      <c r="B913" s="391" t="s">
        <v>486</v>
      </c>
      <c r="C913" s="395"/>
      <c r="D913" s="396"/>
      <c r="E913" s="396"/>
      <c r="F913" s="409"/>
    </row>
    <row r="914" spans="1:6">
      <c r="A914" s="410">
        <v>48340</v>
      </c>
      <c r="B914" s="717" t="s">
        <v>809</v>
      </c>
      <c r="C914" s="393" t="s">
        <v>89</v>
      </c>
      <c r="D914" s="394">
        <v>28.75</v>
      </c>
      <c r="E914" s="394">
        <v>0</v>
      </c>
      <c r="F914" s="407" t="s">
        <v>53</v>
      </c>
    </row>
    <row r="915" spans="1:6">
      <c r="A915" s="411">
        <v>48341</v>
      </c>
      <c r="B915" s="718" t="s">
        <v>810</v>
      </c>
      <c r="C915" s="395" t="s">
        <v>89</v>
      </c>
      <c r="D915" s="396">
        <v>50.44</v>
      </c>
      <c r="E915" s="396">
        <v>0</v>
      </c>
      <c r="F915" s="409" t="s">
        <v>53</v>
      </c>
    </row>
    <row r="916" spans="1:6">
      <c r="A916" s="410">
        <v>48342</v>
      </c>
      <c r="B916" s="717" t="s">
        <v>811</v>
      </c>
      <c r="C916" s="393" t="s">
        <v>89</v>
      </c>
      <c r="D916" s="394">
        <v>3.35</v>
      </c>
      <c r="E916" s="394">
        <v>0</v>
      </c>
      <c r="F916" s="407" t="s">
        <v>53</v>
      </c>
    </row>
    <row r="917" spans="1:6">
      <c r="A917" s="411">
        <v>48390</v>
      </c>
      <c r="B917" s="718" t="s">
        <v>812</v>
      </c>
      <c r="C917" s="395" t="s">
        <v>86</v>
      </c>
      <c r="D917" s="396">
        <v>21.42</v>
      </c>
      <c r="E917" s="396">
        <v>0</v>
      </c>
      <c r="F917" s="409" t="s">
        <v>53</v>
      </c>
    </row>
    <row r="918" spans="1:6">
      <c r="A918" s="406">
        <v>484</v>
      </c>
      <c r="B918" s="716" t="s">
        <v>813</v>
      </c>
      <c r="C918" s="393"/>
      <c r="D918" s="394"/>
      <c r="E918" s="394"/>
      <c r="F918" s="407"/>
    </row>
    <row r="919" spans="1:6">
      <c r="A919" s="411">
        <v>48444</v>
      </c>
      <c r="B919" s="718" t="s">
        <v>5478</v>
      </c>
      <c r="C919" s="395" t="s">
        <v>89</v>
      </c>
      <c r="D919" s="396">
        <v>8.93</v>
      </c>
      <c r="E919" s="396">
        <v>0</v>
      </c>
      <c r="F919" s="409" t="s">
        <v>53</v>
      </c>
    </row>
    <row r="920" spans="1:6">
      <c r="A920" s="410">
        <v>48458</v>
      </c>
      <c r="B920" s="717" t="s">
        <v>814</v>
      </c>
      <c r="C920" s="393" t="s">
        <v>89</v>
      </c>
      <c r="D920" s="394">
        <v>0.78</v>
      </c>
      <c r="E920" s="394">
        <v>0</v>
      </c>
      <c r="F920" s="407" t="s">
        <v>53</v>
      </c>
    </row>
    <row r="921" spans="1:6">
      <c r="A921" s="411">
        <v>48474</v>
      </c>
      <c r="B921" s="718" t="s">
        <v>815</v>
      </c>
      <c r="C921" s="395" t="s">
        <v>89</v>
      </c>
      <c r="D921" s="396">
        <v>94.48</v>
      </c>
      <c r="E921" s="396">
        <v>0</v>
      </c>
      <c r="F921" s="409" t="s">
        <v>53</v>
      </c>
    </row>
    <row r="922" spans="1:6">
      <c r="A922" s="406">
        <v>485</v>
      </c>
      <c r="B922" s="716" t="s">
        <v>813</v>
      </c>
      <c r="C922" s="393"/>
      <c r="D922" s="394"/>
      <c r="E922" s="394"/>
      <c r="F922" s="407"/>
    </row>
    <row r="923" spans="1:6">
      <c r="A923" s="411">
        <v>48502</v>
      </c>
      <c r="B923" s="718" t="s">
        <v>816</v>
      </c>
      <c r="C923" s="395" t="s">
        <v>89</v>
      </c>
      <c r="D923" s="396">
        <v>0.43</v>
      </c>
      <c r="E923" s="396">
        <v>0</v>
      </c>
      <c r="F923" s="409" t="s">
        <v>53</v>
      </c>
    </row>
    <row r="924" spans="1:6">
      <c r="A924" s="410">
        <v>48503</v>
      </c>
      <c r="B924" s="717" t="s">
        <v>817</v>
      </c>
      <c r="C924" s="393" t="s">
        <v>89</v>
      </c>
      <c r="D924" s="394">
        <v>0.65</v>
      </c>
      <c r="E924" s="394">
        <v>0</v>
      </c>
      <c r="F924" s="407" t="s">
        <v>53</v>
      </c>
    </row>
    <row r="925" spans="1:6">
      <c r="A925" s="411">
        <v>48505</v>
      </c>
      <c r="B925" s="718" t="s">
        <v>818</v>
      </c>
      <c r="C925" s="395" t="s">
        <v>89</v>
      </c>
      <c r="D925" s="396">
        <v>1.03</v>
      </c>
      <c r="E925" s="396">
        <v>0</v>
      </c>
      <c r="F925" s="409" t="s">
        <v>53</v>
      </c>
    </row>
    <row r="926" spans="1:6">
      <c r="A926" s="410">
        <v>48506</v>
      </c>
      <c r="B926" s="717" t="s">
        <v>819</v>
      </c>
      <c r="C926" s="393" t="s">
        <v>89</v>
      </c>
      <c r="D926" s="394">
        <v>1.72</v>
      </c>
      <c r="E926" s="394">
        <v>0</v>
      </c>
      <c r="F926" s="407" t="s">
        <v>53</v>
      </c>
    </row>
    <row r="927" spans="1:6">
      <c r="A927" s="411">
        <v>48508</v>
      </c>
      <c r="B927" s="718" t="s">
        <v>820</v>
      </c>
      <c r="C927" s="395" t="s">
        <v>89</v>
      </c>
      <c r="D927" s="396">
        <v>2.6</v>
      </c>
      <c r="E927" s="396">
        <v>0</v>
      </c>
      <c r="F927" s="409" t="s">
        <v>53</v>
      </c>
    </row>
    <row r="928" spans="1:6">
      <c r="A928" s="410">
        <v>48510</v>
      </c>
      <c r="B928" s="717" t="s">
        <v>821</v>
      </c>
      <c r="C928" s="393" t="s">
        <v>89</v>
      </c>
      <c r="D928" s="394">
        <v>3.76</v>
      </c>
      <c r="E928" s="394">
        <v>0</v>
      </c>
      <c r="F928" s="407" t="s">
        <v>53</v>
      </c>
    </row>
    <row r="929" spans="1:6">
      <c r="A929" s="411">
        <v>48512</v>
      </c>
      <c r="B929" s="718" t="s">
        <v>822</v>
      </c>
      <c r="C929" s="395" t="s">
        <v>89</v>
      </c>
      <c r="D929" s="396">
        <v>33.56</v>
      </c>
      <c r="E929" s="396">
        <v>0</v>
      </c>
      <c r="F929" s="409" t="s">
        <v>53</v>
      </c>
    </row>
    <row r="930" spans="1:6">
      <c r="A930" s="410">
        <v>48516</v>
      </c>
      <c r="B930" s="717" t="s">
        <v>823</v>
      </c>
      <c r="C930" s="393" t="s">
        <v>89</v>
      </c>
      <c r="D930" s="394">
        <v>0.31</v>
      </c>
      <c r="E930" s="394">
        <v>0</v>
      </c>
      <c r="F930" s="407" t="s">
        <v>53</v>
      </c>
    </row>
    <row r="931" spans="1:6">
      <c r="A931" s="411">
        <v>48517</v>
      </c>
      <c r="B931" s="718" t="s">
        <v>824</v>
      </c>
      <c r="C931" s="395" t="s">
        <v>89</v>
      </c>
      <c r="D931" s="396">
        <v>0.54</v>
      </c>
      <c r="E931" s="396">
        <v>0</v>
      </c>
      <c r="F931" s="409" t="s">
        <v>53</v>
      </c>
    </row>
    <row r="932" spans="1:6">
      <c r="A932" s="410">
        <v>48519</v>
      </c>
      <c r="B932" s="717" t="s">
        <v>825</v>
      </c>
      <c r="C932" s="393" t="s">
        <v>89</v>
      </c>
      <c r="D932" s="394">
        <v>1.04</v>
      </c>
      <c r="E932" s="394">
        <v>0</v>
      </c>
      <c r="F932" s="407" t="s">
        <v>53</v>
      </c>
    </row>
    <row r="933" spans="1:6">
      <c r="A933" s="411">
        <v>48520</v>
      </c>
      <c r="B933" s="718" t="s">
        <v>826</v>
      </c>
      <c r="C933" s="395" t="s">
        <v>89</v>
      </c>
      <c r="D933" s="396">
        <v>1.31</v>
      </c>
      <c r="E933" s="396">
        <v>0</v>
      </c>
      <c r="F933" s="409" t="s">
        <v>53</v>
      </c>
    </row>
    <row r="934" spans="1:6">
      <c r="A934" s="410">
        <v>48522</v>
      </c>
      <c r="B934" s="717" t="s">
        <v>827</v>
      </c>
      <c r="C934" s="393" t="s">
        <v>89</v>
      </c>
      <c r="D934" s="394">
        <v>2.29</v>
      </c>
      <c r="E934" s="394">
        <v>0</v>
      </c>
      <c r="F934" s="407" t="s">
        <v>53</v>
      </c>
    </row>
    <row r="935" spans="1:6">
      <c r="A935" s="411">
        <v>48524</v>
      </c>
      <c r="B935" s="718" t="s">
        <v>828</v>
      </c>
      <c r="C935" s="395" t="s">
        <v>89</v>
      </c>
      <c r="D935" s="396">
        <v>3.36</v>
      </c>
      <c r="E935" s="396">
        <v>0</v>
      </c>
      <c r="F935" s="409" t="s">
        <v>53</v>
      </c>
    </row>
    <row r="936" spans="1:6">
      <c r="A936" s="410">
        <v>48525</v>
      </c>
      <c r="B936" s="717" t="s">
        <v>829</v>
      </c>
      <c r="C936" s="393" t="s">
        <v>89</v>
      </c>
      <c r="D936" s="394">
        <v>21.05</v>
      </c>
      <c r="E936" s="394">
        <v>0</v>
      </c>
      <c r="F936" s="407" t="s">
        <v>53</v>
      </c>
    </row>
    <row r="937" spans="1:6">
      <c r="A937" s="411">
        <v>48534</v>
      </c>
      <c r="B937" s="718" t="s">
        <v>830</v>
      </c>
      <c r="C937" s="395" t="s">
        <v>89</v>
      </c>
      <c r="D937" s="396">
        <v>0.95</v>
      </c>
      <c r="E937" s="396">
        <v>0</v>
      </c>
      <c r="F937" s="409" t="s">
        <v>53</v>
      </c>
    </row>
    <row r="938" spans="1:6">
      <c r="A938" s="410">
        <v>48538</v>
      </c>
      <c r="B938" s="717" t="s">
        <v>831</v>
      </c>
      <c r="C938" s="393" t="s">
        <v>89</v>
      </c>
      <c r="D938" s="394">
        <v>1.19</v>
      </c>
      <c r="E938" s="394">
        <v>0</v>
      </c>
      <c r="F938" s="407" t="s">
        <v>53</v>
      </c>
    </row>
    <row r="939" spans="1:6">
      <c r="A939" s="411">
        <v>48553</v>
      </c>
      <c r="B939" s="718" t="s">
        <v>832</v>
      </c>
      <c r="C939" s="395" t="s">
        <v>89</v>
      </c>
      <c r="D939" s="396">
        <v>4.1100000000000003</v>
      </c>
      <c r="E939" s="396">
        <v>0</v>
      </c>
      <c r="F939" s="409" t="s">
        <v>53</v>
      </c>
    </row>
    <row r="940" spans="1:6">
      <c r="A940" s="410">
        <v>48556</v>
      </c>
      <c r="B940" s="717" t="s">
        <v>833</v>
      </c>
      <c r="C940" s="393" t="s">
        <v>89</v>
      </c>
      <c r="D940" s="394">
        <v>1.1599999999999999</v>
      </c>
      <c r="E940" s="394">
        <v>0</v>
      </c>
      <c r="F940" s="407" t="s">
        <v>53</v>
      </c>
    </row>
    <row r="941" spans="1:6">
      <c r="A941" s="411">
        <v>48589</v>
      </c>
      <c r="B941" s="718" t="s">
        <v>834</v>
      </c>
      <c r="C941" s="395" t="s">
        <v>89</v>
      </c>
      <c r="D941" s="396">
        <v>22.45</v>
      </c>
      <c r="E941" s="396">
        <v>0</v>
      </c>
      <c r="F941" s="409" t="s">
        <v>53</v>
      </c>
    </row>
    <row r="942" spans="1:6">
      <c r="A942" s="406">
        <v>486</v>
      </c>
      <c r="B942" s="716" t="s">
        <v>813</v>
      </c>
      <c r="C942" s="393"/>
      <c r="D942" s="394"/>
      <c r="E942" s="394"/>
      <c r="F942" s="407"/>
    </row>
    <row r="943" spans="1:6">
      <c r="A943" s="411">
        <v>48604</v>
      </c>
      <c r="B943" s="718" t="s">
        <v>835</v>
      </c>
      <c r="C943" s="395" t="s">
        <v>89</v>
      </c>
      <c r="D943" s="396">
        <v>0.9</v>
      </c>
      <c r="E943" s="396">
        <v>0</v>
      </c>
      <c r="F943" s="409" t="s">
        <v>53</v>
      </c>
    </row>
    <row r="944" spans="1:6">
      <c r="A944" s="410">
        <v>48605</v>
      </c>
      <c r="B944" s="717" t="s">
        <v>836</v>
      </c>
      <c r="C944" s="393" t="s">
        <v>89</v>
      </c>
      <c r="D944" s="394">
        <v>1.65</v>
      </c>
      <c r="E944" s="394">
        <v>0</v>
      </c>
      <c r="F944" s="407" t="s">
        <v>53</v>
      </c>
    </row>
    <row r="945" spans="1:6">
      <c r="A945" s="411">
        <v>48606</v>
      </c>
      <c r="B945" s="718" t="s">
        <v>837</v>
      </c>
      <c r="C945" s="395" t="s">
        <v>89</v>
      </c>
      <c r="D945" s="396">
        <v>3.24</v>
      </c>
      <c r="E945" s="396">
        <v>0</v>
      </c>
      <c r="F945" s="409" t="s">
        <v>53</v>
      </c>
    </row>
    <row r="946" spans="1:6">
      <c r="A946" s="410">
        <v>48607</v>
      </c>
      <c r="B946" s="717" t="s">
        <v>838</v>
      </c>
      <c r="C946" s="393" t="s">
        <v>89</v>
      </c>
      <c r="D946" s="394">
        <v>4.66</v>
      </c>
      <c r="E946" s="394">
        <v>0</v>
      </c>
      <c r="F946" s="407" t="s">
        <v>53</v>
      </c>
    </row>
    <row r="947" spans="1:6">
      <c r="A947" s="411">
        <v>48634</v>
      </c>
      <c r="B947" s="718" t="s">
        <v>839</v>
      </c>
      <c r="C947" s="395" t="s">
        <v>86</v>
      </c>
      <c r="D947" s="396">
        <v>10.17</v>
      </c>
      <c r="E947" s="396">
        <v>0</v>
      </c>
      <c r="F947" s="409" t="s">
        <v>53</v>
      </c>
    </row>
    <row r="948" spans="1:6">
      <c r="A948" s="410">
        <v>48678</v>
      </c>
      <c r="B948" s="717" t="s">
        <v>840</v>
      </c>
      <c r="C948" s="393" t="s">
        <v>89</v>
      </c>
      <c r="D948" s="394">
        <v>1.65</v>
      </c>
      <c r="E948" s="394">
        <v>0</v>
      </c>
      <c r="F948" s="407" t="s">
        <v>53</v>
      </c>
    </row>
    <row r="949" spans="1:6">
      <c r="A949" s="411">
        <v>48679</v>
      </c>
      <c r="B949" s="718" t="s">
        <v>841</v>
      </c>
      <c r="C949" s="395" t="s">
        <v>89</v>
      </c>
      <c r="D949" s="396">
        <v>3.33</v>
      </c>
      <c r="E949" s="396">
        <v>0</v>
      </c>
      <c r="F949" s="409" t="s">
        <v>53</v>
      </c>
    </row>
    <row r="950" spans="1:6">
      <c r="A950" s="410">
        <v>48680</v>
      </c>
      <c r="B950" s="717" t="s">
        <v>842</v>
      </c>
      <c r="C950" s="393" t="s">
        <v>89</v>
      </c>
      <c r="D950" s="394">
        <v>4.7300000000000004</v>
      </c>
      <c r="E950" s="394">
        <v>0</v>
      </c>
      <c r="F950" s="407" t="s">
        <v>53</v>
      </c>
    </row>
    <row r="951" spans="1:6">
      <c r="A951" s="408">
        <v>487</v>
      </c>
      <c r="B951" s="391" t="s">
        <v>843</v>
      </c>
      <c r="C951" s="395"/>
      <c r="D951" s="396"/>
      <c r="E951" s="396"/>
      <c r="F951" s="409"/>
    </row>
    <row r="952" spans="1:6">
      <c r="A952" s="410">
        <v>48701</v>
      </c>
      <c r="B952" s="717" t="s">
        <v>844</v>
      </c>
      <c r="C952" s="393" t="s">
        <v>86</v>
      </c>
      <c r="D952" s="394">
        <v>15.19</v>
      </c>
      <c r="E952" s="394">
        <v>0</v>
      </c>
      <c r="F952" s="407" t="s">
        <v>53</v>
      </c>
    </row>
    <row r="953" spans="1:6">
      <c r="A953" s="411">
        <v>48730</v>
      </c>
      <c r="B953" s="718" t="s">
        <v>845</v>
      </c>
      <c r="C953" s="395" t="s">
        <v>89</v>
      </c>
      <c r="D953" s="396">
        <v>42.22</v>
      </c>
      <c r="E953" s="396">
        <v>0</v>
      </c>
      <c r="F953" s="409" t="s">
        <v>53</v>
      </c>
    </row>
    <row r="954" spans="1:6">
      <c r="A954" s="410">
        <v>48744</v>
      </c>
      <c r="B954" s="717" t="s">
        <v>5479</v>
      </c>
      <c r="C954" s="393" t="s">
        <v>89</v>
      </c>
      <c r="D954" s="394">
        <v>40.4</v>
      </c>
      <c r="E954" s="394">
        <v>0</v>
      </c>
      <c r="F954" s="407" t="s">
        <v>53</v>
      </c>
    </row>
    <row r="955" spans="1:6">
      <c r="A955" s="411">
        <v>48747</v>
      </c>
      <c r="B955" s="718" t="s">
        <v>846</v>
      </c>
      <c r="C955" s="395" t="s">
        <v>89</v>
      </c>
      <c r="D955" s="396">
        <v>0.55000000000000004</v>
      </c>
      <c r="E955" s="396">
        <v>0</v>
      </c>
      <c r="F955" s="409" t="s">
        <v>53</v>
      </c>
    </row>
    <row r="956" spans="1:6">
      <c r="A956" s="410">
        <v>48763</v>
      </c>
      <c r="B956" s="717" t="s">
        <v>847</v>
      </c>
      <c r="C956" s="393" t="s">
        <v>89</v>
      </c>
      <c r="D956" s="394">
        <v>12.27</v>
      </c>
      <c r="E956" s="394">
        <v>0</v>
      </c>
      <c r="F956" s="407" t="s">
        <v>53</v>
      </c>
    </row>
    <row r="957" spans="1:6">
      <c r="A957" s="411">
        <v>48772</v>
      </c>
      <c r="B957" s="718" t="s">
        <v>848</v>
      </c>
      <c r="C957" s="395" t="s">
        <v>89</v>
      </c>
      <c r="D957" s="396">
        <v>153.71</v>
      </c>
      <c r="E957" s="396">
        <v>0</v>
      </c>
      <c r="F957" s="409" t="s">
        <v>53</v>
      </c>
    </row>
    <row r="958" spans="1:6">
      <c r="A958" s="410">
        <v>48782</v>
      </c>
      <c r="B958" s="717" t="s">
        <v>849</v>
      </c>
      <c r="C958" s="393" t="s">
        <v>89</v>
      </c>
      <c r="D958" s="394">
        <v>21.99</v>
      </c>
      <c r="E958" s="394">
        <v>0</v>
      </c>
      <c r="F958" s="407" t="s">
        <v>53</v>
      </c>
    </row>
    <row r="959" spans="1:6">
      <c r="A959" s="411">
        <v>48784</v>
      </c>
      <c r="B959" s="718" t="s">
        <v>850</v>
      </c>
      <c r="C959" s="395" t="s">
        <v>89</v>
      </c>
      <c r="D959" s="396">
        <v>140.12</v>
      </c>
      <c r="E959" s="396">
        <v>0</v>
      </c>
      <c r="F959" s="409" t="s">
        <v>53</v>
      </c>
    </row>
    <row r="960" spans="1:6">
      <c r="A960" s="410">
        <v>48790</v>
      </c>
      <c r="B960" s="717" t="s">
        <v>851</v>
      </c>
      <c r="C960" s="393" t="s">
        <v>89</v>
      </c>
      <c r="D960" s="394">
        <v>246.23</v>
      </c>
      <c r="E960" s="394">
        <v>0</v>
      </c>
      <c r="F960" s="407" t="s">
        <v>53</v>
      </c>
    </row>
    <row r="961" spans="1:6">
      <c r="A961" s="411">
        <v>48794</v>
      </c>
      <c r="B961" s="718" t="s">
        <v>852</v>
      </c>
      <c r="C961" s="395" t="s">
        <v>89</v>
      </c>
      <c r="D961" s="396">
        <v>20.12</v>
      </c>
      <c r="E961" s="396">
        <v>0</v>
      </c>
      <c r="F961" s="409" t="s">
        <v>53</v>
      </c>
    </row>
    <row r="962" spans="1:6">
      <c r="A962" s="406">
        <v>488</v>
      </c>
      <c r="B962" s="716" t="s">
        <v>279</v>
      </c>
      <c r="C962" s="393"/>
      <c r="D962" s="394"/>
      <c r="E962" s="394"/>
      <c r="F962" s="407"/>
    </row>
    <row r="963" spans="1:6">
      <c r="A963" s="411">
        <v>48860</v>
      </c>
      <c r="B963" s="718" t="s">
        <v>853</v>
      </c>
      <c r="C963" s="395" t="s">
        <v>89</v>
      </c>
      <c r="D963" s="396">
        <v>10.18</v>
      </c>
      <c r="E963" s="396">
        <v>0</v>
      </c>
      <c r="F963" s="409" t="s">
        <v>53</v>
      </c>
    </row>
    <row r="964" spans="1:6">
      <c r="A964" s="406">
        <v>489</v>
      </c>
      <c r="B964" s="716" t="s">
        <v>486</v>
      </c>
      <c r="C964" s="393"/>
      <c r="D964" s="394"/>
      <c r="E964" s="394"/>
      <c r="F964" s="407"/>
    </row>
    <row r="965" spans="1:6">
      <c r="A965" s="411">
        <v>48917</v>
      </c>
      <c r="B965" s="718" t="s">
        <v>854</v>
      </c>
      <c r="C965" s="395" t="s">
        <v>86</v>
      </c>
      <c r="D965" s="396">
        <v>2.34</v>
      </c>
      <c r="E965" s="396">
        <v>0</v>
      </c>
      <c r="F965" s="409" t="s">
        <v>53</v>
      </c>
    </row>
    <row r="966" spans="1:6">
      <c r="A966" s="410">
        <v>48926</v>
      </c>
      <c r="B966" s="717" t="s">
        <v>855</v>
      </c>
      <c r="C966" s="393" t="s">
        <v>89</v>
      </c>
      <c r="D966" s="394">
        <v>1.48</v>
      </c>
      <c r="E966" s="394">
        <v>0</v>
      </c>
      <c r="F966" s="407" t="s">
        <v>53</v>
      </c>
    </row>
    <row r="967" spans="1:6">
      <c r="A967" s="411">
        <v>48986</v>
      </c>
      <c r="B967" s="718" t="s">
        <v>856</v>
      </c>
      <c r="C967" s="395" t="s">
        <v>86</v>
      </c>
      <c r="D967" s="396">
        <v>25.9</v>
      </c>
      <c r="E967" s="396">
        <v>0</v>
      </c>
      <c r="F967" s="409" t="s">
        <v>53</v>
      </c>
    </row>
    <row r="968" spans="1:6">
      <c r="A968" s="410">
        <v>48987</v>
      </c>
      <c r="B968" s="717" t="s">
        <v>10224</v>
      </c>
      <c r="C968" s="393" t="s">
        <v>89</v>
      </c>
      <c r="D968" s="394">
        <v>17.45</v>
      </c>
      <c r="E968" s="394">
        <v>0</v>
      </c>
      <c r="F968" s="407" t="s">
        <v>53</v>
      </c>
    </row>
    <row r="969" spans="1:6">
      <c r="A969" s="411">
        <v>48988</v>
      </c>
      <c r="B969" s="718" t="s">
        <v>857</v>
      </c>
      <c r="C969" s="395" t="s">
        <v>86</v>
      </c>
      <c r="D969" s="396">
        <v>43.97</v>
      </c>
      <c r="E969" s="396">
        <v>0</v>
      </c>
      <c r="F969" s="409" t="s">
        <v>53</v>
      </c>
    </row>
    <row r="970" spans="1:6">
      <c r="A970" s="406">
        <v>490</v>
      </c>
      <c r="B970" s="716" t="s">
        <v>858</v>
      </c>
      <c r="C970" s="393"/>
      <c r="D970" s="394"/>
      <c r="E970" s="394"/>
      <c r="F970" s="407"/>
    </row>
    <row r="971" spans="1:6">
      <c r="A971" s="411">
        <v>49002</v>
      </c>
      <c r="B971" s="718" t="s">
        <v>5480</v>
      </c>
      <c r="C971" s="395" t="s">
        <v>89</v>
      </c>
      <c r="D971" s="396">
        <v>7.4</v>
      </c>
      <c r="E971" s="396">
        <v>0</v>
      </c>
      <c r="F971" s="409" t="s">
        <v>53</v>
      </c>
    </row>
    <row r="972" spans="1:6">
      <c r="A972" s="410">
        <v>49064</v>
      </c>
      <c r="B972" s="717" t="s">
        <v>859</v>
      </c>
      <c r="C972" s="393" t="s">
        <v>89</v>
      </c>
      <c r="D972" s="394">
        <v>1.1000000000000001</v>
      </c>
      <c r="E972" s="394">
        <v>0</v>
      </c>
      <c r="F972" s="407" t="s">
        <v>53</v>
      </c>
    </row>
    <row r="973" spans="1:6">
      <c r="A973" s="411">
        <v>49072</v>
      </c>
      <c r="B973" s="718" t="s">
        <v>860</v>
      </c>
      <c r="C973" s="395" t="s">
        <v>89</v>
      </c>
      <c r="D973" s="396">
        <v>25.13</v>
      </c>
      <c r="E973" s="396">
        <v>0</v>
      </c>
      <c r="F973" s="409" t="s">
        <v>53</v>
      </c>
    </row>
    <row r="974" spans="1:6">
      <c r="A974" s="406">
        <v>491</v>
      </c>
      <c r="B974" s="716" t="s">
        <v>858</v>
      </c>
      <c r="C974" s="393"/>
      <c r="D974" s="394"/>
      <c r="E974" s="394"/>
      <c r="F974" s="407"/>
    </row>
    <row r="975" spans="1:6">
      <c r="A975" s="411">
        <v>49101</v>
      </c>
      <c r="B975" s="718" t="s">
        <v>861</v>
      </c>
      <c r="C975" s="395" t="s">
        <v>89</v>
      </c>
      <c r="D975" s="396">
        <v>219.78</v>
      </c>
      <c r="E975" s="396">
        <v>0</v>
      </c>
      <c r="F975" s="409" t="s">
        <v>53</v>
      </c>
    </row>
    <row r="976" spans="1:6">
      <c r="A976" s="410">
        <v>49104</v>
      </c>
      <c r="B976" s="717" t="s">
        <v>862</v>
      </c>
      <c r="C976" s="393" t="s">
        <v>89</v>
      </c>
      <c r="D976" s="394">
        <v>0.77</v>
      </c>
      <c r="E976" s="394">
        <v>0</v>
      </c>
      <c r="F976" s="407" t="s">
        <v>53</v>
      </c>
    </row>
    <row r="977" spans="1:6">
      <c r="A977" s="411">
        <v>49112</v>
      </c>
      <c r="B977" s="718" t="s">
        <v>863</v>
      </c>
      <c r="C977" s="395" t="s">
        <v>89</v>
      </c>
      <c r="D977" s="396">
        <v>37.049999999999997</v>
      </c>
      <c r="E977" s="396">
        <v>0</v>
      </c>
      <c r="F977" s="409" t="s">
        <v>53</v>
      </c>
    </row>
    <row r="978" spans="1:6">
      <c r="A978" s="410">
        <v>49123</v>
      </c>
      <c r="B978" s="717" t="s">
        <v>864</v>
      </c>
      <c r="C978" s="393" t="s">
        <v>89</v>
      </c>
      <c r="D978" s="394">
        <v>1.02</v>
      </c>
      <c r="E978" s="394">
        <v>0</v>
      </c>
      <c r="F978" s="407" t="s">
        <v>53</v>
      </c>
    </row>
    <row r="979" spans="1:6">
      <c r="A979" s="411">
        <v>49143</v>
      </c>
      <c r="B979" s="718" t="s">
        <v>865</v>
      </c>
      <c r="C979" s="395" t="s">
        <v>89</v>
      </c>
      <c r="D979" s="396">
        <v>97.32</v>
      </c>
      <c r="E979" s="396">
        <v>0</v>
      </c>
      <c r="F979" s="409" t="s">
        <v>53</v>
      </c>
    </row>
    <row r="980" spans="1:6">
      <c r="A980" s="410">
        <v>49165</v>
      </c>
      <c r="B980" s="717" t="s">
        <v>866</v>
      </c>
      <c r="C980" s="393" t="s">
        <v>89</v>
      </c>
      <c r="D980" s="394">
        <v>96.6</v>
      </c>
      <c r="E980" s="394">
        <v>0</v>
      </c>
      <c r="F980" s="407" t="s">
        <v>53</v>
      </c>
    </row>
    <row r="981" spans="1:6">
      <c r="A981" s="408">
        <v>492</v>
      </c>
      <c r="B981" s="391" t="s">
        <v>867</v>
      </c>
      <c r="C981" s="395"/>
      <c r="D981" s="396"/>
      <c r="E981" s="396"/>
      <c r="F981" s="409"/>
    </row>
    <row r="982" spans="1:6">
      <c r="A982" s="410">
        <v>49227</v>
      </c>
      <c r="B982" s="717" t="s">
        <v>868</v>
      </c>
      <c r="C982" s="393" t="s">
        <v>89</v>
      </c>
      <c r="D982" s="394">
        <v>1.49</v>
      </c>
      <c r="E982" s="394">
        <v>0</v>
      </c>
      <c r="F982" s="407" t="s">
        <v>53</v>
      </c>
    </row>
    <row r="983" spans="1:6">
      <c r="A983" s="411">
        <v>49228</v>
      </c>
      <c r="B983" s="718" t="s">
        <v>869</v>
      </c>
      <c r="C983" s="395" t="s">
        <v>89</v>
      </c>
      <c r="D983" s="396">
        <v>2.21</v>
      </c>
      <c r="E983" s="396">
        <v>0</v>
      </c>
      <c r="F983" s="409" t="s">
        <v>53</v>
      </c>
    </row>
    <row r="984" spans="1:6">
      <c r="A984" s="410">
        <v>49241</v>
      </c>
      <c r="B984" s="717" t="s">
        <v>870</v>
      </c>
      <c r="C984" s="393" t="s">
        <v>89</v>
      </c>
      <c r="D984" s="394">
        <v>2.48</v>
      </c>
      <c r="E984" s="394">
        <v>0</v>
      </c>
      <c r="F984" s="407" t="s">
        <v>53</v>
      </c>
    </row>
    <row r="985" spans="1:6">
      <c r="A985" s="411">
        <v>49242</v>
      </c>
      <c r="B985" s="718" t="s">
        <v>871</v>
      </c>
      <c r="C985" s="395" t="s">
        <v>89</v>
      </c>
      <c r="D985" s="396">
        <v>1.48</v>
      </c>
      <c r="E985" s="396">
        <v>0</v>
      </c>
      <c r="F985" s="409" t="s">
        <v>53</v>
      </c>
    </row>
    <row r="986" spans="1:6">
      <c r="A986" s="410">
        <v>49243</v>
      </c>
      <c r="B986" s="717" t="s">
        <v>872</v>
      </c>
      <c r="C986" s="393" t="s">
        <v>89</v>
      </c>
      <c r="D986" s="394">
        <v>2.94</v>
      </c>
      <c r="E986" s="394">
        <v>0</v>
      </c>
      <c r="F986" s="407" t="s">
        <v>53</v>
      </c>
    </row>
    <row r="987" spans="1:6">
      <c r="A987" s="411">
        <v>49247</v>
      </c>
      <c r="B987" s="718" t="s">
        <v>873</v>
      </c>
      <c r="C987" s="395" t="s">
        <v>89</v>
      </c>
      <c r="D987" s="396">
        <v>3.61</v>
      </c>
      <c r="E987" s="396">
        <v>0</v>
      </c>
      <c r="F987" s="409" t="s">
        <v>53</v>
      </c>
    </row>
    <row r="988" spans="1:6">
      <c r="A988" s="410">
        <v>49249</v>
      </c>
      <c r="B988" s="717" t="s">
        <v>874</v>
      </c>
      <c r="C988" s="393" t="s">
        <v>89</v>
      </c>
      <c r="D988" s="394">
        <v>3.41</v>
      </c>
      <c r="E988" s="394">
        <v>0</v>
      </c>
      <c r="F988" s="407" t="s">
        <v>53</v>
      </c>
    </row>
    <row r="989" spans="1:6">
      <c r="A989" s="411">
        <v>49274</v>
      </c>
      <c r="B989" s="718" t="s">
        <v>875</v>
      </c>
      <c r="C989" s="395" t="s">
        <v>89</v>
      </c>
      <c r="D989" s="396">
        <v>35.700000000000003</v>
      </c>
      <c r="E989" s="396">
        <v>0</v>
      </c>
      <c r="F989" s="409" t="s">
        <v>53</v>
      </c>
    </row>
    <row r="990" spans="1:6">
      <c r="A990" s="410">
        <v>49275</v>
      </c>
      <c r="B990" s="717" t="s">
        <v>876</v>
      </c>
      <c r="C990" s="393" t="s">
        <v>89</v>
      </c>
      <c r="D990" s="394">
        <v>51.39</v>
      </c>
      <c r="E990" s="394">
        <v>0</v>
      </c>
      <c r="F990" s="407" t="s">
        <v>53</v>
      </c>
    </row>
    <row r="991" spans="1:6">
      <c r="A991" s="411">
        <v>49289</v>
      </c>
      <c r="B991" s="718" t="s">
        <v>877</v>
      </c>
      <c r="C991" s="395" t="s">
        <v>89</v>
      </c>
      <c r="D991" s="396">
        <v>4.32</v>
      </c>
      <c r="E991" s="396">
        <v>0</v>
      </c>
      <c r="F991" s="409" t="s">
        <v>53</v>
      </c>
    </row>
    <row r="992" spans="1:6">
      <c r="A992" s="406">
        <v>494</v>
      </c>
      <c r="B992" s="716" t="s">
        <v>878</v>
      </c>
      <c r="C992" s="393"/>
      <c r="D992" s="394"/>
      <c r="E992" s="394"/>
      <c r="F992" s="407"/>
    </row>
    <row r="993" spans="1:6">
      <c r="A993" s="411">
        <v>49408</v>
      </c>
      <c r="B993" s="718" t="s">
        <v>879</v>
      </c>
      <c r="C993" s="395" t="s">
        <v>89</v>
      </c>
      <c r="D993" s="396">
        <v>5.51</v>
      </c>
      <c r="E993" s="396">
        <v>0</v>
      </c>
      <c r="F993" s="409" t="s">
        <v>53</v>
      </c>
    </row>
    <row r="994" spans="1:6">
      <c r="A994" s="410">
        <v>49424</v>
      </c>
      <c r="B994" s="717" t="s">
        <v>880</v>
      </c>
      <c r="C994" s="393" t="s">
        <v>89</v>
      </c>
      <c r="D994" s="394">
        <v>3.6</v>
      </c>
      <c r="E994" s="394">
        <v>0</v>
      </c>
      <c r="F994" s="407" t="s">
        <v>53</v>
      </c>
    </row>
    <row r="995" spans="1:6">
      <c r="A995" s="411">
        <v>49428</v>
      </c>
      <c r="B995" s="718" t="s">
        <v>10225</v>
      </c>
      <c r="C995" s="395" t="s">
        <v>89</v>
      </c>
      <c r="D995" s="396">
        <v>1.1000000000000001</v>
      </c>
      <c r="E995" s="396">
        <v>0</v>
      </c>
      <c r="F995" s="409" t="s">
        <v>53</v>
      </c>
    </row>
    <row r="996" spans="1:6">
      <c r="A996" s="410">
        <v>49433</v>
      </c>
      <c r="B996" s="717" t="s">
        <v>882</v>
      </c>
      <c r="C996" s="393" t="s">
        <v>89</v>
      </c>
      <c r="D996" s="394">
        <v>3.31</v>
      </c>
      <c r="E996" s="394">
        <v>0</v>
      </c>
      <c r="F996" s="407" t="s">
        <v>53</v>
      </c>
    </row>
    <row r="997" spans="1:6">
      <c r="A997" s="411">
        <v>49459</v>
      </c>
      <c r="B997" s="718" t="s">
        <v>883</v>
      </c>
      <c r="C997" s="395" t="s">
        <v>89</v>
      </c>
      <c r="D997" s="396">
        <v>170.78</v>
      </c>
      <c r="E997" s="396">
        <v>0</v>
      </c>
      <c r="F997" s="409" t="s">
        <v>53</v>
      </c>
    </row>
    <row r="998" spans="1:6">
      <c r="A998" s="410">
        <v>49463</v>
      </c>
      <c r="B998" s="717" t="s">
        <v>884</v>
      </c>
      <c r="C998" s="393" t="s">
        <v>89</v>
      </c>
      <c r="D998" s="394">
        <v>29.99</v>
      </c>
      <c r="E998" s="394">
        <v>0</v>
      </c>
      <c r="F998" s="407" t="s">
        <v>53</v>
      </c>
    </row>
    <row r="999" spans="1:6">
      <c r="A999" s="411">
        <v>49464</v>
      </c>
      <c r="B999" s="718" t="s">
        <v>885</v>
      </c>
      <c r="C999" s="395" t="s">
        <v>89</v>
      </c>
      <c r="D999" s="396">
        <v>44.25</v>
      </c>
      <c r="E999" s="396">
        <v>0</v>
      </c>
      <c r="F999" s="409" t="s">
        <v>53</v>
      </c>
    </row>
    <row r="1000" spans="1:6">
      <c r="A1000" s="410">
        <v>49488</v>
      </c>
      <c r="B1000" s="717" t="s">
        <v>886</v>
      </c>
      <c r="C1000" s="393" t="s">
        <v>89</v>
      </c>
      <c r="D1000" s="394">
        <v>1.22</v>
      </c>
      <c r="E1000" s="394">
        <v>0</v>
      </c>
      <c r="F1000" s="407" t="s">
        <v>53</v>
      </c>
    </row>
    <row r="1001" spans="1:6">
      <c r="A1001" s="411">
        <v>49492</v>
      </c>
      <c r="B1001" s="718" t="s">
        <v>4385</v>
      </c>
      <c r="C1001" s="395" t="s">
        <v>89</v>
      </c>
      <c r="D1001" s="396">
        <v>2.2200000000000002</v>
      </c>
      <c r="E1001" s="396">
        <v>0</v>
      </c>
      <c r="F1001" s="409" t="s">
        <v>53</v>
      </c>
    </row>
    <row r="1002" spans="1:6">
      <c r="A1002" s="410">
        <v>49493</v>
      </c>
      <c r="B1002" s="717" t="s">
        <v>4386</v>
      </c>
      <c r="C1002" s="393" t="s">
        <v>89</v>
      </c>
      <c r="D1002" s="394">
        <v>3.83</v>
      </c>
      <c r="E1002" s="394">
        <v>0</v>
      </c>
      <c r="F1002" s="407" t="s">
        <v>53</v>
      </c>
    </row>
    <row r="1003" spans="1:6">
      <c r="A1003" s="408">
        <v>495</v>
      </c>
      <c r="B1003" s="391" t="s">
        <v>264</v>
      </c>
      <c r="C1003" s="395"/>
      <c r="D1003" s="396"/>
      <c r="E1003" s="396"/>
      <c r="F1003" s="409"/>
    </row>
    <row r="1004" spans="1:6">
      <c r="A1004" s="410">
        <v>49502</v>
      </c>
      <c r="B1004" s="717" t="s">
        <v>887</v>
      </c>
      <c r="C1004" s="393" t="s">
        <v>89</v>
      </c>
      <c r="D1004" s="394">
        <v>0.77</v>
      </c>
      <c r="E1004" s="394">
        <v>0</v>
      </c>
      <c r="F1004" s="407" t="s">
        <v>53</v>
      </c>
    </row>
    <row r="1005" spans="1:6">
      <c r="A1005" s="411">
        <v>49503</v>
      </c>
      <c r="B1005" s="718" t="s">
        <v>888</v>
      </c>
      <c r="C1005" s="395" t="s">
        <v>89</v>
      </c>
      <c r="D1005" s="396">
        <v>14.65</v>
      </c>
      <c r="E1005" s="396">
        <v>0</v>
      </c>
      <c r="F1005" s="409" t="s">
        <v>53</v>
      </c>
    </row>
    <row r="1006" spans="1:6">
      <c r="A1006" s="410">
        <v>49505</v>
      </c>
      <c r="B1006" s="717" t="s">
        <v>889</v>
      </c>
      <c r="C1006" s="393" t="s">
        <v>89</v>
      </c>
      <c r="D1006" s="394">
        <v>2.54</v>
      </c>
      <c r="E1006" s="394">
        <v>0</v>
      </c>
      <c r="F1006" s="407" t="s">
        <v>53</v>
      </c>
    </row>
    <row r="1007" spans="1:6">
      <c r="A1007" s="411">
        <v>49506</v>
      </c>
      <c r="B1007" s="718" t="s">
        <v>890</v>
      </c>
      <c r="C1007" s="395" t="s">
        <v>89</v>
      </c>
      <c r="D1007" s="396">
        <v>13.84</v>
      </c>
      <c r="E1007" s="396">
        <v>0</v>
      </c>
      <c r="F1007" s="409" t="s">
        <v>53</v>
      </c>
    </row>
    <row r="1008" spans="1:6">
      <c r="A1008" s="410">
        <v>49507</v>
      </c>
      <c r="B1008" s="717" t="s">
        <v>891</v>
      </c>
      <c r="C1008" s="393" t="s">
        <v>89</v>
      </c>
      <c r="D1008" s="394">
        <v>5.52</v>
      </c>
      <c r="E1008" s="394">
        <v>0</v>
      </c>
      <c r="F1008" s="407" t="s">
        <v>53</v>
      </c>
    </row>
    <row r="1009" spans="1:6">
      <c r="A1009" s="411">
        <v>49509</v>
      </c>
      <c r="B1009" s="718" t="s">
        <v>892</v>
      </c>
      <c r="C1009" s="395" t="s">
        <v>89</v>
      </c>
      <c r="D1009" s="396">
        <v>177.68</v>
      </c>
      <c r="E1009" s="396">
        <v>0</v>
      </c>
      <c r="F1009" s="409" t="s">
        <v>53</v>
      </c>
    </row>
    <row r="1010" spans="1:6">
      <c r="A1010" s="410">
        <v>49510</v>
      </c>
      <c r="B1010" s="717" t="s">
        <v>893</v>
      </c>
      <c r="C1010" s="393" t="s">
        <v>89</v>
      </c>
      <c r="D1010" s="394">
        <v>422.96</v>
      </c>
      <c r="E1010" s="394">
        <v>0</v>
      </c>
      <c r="F1010" s="407" t="s">
        <v>53</v>
      </c>
    </row>
    <row r="1011" spans="1:6">
      <c r="A1011" s="411">
        <v>49512</v>
      </c>
      <c r="B1011" s="718" t="s">
        <v>894</v>
      </c>
      <c r="C1011" s="395" t="s">
        <v>89</v>
      </c>
      <c r="D1011" s="396">
        <v>29.9</v>
      </c>
      <c r="E1011" s="396">
        <v>0</v>
      </c>
      <c r="F1011" s="409" t="s">
        <v>53</v>
      </c>
    </row>
    <row r="1012" spans="1:6">
      <c r="A1012" s="410">
        <v>49514</v>
      </c>
      <c r="B1012" s="717" t="s">
        <v>895</v>
      </c>
      <c r="C1012" s="393" t="s">
        <v>89</v>
      </c>
      <c r="D1012" s="394">
        <v>9.7100000000000009</v>
      </c>
      <c r="E1012" s="394">
        <v>0</v>
      </c>
      <c r="F1012" s="407" t="s">
        <v>53</v>
      </c>
    </row>
    <row r="1013" spans="1:6">
      <c r="A1013" s="411">
        <v>49515</v>
      </c>
      <c r="B1013" s="718" t="s">
        <v>896</v>
      </c>
      <c r="C1013" s="395" t="s">
        <v>89</v>
      </c>
      <c r="D1013" s="396">
        <v>229.66</v>
      </c>
      <c r="E1013" s="396">
        <v>0</v>
      </c>
      <c r="F1013" s="409" t="s">
        <v>53</v>
      </c>
    </row>
    <row r="1014" spans="1:6">
      <c r="A1014" s="410">
        <v>49521</v>
      </c>
      <c r="B1014" s="717" t="s">
        <v>897</v>
      </c>
      <c r="C1014" s="393" t="s">
        <v>89</v>
      </c>
      <c r="D1014" s="394">
        <v>5.01</v>
      </c>
      <c r="E1014" s="394">
        <v>0</v>
      </c>
      <c r="F1014" s="407" t="s">
        <v>53</v>
      </c>
    </row>
    <row r="1015" spans="1:6">
      <c r="A1015" s="411">
        <v>49537</v>
      </c>
      <c r="B1015" s="718" t="s">
        <v>898</v>
      </c>
      <c r="C1015" s="395" t="s">
        <v>89</v>
      </c>
      <c r="D1015" s="396">
        <v>5.27</v>
      </c>
      <c r="E1015" s="396">
        <v>0</v>
      </c>
      <c r="F1015" s="409" t="s">
        <v>53</v>
      </c>
    </row>
    <row r="1016" spans="1:6">
      <c r="A1016" s="410">
        <v>49556</v>
      </c>
      <c r="B1016" s="717" t="s">
        <v>899</v>
      </c>
      <c r="C1016" s="393" t="s">
        <v>89</v>
      </c>
      <c r="D1016" s="394">
        <v>103.27</v>
      </c>
      <c r="E1016" s="394">
        <v>0</v>
      </c>
      <c r="F1016" s="407" t="s">
        <v>53</v>
      </c>
    </row>
    <row r="1017" spans="1:6">
      <c r="A1017" s="411">
        <v>49565</v>
      </c>
      <c r="B1017" s="718" t="s">
        <v>900</v>
      </c>
      <c r="C1017" s="395" t="s">
        <v>89</v>
      </c>
      <c r="D1017" s="396">
        <v>14.79</v>
      </c>
      <c r="E1017" s="396">
        <v>0</v>
      </c>
      <c r="F1017" s="409" t="s">
        <v>53</v>
      </c>
    </row>
    <row r="1018" spans="1:6">
      <c r="A1018" s="410">
        <v>49566</v>
      </c>
      <c r="B1018" s="717" t="s">
        <v>901</v>
      </c>
      <c r="C1018" s="393" t="s">
        <v>89</v>
      </c>
      <c r="D1018" s="394">
        <v>2.79</v>
      </c>
      <c r="E1018" s="394">
        <v>0</v>
      </c>
      <c r="F1018" s="407" t="s">
        <v>53</v>
      </c>
    </row>
    <row r="1019" spans="1:6">
      <c r="A1019" s="411">
        <v>49567</v>
      </c>
      <c r="B1019" s="718" t="s">
        <v>5481</v>
      </c>
      <c r="C1019" s="395" t="s">
        <v>89</v>
      </c>
      <c r="D1019" s="396">
        <v>35.630000000000003</v>
      </c>
      <c r="E1019" s="396">
        <v>0</v>
      </c>
      <c r="F1019" s="409" t="s">
        <v>53</v>
      </c>
    </row>
    <row r="1020" spans="1:6">
      <c r="A1020" s="410">
        <v>49568</v>
      </c>
      <c r="B1020" s="717" t="s">
        <v>902</v>
      </c>
      <c r="C1020" s="393" t="s">
        <v>89</v>
      </c>
      <c r="D1020" s="394">
        <v>5.67</v>
      </c>
      <c r="E1020" s="394">
        <v>0</v>
      </c>
      <c r="F1020" s="407" t="s">
        <v>53</v>
      </c>
    </row>
    <row r="1021" spans="1:6">
      <c r="A1021" s="411">
        <v>49570</v>
      </c>
      <c r="B1021" s="718" t="s">
        <v>903</v>
      </c>
      <c r="C1021" s="395" t="s">
        <v>89</v>
      </c>
      <c r="D1021" s="396">
        <v>4.74</v>
      </c>
      <c r="E1021" s="396">
        <v>0</v>
      </c>
      <c r="F1021" s="409" t="s">
        <v>53</v>
      </c>
    </row>
    <row r="1022" spans="1:6">
      <c r="A1022" s="410">
        <v>49579</v>
      </c>
      <c r="B1022" s="717" t="s">
        <v>904</v>
      </c>
      <c r="C1022" s="393" t="s">
        <v>89</v>
      </c>
      <c r="D1022" s="394">
        <v>80.099999999999994</v>
      </c>
      <c r="E1022" s="394">
        <v>0</v>
      </c>
      <c r="F1022" s="407" t="s">
        <v>53</v>
      </c>
    </row>
    <row r="1023" spans="1:6">
      <c r="A1023" s="411">
        <v>49580</v>
      </c>
      <c r="B1023" s="718" t="s">
        <v>905</v>
      </c>
      <c r="C1023" s="395" t="s">
        <v>89</v>
      </c>
      <c r="D1023" s="396">
        <v>165.34</v>
      </c>
      <c r="E1023" s="396">
        <v>0</v>
      </c>
      <c r="F1023" s="409" t="s">
        <v>53</v>
      </c>
    </row>
    <row r="1024" spans="1:6">
      <c r="A1024" s="410">
        <v>49581</v>
      </c>
      <c r="B1024" s="717" t="s">
        <v>906</v>
      </c>
      <c r="C1024" s="393" t="s">
        <v>89</v>
      </c>
      <c r="D1024" s="394">
        <v>8.23</v>
      </c>
      <c r="E1024" s="394">
        <v>0</v>
      </c>
      <c r="F1024" s="407" t="s">
        <v>53</v>
      </c>
    </row>
    <row r="1025" spans="1:6">
      <c r="A1025" s="411">
        <v>49582</v>
      </c>
      <c r="B1025" s="718" t="s">
        <v>907</v>
      </c>
      <c r="C1025" s="395" t="s">
        <v>89</v>
      </c>
      <c r="D1025" s="396">
        <v>77.91</v>
      </c>
      <c r="E1025" s="396">
        <v>0</v>
      </c>
      <c r="F1025" s="409" t="s">
        <v>53</v>
      </c>
    </row>
    <row r="1026" spans="1:6">
      <c r="A1026" s="406">
        <v>496</v>
      </c>
      <c r="B1026" s="716" t="s">
        <v>279</v>
      </c>
      <c r="C1026" s="393"/>
      <c r="D1026" s="394"/>
      <c r="E1026" s="394"/>
      <c r="F1026" s="407"/>
    </row>
    <row r="1027" spans="1:6">
      <c r="A1027" s="411">
        <v>49626</v>
      </c>
      <c r="B1027" s="718" t="s">
        <v>908</v>
      </c>
      <c r="C1027" s="395" t="s">
        <v>89</v>
      </c>
      <c r="D1027" s="396">
        <v>1.3</v>
      </c>
      <c r="E1027" s="396">
        <v>0</v>
      </c>
      <c r="F1027" s="409" t="s">
        <v>53</v>
      </c>
    </row>
    <row r="1028" spans="1:6">
      <c r="A1028" s="410">
        <v>49633</v>
      </c>
      <c r="B1028" s="717" t="s">
        <v>909</v>
      </c>
      <c r="C1028" s="393" t="s">
        <v>89</v>
      </c>
      <c r="D1028" s="394">
        <v>1.1299999999999999</v>
      </c>
      <c r="E1028" s="394">
        <v>0</v>
      </c>
      <c r="F1028" s="407" t="s">
        <v>53</v>
      </c>
    </row>
    <row r="1029" spans="1:6">
      <c r="A1029" s="411">
        <v>49645</v>
      </c>
      <c r="B1029" s="718" t="s">
        <v>910</v>
      </c>
      <c r="C1029" s="395" t="s">
        <v>89</v>
      </c>
      <c r="D1029" s="396">
        <v>214.5</v>
      </c>
      <c r="E1029" s="396">
        <v>0</v>
      </c>
      <c r="F1029" s="409" t="s">
        <v>53</v>
      </c>
    </row>
    <row r="1030" spans="1:6">
      <c r="A1030" s="410">
        <v>49654</v>
      </c>
      <c r="B1030" s="717" t="s">
        <v>911</v>
      </c>
      <c r="C1030" s="393" t="s">
        <v>89</v>
      </c>
      <c r="D1030" s="394">
        <v>15.23</v>
      </c>
      <c r="E1030" s="394">
        <v>0</v>
      </c>
      <c r="F1030" s="407" t="s">
        <v>53</v>
      </c>
    </row>
    <row r="1031" spans="1:6">
      <c r="A1031" s="411">
        <v>49666</v>
      </c>
      <c r="B1031" s="718" t="s">
        <v>912</v>
      </c>
      <c r="C1031" s="395" t="s">
        <v>86</v>
      </c>
      <c r="D1031" s="396">
        <v>8.06</v>
      </c>
      <c r="E1031" s="396">
        <v>0</v>
      </c>
      <c r="F1031" s="409" t="s">
        <v>53</v>
      </c>
    </row>
    <row r="1032" spans="1:6">
      <c r="A1032" s="410">
        <v>49674</v>
      </c>
      <c r="B1032" s="717" t="s">
        <v>913</v>
      </c>
      <c r="C1032" s="393" t="s">
        <v>89</v>
      </c>
      <c r="D1032" s="394">
        <v>24.53</v>
      </c>
      <c r="E1032" s="394">
        <v>0</v>
      </c>
      <c r="F1032" s="407" t="s">
        <v>53</v>
      </c>
    </row>
    <row r="1033" spans="1:6">
      <c r="A1033" s="411">
        <v>49686</v>
      </c>
      <c r="B1033" s="718" t="s">
        <v>914</v>
      </c>
      <c r="C1033" s="395" t="s">
        <v>89</v>
      </c>
      <c r="D1033" s="396">
        <v>26.71</v>
      </c>
      <c r="E1033" s="396">
        <v>0</v>
      </c>
      <c r="F1033" s="409" t="s">
        <v>53</v>
      </c>
    </row>
    <row r="1034" spans="1:6">
      <c r="A1034" s="410">
        <v>49694</v>
      </c>
      <c r="B1034" s="717" t="s">
        <v>915</v>
      </c>
      <c r="C1034" s="393" t="s">
        <v>89</v>
      </c>
      <c r="D1034" s="394">
        <v>16.8</v>
      </c>
      <c r="E1034" s="394">
        <v>0</v>
      </c>
      <c r="F1034" s="407" t="s">
        <v>53</v>
      </c>
    </row>
    <row r="1035" spans="1:6">
      <c r="A1035" s="411">
        <v>49695</v>
      </c>
      <c r="B1035" s="718" t="s">
        <v>916</v>
      </c>
      <c r="C1035" s="395" t="s">
        <v>89</v>
      </c>
      <c r="D1035" s="396">
        <v>46.87</v>
      </c>
      <c r="E1035" s="396">
        <v>0</v>
      </c>
      <c r="F1035" s="409" t="s">
        <v>53</v>
      </c>
    </row>
    <row r="1036" spans="1:6">
      <c r="A1036" s="410">
        <v>49696</v>
      </c>
      <c r="B1036" s="717" t="s">
        <v>917</v>
      </c>
      <c r="C1036" s="393" t="s">
        <v>89</v>
      </c>
      <c r="D1036" s="394">
        <v>46.66</v>
      </c>
      <c r="E1036" s="394">
        <v>0</v>
      </c>
      <c r="F1036" s="407" t="s">
        <v>53</v>
      </c>
    </row>
    <row r="1037" spans="1:6">
      <c r="A1037" s="411">
        <v>49697</v>
      </c>
      <c r="B1037" s="718" t="s">
        <v>918</v>
      </c>
      <c r="C1037" s="395" t="s">
        <v>89</v>
      </c>
      <c r="D1037" s="396">
        <v>4.62</v>
      </c>
      <c r="E1037" s="396">
        <v>0</v>
      </c>
      <c r="F1037" s="409" t="s">
        <v>53</v>
      </c>
    </row>
    <row r="1038" spans="1:6">
      <c r="A1038" s="406">
        <v>497</v>
      </c>
      <c r="B1038" s="716" t="s">
        <v>264</v>
      </c>
      <c r="C1038" s="393"/>
      <c r="D1038" s="394"/>
      <c r="E1038" s="394"/>
      <c r="F1038" s="407"/>
    </row>
    <row r="1039" spans="1:6">
      <c r="A1039" s="411">
        <v>49709</v>
      </c>
      <c r="B1039" s="718" t="s">
        <v>919</v>
      </c>
      <c r="C1039" s="395" t="s">
        <v>89</v>
      </c>
      <c r="D1039" s="396">
        <v>2.23</v>
      </c>
      <c r="E1039" s="396">
        <v>0</v>
      </c>
      <c r="F1039" s="409" t="s">
        <v>53</v>
      </c>
    </row>
    <row r="1040" spans="1:6">
      <c r="A1040" s="410">
        <v>49712</v>
      </c>
      <c r="B1040" s="717" t="s">
        <v>920</v>
      </c>
      <c r="C1040" s="393" t="s">
        <v>89</v>
      </c>
      <c r="D1040" s="394">
        <v>35</v>
      </c>
      <c r="E1040" s="394">
        <v>0</v>
      </c>
      <c r="F1040" s="407" t="s">
        <v>53</v>
      </c>
    </row>
    <row r="1041" spans="1:6">
      <c r="A1041" s="411">
        <v>49729</v>
      </c>
      <c r="B1041" s="718" t="s">
        <v>921</v>
      </c>
      <c r="C1041" s="395" t="s">
        <v>86</v>
      </c>
      <c r="D1041" s="396">
        <v>36.74</v>
      </c>
      <c r="E1041" s="396">
        <v>0</v>
      </c>
      <c r="F1041" s="409" t="s">
        <v>53</v>
      </c>
    </row>
    <row r="1042" spans="1:6">
      <c r="A1042" s="410">
        <v>49772</v>
      </c>
      <c r="B1042" s="717" t="s">
        <v>922</v>
      </c>
      <c r="C1042" s="393" t="s">
        <v>89</v>
      </c>
      <c r="D1042" s="394">
        <v>13.95</v>
      </c>
      <c r="E1042" s="394">
        <v>0</v>
      </c>
      <c r="F1042" s="407" t="s">
        <v>53</v>
      </c>
    </row>
    <row r="1043" spans="1:6">
      <c r="A1043" s="411">
        <v>49774</v>
      </c>
      <c r="B1043" s="718" t="s">
        <v>923</v>
      </c>
      <c r="C1043" s="395" t="s">
        <v>89</v>
      </c>
      <c r="D1043" s="396">
        <v>19.14</v>
      </c>
      <c r="E1043" s="396">
        <v>0</v>
      </c>
      <c r="F1043" s="409" t="s">
        <v>53</v>
      </c>
    </row>
    <row r="1044" spans="1:6">
      <c r="A1044" s="410">
        <v>49791</v>
      </c>
      <c r="B1044" s="717" t="s">
        <v>10226</v>
      </c>
      <c r="C1044" s="393" t="s">
        <v>89</v>
      </c>
      <c r="D1044" s="394">
        <v>14.33</v>
      </c>
      <c r="E1044" s="394">
        <v>0</v>
      </c>
      <c r="F1044" s="407" t="s">
        <v>53</v>
      </c>
    </row>
    <row r="1045" spans="1:6">
      <c r="A1045" s="408">
        <v>498</v>
      </c>
      <c r="B1045" s="391" t="s">
        <v>486</v>
      </c>
      <c r="C1045" s="395"/>
      <c r="D1045" s="396"/>
      <c r="E1045" s="396"/>
      <c r="F1045" s="409"/>
    </row>
    <row r="1046" spans="1:6">
      <c r="A1046" s="410">
        <v>49803</v>
      </c>
      <c r="B1046" s="717" t="s">
        <v>924</v>
      </c>
      <c r="C1046" s="393" t="s">
        <v>89</v>
      </c>
      <c r="D1046" s="394">
        <v>1.48</v>
      </c>
      <c r="E1046" s="394">
        <v>0</v>
      </c>
      <c r="F1046" s="407" t="s">
        <v>53</v>
      </c>
    </row>
    <row r="1047" spans="1:6">
      <c r="A1047" s="411">
        <v>49804</v>
      </c>
      <c r="B1047" s="718" t="s">
        <v>925</v>
      </c>
      <c r="C1047" s="395" t="s">
        <v>89</v>
      </c>
      <c r="D1047" s="396">
        <v>1.76</v>
      </c>
      <c r="E1047" s="396">
        <v>0</v>
      </c>
      <c r="F1047" s="409" t="s">
        <v>53</v>
      </c>
    </row>
    <row r="1048" spans="1:6">
      <c r="A1048" s="410">
        <v>49805</v>
      </c>
      <c r="B1048" s="717" t="s">
        <v>926</v>
      </c>
      <c r="C1048" s="393" t="s">
        <v>89</v>
      </c>
      <c r="D1048" s="394">
        <v>2.71</v>
      </c>
      <c r="E1048" s="394">
        <v>0</v>
      </c>
      <c r="F1048" s="407" t="s">
        <v>53</v>
      </c>
    </row>
    <row r="1049" spans="1:6">
      <c r="A1049" s="411">
        <v>49806</v>
      </c>
      <c r="B1049" s="718" t="s">
        <v>927</v>
      </c>
      <c r="C1049" s="395" t="s">
        <v>89</v>
      </c>
      <c r="D1049" s="396">
        <v>3.18</v>
      </c>
      <c r="E1049" s="396">
        <v>0</v>
      </c>
      <c r="F1049" s="409" t="s">
        <v>53</v>
      </c>
    </row>
    <row r="1050" spans="1:6">
      <c r="A1050" s="410">
        <v>49807</v>
      </c>
      <c r="B1050" s="717" t="s">
        <v>928</v>
      </c>
      <c r="C1050" s="393" t="s">
        <v>89</v>
      </c>
      <c r="D1050" s="394">
        <v>5.01</v>
      </c>
      <c r="E1050" s="394">
        <v>0</v>
      </c>
      <c r="F1050" s="407" t="s">
        <v>53</v>
      </c>
    </row>
    <row r="1051" spans="1:6">
      <c r="A1051" s="411">
        <v>49809</v>
      </c>
      <c r="B1051" s="718" t="s">
        <v>929</v>
      </c>
      <c r="C1051" s="395" t="s">
        <v>89</v>
      </c>
      <c r="D1051" s="396">
        <v>8</v>
      </c>
      <c r="E1051" s="396">
        <v>0</v>
      </c>
      <c r="F1051" s="409" t="s">
        <v>53</v>
      </c>
    </row>
    <row r="1052" spans="1:6">
      <c r="A1052" s="410">
        <v>49811</v>
      </c>
      <c r="B1052" s="717" t="s">
        <v>930</v>
      </c>
      <c r="C1052" s="393" t="s">
        <v>89</v>
      </c>
      <c r="D1052" s="394">
        <v>14.06</v>
      </c>
      <c r="E1052" s="394">
        <v>0</v>
      </c>
      <c r="F1052" s="407" t="s">
        <v>53</v>
      </c>
    </row>
    <row r="1053" spans="1:6">
      <c r="A1053" s="411">
        <v>49812</v>
      </c>
      <c r="B1053" s="718" t="s">
        <v>931</v>
      </c>
      <c r="C1053" s="395" t="s">
        <v>89</v>
      </c>
      <c r="D1053" s="396">
        <v>90.27</v>
      </c>
      <c r="E1053" s="396">
        <v>0</v>
      </c>
      <c r="F1053" s="409" t="s">
        <v>53</v>
      </c>
    </row>
    <row r="1054" spans="1:6">
      <c r="A1054" s="410">
        <v>49818</v>
      </c>
      <c r="B1054" s="717" t="s">
        <v>932</v>
      </c>
      <c r="C1054" s="393" t="s">
        <v>89</v>
      </c>
      <c r="D1054" s="394">
        <v>0.41</v>
      </c>
      <c r="E1054" s="394">
        <v>0</v>
      </c>
      <c r="F1054" s="407" t="s">
        <v>53</v>
      </c>
    </row>
    <row r="1055" spans="1:6">
      <c r="A1055" s="411">
        <v>49861</v>
      </c>
      <c r="B1055" s="718" t="s">
        <v>933</v>
      </c>
      <c r="C1055" s="395" t="s">
        <v>89</v>
      </c>
      <c r="D1055" s="396">
        <v>1.54</v>
      </c>
      <c r="E1055" s="396">
        <v>0</v>
      </c>
      <c r="F1055" s="409" t="s">
        <v>53</v>
      </c>
    </row>
    <row r="1056" spans="1:6">
      <c r="A1056" s="410">
        <v>49897</v>
      </c>
      <c r="B1056" s="717" t="s">
        <v>5482</v>
      </c>
      <c r="C1056" s="393" t="s">
        <v>89</v>
      </c>
      <c r="D1056" s="394">
        <v>29.1</v>
      </c>
      <c r="E1056" s="394">
        <v>0</v>
      </c>
      <c r="F1056" s="407" t="s">
        <v>53</v>
      </c>
    </row>
    <row r="1057" spans="1:6">
      <c r="A1057" s="408">
        <v>499</v>
      </c>
      <c r="B1057" s="391" t="s">
        <v>934</v>
      </c>
      <c r="C1057" s="395"/>
      <c r="D1057" s="396"/>
      <c r="E1057" s="396"/>
      <c r="F1057" s="409"/>
    </row>
    <row r="1058" spans="1:6">
      <c r="A1058" s="410">
        <v>49905</v>
      </c>
      <c r="B1058" s="717" t="s">
        <v>935</v>
      </c>
      <c r="C1058" s="393" t="s">
        <v>89</v>
      </c>
      <c r="D1058" s="394">
        <v>99.07</v>
      </c>
      <c r="E1058" s="394">
        <v>0</v>
      </c>
      <c r="F1058" s="407" t="s">
        <v>53</v>
      </c>
    </row>
    <row r="1059" spans="1:6">
      <c r="A1059" s="411">
        <v>49959</v>
      </c>
      <c r="B1059" s="718" t="s">
        <v>936</v>
      </c>
      <c r="C1059" s="395" t="s">
        <v>89</v>
      </c>
      <c r="D1059" s="396">
        <v>130.28</v>
      </c>
      <c r="E1059" s="396">
        <v>0</v>
      </c>
      <c r="F1059" s="409" t="s">
        <v>53</v>
      </c>
    </row>
    <row r="1060" spans="1:6">
      <c r="A1060" s="410">
        <v>49989</v>
      </c>
      <c r="B1060" s="717" t="s">
        <v>937</v>
      </c>
      <c r="C1060" s="393" t="s">
        <v>89</v>
      </c>
      <c r="D1060" s="394">
        <v>14.7</v>
      </c>
      <c r="E1060" s="394">
        <v>0</v>
      </c>
      <c r="F1060" s="407" t="s">
        <v>53</v>
      </c>
    </row>
    <row r="1061" spans="1:6">
      <c r="A1061" s="408">
        <v>5</v>
      </c>
      <c r="B1061" s="391" t="s">
        <v>938</v>
      </c>
      <c r="C1061" s="395"/>
      <c r="D1061" s="396"/>
      <c r="E1061" s="396"/>
      <c r="F1061" s="409"/>
    </row>
    <row r="1062" spans="1:6">
      <c r="A1062" s="406">
        <v>501</v>
      </c>
      <c r="B1062" s="716" t="s">
        <v>939</v>
      </c>
      <c r="C1062" s="393"/>
      <c r="D1062" s="394"/>
      <c r="E1062" s="394"/>
      <c r="F1062" s="407"/>
    </row>
    <row r="1063" spans="1:6">
      <c r="A1063" s="411">
        <v>50128</v>
      </c>
      <c r="B1063" s="718" t="s">
        <v>940</v>
      </c>
      <c r="C1063" s="395" t="s">
        <v>89</v>
      </c>
      <c r="D1063" s="396">
        <v>0.76</v>
      </c>
      <c r="E1063" s="396">
        <v>0</v>
      </c>
      <c r="F1063" s="409" t="s">
        <v>53</v>
      </c>
    </row>
    <row r="1064" spans="1:6">
      <c r="A1064" s="410">
        <v>50163</v>
      </c>
      <c r="B1064" s="717" t="s">
        <v>941</v>
      </c>
      <c r="C1064" s="393" t="s">
        <v>89</v>
      </c>
      <c r="D1064" s="394">
        <v>3.06</v>
      </c>
      <c r="E1064" s="394">
        <v>0</v>
      </c>
      <c r="F1064" s="407" t="s">
        <v>53</v>
      </c>
    </row>
    <row r="1065" spans="1:6">
      <c r="A1065" s="411">
        <v>50164</v>
      </c>
      <c r="B1065" s="718" t="s">
        <v>942</v>
      </c>
      <c r="C1065" s="395" t="s">
        <v>89</v>
      </c>
      <c r="D1065" s="396">
        <v>4.5599999999999996</v>
      </c>
      <c r="E1065" s="396">
        <v>0</v>
      </c>
      <c r="F1065" s="409" t="s">
        <v>53</v>
      </c>
    </row>
    <row r="1066" spans="1:6">
      <c r="A1066" s="406">
        <v>510</v>
      </c>
      <c r="B1066" s="716" t="s">
        <v>943</v>
      </c>
      <c r="C1066" s="393"/>
      <c r="D1066" s="394"/>
      <c r="E1066" s="394"/>
      <c r="F1066" s="407"/>
    </row>
    <row r="1067" spans="1:6">
      <c r="A1067" s="411">
        <v>51002</v>
      </c>
      <c r="B1067" s="718" t="s">
        <v>944</v>
      </c>
      <c r="C1067" s="395" t="s">
        <v>89</v>
      </c>
      <c r="D1067" s="396">
        <v>13.98</v>
      </c>
      <c r="E1067" s="396">
        <v>0</v>
      </c>
      <c r="F1067" s="409" t="s">
        <v>53</v>
      </c>
    </row>
    <row r="1068" spans="1:6">
      <c r="A1068" s="410">
        <v>51008</v>
      </c>
      <c r="B1068" s="717" t="s">
        <v>945</v>
      </c>
      <c r="C1068" s="393" t="s">
        <v>89</v>
      </c>
      <c r="D1068" s="394">
        <v>8.66</v>
      </c>
      <c r="E1068" s="394">
        <v>0</v>
      </c>
      <c r="F1068" s="407" t="s">
        <v>53</v>
      </c>
    </row>
    <row r="1069" spans="1:6">
      <c r="A1069" s="411">
        <v>51015</v>
      </c>
      <c r="B1069" s="718" t="s">
        <v>946</v>
      </c>
      <c r="C1069" s="395" t="s">
        <v>89</v>
      </c>
      <c r="D1069" s="396">
        <v>17.77</v>
      </c>
      <c r="E1069" s="396">
        <v>0</v>
      </c>
      <c r="F1069" s="409" t="s">
        <v>53</v>
      </c>
    </row>
    <row r="1070" spans="1:6">
      <c r="A1070" s="410">
        <v>51016</v>
      </c>
      <c r="B1070" s="717" t="s">
        <v>947</v>
      </c>
      <c r="C1070" s="393" t="s">
        <v>89</v>
      </c>
      <c r="D1070" s="394">
        <v>5.0999999999999996</v>
      </c>
      <c r="E1070" s="394">
        <v>0</v>
      </c>
      <c r="F1070" s="407" t="s">
        <v>53</v>
      </c>
    </row>
    <row r="1071" spans="1:6">
      <c r="A1071" s="408">
        <v>540</v>
      </c>
      <c r="B1071" s="391" t="s">
        <v>264</v>
      </c>
      <c r="C1071" s="395"/>
      <c r="D1071" s="396"/>
      <c r="E1071" s="396"/>
      <c r="F1071" s="409"/>
    </row>
    <row r="1072" spans="1:6">
      <c r="A1072" s="410">
        <v>54003</v>
      </c>
      <c r="B1072" s="717" t="s">
        <v>948</v>
      </c>
      <c r="C1072" s="393" t="s">
        <v>89</v>
      </c>
      <c r="D1072" s="394">
        <v>1.23</v>
      </c>
      <c r="E1072" s="394">
        <v>0</v>
      </c>
      <c r="F1072" s="407" t="s">
        <v>53</v>
      </c>
    </row>
    <row r="1073" spans="1:6">
      <c r="A1073" s="411">
        <v>54010</v>
      </c>
      <c r="B1073" s="718" t="s">
        <v>949</v>
      </c>
      <c r="C1073" s="395" t="s">
        <v>89</v>
      </c>
      <c r="D1073" s="396">
        <v>10.51</v>
      </c>
      <c r="E1073" s="396">
        <v>0</v>
      </c>
      <c r="F1073" s="409" t="s">
        <v>53</v>
      </c>
    </row>
    <row r="1074" spans="1:6">
      <c r="A1074" s="406">
        <v>6</v>
      </c>
      <c r="B1074" s="716" t="s">
        <v>950</v>
      </c>
      <c r="C1074" s="393"/>
      <c r="D1074" s="394"/>
      <c r="E1074" s="394"/>
      <c r="F1074" s="407"/>
    </row>
    <row r="1075" spans="1:6">
      <c r="A1075" s="408">
        <v>601</v>
      </c>
      <c r="B1075" s="391" t="s">
        <v>951</v>
      </c>
      <c r="C1075" s="395"/>
      <c r="D1075" s="396"/>
      <c r="E1075" s="396"/>
      <c r="F1075" s="409"/>
    </row>
    <row r="1076" spans="1:6">
      <c r="A1076" s="410">
        <v>60101</v>
      </c>
      <c r="B1076" s="717" t="s">
        <v>5483</v>
      </c>
      <c r="C1076" s="393" t="s">
        <v>86</v>
      </c>
      <c r="D1076" s="394">
        <v>29.58</v>
      </c>
      <c r="E1076" s="394">
        <v>0</v>
      </c>
      <c r="F1076" s="407" t="s">
        <v>53</v>
      </c>
    </row>
    <row r="1077" spans="1:6">
      <c r="A1077" s="411">
        <v>60104</v>
      </c>
      <c r="B1077" s="718" t="s">
        <v>5484</v>
      </c>
      <c r="C1077" s="395" t="s">
        <v>86</v>
      </c>
      <c r="D1077" s="396">
        <v>24.72</v>
      </c>
      <c r="E1077" s="396">
        <v>0</v>
      </c>
      <c r="F1077" s="409" t="s">
        <v>53</v>
      </c>
    </row>
    <row r="1078" spans="1:6">
      <c r="A1078" s="406">
        <v>602</v>
      </c>
      <c r="B1078" s="716" t="s">
        <v>952</v>
      </c>
      <c r="C1078" s="393"/>
      <c r="D1078" s="394"/>
      <c r="E1078" s="394"/>
      <c r="F1078" s="407"/>
    </row>
    <row r="1079" spans="1:6">
      <c r="A1079" s="411">
        <v>60242</v>
      </c>
      <c r="B1079" s="718" t="s">
        <v>953</v>
      </c>
      <c r="C1079" s="395" t="s">
        <v>89</v>
      </c>
      <c r="D1079" s="396">
        <v>25.88</v>
      </c>
      <c r="E1079" s="396">
        <v>0</v>
      </c>
      <c r="F1079" s="409" t="s">
        <v>53</v>
      </c>
    </row>
    <row r="1080" spans="1:6">
      <c r="A1080" s="410">
        <v>60243</v>
      </c>
      <c r="B1080" s="717" t="s">
        <v>954</v>
      </c>
      <c r="C1080" s="393" t="s">
        <v>89</v>
      </c>
      <c r="D1080" s="394">
        <v>49.62</v>
      </c>
      <c r="E1080" s="394">
        <v>0</v>
      </c>
      <c r="F1080" s="407" t="s">
        <v>53</v>
      </c>
    </row>
    <row r="1081" spans="1:6">
      <c r="A1081" s="408">
        <v>604</v>
      </c>
      <c r="B1081" s="391" t="s">
        <v>955</v>
      </c>
      <c r="C1081" s="395"/>
      <c r="D1081" s="396"/>
      <c r="E1081" s="396"/>
      <c r="F1081" s="409"/>
    </row>
    <row r="1082" spans="1:6">
      <c r="A1082" s="410">
        <v>60406</v>
      </c>
      <c r="B1082" s="717" t="s">
        <v>956</v>
      </c>
      <c r="C1082" s="393" t="s">
        <v>89</v>
      </c>
      <c r="D1082" s="394">
        <v>72.75</v>
      </c>
      <c r="E1082" s="394">
        <v>0</v>
      </c>
      <c r="F1082" s="407" t="s">
        <v>53</v>
      </c>
    </row>
    <row r="1083" spans="1:6">
      <c r="A1083" s="411">
        <v>60440</v>
      </c>
      <c r="B1083" s="718" t="s">
        <v>957</v>
      </c>
      <c r="C1083" s="395" t="s">
        <v>89</v>
      </c>
      <c r="D1083" s="396">
        <v>7.54</v>
      </c>
      <c r="E1083" s="396">
        <v>0</v>
      </c>
      <c r="F1083" s="409" t="s">
        <v>53</v>
      </c>
    </row>
    <row r="1084" spans="1:6">
      <c r="A1084" s="410">
        <v>60443</v>
      </c>
      <c r="B1084" s="717" t="s">
        <v>958</v>
      </c>
      <c r="C1084" s="393" t="s">
        <v>89</v>
      </c>
      <c r="D1084" s="394">
        <v>25.9</v>
      </c>
      <c r="E1084" s="394">
        <v>0</v>
      </c>
      <c r="F1084" s="407" t="s">
        <v>53</v>
      </c>
    </row>
    <row r="1085" spans="1:6">
      <c r="A1085" s="408">
        <v>605</v>
      </c>
      <c r="B1085" s="391" t="s">
        <v>955</v>
      </c>
      <c r="C1085" s="395"/>
      <c r="D1085" s="396"/>
      <c r="E1085" s="396"/>
      <c r="F1085" s="409"/>
    </row>
    <row r="1086" spans="1:6">
      <c r="A1086" s="410">
        <v>60501</v>
      </c>
      <c r="B1086" s="717" t="s">
        <v>5485</v>
      </c>
      <c r="C1086" s="393" t="s">
        <v>86</v>
      </c>
      <c r="D1086" s="394">
        <v>8.59</v>
      </c>
      <c r="E1086" s="394">
        <v>0</v>
      </c>
      <c r="F1086" s="407" t="s">
        <v>53</v>
      </c>
    </row>
    <row r="1087" spans="1:6">
      <c r="A1087" s="411">
        <v>60502</v>
      </c>
      <c r="B1087" s="718" t="s">
        <v>5486</v>
      </c>
      <c r="C1087" s="395" t="s">
        <v>86</v>
      </c>
      <c r="D1087" s="396">
        <v>11</v>
      </c>
      <c r="E1087" s="396">
        <v>0</v>
      </c>
      <c r="F1087" s="409" t="s">
        <v>53</v>
      </c>
    </row>
    <row r="1088" spans="1:6">
      <c r="A1088" s="410">
        <v>60503</v>
      </c>
      <c r="B1088" s="717" t="s">
        <v>5487</v>
      </c>
      <c r="C1088" s="393" t="s">
        <v>86</v>
      </c>
      <c r="D1088" s="394">
        <v>14.33</v>
      </c>
      <c r="E1088" s="394">
        <v>0</v>
      </c>
      <c r="F1088" s="407" t="s">
        <v>53</v>
      </c>
    </row>
    <row r="1089" spans="1:6">
      <c r="A1089" s="411">
        <v>60504</v>
      </c>
      <c r="B1089" s="718" t="s">
        <v>5488</v>
      </c>
      <c r="C1089" s="395" t="s">
        <v>86</v>
      </c>
      <c r="D1089" s="396">
        <v>18.48</v>
      </c>
      <c r="E1089" s="396">
        <v>0</v>
      </c>
      <c r="F1089" s="409" t="s">
        <v>53</v>
      </c>
    </row>
    <row r="1090" spans="1:6">
      <c r="A1090" s="410">
        <v>60505</v>
      </c>
      <c r="B1090" s="717" t="s">
        <v>5489</v>
      </c>
      <c r="C1090" s="393" t="s">
        <v>86</v>
      </c>
      <c r="D1090" s="394">
        <v>23</v>
      </c>
      <c r="E1090" s="394">
        <v>0</v>
      </c>
      <c r="F1090" s="407" t="s">
        <v>53</v>
      </c>
    </row>
    <row r="1091" spans="1:6">
      <c r="A1091" s="411">
        <v>60506</v>
      </c>
      <c r="B1091" s="718" t="s">
        <v>5490</v>
      </c>
      <c r="C1091" s="395" t="s">
        <v>86</v>
      </c>
      <c r="D1091" s="396">
        <v>27.3</v>
      </c>
      <c r="E1091" s="396">
        <v>0</v>
      </c>
      <c r="F1091" s="409" t="s">
        <v>53</v>
      </c>
    </row>
    <row r="1092" spans="1:6">
      <c r="A1092" s="410">
        <v>60507</v>
      </c>
      <c r="B1092" s="717" t="s">
        <v>5491</v>
      </c>
      <c r="C1092" s="393" t="s">
        <v>86</v>
      </c>
      <c r="D1092" s="394">
        <v>36.78</v>
      </c>
      <c r="E1092" s="394">
        <v>0</v>
      </c>
      <c r="F1092" s="407" t="s">
        <v>53</v>
      </c>
    </row>
    <row r="1093" spans="1:6">
      <c r="A1093" s="411">
        <v>60508</v>
      </c>
      <c r="B1093" s="718" t="s">
        <v>10227</v>
      </c>
      <c r="C1093" s="395" t="s">
        <v>86</v>
      </c>
      <c r="D1093" s="396">
        <v>48.09</v>
      </c>
      <c r="E1093" s="396">
        <v>0</v>
      </c>
      <c r="F1093" s="409" t="s">
        <v>53</v>
      </c>
    </row>
    <row r="1094" spans="1:6">
      <c r="A1094" s="410">
        <v>60509</v>
      </c>
      <c r="B1094" s="717" t="s">
        <v>5492</v>
      </c>
      <c r="C1094" s="393" t="s">
        <v>86</v>
      </c>
      <c r="D1094" s="394">
        <v>65.81</v>
      </c>
      <c r="E1094" s="394">
        <v>0</v>
      </c>
      <c r="F1094" s="407" t="s">
        <v>53</v>
      </c>
    </row>
    <row r="1095" spans="1:6">
      <c r="A1095" s="411">
        <v>60518</v>
      </c>
      <c r="B1095" s="718" t="s">
        <v>959</v>
      </c>
      <c r="C1095" s="395" t="s">
        <v>89</v>
      </c>
      <c r="D1095" s="396">
        <v>52.8</v>
      </c>
      <c r="E1095" s="396">
        <v>0</v>
      </c>
      <c r="F1095" s="409" t="s">
        <v>53</v>
      </c>
    </row>
    <row r="1096" spans="1:6">
      <c r="A1096" s="410">
        <v>60529</v>
      </c>
      <c r="B1096" s="717" t="s">
        <v>960</v>
      </c>
      <c r="C1096" s="393" t="s">
        <v>89</v>
      </c>
      <c r="D1096" s="394">
        <v>46.03</v>
      </c>
      <c r="E1096" s="394">
        <v>0</v>
      </c>
      <c r="F1096" s="407" t="s">
        <v>53</v>
      </c>
    </row>
    <row r="1097" spans="1:6">
      <c r="A1097" s="411">
        <v>60545</v>
      </c>
      <c r="B1097" s="718" t="s">
        <v>10228</v>
      </c>
      <c r="C1097" s="395" t="s">
        <v>89</v>
      </c>
      <c r="D1097" s="396">
        <v>64.489999999999995</v>
      </c>
      <c r="E1097" s="396">
        <v>0</v>
      </c>
      <c r="F1097" s="409" t="s">
        <v>53</v>
      </c>
    </row>
    <row r="1098" spans="1:6">
      <c r="A1098" s="410">
        <v>60546</v>
      </c>
      <c r="B1098" s="717" t="s">
        <v>10229</v>
      </c>
      <c r="C1098" s="393" t="s">
        <v>89</v>
      </c>
      <c r="D1098" s="394">
        <v>46.03</v>
      </c>
      <c r="E1098" s="394">
        <v>0</v>
      </c>
      <c r="F1098" s="407" t="s">
        <v>53</v>
      </c>
    </row>
    <row r="1099" spans="1:6">
      <c r="A1099" s="411">
        <v>60547</v>
      </c>
      <c r="B1099" s="718" t="s">
        <v>10230</v>
      </c>
      <c r="C1099" s="395" t="s">
        <v>89</v>
      </c>
      <c r="D1099" s="396">
        <v>71.400000000000006</v>
      </c>
      <c r="E1099" s="396">
        <v>0</v>
      </c>
      <c r="F1099" s="409" t="s">
        <v>53</v>
      </c>
    </row>
    <row r="1100" spans="1:6">
      <c r="A1100" s="410">
        <v>60548</v>
      </c>
      <c r="B1100" s="717" t="s">
        <v>10231</v>
      </c>
      <c r="C1100" s="393" t="s">
        <v>89</v>
      </c>
      <c r="D1100" s="394">
        <v>52.8</v>
      </c>
      <c r="E1100" s="394">
        <v>0</v>
      </c>
      <c r="F1100" s="407" t="s">
        <v>53</v>
      </c>
    </row>
    <row r="1101" spans="1:6">
      <c r="A1101" s="408">
        <v>608</v>
      </c>
      <c r="B1101" s="391" t="s">
        <v>955</v>
      </c>
      <c r="C1101" s="395"/>
      <c r="D1101" s="396"/>
      <c r="E1101" s="396"/>
      <c r="F1101" s="409"/>
    </row>
    <row r="1102" spans="1:6">
      <c r="A1102" s="410">
        <v>60869</v>
      </c>
      <c r="B1102" s="717" t="s">
        <v>961</v>
      </c>
      <c r="C1102" s="393" t="s">
        <v>89</v>
      </c>
      <c r="D1102" s="394">
        <v>69.680000000000007</v>
      </c>
      <c r="E1102" s="394">
        <v>0</v>
      </c>
      <c r="F1102" s="407" t="s">
        <v>53</v>
      </c>
    </row>
    <row r="1103" spans="1:6">
      <c r="A1103" s="408">
        <v>610</v>
      </c>
      <c r="B1103" s="391" t="s">
        <v>962</v>
      </c>
      <c r="C1103" s="395"/>
      <c r="D1103" s="396"/>
      <c r="E1103" s="396"/>
      <c r="F1103" s="409"/>
    </row>
    <row r="1104" spans="1:6">
      <c r="A1104" s="410">
        <v>61004</v>
      </c>
      <c r="B1104" s="717" t="s">
        <v>963</v>
      </c>
      <c r="C1104" s="393" t="s">
        <v>86</v>
      </c>
      <c r="D1104" s="394">
        <v>259.48</v>
      </c>
      <c r="E1104" s="394">
        <v>0</v>
      </c>
      <c r="F1104" s="407" t="s">
        <v>53</v>
      </c>
    </row>
    <row r="1105" spans="1:6">
      <c r="A1105" s="408">
        <v>621</v>
      </c>
      <c r="B1105" s="391" t="s">
        <v>964</v>
      </c>
      <c r="C1105" s="395"/>
      <c r="D1105" s="396"/>
      <c r="E1105" s="396"/>
      <c r="F1105" s="409"/>
    </row>
    <row r="1106" spans="1:6">
      <c r="A1106" s="410">
        <v>62101</v>
      </c>
      <c r="B1106" s="717" t="s">
        <v>965</v>
      </c>
      <c r="C1106" s="393" t="s">
        <v>89</v>
      </c>
      <c r="D1106" s="394">
        <v>6.73</v>
      </c>
      <c r="E1106" s="394">
        <v>0</v>
      </c>
      <c r="F1106" s="407" t="s">
        <v>53</v>
      </c>
    </row>
    <row r="1107" spans="1:6">
      <c r="A1107" s="411">
        <v>62102</v>
      </c>
      <c r="B1107" s="718" t="s">
        <v>966</v>
      </c>
      <c r="C1107" s="395" t="s">
        <v>89</v>
      </c>
      <c r="D1107" s="396">
        <v>8.7200000000000006</v>
      </c>
      <c r="E1107" s="396">
        <v>0</v>
      </c>
      <c r="F1107" s="409" t="s">
        <v>53</v>
      </c>
    </row>
    <row r="1108" spans="1:6">
      <c r="A1108" s="410">
        <v>62103</v>
      </c>
      <c r="B1108" s="717" t="s">
        <v>967</v>
      </c>
      <c r="C1108" s="393" t="s">
        <v>89</v>
      </c>
      <c r="D1108" s="394">
        <v>10.25</v>
      </c>
      <c r="E1108" s="394">
        <v>0</v>
      </c>
      <c r="F1108" s="407" t="s">
        <v>53</v>
      </c>
    </row>
    <row r="1109" spans="1:6">
      <c r="A1109" s="411">
        <v>62104</v>
      </c>
      <c r="B1109" s="718" t="s">
        <v>968</v>
      </c>
      <c r="C1109" s="395" t="s">
        <v>89</v>
      </c>
      <c r="D1109" s="396">
        <v>19.059999999999999</v>
      </c>
      <c r="E1109" s="396">
        <v>0</v>
      </c>
      <c r="F1109" s="409" t="s">
        <v>53</v>
      </c>
    </row>
    <row r="1110" spans="1:6">
      <c r="A1110" s="410">
        <v>62105</v>
      </c>
      <c r="B1110" s="717" t="s">
        <v>969</v>
      </c>
      <c r="C1110" s="393" t="s">
        <v>89</v>
      </c>
      <c r="D1110" s="394">
        <v>22.34</v>
      </c>
      <c r="E1110" s="394">
        <v>0</v>
      </c>
      <c r="F1110" s="407" t="s">
        <v>53</v>
      </c>
    </row>
    <row r="1111" spans="1:6">
      <c r="A1111" s="411">
        <v>62111</v>
      </c>
      <c r="B1111" s="718" t="s">
        <v>970</v>
      </c>
      <c r="C1111" s="395" t="s">
        <v>89</v>
      </c>
      <c r="D1111" s="396">
        <v>1.03</v>
      </c>
      <c r="E1111" s="396">
        <v>0</v>
      </c>
      <c r="F1111" s="409" t="s">
        <v>53</v>
      </c>
    </row>
    <row r="1112" spans="1:6">
      <c r="A1112" s="410">
        <v>62112</v>
      </c>
      <c r="B1112" s="717" t="s">
        <v>971</v>
      </c>
      <c r="C1112" s="393" t="s">
        <v>89</v>
      </c>
      <c r="D1112" s="394">
        <v>1.4</v>
      </c>
      <c r="E1112" s="394">
        <v>0</v>
      </c>
      <c r="F1112" s="407" t="s">
        <v>53</v>
      </c>
    </row>
    <row r="1113" spans="1:6">
      <c r="A1113" s="411">
        <v>62113</v>
      </c>
      <c r="B1113" s="718" t="s">
        <v>972</v>
      </c>
      <c r="C1113" s="395" t="s">
        <v>89</v>
      </c>
      <c r="D1113" s="396">
        <v>2.34</v>
      </c>
      <c r="E1113" s="396">
        <v>0</v>
      </c>
      <c r="F1113" s="409" t="s">
        <v>53</v>
      </c>
    </row>
    <row r="1114" spans="1:6">
      <c r="A1114" s="410">
        <v>62116</v>
      </c>
      <c r="B1114" s="717" t="s">
        <v>973</v>
      </c>
      <c r="C1114" s="393" t="s">
        <v>89</v>
      </c>
      <c r="D1114" s="394">
        <v>2.59</v>
      </c>
      <c r="E1114" s="394">
        <v>0</v>
      </c>
      <c r="F1114" s="407" t="s">
        <v>53</v>
      </c>
    </row>
    <row r="1115" spans="1:6">
      <c r="A1115" s="411">
        <v>62117</v>
      </c>
      <c r="B1115" s="718" t="s">
        <v>974</v>
      </c>
      <c r="C1115" s="395" t="s">
        <v>89</v>
      </c>
      <c r="D1115" s="396">
        <v>7.12</v>
      </c>
      <c r="E1115" s="396">
        <v>0</v>
      </c>
      <c r="F1115" s="409" t="s">
        <v>53</v>
      </c>
    </row>
    <row r="1116" spans="1:6">
      <c r="A1116" s="410">
        <v>62118</v>
      </c>
      <c r="B1116" s="717" t="s">
        <v>975</v>
      </c>
      <c r="C1116" s="393" t="s">
        <v>89</v>
      </c>
      <c r="D1116" s="394">
        <v>10.28</v>
      </c>
      <c r="E1116" s="394">
        <v>0</v>
      </c>
      <c r="F1116" s="407" t="s">
        <v>53</v>
      </c>
    </row>
    <row r="1117" spans="1:6">
      <c r="A1117" s="411">
        <v>62121</v>
      </c>
      <c r="B1117" s="718" t="s">
        <v>976</v>
      </c>
      <c r="C1117" s="395" t="s">
        <v>89</v>
      </c>
      <c r="D1117" s="396">
        <v>5.93</v>
      </c>
      <c r="E1117" s="396">
        <v>0</v>
      </c>
      <c r="F1117" s="409" t="s">
        <v>53</v>
      </c>
    </row>
    <row r="1118" spans="1:6">
      <c r="A1118" s="410">
        <v>62122</v>
      </c>
      <c r="B1118" s="717" t="s">
        <v>977</v>
      </c>
      <c r="C1118" s="393" t="s">
        <v>89</v>
      </c>
      <c r="D1118" s="394">
        <v>0.62</v>
      </c>
      <c r="E1118" s="394">
        <v>0</v>
      </c>
      <c r="F1118" s="407" t="s">
        <v>53</v>
      </c>
    </row>
    <row r="1119" spans="1:6">
      <c r="A1119" s="411">
        <v>62127</v>
      </c>
      <c r="B1119" s="718" t="s">
        <v>978</v>
      </c>
      <c r="C1119" s="395" t="s">
        <v>89</v>
      </c>
      <c r="D1119" s="396">
        <v>9.61</v>
      </c>
      <c r="E1119" s="396">
        <v>0</v>
      </c>
      <c r="F1119" s="409" t="s">
        <v>53</v>
      </c>
    </row>
    <row r="1120" spans="1:6">
      <c r="A1120" s="410">
        <v>62128</v>
      </c>
      <c r="B1120" s="717" t="s">
        <v>979</v>
      </c>
      <c r="C1120" s="393" t="s">
        <v>89</v>
      </c>
      <c r="D1120" s="394">
        <v>3.98</v>
      </c>
      <c r="E1120" s="394">
        <v>0</v>
      </c>
      <c r="F1120" s="407" t="s">
        <v>53</v>
      </c>
    </row>
    <row r="1121" spans="1:6">
      <c r="A1121" s="411">
        <v>62129</v>
      </c>
      <c r="B1121" s="718" t="s">
        <v>980</v>
      </c>
      <c r="C1121" s="395" t="s">
        <v>89</v>
      </c>
      <c r="D1121" s="396">
        <v>3.31</v>
      </c>
      <c r="E1121" s="396">
        <v>0</v>
      </c>
      <c r="F1121" s="409" t="s">
        <v>53</v>
      </c>
    </row>
    <row r="1122" spans="1:6">
      <c r="A1122" s="410">
        <v>62187</v>
      </c>
      <c r="B1122" s="717" t="s">
        <v>981</v>
      </c>
      <c r="C1122" s="393" t="s">
        <v>89</v>
      </c>
      <c r="D1122" s="394">
        <v>2.37</v>
      </c>
      <c r="E1122" s="394">
        <v>0</v>
      </c>
      <c r="F1122" s="407" t="s">
        <v>53</v>
      </c>
    </row>
    <row r="1123" spans="1:6">
      <c r="A1123" s="408">
        <v>623</v>
      </c>
      <c r="B1123" s="391" t="s">
        <v>982</v>
      </c>
      <c r="C1123" s="395"/>
      <c r="D1123" s="396"/>
      <c r="E1123" s="396"/>
      <c r="F1123" s="409"/>
    </row>
    <row r="1124" spans="1:6">
      <c r="A1124" s="410">
        <v>62304</v>
      </c>
      <c r="B1124" s="717" t="s">
        <v>983</v>
      </c>
      <c r="C1124" s="393" t="s">
        <v>89</v>
      </c>
      <c r="D1124" s="394">
        <v>26.23</v>
      </c>
      <c r="E1124" s="394">
        <v>0</v>
      </c>
      <c r="F1124" s="407" t="s">
        <v>53</v>
      </c>
    </row>
    <row r="1125" spans="1:6">
      <c r="A1125" s="411">
        <v>62319</v>
      </c>
      <c r="B1125" s="718" t="s">
        <v>984</v>
      </c>
      <c r="C1125" s="395" t="s">
        <v>89</v>
      </c>
      <c r="D1125" s="396">
        <v>2.06</v>
      </c>
      <c r="E1125" s="396">
        <v>0</v>
      </c>
      <c r="F1125" s="409" t="s">
        <v>53</v>
      </c>
    </row>
    <row r="1126" spans="1:6">
      <c r="A1126" s="410">
        <v>62321</v>
      </c>
      <c r="B1126" s="717" t="s">
        <v>985</v>
      </c>
      <c r="C1126" s="393" t="s">
        <v>89</v>
      </c>
      <c r="D1126" s="394">
        <v>1.33</v>
      </c>
      <c r="E1126" s="394">
        <v>0</v>
      </c>
      <c r="F1126" s="407" t="s">
        <v>53</v>
      </c>
    </row>
    <row r="1127" spans="1:6">
      <c r="A1127" s="411">
        <v>62324</v>
      </c>
      <c r="B1127" s="718" t="s">
        <v>986</v>
      </c>
      <c r="C1127" s="395" t="s">
        <v>89</v>
      </c>
      <c r="D1127" s="396">
        <v>1.24</v>
      </c>
      <c r="E1127" s="396">
        <v>0</v>
      </c>
      <c r="F1127" s="409" t="s">
        <v>53</v>
      </c>
    </row>
    <row r="1128" spans="1:6">
      <c r="A1128" s="410">
        <v>62375</v>
      </c>
      <c r="B1128" s="717" t="s">
        <v>987</v>
      </c>
      <c r="C1128" s="393" t="s">
        <v>86</v>
      </c>
      <c r="D1128" s="394">
        <v>36.6</v>
      </c>
      <c r="E1128" s="394">
        <v>0</v>
      </c>
      <c r="F1128" s="407" t="s">
        <v>53</v>
      </c>
    </row>
    <row r="1129" spans="1:6">
      <c r="A1129" s="408">
        <v>624</v>
      </c>
      <c r="B1129" s="391" t="s">
        <v>988</v>
      </c>
      <c r="C1129" s="395"/>
      <c r="D1129" s="396"/>
      <c r="E1129" s="396"/>
      <c r="F1129" s="409"/>
    </row>
    <row r="1130" spans="1:6">
      <c r="A1130" s="410">
        <v>62419</v>
      </c>
      <c r="B1130" s="717" t="s">
        <v>989</v>
      </c>
      <c r="C1130" s="393" t="s">
        <v>86</v>
      </c>
      <c r="D1130" s="394">
        <v>17.079999999999998</v>
      </c>
      <c r="E1130" s="394">
        <v>0</v>
      </c>
      <c r="F1130" s="407" t="s">
        <v>53</v>
      </c>
    </row>
    <row r="1131" spans="1:6">
      <c r="A1131" s="411">
        <v>62420</v>
      </c>
      <c r="B1131" s="718" t="s">
        <v>990</v>
      </c>
      <c r="C1131" s="395" t="s">
        <v>89</v>
      </c>
      <c r="D1131" s="396">
        <v>3</v>
      </c>
      <c r="E1131" s="396">
        <v>0</v>
      </c>
      <c r="F1131" s="409" t="s">
        <v>53</v>
      </c>
    </row>
    <row r="1132" spans="1:6">
      <c r="A1132" s="410">
        <v>62423</v>
      </c>
      <c r="B1132" s="717" t="s">
        <v>991</v>
      </c>
      <c r="C1132" s="393" t="s">
        <v>89</v>
      </c>
      <c r="D1132" s="394">
        <v>13.19</v>
      </c>
      <c r="E1132" s="394">
        <v>0</v>
      </c>
      <c r="F1132" s="407" t="s">
        <v>53</v>
      </c>
    </row>
    <row r="1133" spans="1:6">
      <c r="A1133" s="411">
        <v>62430</v>
      </c>
      <c r="B1133" s="718" t="s">
        <v>992</v>
      </c>
      <c r="C1133" s="395" t="s">
        <v>89</v>
      </c>
      <c r="D1133" s="396">
        <v>25.59</v>
      </c>
      <c r="E1133" s="396">
        <v>0</v>
      </c>
      <c r="F1133" s="409" t="s">
        <v>53</v>
      </c>
    </row>
    <row r="1134" spans="1:6">
      <c r="A1134" s="410">
        <v>62440</v>
      </c>
      <c r="B1134" s="717" t="s">
        <v>993</v>
      </c>
      <c r="C1134" s="393" t="s">
        <v>89</v>
      </c>
      <c r="D1134" s="394">
        <v>15.1</v>
      </c>
      <c r="E1134" s="394">
        <v>0</v>
      </c>
      <c r="F1134" s="407" t="s">
        <v>53</v>
      </c>
    </row>
    <row r="1135" spans="1:6">
      <c r="A1135" s="411">
        <v>62472</v>
      </c>
      <c r="B1135" s="718" t="s">
        <v>994</v>
      </c>
      <c r="C1135" s="395" t="s">
        <v>89</v>
      </c>
      <c r="D1135" s="396">
        <v>4.33</v>
      </c>
      <c r="E1135" s="396">
        <v>0</v>
      </c>
      <c r="F1135" s="409" t="s">
        <v>53</v>
      </c>
    </row>
    <row r="1136" spans="1:6">
      <c r="A1136" s="410">
        <v>62482</v>
      </c>
      <c r="B1136" s="717" t="s">
        <v>995</v>
      </c>
      <c r="C1136" s="393" t="s">
        <v>89</v>
      </c>
      <c r="D1136" s="394">
        <v>31.86</v>
      </c>
      <c r="E1136" s="394">
        <v>0</v>
      </c>
      <c r="F1136" s="407" t="s">
        <v>53</v>
      </c>
    </row>
    <row r="1137" spans="1:6">
      <c r="A1137" s="408">
        <v>625</v>
      </c>
      <c r="B1137" s="391" t="s">
        <v>996</v>
      </c>
      <c r="C1137" s="395"/>
      <c r="D1137" s="396"/>
      <c r="E1137" s="396"/>
      <c r="F1137" s="409"/>
    </row>
    <row r="1138" spans="1:6">
      <c r="A1138" s="410">
        <v>62501</v>
      </c>
      <c r="B1138" s="717" t="s">
        <v>997</v>
      </c>
      <c r="C1138" s="393" t="s">
        <v>86</v>
      </c>
      <c r="D1138" s="394">
        <v>1.8</v>
      </c>
      <c r="E1138" s="394">
        <v>0</v>
      </c>
      <c r="F1138" s="407" t="s">
        <v>53</v>
      </c>
    </row>
    <row r="1139" spans="1:6">
      <c r="A1139" s="411">
        <v>62502</v>
      </c>
      <c r="B1139" s="718" t="s">
        <v>998</v>
      </c>
      <c r="C1139" s="395" t="s">
        <v>86</v>
      </c>
      <c r="D1139" s="396">
        <v>2.5299999999999998</v>
      </c>
      <c r="E1139" s="396">
        <v>0</v>
      </c>
      <c r="F1139" s="409" t="s">
        <v>53</v>
      </c>
    </row>
    <row r="1140" spans="1:6">
      <c r="A1140" s="410">
        <v>62503</v>
      </c>
      <c r="B1140" s="717" t="s">
        <v>999</v>
      </c>
      <c r="C1140" s="393" t="s">
        <v>86</v>
      </c>
      <c r="D1140" s="394">
        <v>4.74</v>
      </c>
      <c r="E1140" s="394">
        <v>0</v>
      </c>
      <c r="F1140" s="407" t="s">
        <v>53</v>
      </c>
    </row>
    <row r="1141" spans="1:6">
      <c r="A1141" s="411">
        <v>62504</v>
      </c>
      <c r="B1141" s="718" t="s">
        <v>1000</v>
      </c>
      <c r="C1141" s="395" t="s">
        <v>86</v>
      </c>
      <c r="D1141" s="396">
        <v>6.87</v>
      </c>
      <c r="E1141" s="396">
        <v>0</v>
      </c>
      <c r="F1141" s="409" t="s">
        <v>53</v>
      </c>
    </row>
    <row r="1142" spans="1:6">
      <c r="A1142" s="410">
        <v>62505</v>
      </c>
      <c r="B1142" s="717" t="s">
        <v>1001</v>
      </c>
      <c r="C1142" s="393" t="s">
        <v>86</v>
      </c>
      <c r="D1142" s="394">
        <v>9.11</v>
      </c>
      <c r="E1142" s="394">
        <v>0</v>
      </c>
      <c r="F1142" s="407" t="s">
        <v>53</v>
      </c>
    </row>
    <row r="1143" spans="1:6">
      <c r="A1143" s="411">
        <v>62506</v>
      </c>
      <c r="B1143" s="718" t="s">
        <v>1002</v>
      </c>
      <c r="C1143" s="395" t="s">
        <v>86</v>
      </c>
      <c r="D1143" s="396">
        <v>13.87</v>
      </c>
      <c r="E1143" s="396">
        <v>0</v>
      </c>
      <c r="F1143" s="409" t="s">
        <v>53</v>
      </c>
    </row>
    <row r="1144" spans="1:6">
      <c r="A1144" s="410">
        <v>62507</v>
      </c>
      <c r="B1144" s="717" t="s">
        <v>1003</v>
      </c>
      <c r="C1144" s="393" t="s">
        <v>86</v>
      </c>
      <c r="D1144" s="394">
        <v>18.059999999999999</v>
      </c>
      <c r="E1144" s="394">
        <v>0</v>
      </c>
      <c r="F1144" s="407" t="s">
        <v>53</v>
      </c>
    </row>
    <row r="1145" spans="1:6">
      <c r="A1145" s="411">
        <v>62508</v>
      </c>
      <c r="B1145" s="718" t="s">
        <v>1004</v>
      </c>
      <c r="C1145" s="395" t="s">
        <v>86</v>
      </c>
      <c r="D1145" s="396">
        <v>27.13</v>
      </c>
      <c r="E1145" s="396">
        <v>0</v>
      </c>
      <c r="F1145" s="409" t="s">
        <v>53</v>
      </c>
    </row>
    <row r="1146" spans="1:6">
      <c r="A1146" s="410">
        <v>62511</v>
      </c>
      <c r="B1146" s="717" t="s">
        <v>1005</v>
      </c>
      <c r="C1146" s="393" t="s">
        <v>89</v>
      </c>
      <c r="D1146" s="394">
        <v>0.63</v>
      </c>
      <c r="E1146" s="394">
        <v>0</v>
      </c>
      <c r="F1146" s="407" t="s">
        <v>53</v>
      </c>
    </row>
    <row r="1147" spans="1:6">
      <c r="A1147" s="411">
        <v>62512</v>
      </c>
      <c r="B1147" s="718" t="s">
        <v>1006</v>
      </c>
      <c r="C1147" s="395" t="s">
        <v>89</v>
      </c>
      <c r="D1147" s="396">
        <v>1.62</v>
      </c>
      <c r="E1147" s="396">
        <v>0</v>
      </c>
      <c r="F1147" s="409" t="s">
        <v>53</v>
      </c>
    </row>
    <row r="1148" spans="1:6">
      <c r="A1148" s="410">
        <v>62513</v>
      </c>
      <c r="B1148" s="717" t="s">
        <v>1007</v>
      </c>
      <c r="C1148" s="393" t="s">
        <v>89</v>
      </c>
      <c r="D1148" s="394">
        <v>3.69</v>
      </c>
      <c r="E1148" s="394">
        <v>0</v>
      </c>
      <c r="F1148" s="407" t="s">
        <v>53</v>
      </c>
    </row>
    <row r="1149" spans="1:6">
      <c r="A1149" s="411">
        <v>62514</v>
      </c>
      <c r="B1149" s="718" t="s">
        <v>1008</v>
      </c>
      <c r="C1149" s="395" t="s">
        <v>89</v>
      </c>
      <c r="D1149" s="396">
        <v>4.1399999999999997</v>
      </c>
      <c r="E1149" s="396">
        <v>0</v>
      </c>
      <c r="F1149" s="409" t="s">
        <v>53</v>
      </c>
    </row>
    <row r="1150" spans="1:6">
      <c r="A1150" s="410">
        <v>62515</v>
      </c>
      <c r="B1150" s="717" t="s">
        <v>1009</v>
      </c>
      <c r="C1150" s="393" t="s">
        <v>89</v>
      </c>
      <c r="D1150" s="394">
        <v>18.309999999999999</v>
      </c>
      <c r="E1150" s="394">
        <v>0</v>
      </c>
      <c r="F1150" s="407" t="s">
        <v>53</v>
      </c>
    </row>
    <row r="1151" spans="1:6">
      <c r="A1151" s="411">
        <v>62520</v>
      </c>
      <c r="B1151" s="718" t="s">
        <v>1010</v>
      </c>
      <c r="C1151" s="395" t="s">
        <v>89</v>
      </c>
      <c r="D1151" s="396">
        <v>1.0900000000000001</v>
      </c>
      <c r="E1151" s="396">
        <v>0</v>
      </c>
      <c r="F1151" s="409" t="s">
        <v>53</v>
      </c>
    </row>
    <row r="1152" spans="1:6">
      <c r="A1152" s="410">
        <v>62521</v>
      </c>
      <c r="B1152" s="717" t="s">
        <v>1011</v>
      </c>
      <c r="C1152" s="393" t="s">
        <v>89</v>
      </c>
      <c r="D1152" s="394">
        <v>2.4500000000000002</v>
      </c>
      <c r="E1152" s="394">
        <v>0</v>
      </c>
      <c r="F1152" s="407" t="s">
        <v>53</v>
      </c>
    </row>
    <row r="1153" spans="1:6">
      <c r="A1153" s="411">
        <v>62524</v>
      </c>
      <c r="B1153" s="718" t="s">
        <v>1012</v>
      </c>
      <c r="C1153" s="395" t="s">
        <v>89</v>
      </c>
      <c r="D1153" s="396">
        <v>21.05</v>
      </c>
      <c r="E1153" s="396">
        <v>0</v>
      </c>
      <c r="F1153" s="409" t="s">
        <v>53</v>
      </c>
    </row>
    <row r="1154" spans="1:6">
      <c r="A1154" s="410">
        <v>62530</v>
      </c>
      <c r="B1154" s="717" t="s">
        <v>1013</v>
      </c>
      <c r="C1154" s="393" t="s">
        <v>86</v>
      </c>
      <c r="D1154" s="394">
        <v>3.42</v>
      </c>
      <c r="E1154" s="394">
        <v>0</v>
      </c>
      <c r="F1154" s="407" t="s">
        <v>53</v>
      </c>
    </row>
    <row r="1155" spans="1:6">
      <c r="A1155" s="411">
        <v>62531</v>
      </c>
      <c r="B1155" s="718" t="s">
        <v>1014</v>
      </c>
      <c r="C1155" s="395" t="s">
        <v>86</v>
      </c>
      <c r="D1155" s="396">
        <v>5.29</v>
      </c>
      <c r="E1155" s="396">
        <v>0</v>
      </c>
      <c r="F1155" s="409" t="s">
        <v>53</v>
      </c>
    </row>
    <row r="1156" spans="1:6">
      <c r="A1156" s="410">
        <v>62532</v>
      </c>
      <c r="B1156" s="717" t="s">
        <v>1015</v>
      </c>
      <c r="C1156" s="393" t="s">
        <v>86</v>
      </c>
      <c r="D1156" s="394">
        <v>6.88</v>
      </c>
      <c r="E1156" s="394">
        <v>0</v>
      </c>
      <c r="F1156" s="407" t="s">
        <v>53</v>
      </c>
    </row>
    <row r="1157" spans="1:6">
      <c r="A1157" s="411">
        <v>62533</v>
      </c>
      <c r="B1157" s="718" t="s">
        <v>1016</v>
      </c>
      <c r="C1157" s="395" t="s">
        <v>86</v>
      </c>
      <c r="D1157" s="396">
        <v>9.26</v>
      </c>
      <c r="E1157" s="396">
        <v>0</v>
      </c>
      <c r="F1157" s="409" t="s">
        <v>53</v>
      </c>
    </row>
    <row r="1158" spans="1:6">
      <c r="A1158" s="410">
        <v>62534</v>
      </c>
      <c r="B1158" s="717" t="s">
        <v>1017</v>
      </c>
      <c r="C1158" s="393" t="s">
        <v>86</v>
      </c>
      <c r="D1158" s="394">
        <v>22.4</v>
      </c>
      <c r="E1158" s="394">
        <v>0</v>
      </c>
      <c r="F1158" s="407" t="s">
        <v>53</v>
      </c>
    </row>
    <row r="1159" spans="1:6">
      <c r="A1159" s="411">
        <v>62535</v>
      </c>
      <c r="B1159" s="718" t="s">
        <v>1018</v>
      </c>
      <c r="C1159" s="395" t="s">
        <v>86</v>
      </c>
      <c r="D1159" s="396">
        <v>37.270000000000003</v>
      </c>
      <c r="E1159" s="396">
        <v>0</v>
      </c>
      <c r="F1159" s="409" t="s">
        <v>53</v>
      </c>
    </row>
    <row r="1160" spans="1:6">
      <c r="A1160" s="410">
        <v>62536</v>
      </c>
      <c r="B1160" s="717" t="s">
        <v>1019</v>
      </c>
      <c r="C1160" s="393" t="s">
        <v>89</v>
      </c>
      <c r="D1160" s="394">
        <v>1.79</v>
      </c>
      <c r="E1160" s="394">
        <v>0</v>
      </c>
      <c r="F1160" s="407" t="s">
        <v>53</v>
      </c>
    </row>
    <row r="1161" spans="1:6">
      <c r="A1161" s="411">
        <v>62540</v>
      </c>
      <c r="B1161" s="718" t="s">
        <v>1020</v>
      </c>
      <c r="C1161" s="395" t="s">
        <v>89</v>
      </c>
      <c r="D1161" s="396">
        <v>1.72</v>
      </c>
      <c r="E1161" s="396">
        <v>0</v>
      </c>
      <c r="F1161" s="409" t="s">
        <v>53</v>
      </c>
    </row>
    <row r="1162" spans="1:6">
      <c r="A1162" s="410">
        <v>62542</v>
      </c>
      <c r="B1162" s="717" t="s">
        <v>1021</v>
      </c>
      <c r="C1162" s="393" t="s">
        <v>89</v>
      </c>
      <c r="D1162" s="394">
        <v>4.79</v>
      </c>
      <c r="E1162" s="394">
        <v>0</v>
      </c>
      <c r="F1162" s="407" t="s">
        <v>53</v>
      </c>
    </row>
    <row r="1163" spans="1:6">
      <c r="A1163" s="411">
        <v>62543</v>
      </c>
      <c r="B1163" s="718" t="s">
        <v>1022</v>
      </c>
      <c r="C1163" s="395" t="s">
        <v>89</v>
      </c>
      <c r="D1163" s="396">
        <v>6.28</v>
      </c>
      <c r="E1163" s="396">
        <v>0</v>
      </c>
      <c r="F1163" s="409" t="s">
        <v>53</v>
      </c>
    </row>
    <row r="1164" spans="1:6">
      <c r="A1164" s="410">
        <v>62544</v>
      </c>
      <c r="B1164" s="717" t="s">
        <v>1023</v>
      </c>
      <c r="C1164" s="393" t="s">
        <v>89</v>
      </c>
      <c r="D1164" s="394">
        <v>2.44</v>
      </c>
      <c r="E1164" s="394">
        <v>0</v>
      </c>
      <c r="F1164" s="407" t="s">
        <v>53</v>
      </c>
    </row>
    <row r="1165" spans="1:6">
      <c r="A1165" s="411">
        <v>62547</v>
      </c>
      <c r="B1165" s="718" t="s">
        <v>1024</v>
      </c>
      <c r="C1165" s="395" t="s">
        <v>89</v>
      </c>
      <c r="D1165" s="396">
        <v>11.91</v>
      </c>
      <c r="E1165" s="396">
        <v>0</v>
      </c>
      <c r="F1165" s="409" t="s">
        <v>53</v>
      </c>
    </row>
    <row r="1166" spans="1:6">
      <c r="A1166" s="410">
        <v>62549</v>
      </c>
      <c r="B1166" s="717" t="s">
        <v>1025</v>
      </c>
      <c r="C1166" s="393" t="s">
        <v>89</v>
      </c>
      <c r="D1166" s="394">
        <v>6.33</v>
      </c>
      <c r="E1166" s="394">
        <v>0</v>
      </c>
      <c r="F1166" s="407" t="s">
        <v>53</v>
      </c>
    </row>
    <row r="1167" spans="1:6">
      <c r="A1167" s="411">
        <v>62570</v>
      </c>
      <c r="B1167" s="718" t="s">
        <v>1026</v>
      </c>
      <c r="C1167" s="395" t="s">
        <v>89</v>
      </c>
      <c r="D1167" s="396">
        <v>0.57999999999999996</v>
      </c>
      <c r="E1167" s="396">
        <v>0</v>
      </c>
      <c r="F1167" s="409" t="s">
        <v>53</v>
      </c>
    </row>
    <row r="1168" spans="1:6">
      <c r="A1168" s="410">
        <v>62577</v>
      </c>
      <c r="B1168" s="717" t="s">
        <v>1027</v>
      </c>
      <c r="C1168" s="393" t="s">
        <v>89</v>
      </c>
      <c r="D1168" s="394">
        <v>34.869999999999997</v>
      </c>
      <c r="E1168" s="394">
        <v>0</v>
      </c>
      <c r="F1168" s="407" t="s">
        <v>53</v>
      </c>
    </row>
    <row r="1169" spans="1:6">
      <c r="A1169" s="411">
        <v>62588</v>
      </c>
      <c r="B1169" s="718" t="s">
        <v>1028</v>
      </c>
      <c r="C1169" s="395" t="s">
        <v>89</v>
      </c>
      <c r="D1169" s="396">
        <v>3.99</v>
      </c>
      <c r="E1169" s="396">
        <v>0</v>
      </c>
      <c r="F1169" s="409" t="s">
        <v>53</v>
      </c>
    </row>
    <row r="1170" spans="1:6">
      <c r="A1170" s="410">
        <v>62589</v>
      </c>
      <c r="B1170" s="717" t="s">
        <v>1029</v>
      </c>
      <c r="C1170" s="393" t="s">
        <v>89</v>
      </c>
      <c r="D1170" s="394">
        <v>6.95</v>
      </c>
      <c r="E1170" s="394">
        <v>0</v>
      </c>
      <c r="F1170" s="407" t="s">
        <v>53</v>
      </c>
    </row>
    <row r="1171" spans="1:6">
      <c r="A1171" s="411">
        <v>62590</v>
      </c>
      <c r="B1171" s="718" t="s">
        <v>1030</v>
      </c>
      <c r="C1171" s="395" t="s">
        <v>89</v>
      </c>
      <c r="D1171" s="396">
        <v>8.75</v>
      </c>
      <c r="E1171" s="396">
        <v>0</v>
      </c>
      <c r="F1171" s="409" t="s">
        <v>53</v>
      </c>
    </row>
    <row r="1172" spans="1:6">
      <c r="A1172" s="410">
        <v>62594</v>
      </c>
      <c r="B1172" s="717" t="s">
        <v>1031</v>
      </c>
      <c r="C1172" s="393" t="s">
        <v>89</v>
      </c>
      <c r="D1172" s="394">
        <v>1.05</v>
      </c>
      <c r="E1172" s="394">
        <v>0</v>
      </c>
      <c r="F1172" s="407" t="s">
        <v>53</v>
      </c>
    </row>
    <row r="1173" spans="1:6">
      <c r="A1173" s="408">
        <v>626</v>
      </c>
      <c r="B1173" s="391" t="s">
        <v>1032</v>
      </c>
      <c r="C1173" s="395"/>
      <c r="D1173" s="396"/>
      <c r="E1173" s="396"/>
      <c r="F1173" s="409"/>
    </row>
    <row r="1174" spans="1:6">
      <c r="A1174" s="410">
        <v>62619</v>
      </c>
      <c r="B1174" s="717" t="s">
        <v>1033</v>
      </c>
      <c r="C1174" s="393" t="s">
        <v>89</v>
      </c>
      <c r="D1174" s="394">
        <v>8.8699999999999992</v>
      </c>
      <c r="E1174" s="394">
        <v>0</v>
      </c>
      <c r="F1174" s="407" t="s">
        <v>53</v>
      </c>
    </row>
    <row r="1175" spans="1:6">
      <c r="A1175" s="411">
        <v>62674</v>
      </c>
      <c r="B1175" s="718" t="s">
        <v>1034</v>
      </c>
      <c r="C1175" s="395" t="s">
        <v>89</v>
      </c>
      <c r="D1175" s="396">
        <v>4.8</v>
      </c>
      <c r="E1175" s="396">
        <v>0</v>
      </c>
      <c r="F1175" s="409" t="s">
        <v>53</v>
      </c>
    </row>
    <row r="1176" spans="1:6">
      <c r="A1176" s="410">
        <v>62694</v>
      </c>
      <c r="B1176" s="717" t="s">
        <v>1035</v>
      </c>
      <c r="C1176" s="393" t="s">
        <v>89</v>
      </c>
      <c r="D1176" s="394">
        <v>17.72</v>
      </c>
      <c r="E1176" s="394">
        <v>0</v>
      </c>
      <c r="F1176" s="407" t="s">
        <v>53</v>
      </c>
    </row>
    <row r="1177" spans="1:6">
      <c r="A1177" s="408">
        <v>627</v>
      </c>
      <c r="B1177" s="391" t="s">
        <v>1036</v>
      </c>
      <c r="C1177" s="395"/>
      <c r="D1177" s="396"/>
      <c r="E1177" s="396"/>
      <c r="F1177" s="409"/>
    </row>
    <row r="1178" spans="1:6">
      <c r="A1178" s="410">
        <v>62701</v>
      </c>
      <c r="B1178" s="717" t="s">
        <v>1037</v>
      </c>
      <c r="C1178" s="393" t="s">
        <v>86</v>
      </c>
      <c r="D1178" s="394">
        <v>3.58</v>
      </c>
      <c r="E1178" s="394">
        <v>0</v>
      </c>
      <c r="F1178" s="407" t="s">
        <v>53</v>
      </c>
    </row>
    <row r="1179" spans="1:6">
      <c r="A1179" s="411">
        <v>62702</v>
      </c>
      <c r="B1179" s="718" t="s">
        <v>1038</v>
      </c>
      <c r="C1179" s="395" t="s">
        <v>86</v>
      </c>
      <c r="D1179" s="396">
        <v>4.83</v>
      </c>
      <c r="E1179" s="396">
        <v>0</v>
      </c>
      <c r="F1179" s="409" t="s">
        <v>53</v>
      </c>
    </row>
    <row r="1180" spans="1:6">
      <c r="A1180" s="410">
        <v>62703</v>
      </c>
      <c r="B1180" s="717" t="s">
        <v>1039</v>
      </c>
      <c r="C1180" s="393" t="s">
        <v>86</v>
      </c>
      <c r="D1180" s="394">
        <v>10.039999999999999</v>
      </c>
      <c r="E1180" s="394">
        <v>0</v>
      </c>
      <c r="F1180" s="407" t="s">
        <v>53</v>
      </c>
    </row>
    <row r="1181" spans="1:6">
      <c r="A1181" s="411">
        <v>62704</v>
      </c>
      <c r="B1181" s="718" t="s">
        <v>1040</v>
      </c>
      <c r="C1181" s="395" t="s">
        <v>86</v>
      </c>
      <c r="D1181" s="396">
        <v>13.32</v>
      </c>
      <c r="E1181" s="396">
        <v>0</v>
      </c>
      <c r="F1181" s="409" t="s">
        <v>53</v>
      </c>
    </row>
    <row r="1182" spans="1:6">
      <c r="A1182" s="410">
        <v>62705</v>
      </c>
      <c r="B1182" s="717" t="s">
        <v>1041</v>
      </c>
      <c r="C1182" s="393" t="s">
        <v>86</v>
      </c>
      <c r="D1182" s="394">
        <v>14.96</v>
      </c>
      <c r="E1182" s="394">
        <v>0</v>
      </c>
      <c r="F1182" s="407" t="s">
        <v>53</v>
      </c>
    </row>
    <row r="1183" spans="1:6">
      <c r="A1183" s="411">
        <v>62706</v>
      </c>
      <c r="B1183" s="718" t="s">
        <v>1042</v>
      </c>
      <c r="C1183" s="395" t="s">
        <v>86</v>
      </c>
      <c r="D1183" s="396">
        <v>25.74</v>
      </c>
      <c r="E1183" s="396">
        <v>0</v>
      </c>
      <c r="F1183" s="409" t="s">
        <v>53</v>
      </c>
    </row>
    <row r="1184" spans="1:6">
      <c r="A1184" s="410">
        <v>62707</v>
      </c>
      <c r="B1184" s="717" t="s">
        <v>1043</v>
      </c>
      <c r="C1184" s="393" t="s">
        <v>86</v>
      </c>
      <c r="D1184" s="394">
        <v>37.53</v>
      </c>
      <c r="E1184" s="394">
        <v>0</v>
      </c>
      <c r="F1184" s="407" t="s">
        <v>53</v>
      </c>
    </row>
    <row r="1185" spans="1:6">
      <c r="A1185" s="408">
        <v>628</v>
      </c>
      <c r="B1185" s="391" t="s">
        <v>1036</v>
      </c>
      <c r="C1185" s="395"/>
      <c r="D1185" s="396"/>
      <c r="E1185" s="396"/>
      <c r="F1185" s="409"/>
    </row>
    <row r="1186" spans="1:6">
      <c r="A1186" s="410">
        <v>62807</v>
      </c>
      <c r="B1186" s="717" t="s">
        <v>1044</v>
      </c>
      <c r="C1186" s="393" t="s">
        <v>89</v>
      </c>
      <c r="D1186" s="394">
        <v>32.58</v>
      </c>
      <c r="E1186" s="394">
        <v>0</v>
      </c>
      <c r="F1186" s="407" t="s">
        <v>53</v>
      </c>
    </row>
    <row r="1187" spans="1:6">
      <c r="A1187" s="411">
        <v>62851</v>
      </c>
      <c r="B1187" s="718" t="s">
        <v>1045</v>
      </c>
      <c r="C1187" s="395" t="s">
        <v>89</v>
      </c>
      <c r="D1187" s="396">
        <v>40.36</v>
      </c>
      <c r="E1187" s="396">
        <v>0</v>
      </c>
      <c r="F1187" s="409" t="s">
        <v>53</v>
      </c>
    </row>
    <row r="1188" spans="1:6">
      <c r="A1188" s="410">
        <v>62865</v>
      </c>
      <c r="B1188" s="717" t="s">
        <v>1046</v>
      </c>
      <c r="C1188" s="393" t="s">
        <v>89</v>
      </c>
      <c r="D1188" s="394">
        <v>99.36</v>
      </c>
      <c r="E1188" s="394">
        <v>0</v>
      </c>
      <c r="F1188" s="407" t="s">
        <v>53</v>
      </c>
    </row>
    <row r="1189" spans="1:6">
      <c r="A1189" s="408">
        <v>634</v>
      </c>
      <c r="B1189" s="391" t="s">
        <v>1047</v>
      </c>
      <c r="C1189" s="395"/>
      <c r="D1189" s="396"/>
      <c r="E1189" s="396"/>
      <c r="F1189" s="409"/>
    </row>
    <row r="1190" spans="1:6">
      <c r="A1190" s="410">
        <v>63480</v>
      </c>
      <c r="B1190" s="717" t="s">
        <v>1048</v>
      </c>
      <c r="C1190" s="393" t="s">
        <v>89</v>
      </c>
      <c r="D1190" s="394">
        <v>128.27000000000001</v>
      </c>
      <c r="E1190" s="394">
        <v>0</v>
      </c>
      <c r="F1190" s="407" t="s">
        <v>53</v>
      </c>
    </row>
    <row r="1191" spans="1:6">
      <c r="A1191" s="408">
        <v>635</v>
      </c>
      <c r="B1191" s="391" t="s">
        <v>1049</v>
      </c>
      <c r="C1191" s="395"/>
      <c r="D1191" s="396"/>
      <c r="E1191" s="396"/>
      <c r="F1191" s="409"/>
    </row>
    <row r="1192" spans="1:6">
      <c r="A1192" s="410">
        <v>63501</v>
      </c>
      <c r="B1192" s="717" t="s">
        <v>1050</v>
      </c>
      <c r="C1192" s="393" t="s">
        <v>89</v>
      </c>
      <c r="D1192" s="394">
        <v>13.62</v>
      </c>
      <c r="E1192" s="394">
        <v>0</v>
      </c>
      <c r="F1192" s="407" t="s">
        <v>53</v>
      </c>
    </row>
    <row r="1193" spans="1:6">
      <c r="A1193" s="411">
        <v>63502</v>
      </c>
      <c r="B1193" s="718" t="s">
        <v>1051</v>
      </c>
      <c r="C1193" s="395" t="s">
        <v>89</v>
      </c>
      <c r="D1193" s="396">
        <v>15.94</v>
      </c>
      <c r="E1193" s="396">
        <v>0</v>
      </c>
      <c r="F1193" s="409" t="s">
        <v>53</v>
      </c>
    </row>
    <row r="1194" spans="1:6">
      <c r="A1194" s="410">
        <v>63503</v>
      </c>
      <c r="B1194" s="717" t="s">
        <v>1052</v>
      </c>
      <c r="C1194" s="393" t="s">
        <v>89</v>
      </c>
      <c r="D1194" s="394">
        <v>26.69</v>
      </c>
      <c r="E1194" s="394">
        <v>0</v>
      </c>
      <c r="F1194" s="407" t="s">
        <v>53</v>
      </c>
    </row>
    <row r="1195" spans="1:6">
      <c r="A1195" s="411">
        <v>63504</v>
      </c>
      <c r="B1195" s="718" t="s">
        <v>1053</v>
      </c>
      <c r="C1195" s="395" t="s">
        <v>89</v>
      </c>
      <c r="D1195" s="396">
        <v>34.380000000000003</v>
      </c>
      <c r="E1195" s="396">
        <v>0</v>
      </c>
      <c r="F1195" s="409" t="s">
        <v>53</v>
      </c>
    </row>
    <row r="1196" spans="1:6">
      <c r="A1196" s="410">
        <v>63505</v>
      </c>
      <c r="B1196" s="717" t="s">
        <v>1054</v>
      </c>
      <c r="C1196" s="393" t="s">
        <v>89</v>
      </c>
      <c r="D1196" s="394">
        <v>39.81</v>
      </c>
      <c r="E1196" s="394">
        <v>0</v>
      </c>
      <c r="F1196" s="407" t="s">
        <v>53</v>
      </c>
    </row>
    <row r="1197" spans="1:6">
      <c r="A1197" s="411">
        <v>63506</v>
      </c>
      <c r="B1197" s="718" t="s">
        <v>1055</v>
      </c>
      <c r="C1197" s="395" t="s">
        <v>89</v>
      </c>
      <c r="D1197" s="396">
        <v>74.069999999999993</v>
      </c>
      <c r="E1197" s="396">
        <v>0</v>
      </c>
      <c r="F1197" s="409" t="s">
        <v>53</v>
      </c>
    </row>
    <row r="1198" spans="1:6">
      <c r="A1198" s="410">
        <v>63507</v>
      </c>
      <c r="B1198" s="717" t="s">
        <v>1056</v>
      </c>
      <c r="C1198" s="393" t="s">
        <v>89</v>
      </c>
      <c r="D1198" s="394">
        <v>167.1</v>
      </c>
      <c r="E1198" s="394">
        <v>0</v>
      </c>
      <c r="F1198" s="407" t="s">
        <v>53</v>
      </c>
    </row>
    <row r="1199" spans="1:6">
      <c r="A1199" s="411">
        <v>63508</v>
      </c>
      <c r="B1199" s="718" t="s">
        <v>1057</v>
      </c>
      <c r="C1199" s="395" t="s">
        <v>89</v>
      </c>
      <c r="D1199" s="396">
        <v>238.63</v>
      </c>
      <c r="E1199" s="396">
        <v>0</v>
      </c>
      <c r="F1199" s="409" t="s">
        <v>53</v>
      </c>
    </row>
    <row r="1200" spans="1:6">
      <c r="A1200" s="410">
        <v>63510</v>
      </c>
      <c r="B1200" s="717" t="s">
        <v>1058</v>
      </c>
      <c r="C1200" s="393" t="s">
        <v>89</v>
      </c>
      <c r="D1200" s="394">
        <v>238.63</v>
      </c>
      <c r="E1200" s="394">
        <v>0</v>
      </c>
      <c r="F1200" s="407" t="s">
        <v>53</v>
      </c>
    </row>
    <row r="1201" spans="1:6">
      <c r="A1201" s="411">
        <v>63515</v>
      </c>
      <c r="B1201" s="718" t="s">
        <v>1059</v>
      </c>
      <c r="C1201" s="395" t="s">
        <v>89</v>
      </c>
      <c r="D1201" s="396">
        <v>25.71</v>
      </c>
      <c r="E1201" s="396">
        <v>0</v>
      </c>
      <c r="F1201" s="409" t="s">
        <v>53</v>
      </c>
    </row>
    <row r="1202" spans="1:6">
      <c r="A1202" s="410">
        <v>63516</v>
      </c>
      <c r="B1202" s="717" t="s">
        <v>1060</v>
      </c>
      <c r="C1202" s="393" t="s">
        <v>89</v>
      </c>
      <c r="D1202" s="394">
        <v>28.64</v>
      </c>
      <c r="E1202" s="394">
        <v>0</v>
      </c>
      <c r="F1202" s="407" t="s">
        <v>53</v>
      </c>
    </row>
    <row r="1203" spans="1:6">
      <c r="A1203" s="411">
        <v>63517</v>
      </c>
      <c r="B1203" s="718" t="s">
        <v>1061</v>
      </c>
      <c r="C1203" s="395" t="s">
        <v>89</v>
      </c>
      <c r="D1203" s="396">
        <v>45.53</v>
      </c>
      <c r="E1203" s="396">
        <v>0</v>
      </c>
      <c r="F1203" s="409" t="s">
        <v>53</v>
      </c>
    </row>
    <row r="1204" spans="1:6">
      <c r="A1204" s="410">
        <v>63518</v>
      </c>
      <c r="B1204" s="717" t="s">
        <v>1062</v>
      </c>
      <c r="C1204" s="393" t="s">
        <v>89</v>
      </c>
      <c r="D1204" s="394">
        <v>66.8</v>
      </c>
      <c r="E1204" s="394">
        <v>0</v>
      </c>
      <c r="F1204" s="407" t="s">
        <v>53</v>
      </c>
    </row>
    <row r="1205" spans="1:6">
      <c r="A1205" s="411">
        <v>63520</v>
      </c>
      <c r="B1205" s="718" t="s">
        <v>1063</v>
      </c>
      <c r="C1205" s="395" t="s">
        <v>89</v>
      </c>
      <c r="D1205" s="396">
        <v>27.53</v>
      </c>
      <c r="E1205" s="396">
        <v>0</v>
      </c>
      <c r="F1205" s="409" t="s">
        <v>53</v>
      </c>
    </row>
    <row r="1206" spans="1:6">
      <c r="A1206" s="410">
        <v>63521</v>
      </c>
      <c r="B1206" s="717" t="s">
        <v>1064</v>
      </c>
      <c r="C1206" s="393" t="s">
        <v>89</v>
      </c>
      <c r="D1206" s="394">
        <v>31.2</v>
      </c>
      <c r="E1206" s="394">
        <v>0</v>
      </c>
      <c r="F1206" s="407" t="s">
        <v>53</v>
      </c>
    </row>
    <row r="1207" spans="1:6">
      <c r="A1207" s="411">
        <v>63523</v>
      </c>
      <c r="B1207" s="718" t="s">
        <v>1065</v>
      </c>
      <c r="C1207" s="395" t="s">
        <v>89</v>
      </c>
      <c r="D1207" s="396">
        <v>65.150000000000006</v>
      </c>
      <c r="E1207" s="396">
        <v>0</v>
      </c>
      <c r="F1207" s="409" t="s">
        <v>53</v>
      </c>
    </row>
    <row r="1208" spans="1:6">
      <c r="A1208" s="410">
        <v>63530</v>
      </c>
      <c r="B1208" s="717" t="s">
        <v>1066</v>
      </c>
      <c r="C1208" s="393" t="s">
        <v>89</v>
      </c>
      <c r="D1208" s="394">
        <v>31.81</v>
      </c>
      <c r="E1208" s="394">
        <v>0</v>
      </c>
      <c r="F1208" s="407" t="s">
        <v>53</v>
      </c>
    </row>
    <row r="1209" spans="1:6">
      <c r="A1209" s="411">
        <v>63536</v>
      </c>
      <c r="B1209" s="718" t="s">
        <v>1067</v>
      </c>
      <c r="C1209" s="395" t="s">
        <v>89</v>
      </c>
      <c r="D1209" s="396">
        <v>20.6</v>
      </c>
      <c r="E1209" s="396">
        <v>0</v>
      </c>
      <c r="F1209" s="409" t="s">
        <v>53</v>
      </c>
    </row>
    <row r="1210" spans="1:6">
      <c r="A1210" s="406">
        <v>640</v>
      </c>
      <c r="B1210" s="716" t="s">
        <v>1068</v>
      </c>
      <c r="C1210" s="393"/>
      <c r="D1210" s="394"/>
      <c r="E1210" s="394"/>
      <c r="F1210" s="407"/>
    </row>
    <row r="1211" spans="1:6">
      <c r="A1211" s="411">
        <v>64001</v>
      </c>
      <c r="B1211" s="718" t="s">
        <v>1069</v>
      </c>
      <c r="C1211" s="395" t="s">
        <v>89</v>
      </c>
      <c r="D1211" s="396">
        <v>34.07</v>
      </c>
      <c r="E1211" s="396">
        <v>0</v>
      </c>
      <c r="F1211" s="409" t="s">
        <v>53</v>
      </c>
    </row>
    <row r="1212" spans="1:6">
      <c r="A1212" s="410">
        <v>64002</v>
      </c>
      <c r="B1212" s="717" t="s">
        <v>1070</v>
      </c>
      <c r="C1212" s="393" t="s">
        <v>89</v>
      </c>
      <c r="D1212" s="394">
        <v>24.2</v>
      </c>
      <c r="E1212" s="394">
        <v>0</v>
      </c>
      <c r="F1212" s="407" t="s">
        <v>53</v>
      </c>
    </row>
    <row r="1213" spans="1:6">
      <c r="A1213" s="411">
        <v>64003</v>
      </c>
      <c r="B1213" s="718" t="s">
        <v>1071</v>
      </c>
      <c r="C1213" s="395" t="s">
        <v>89</v>
      </c>
      <c r="D1213" s="396">
        <v>30.82</v>
      </c>
      <c r="E1213" s="396">
        <v>0</v>
      </c>
      <c r="F1213" s="409" t="s">
        <v>53</v>
      </c>
    </row>
    <row r="1214" spans="1:6">
      <c r="A1214" s="410">
        <v>64004</v>
      </c>
      <c r="B1214" s="717" t="s">
        <v>1072</v>
      </c>
      <c r="C1214" s="393" t="s">
        <v>89</v>
      </c>
      <c r="D1214" s="394">
        <v>40.89</v>
      </c>
      <c r="E1214" s="394">
        <v>0</v>
      </c>
      <c r="F1214" s="407" t="s">
        <v>53</v>
      </c>
    </row>
    <row r="1215" spans="1:6">
      <c r="A1215" s="411">
        <v>64005</v>
      </c>
      <c r="B1215" s="718" t="s">
        <v>1073</v>
      </c>
      <c r="C1215" s="395" t="s">
        <v>89</v>
      </c>
      <c r="D1215" s="396">
        <v>5.21</v>
      </c>
      <c r="E1215" s="396">
        <v>0</v>
      </c>
      <c r="F1215" s="409" t="s">
        <v>53</v>
      </c>
    </row>
    <row r="1216" spans="1:6">
      <c r="A1216" s="410">
        <v>64006</v>
      </c>
      <c r="B1216" s="717" t="s">
        <v>1074</v>
      </c>
      <c r="C1216" s="393" t="s">
        <v>89</v>
      </c>
      <c r="D1216" s="394">
        <v>4.28</v>
      </c>
      <c r="E1216" s="394">
        <v>0</v>
      </c>
      <c r="F1216" s="407" t="s">
        <v>53</v>
      </c>
    </row>
    <row r="1217" spans="1:6">
      <c r="A1217" s="411">
        <v>64009</v>
      </c>
      <c r="B1217" s="718" t="s">
        <v>1075</v>
      </c>
      <c r="C1217" s="395" t="s">
        <v>89</v>
      </c>
      <c r="D1217" s="396">
        <v>19.41</v>
      </c>
      <c r="E1217" s="396">
        <v>0</v>
      </c>
      <c r="F1217" s="409" t="s">
        <v>53</v>
      </c>
    </row>
    <row r="1218" spans="1:6">
      <c r="A1218" s="410">
        <v>64010</v>
      </c>
      <c r="B1218" s="717" t="s">
        <v>1076</v>
      </c>
      <c r="C1218" s="393" t="s">
        <v>89</v>
      </c>
      <c r="D1218" s="394">
        <v>118.51</v>
      </c>
      <c r="E1218" s="394">
        <v>0</v>
      </c>
      <c r="F1218" s="407" t="s">
        <v>53</v>
      </c>
    </row>
    <row r="1219" spans="1:6">
      <c r="A1219" s="411">
        <v>64011</v>
      </c>
      <c r="B1219" s="718" t="s">
        <v>1077</v>
      </c>
      <c r="C1219" s="395" t="s">
        <v>89</v>
      </c>
      <c r="D1219" s="396">
        <v>62.36</v>
      </c>
      <c r="E1219" s="396">
        <v>0</v>
      </c>
      <c r="F1219" s="409" t="s">
        <v>53</v>
      </c>
    </row>
    <row r="1220" spans="1:6">
      <c r="A1220" s="410">
        <v>64015</v>
      </c>
      <c r="B1220" s="717" t="s">
        <v>1078</v>
      </c>
      <c r="C1220" s="393" t="s">
        <v>89</v>
      </c>
      <c r="D1220" s="394">
        <v>31.97</v>
      </c>
      <c r="E1220" s="394">
        <v>0</v>
      </c>
      <c r="F1220" s="407" t="s">
        <v>53</v>
      </c>
    </row>
    <row r="1221" spans="1:6">
      <c r="A1221" s="411">
        <v>64016</v>
      </c>
      <c r="B1221" s="718" t="s">
        <v>1079</v>
      </c>
      <c r="C1221" s="395" t="s">
        <v>89</v>
      </c>
      <c r="D1221" s="396">
        <v>36.04</v>
      </c>
      <c r="E1221" s="396">
        <v>0</v>
      </c>
      <c r="F1221" s="409" t="s">
        <v>53</v>
      </c>
    </row>
    <row r="1222" spans="1:6">
      <c r="A1222" s="410">
        <v>64017</v>
      </c>
      <c r="B1222" s="717" t="s">
        <v>1080</v>
      </c>
      <c r="C1222" s="393" t="s">
        <v>89</v>
      </c>
      <c r="D1222" s="394">
        <v>51.2</v>
      </c>
      <c r="E1222" s="394">
        <v>0</v>
      </c>
      <c r="F1222" s="407" t="s">
        <v>53</v>
      </c>
    </row>
    <row r="1223" spans="1:6">
      <c r="A1223" s="411">
        <v>64018</v>
      </c>
      <c r="B1223" s="718" t="s">
        <v>1081</v>
      </c>
      <c r="C1223" s="395" t="s">
        <v>89</v>
      </c>
      <c r="D1223" s="396">
        <v>76.53</v>
      </c>
      <c r="E1223" s="396">
        <v>0</v>
      </c>
      <c r="F1223" s="409" t="s">
        <v>53</v>
      </c>
    </row>
    <row r="1224" spans="1:6">
      <c r="A1224" s="410">
        <v>64019</v>
      </c>
      <c r="B1224" s="717" t="s">
        <v>1082</v>
      </c>
      <c r="C1224" s="393" t="s">
        <v>89</v>
      </c>
      <c r="D1224" s="394">
        <v>87.69</v>
      </c>
      <c r="E1224" s="394">
        <v>0</v>
      </c>
      <c r="F1224" s="407" t="s">
        <v>53</v>
      </c>
    </row>
    <row r="1225" spans="1:6">
      <c r="A1225" s="411">
        <v>64020</v>
      </c>
      <c r="B1225" s="718" t="s">
        <v>10232</v>
      </c>
      <c r="C1225" s="395" t="s">
        <v>89</v>
      </c>
      <c r="D1225" s="396">
        <v>126.29</v>
      </c>
      <c r="E1225" s="396">
        <v>0</v>
      </c>
      <c r="F1225" s="409" t="s">
        <v>53</v>
      </c>
    </row>
    <row r="1226" spans="1:6">
      <c r="A1226" s="410">
        <v>64021</v>
      </c>
      <c r="B1226" s="717" t="s">
        <v>1083</v>
      </c>
      <c r="C1226" s="393" t="s">
        <v>89</v>
      </c>
      <c r="D1226" s="394">
        <v>200.32</v>
      </c>
      <c r="E1226" s="394">
        <v>0</v>
      </c>
      <c r="F1226" s="407" t="s">
        <v>53</v>
      </c>
    </row>
    <row r="1227" spans="1:6">
      <c r="A1227" s="411">
        <v>64022</v>
      </c>
      <c r="B1227" s="718" t="s">
        <v>1084</v>
      </c>
      <c r="C1227" s="395" t="s">
        <v>89</v>
      </c>
      <c r="D1227" s="396">
        <v>269.7</v>
      </c>
      <c r="E1227" s="396">
        <v>0</v>
      </c>
      <c r="F1227" s="409" t="s">
        <v>53</v>
      </c>
    </row>
    <row r="1228" spans="1:6">
      <c r="A1228" s="410">
        <v>64023</v>
      </c>
      <c r="B1228" s="717" t="s">
        <v>1085</v>
      </c>
      <c r="C1228" s="393" t="s">
        <v>89</v>
      </c>
      <c r="D1228" s="394">
        <v>476.53</v>
      </c>
      <c r="E1228" s="394">
        <v>0</v>
      </c>
      <c r="F1228" s="407" t="s">
        <v>53</v>
      </c>
    </row>
    <row r="1229" spans="1:6">
      <c r="A1229" s="411">
        <v>64026</v>
      </c>
      <c r="B1229" s="718" t="s">
        <v>1086</v>
      </c>
      <c r="C1229" s="395" t="s">
        <v>89</v>
      </c>
      <c r="D1229" s="396">
        <v>20.25</v>
      </c>
      <c r="E1229" s="396">
        <v>0</v>
      </c>
      <c r="F1229" s="409" t="s">
        <v>53</v>
      </c>
    </row>
    <row r="1230" spans="1:6">
      <c r="A1230" s="410">
        <v>64027</v>
      </c>
      <c r="B1230" s="717" t="s">
        <v>1087</v>
      </c>
      <c r="C1230" s="393" t="s">
        <v>89</v>
      </c>
      <c r="D1230" s="394">
        <v>29.07</v>
      </c>
      <c r="E1230" s="394">
        <v>0</v>
      </c>
      <c r="F1230" s="407" t="s">
        <v>53</v>
      </c>
    </row>
    <row r="1231" spans="1:6">
      <c r="A1231" s="411">
        <v>64028</v>
      </c>
      <c r="B1231" s="718" t="s">
        <v>1088</v>
      </c>
      <c r="C1231" s="395" t="s">
        <v>89</v>
      </c>
      <c r="D1231" s="396">
        <v>39.6</v>
      </c>
      <c r="E1231" s="396">
        <v>0</v>
      </c>
      <c r="F1231" s="409" t="s">
        <v>53</v>
      </c>
    </row>
    <row r="1232" spans="1:6">
      <c r="A1232" s="410">
        <v>64034</v>
      </c>
      <c r="B1232" s="717" t="s">
        <v>10233</v>
      </c>
      <c r="C1232" s="393" t="s">
        <v>89</v>
      </c>
      <c r="D1232" s="394">
        <v>40.6</v>
      </c>
      <c r="E1232" s="394">
        <v>0</v>
      </c>
      <c r="F1232" s="407" t="s">
        <v>53</v>
      </c>
    </row>
    <row r="1233" spans="1:6">
      <c r="A1233" s="411">
        <v>64035</v>
      </c>
      <c r="B1233" s="718" t="s">
        <v>10234</v>
      </c>
      <c r="C1233" s="395" t="s">
        <v>89</v>
      </c>
      <c r="D1233" s="396">
        <v>20.420000000000002</v>
      </c>
      <c r="E1233" s="396">
        <v>0</v>
      </c>
      <c r="F1233" s="409" t="s">
        <v>53</v>
      </c>
    </row>
    <row r="1234" spans="1:6">
      <c r="A1234" s="410">
        <v>64040</v>
      </c>
      <c r="B1234" s="717" t="s">
        <v>10235</v>
      </c>
      <c r="C1234" s="393" t="s">
        <v>89</v>
      </c>
      <c r="D1234" s="394">
        <v>18.170000000000002</v>
      </c>
      <c r="E1234" s="394">
        <v>0</v>
      </c>
      <c r="F1234" s="407" t="s">
        <v>53</v>
      </c>
    </row>
    <row r="1235" spans="1:6">
      <c r="A1235" s="411">
        <v>64041</v>
      </c>
      <c r="B1235" s="718" t="s">
        <v>1089</v>
      </c>
      <c r="C1235" s="395" t="s">
        <v>89</v>
      </c>
      <c r="D1235" s="396">
        <v>47.6</v>
      </c>
      <c r="E1235" s="396">
        <v>0</v>
      </c>
      <c r="F1235" s="409" t="s">
        <v>53</v>
      </c>
    </row>
    <row r="1236" spans="1:6">
      <c r="A1236" s="410">
        <v>64042</v>
      </c>
      <c r="B1236" s="717" t="s">
        <v>1090</v>
      </c>
      <c r="C1236" s="393" t="s">
        <v>89</v>
      </c>
      <c r="D1236" s="394">
        <v>89.39</v>
      </c>
      <c r="E1236" s="394">
        <v>0</v>
      </c>
      <c r="F1236" s="407" t="s">
        <v>53</v>
      </c>
    </row>
    <row r="1237" spans="1:6">
      <c r="A1237" s="411">
        <v>64043</v>
      </c>
      <c r="B1237" s="718" t="s">
        <v>1091</v>
      </c>
      <c r="C1237" s="395" t="s">
        <v>89</v>
      </c>
      <c r="D1237" s="396">
        <v>127.25</v>
      </c>
      <c r="E1237" s="396">
        <v>0</v>
      </c>
      <c r="F1237" s="409" t="s">
        <v>53</v>
      </c>
    </row>
    <row r="1238" spans="1:6">
      <c r="A1238" s="410">
        <v>64044</v>
      </c>
      <c r="B1238" s="717" t="s">
        <v>1092</v>
      </c>
      <c r="C1238" s="393" t="s">
        <v>89</v>
      </c>
      <c r="D1238" s="394">
        <v>184.86</v>
      </c>
      <c r="E1238" s="394">
        <v>0</v>
      </c>
      <c r="F1238" s="407" t="s">
        <v>53</v>
      </c>
    </row>
    <row r="1239" spans="1:6">
      <c r="A1239" s="411">
        <v>64045</v>
      </c>
      <c r="B1239" s="718" t="s">
        <v>1093</v>
      </c>
      <c r="C1239" s="395" t="s">
        <v>89</v>
      </c>
      <c r="D1239" s="396">
        <v>34.07</v>
      </c>
      <c r="E1239" s="396">
        <v>0</v>
      </c>
      <c r="F1239" s="409" t="s">
        <v>53</v>
      </c>
    </row>
    <row r="1240" spans="1:6">
      <c r="A1240" s="410">
        <v>64066</v>
      </c>
      <c r="B1240" s="717" t="s">
        <v>1094</v>
      </c>
      <c r="C1240" s="393" t="s">
        <v>89</v>
      </c>
      <c r="D1240" s="394">
        <v>28.89</v>
      </c>
      <c r="E1240" s="394">
        <v>0</v>
      </c>
      <c r="F1240" s="407" t="s">
        <v>53</v>
      </c>
    </row>
    <row r="1241" spans="1:6">
      <c r="A1241" s="411">
        <v>64077</v>
      </c>
      <c r="B1241" s="718" t="s">
        <v>1095</v>
      </c>
      <c r="C1241" s="395" t="s">
        <v>89</v>
      </c>
      <c r="D1241" s="396">
        <v>3.84</v>
      </c>
      <c r="E1241" s="396">
        <v>0</v>
      </c>
      <c r="F1241" s="409" t="s">
        <v>53</v>
      </c>
    </row>
    <row r="1242" spans="1:6">
      <c r="A1242" s="410">
        <v>64094</v>
      </c>
      <c r="B1242" s="717" t="s">
        <v>1096</v>
      </c>
      <c r="C1242" s="393" t="s">
        <v>89</v>
      </c>
      <c r="D1242" s="394">
        <v>131.9</v>
      </c>
      <c r="E1242" s="394">
        <v>0</v>
      </c>
      <c r="F1242" s="407" t="s">
        <v>53</v>
      </c>
    </row>
    <row r="1243" spans="1:6">
      <c r="A1243" s="411">
        <v>64097</v>
      </c>
      <c r="B1243" s="718" t="s">
        <v>1097</v>
      </c>
      <c r="C1243" s="395" t="s">
        <v>89</v>
      </c>
      <c r="D1243" s="396">
        <v>201.35</v>
      </c>
      <c r="E1243" s="396">
        <v>0</v>
      </c>
      <c r="F1243" s="409" t="s">
        <v>53</v>
      </c>
    </row>
    <row r="1244" spans="1:6">
      <c r="A1244" s="406">
        <v>641</v>
      </c>
      <c r="B1244" s="716" t="s">
        <v>1098</v>
      </c>
      <c r="C1244" s="393"/>
      <c r="D1244" s="394"/>
      <c r="E1244" s="394"/>
      <c r="F1244" s="407"/>
    </row>
    <row r="1245" spans="1:6">
      <c r="A1245" s="411">
        <v>64127</v>
      </c>
      <c r="B1245" s="718" t="s">
        <v>1099</v>
      </c>
      <c r="C1245" s="395" t="s">
        <v>89</v>
      </c>
      <c r="D1245" s="396">
        <v>172.93</v>
      </c>
      <c r="E1245" s="396">
        <v>0</v>
      </c>
      <c r="F1245" s="409" t="s">
        <v>53</v>
      </c>
    </row>
    <row r="1246" spans="1:6">
      <c r="A1246" s="410">
        <v>64128</v>
      </c>
      <c r="B1246" s="717" t="s">
        <v>1100</v>
      </c>
      <c r="C1246" s="393" t="s">
        <v>89</v>
      </c>
      <c r="D1246" s="394">
        <v>384.39</v>
      </c>
      <c r="E1246" s="394">
        <v>0</v>
      </c>
      <c r="F1246" s="407" t="s">
        <v>53</v>
      </c>
    </row>
    <row r="1247" spans="1:6">
      <c r="A1247" s="411">
        <v>64149</v>
      </c>
      <c r="B1247" s="718" t="s">
        <v>1101</v>
      </c>
      <c r="C1247" s="395" t="s">
        <v>89</v>
      </c>
      <c r="D1247" s="396">
        <v>39.700000000000003</v>
      </c>
      <c r="E1247" s="396">
        <v>0</v>
      </c>
      <c r="F1247" s="409" t="s">
        <v>53</v>
      </c>
    </row>
    <row r="1248" spans="1:6">
      <c r="A1248" s="406">
        <v>645</v>
      </c>
      <c r="B1248" s="716" t="s">
        <v>1102</v>
      </c>
      <c r="C1248" s="393"/>
      <c r="D1248" s="394"/>
      <c r="E1248" s="394"/>
      <c r="F1248" s="407"/>
    </row>
    <row r="1249" spans="1:6">
      <c r="A1249" s="411">
        <v>64503</v>
      </c>
      <c r="B1249" s="718" t="s">
        <v>1103</v>
      </c>
      <c r="C1249" s="395" t="s">
        <v>89</v>
      </c>
      <c r="D1249" s="396">
        <v>60.13</v>
      </c>
      <c r="E1249" s="396">
        <v>0</v>
      </c>
      <c r="F1249" s="409" t="s">
        <v>53</v>
      </c>
    </row>
    <row r="1250" spans="1:6">
      <c r="A1250" s="410">
        <v>64504</v>
      </c>
      <c r="B1250" s="717" t="s">
        <v>1104</v>
      </c>
      <c r="C1250" s="393" t="s">
        <v>89</v>
      </c>
      <c r="D1250" s="394">
        <v>60.2</v>
      </c>
      <c r="E1250" s="394">
        <v>0</v>
      </c>
      <c r="F1250" s="407" t="s">
        <v>53</v>
      </c>
    </row>
    <row r="1251" spans="1:6">
      <c r="A1251" s="411">
        <v>64506</v>
      </c>
      <c r="B1251" s="718" t="s">
        <v>1105</v>
      </c>
      <c r="C1251" s="395" t="s">
        <v>89</v>
      </c>
      <c r="D1251" s="396">
        <v>58.13</v>
      </c>
      <c r="E1251" s="396">
        <v>0</v>
      </c>
      <c r="F1251" s="409" t="s">
        <v>53</v>
      </c>
    </row>
    <row r="1252" spans="1:6">
      <c r="A1252" s="410">
        <v>64507</v>
      </c>
      <c r="B1252" s="717" t="s">
        <v>1106</v>
      </c>
      <c r="C1252" s="393" t="s">
        <v>89</v>
      </c>
      <c r="D1252" s="394">
        <v>7.56</v>
      </c>
      <c r="E1252" s="394">
        <v>0</v>
      </c>
      <c r="F1252" s="407" t="s">
        <v>53</v>
      </c>
    </row>
    <row r="1253" spans="1:6">
      <c r="A1253" s="411">
        <v>64511</v>
      </c>
      <c r="B1253" s="718" t="s">
        <v>1107</v>
      </c>
      <c r="C1253" s="395" t="s">
        <v>89</v>
      </c>
      <c r="D1253" s="396">
        <v>69.37</v>
      </c>
      <c r="E1253" s="396">
        <v>0</v>
      </c>
      <c r="F1253" s="409" t="s">
        <v>53</v>
      </c>
    </row>
    <row r="1254" spans="1:6">
      <c r="A1254" s="410">
        <v>64515</v>
      </c>
      <c r="B1254" s="717" t="s">
        <v>1108</v>
      </c>
      <c r="C1254" s="393" t="s">
        <v>89</v>
      </c>
      <c r="D1254" s="394">
        <v>7.94</v>
      </c>
      <c r="E1254" s="394">
        <v>0</v>
      </c>
      <c r="F1254" s="407" t="s">
        <v>53</v>
      </c>
    </row>
    <row r="1255" spans="1:6">
      <c r="A1255" s="411">
        <v>64519</v>
      </c>
      <c r="B1255" s="718" t="s">
        <v>1109</v>
      </c>
      <c r="C1255" s="395" t="s">
        <v>89</v>
      </c>
      <c r="D1255" s="396">
        <v>7.52</v>
      </c>
      <c r="E1255" s="396">
        <v>0</v>
      </c>
      <c r="F1255" s="409" t="s">
        <v>53</v>
      </c>
    </row>
    <row r="1256" spans="1:6">
      <c r="A1256" s="410">
        <v>64527</v>
      </c>
      <c r="B1256" s="717" t="s">
        <v>1110</v>
      </c>
      <c r="C1256" s="393" t="s">
        <v>89</v>
      </c>
      <c r="D1256" s="394">
        <v>21.79</v>
      </c>
      <c r="E1256" s="394">
        <v>0</v>
      </c>
      <c r="F1256" s="407" t="s">
        <v>53</v>
      </c>
    </row>
    <row r="1257" spans="1:6">
      <c r="A1257" s="408">
        <v>647</v>
      </c>
      <c r="B1257" s="391" t="s">
        <v>264</v>
      </c>
      <c r="C1257" s="395"/>
      <c r="D1257" s="396"/>
      <c r="E1257" s="396"/>
      <c r="F1257" s="409"/>
    </row>
    <row r="1258" spans="1:6">
      <c r="A1258" s="410">
        <v>64701</v>
      </c>
      <c r="B1258" s="717" t="s">
        <v>1111</v>
      </c>
      <c r="C1258" s="393" t="s">
        <v>86</v>
      </c>
      <c r="D1258" s="394">
        <v>14.77</v>
      </c>
      <c r="E1258" s="394">
        <v>0</v>
      </c>
      <c r="F1258" s="407" t="s">
        <v>53</v>
      </c>
    </row>
    <row r="1259" spans="1:6">
      <c r="A1259" s="411">
        <v>64702</v>
      </c>
      <c r="B1259" s="718" t="s">
        <v>1112</v>
      </c>
      <c r="C1259" s="395" t="s">
        <v>89</v>
      </c>
      <c r="D1259" s="396">
        <v>8.48</v>
      </c>
      <c r="E1259" s="396">
        <v>0</v>
      </c>
      <c r="F1259" s="409" t="s">
        <v>53</v>
      </c>
    </row>
    <row r="1260" spans="1:6">
      <c r="A1260" s="410">
        <v>64703</v>
      </c>
      <c r="B1260" s="717" t="s">
        <v>1113</v>
      </c>
      <c r="C1260" s="393" t="s">
        <v>89</v>
      </c>
      <c r="D1260" s="394">
        <v>8.8699999999999992</v>
      </c>
      <c r="E1260" s="394">
        <v>0</v>
      </c>
      <c r="F1260" s="407" t="s">
        <v>53</v>
      </c>
    </row>
    <row r="1261" spans="1:6">
      <c r="A1261" s="411">
        <v>64704</v>
      </c>
      <c r="B1261" s="718" t="s">
        <v>1114</v>
      </c>
      <c r="C1261" s="395" t="s">
        <v>89</v>
      </c>
      <c r="D1261" s="396">
        <v>13.83</v>
      </c>
      <c r="E1261" s="396">
        <v>0</v>
      </c>
      <c r="F1261" s="409" t="s">
        <v>53</v>
      </c>
    </row>
    <row r="1262" spans="1:6">
      <c r="A1262" s="410">
        <v>64705</v>
      </c>
      <c r="B1262" s="717" t="s">
        <v>1115</v>
      </c>
      <c r="C1262" s="393" t="s">
        <v>89</v>
      </c>
      <c r="D1262" s="394">
        <v>29.74</v>
      </c>
      <c r="E1262" s="394">
        <v>0</v>
      </c>
      <c r="F1262" s="407" t="s">
        <v>53</v>
      </c>
    </row>
    <row r="1263" spans="1:6">
      <c r="A1263" s="411">
        <v>64706</v>
      </c>
      <c r="B1263" s="718" t="s">
        <v>1116</v>
      </c>
      <c r="C1263" s="395" t="s">
        <v>89</v>
      </c>
      <c r="D1263" s="396">
        <v>18.350000000000001</v>
      </c>
      <c r="E1263" s="396">
        <v>0</v>
      </c>
      <c r="F1263" s="409" t="s">
        <v>53</v>
      </c>
    </row>
    <row r="1264" spans="1:6">
      <c r="A1264" s="410">
        <v>64707</v>
      </c>
      <c r="B1264" s="717" t="s">
        <v>10236</v>
      </c>
      <c r="C1264" s="393" t="s">
        <v>89</v>
      </c>
      <c r="D1264" s="394">
        <v>495.59</v>
      </c>
      <c r="E1264" s="394">
        <v>0</v>
      </c>
      <c r="F1264" s="407" t="s">
        <v>53</v>
      </c>
    </row>
    <row r="1265" spans="1:6">
      <c r="A1265" s="411">
        <v>64709</v>
      </c>
      <c r="B1265" s="718" t="s">
        <v>1117</v>
      </c>
      <c r="C1265" s="395" t="s">
        <v>89</v>
      </c>
      <c r="D1265" s="396">
        <v>7.25</v>
      </c>
      <c r="E1265" s="396">
        <v>0</v>
      </c>
      <c r="F1265" s="409" t="s">
        <v>53</v>
      </c>
    </row>
    <row r="1266" spans="1:6">
      <c r="A1266" s="406">
        <v>650</v>
      </c>
      <c r="B1266" s="716" t="s">
        <v>1118</v>
      </c>
      <c r="C1266" s="393"/>
      <c r="D1266" s="394"/>
      <c r="E1266" s="394"/>
      <c r="F1266" s="407"/>
    </row>
    <row r="1267" spans="1:6">
      <c r="A1267" s="411">
        <v>65002</v>
      </c>
      <c r="B1267" s="718" t="s">
        <v>1119</v>
      </c>
      <c r="C1267" s="395" t="s">
        <v>89</v>
      </c>
      <c r="D1267" s="396">
        <v>25.72</v>
      </c>
      <c r="E1267" s="396">
        <v>0</v>
      </c>
      <c r="F1267" s="409" t="s">
        <v>53</v>
      </c>
    </row>
    <row r="1268" spans="1:6">
      <c r="A1268" s="410">
        <v>65004</v>
      </c>
      <c r="B1268" s="717" t="s">
        <v>10237</v>
      </c>
      <c r="C1268" s="393" t="s">
        <v>89</v>
      </c>
      <c r="D1268" s="394">
        <v>297.70999999999998</v>
      </c>
      <c r="E1268" s="394">
        <v>0</v>
      </c>
      <c r="F1268" s="407" t="s">
        <v>53</v>
      </c>
    </row>
    <row r="1269" spans="1:6">
      <c r="A1269" s="411">
        <v>65005</v>
      </c>
      <c r="B1269" s="718" t="s">
        <v>10238</v>
      </c>
      <c r="C1269" s="395" t="s">
        <v>89</v>
      </c>
      <c r="D1269" s="399">
        <v>1790.1</v>
      </c>
      <c r="E1269" s="396">
        <v>0</v>
      </c>
      <c r="F1269" s="409" t="s">
        <v>53</v>
      </c>
    </row>
    <row r="1270" spans="1:6">
      <c r="A1270" s="410">
        <v>65023</v>
      </c>
      <c r="B1270" s="717" t="s">
        <v>10239</v>
      </c>
      <c r="C1270" s="393" t="s">
        <v>89</v>
      </c>
      <c r="D1270" s="394">
        <v>599.39</v>
      </c>
      <c r="E1270" s="394">
        <v>0</v>
      </c>
      <c r="F1270" s="407" t="s">
        <v>53</v>
      </c>
    </row>
    <row r="1271" spans="1:6">
      <c r="A1271" s="411">
        <v>65024</v>
      </c>
      <c r="B1271" s="718" t="s">
        <v>10240</v>
      </c>
      <c r="C1271" s="395" t="s">
        <v>89</v>
      </c>
      <c r="D1271" s="396">
        <v>192.77</v>
      </c>
      <c r="E1271" s="396">
        <v>0</v>
      </c>
      <c r="F1271" s="409" t="s">
        <v>53</v>
      </c>
    </row>
    <row r="1272" spans="1:6">
      <c r="A1272" s="410">
        <v>65031</v>
      </c>
      <c r="B1272" s="717" t="s">
        <v>10241</v>
      </c>
      <c r="C1272" s="393" t="s">
        <v>89</v>
      </c>
      <c r="D1272" s="394">
        <v>161.69999999999999</v>
      </c>
      <c r="E1272" s="394">
        <v>0</v>
      </c>
      <c r="F1272" s="407" t="s">
        <v>53</v>
      </c>
    </row>
    <row r="1273" spans="1:6">
      <c r="A1273" s="411">
        <v>65032</v>
      </c>
      <c r="B1273" s="718" t="s">
        <v>10242</v>
      </c>
      <c r="C1273" s="395" t="s">
        <v>89</v>
      </c>
      <c r="D1273" s="399">
        <v>1068.81</v>
      </c>
      <c r="E1273" s="396">
        <v>0</v>
      </c>
      <c r="F1273" s="409" t="s">
        <v>53</v>
      </c>
    </row>
    <row r="1274" spans="1:6">
      <c r="A1274" s="410">
        <v>65033</v>
      </c>
      <c r="B1274" s="717" t="s">
        <v>10243</v>
      </c>
      <c r="C1274" s="393" t="s">
        <v>89</v>
      </c>
      <c r="D1274" s="394">
        <v>778.11</v>
      </c>
      <c r="E1274" s="394">
        <v>0</v>
      </c>
      <c r="F1274" s="407" t="s">
        <v>53</v>
      </c>
    </row>
    <row r="1275" spans="1:6">
      <c r="A1275" s="411">
        <v>65076</v>
      </c>
      <c r="B1275" s="718" t="s">
        <v>10244</v>
      </c>
      <c r="C1275" s="395" t="s">
        <v>89</v>
      </c>
      <c r="D1275" s="399">
        <v>5985.48</v>
      </c>
      <c r="E1275" s="396">
        <v>0</v>
      </c>
      <c r="F1275" s="409" t="s">
        <v>53</v>
      </c>
    </row>
    <row r="1276" spans="1:6">
      <c r="A1276" s="406">
        <v>652</v>
      </c>
      <c r="B1276" s="716" t="s">
        <v>1120</v>
      </c>
      <c r="C1276" s="393"/>
      <c r="D1276" s="394"/>
      <c r="E1276" s="394"/>
      <c r="F1276" s="407"/>
    </row>
    <row r="1277" spans="1:6">
      <c r="A1277" s="411">
        <v>65256</v>
      </c>
      <c r="B1277" s="718" t="s">
        <v>1121</v>
      </c>
      <c r="C1277" s="395" t="s">
        <v>89</v>
      </c>
      <c r="D1277" s="396">
        <v>168.89</v>
      </c>
      <c r="E1277" s="396">
        <v>0</v>
      </c>
      <c r="F1277" s="409" t="s">
        <v>53</v>
      </c>
    </row>
    <row r="1278" spans="1:6">
      <c r="A1278" s="410">
        <v>65257</v>
      </c>
      <c r="B1278" s="717" t="s">
        <v>1122</v>
      </c>
      <c r="C1278" s="393" t="s">
        <v>89</v>
      </c>
      <c r="D1278" s="394">
        <v>156.05000000000001</v>
      </c>
      <c r="E1278" s="394">
        <v>0</v>
      </c>
      <c r="F1278" s="407" t="s">
        <v>53</v>
      </c>
    </row>
    <row r="1279" spans="1:6">
      <c r="A1279" s="408">
        <v>655</v>
      </c>
      <c r="B1279" s="391" t="s">
        <v>1120</v>
      </c>
      <c r="C1279" s="395"/>
      <c r="D1279" s="396"/>
      <c r="E1279" s="396"/>
      <c r="F1279" s="409"/>
    </row>
    <row r="1280" spans="1:6">
      <c r="A1280" s="410">
        <v>65502</v>
      </c>
      <c r="B1280" s="717" t="s">
        <v>1123</v>
      </c>
      <c r="C1280" s="393" t="s">
        <v>89</v>
      </c>
      <c r="D1280" s="394">
        <v>82.55</v>
      </c>
      <c r="E1280" s="394">
        <v>0</v>
      </c>
      <c r="F1280" s="407" t="s">
        <v>53</v>
      </c>
    </row>
    <row r="1281" spans="1:6">
      <c r="A1281" s="411">
        <v>65503</v>
      </c>
      <c r="B1281" s="718" t="s">
        <v>1124</v>
      </c>
      <c r="C1281" s="395" t="s">
        <v>89</v>
      </c>
      <c r="D1281" s="396">
        <v>254.39</v>
      </c>
      <c r="E1281" s="396">
        <v>0</v>
      </c>
      <c r="F1281" s="409" t="s">
        <v>53</v>
      </c>
    </row>
    <row r="1282" spans="1:6">
      <c r="A1282" s="410">
        <v>65507</v>
      </c>
      <c r="B1282" s="717" t="s">
        <v>1125</v>
      </c>
      <c r="C1282" s="393" t="s">
        <v>89</v>
      </c>
      <c r="D1282" s="394">
        <v>8.64</v>
      </c>
      <c r="E1282" s="394">
        <v>0</v>
      </c>
      <c r="F1282" s="407" t="s">
        <v>53</v>
      </c>
    </row>
    <row r="1283" spans="1:6">
      <c r="A1283" s="411">
        <v>65508</v>
      </c>
      <c r="B1283" s="718" t="s">
        <v>1126</v>
      </c>
      <c r="C1283" s="395" t="s">
        <v>89</v>
      </c>
      <c r="D1283" s="396">
        <v>100.32</v>
      </c>
      <c r="E1283" s="396">
        <v>0</v>
      </c>
      <c r="F1283" s="409" t="s">
        <v>53</v>
      </c>
    </row>
    <row r="1284" spans="1:6">
      <c r="A1284" s="410">
        <v>65509</v>
      </c>
      <c r="B1284" s="717" t="s">
        <v>1127</v>
      </c>
      <c r="C1284" s="393" t="s">
        <v>89</v>
      </c>
      <c r="D1284" s="394">
        <v>44.31</v>
      </c>
      <c r="E1284" s="394">
        <v>0</v>
      </c>
      <c r="F1284" s="407" t="s">
        <v>53</v>
      </c>
    </row>
    <row r="1285" spans="1:6">
      <c r="A1285" s="411">
        <v>65510</v>
      </c>
      <c r="B1285" s="718" t="s">
        <v>1128</v>
      </c>
      <c r="C1285" s="395" t="s">
        <v>86</v>
      </c>
      <c r="D1285" s="396">
        <v>595.87</v>
      </c>
      <c r="E1285" s="396">
        <v>0</v>
      </c>
      <c r="F1285" s="409" t="s">
        <v>53</v>
      </c>
    </row>
    <row r="1286" spans="1:6">
      <c r="A1286" s="410">
        <v>65511</v>
      </c>
      <c r="B1286" s="717" t="s">
        <v>1129</v>
      </c>
      <c r="C1286" s="393" t="s">
        <v>89</v>
      </c>
      <c r="D1286" s="394">
        <v>169.48</v>
      </c>
      <c r="E1286" s="394">
        <v>0</v>
      </c>
      <c r="F1286" s="407" t="s">
        <v>53</v>
      </c>
    </row>
    <row r="1287" spans="1:6">
      <c r="A1287" s="411">
        <v>65513</v>
      </c>
      <c r="B1287" s="718" t="s">
        <v>1130</v>
      </c>
      <c r="C1287" s="395" t="s">
        <v>89</v>
      </c>
      <c r="D1287" s="396">
        <v>888.9</v>
      </c>
      <c r="E1287" s="396">
        <v>0</v>
      </c>
      <c r="F1287" s="409" t="s">
        <v>53</v>
      </c>
    </row>
    <row r="1288" spans="1:6">
      <c r="A1288" s="410">
        <v>65514</v>
      </c>
      <c r="B1288" s="717" t="s">
        <v>1131</v>
      </c>
      <c r="C1288" s="393" t="s">
        <v>89</v>
      </c>
      <c r="D1288" s="394">
        <v>22.46</v>
      </c>
      <c r="E1288" s="394">
        <v>0</v>
      </c>
      <c r="F1288" s="407" t="s">
        <v>53</v>
      </c>
    </row>
    <row r="1289" spans="1:6">
      <c r="A1289" s="411">
        <v>65516</v>
      </c>
      <c r="B1289" s="718" t="s">
        <v>1132</v>
      </c>
      <c r="C1289" s="395" t="s">
        <v>89</v>
      </c>
      <c r="D1289" s="396">
        <v>17.739999999999998</v>
      </c>
      <c r="E1289" s="396">
        <v>0</v>
      </c>
      <c r="F1289" s="409" t="s">
        <v>53</v>
      </c>
    </row>
    <row r="1290" spans="1:6">
      <c r="A1290" s="410">
        <v>65518</v>
      </c>
      <c r="B1290" s="717" t="s">
        <v>1133</v>
      </c>
      <c r="C1290" s="393" t="s">
        <v>89</v>
      </c>
      <c r="D1290" s="394">
        <v>22.27</v>
      </c>
      <c r="E1290" s="394">
        <v>0</v>
      </c>
      <c r="F1290" s="407" t="s">
        <v>53</v>
      </c>
    </row>
    <row r="1291" spans="1:6">
      <c r="A1291" s="411">
        <v>65521</v>
      </c>
      <c r="B1291" s="718" t="s">
        <v>13915</v>
      </c>
      <c r="C1291" s="395" t="s">
        <v>89</v>
      </c>
      <c r="D1291" s="396">
        <v>752.03</v>
      </c>
      <c r="E1291" s="396">
        <v>0</v>
      </c>
      <c r="F1291" s="409" t="s">
        <v>53</v>
      </c>
    </row>
    <row r="1292" spans="1:6">
      <c r="A1292" s="410">
        <v>65523</v>
      </c>
      <c r="B1292" s="717" t="s">
        <v>13916</v>
      </c>
      <c r="C1292" s="393" t="s">
        <v>89</v>
      </c>
      <c r="D1292" s="394">
        <v>454.63</v>
      </c>
      <c r="E1292" s="394">
        <v>0</v>
      </c>
      <c r="F1292" s="407" t="s">
        <v>53</v>
      </c>
    </row>
    <row r="1293" spans="1:6">
      <c r="A1293" s="411">
        <v>65524</v>
      </c>
      <c r="B1293" s="718" t="s">
        <v>1134</v>
      </c>
      <c r="C1293" s="395" t="s">
        <v>89</v>
      </c>
      <c r="D1293" s="396">
        <v>6.35</v>
      </c>
      <c r="E1293" s="396">
        <v>0</v>
      </c>
      <c r="F1293" s="409" t="s">
        <v>53</v>
      </c>
    </row>
    <row r="1294" spans="1:6">
      <c r="A1294" s="410">
        <v>65526</v>
      </c>
      <c r="B1294" s="717" t="s">
        <v>1135</v>
      </c>
      <c r="C1294" s="393" t="s">
        <v>89</v>
      </c>
      <c r="D1294" s="394">
        <v>8.17</v>
      </c>
      <c r="E1294" s="394">
        <v>0</v>
      </c>
      <c r="F1294" s="407" t="s">
        <v>53</v>
      </c>
    </row>
    <row r="1295" spans="1:6">
      <c r="A1295" s="411">
        <v>65528</v>
      </c>
      <c r="B1295" s="718" t="s">
        <v>1136</v>
      </c>
      <c r="C1295" s="395" t="s">
        <v>89</v>
      </c>
      <c r="D1295" s="396">
        <v>163.6</v>
      </c>
      <c r="E1295" s="396">
        <v>0</v>
      </c>
      <c r="F1295" s="409" t="s">
        <v>53</v>
      </c>
    </row>
    <row r="1296" spans="1:6">
      <c r="A1296" s="410">
        <v>65544</v>
      </c>
      <c r="B1296" s="717" t="s">
        <v>1137</v>
      </c>
      <c r="C1296" s="393" t="s">
        <v>89</v>
      </c>
      <c r="D1296" s="394">
        <v>46.43</v>
      </c>
      <c r="E1296" s="394">
        <v>0</v>
      </c>
      <c r="F1296" s="407" t="s">
        <v>53</v>
      </c>
    </row>
    <row r="1297" spans="1:6">
      <c r="A1297" s="411">
        <v>65555</v>
      </c>
      <c r="B1297" s="718" t="s">
        <v>1138</v>
      </c>
      <c r="C1297" s="395" t="s">
        <v>86</v>
      </c>
      <c r="D1297" s="396">
        <v>582.05999999999995</v>
      </c>
      <c r="E1297" s="396">
        <v>0</v>
      </c>
      <c r="F1297" s="409" t="s">
        <v>53</v>
      </c>
    </row>
    <row r="1298" spans="1:6">
      <c r="A1298" s="410">
        <v>65556</v>
      </c>
      <c r="B1298" s="717" t="s">
        <v>1139</v>
      </c>
      <c r="C1298" s="393" t="s">
        <v>86</v>
      </c>
      <c r="D1298" s="394">
        <v>582.05999999999995</v>
      </c>
      <c r="E1298" s="394">
        <v>0</v>
      </c>
      <c r="F1298" s="407" t="s">
        <v>53</v>
      </c>
    </row>
    <row r="1299" spans="1:6">
      <c r="A1299" s="411">
        <v>65563</v>
      </c>
      <c r="B1299" s="718" t="s">
        <v>1140</v>
      </c>
      <c r="C1299" s="395" t="s">
        <v>86</v>
      </c>
      <c r="D1299" s="396">
        <v>595.87</v>
      </c>
      <c r="E1299" s="396">
        <v>0</v>
      </c>
      <c r="F1299" s="409" t="s">
        <v>53</v>
      </c>
    </row>
    <row r="1300" spans="1:6">
      <c r="A1300" s="410">
        <v>65565</v>
      </c>
      <c r="B1300" s="717" t="s">
        <v>13917</v>
      </c>
      <c r="C1300" s="393" t="s">
        <v>89</v>
      </c>
      <c r="D1300" s="394">
        <v>898.78</v>
      </c>
      <c r="E1300" s="394">
        <v>0</v>
      </c>
      <c r="F1300" s="407" t="s">
        <v>53</v>
      </c>
    </row>
    <row r="1301" spans="1:6">
      <c r="A1301" s="411">
        <v>65566</v>
      </c>
      <c r="B1301" s="718" t="s">
        <v>1141</v>
      </c>
      <c r="C1301" s="395" t="s">
        <v>89</v>
      </c>
      <c r="D1301" s="399">
        <v>1402.86</v>
      </c>
      <c r="E1301" s="396">
        <v>0</v>
      </c>
      <c r="F1301" s="409" t="s">
        <v>53</v>
      </c>
    </row>
    <row r="1302" spans="1:6">
      <c r="A1302" s="410">
        <v>65567</v>
      </c>
      <c r="B1302" s="717" t="s">
        <v>1142</v>
      </c>
      <c r="C1302" s="393" t="s">
        <v>89</v>
      </c>
      <c r="D1302" s="394">
        <v>830.14</v>
      </c>
      <c r="E1302" s="394">
        <v>0</v>
      </c>
      <c r="F1302" s="407" t="s">
        <v>53</v>
      </c>
    </row>
    <row r="1303" spans="1:6">
      <c r="A1303" s="411">
        <v>65572</v>
      </c>
      <c r="B1303" s="718" t="s">
        <v>1143</v>
      </c>
      <c r="C1303" s="395" t="s">
        <v>89</v>
      </c>
      <c r="D1303" s="399">
        <v>1510.1</v>
      </c>
      <c r="E1303" s="396">
        <v>0</v>
      </c>
      <c r="F1303" s="409" t="s">
        <v>53</v>
      </c>
    </row>
    <row r="1304" spans="1:6">
      <c r="A1304" s="410">
        <v>65594</v>
      </c>
      <c r="B1304" s="717" t="s">
        <v>1144</v>
      </c>
      <c r="C1304" s="393" t="s">
        <v>86</v>
      </c>
      <c r="D1304" s="394">
        <v>553.79</v>
      </c>
      <c r="E1304" s="394">
        <v>0</v>
      </c>
      <c r="F1304" s="407" t="s">
        <v>53</v>
      </c>
    </row>
    <row r="1305" spans="1:6">
      <c r="A1305" s="411">
        <v>65596</v>
      </c>
      <c r="B1305" s="718" t="s">
        <v>1145</v>
      </c>
      <c r="C1305" s="395" t="s">
        <v>89</v>
      </c>
      <c r="D1305" s="396">
        <v>116.76</v>
      </c>
      <c r="E1305" s="396">
        <v>0</v>
      </c>
      <c r="F1305" s="409" t="s">
        <v>53</v>
      </c>
    </row>
    <row r="1306" spans="1:6">
      <c r="A1306" s="410">
        <v>65598</v>
      </c>
      <c r="B1306" s="717" t="s">
        <v>1146</v>
      </c>
      <c r="C1306" s="393" t="s">
        <v>89</v>
      </c>
      <c r="D1306" s="394">
        <v>95.06</v>
      </c>
      <c r="E1306" s="394">
        <v>0</v>
      </c>
      <c r="F1306" s="407" t="s">
        <v>53</v>
      </c>
    </row>
    <row r="1307" spans="1:6">
      <c r="A1307" s="408">
        <v>656</v>
      </c>
      <c r="B1307" s="391" t="s">
        <v>1120</v>
      </c>
      <c r="C1307" s="395"/>
      <c r="D1307" s="396"/>
      <c r="E1307" s="396"/>
      <c r="F1307" s="409"/>
    </row>
    <row r="1308" spans="1:6">
      <c r="A1308" s="410">
        <v>65604</v>
      </c>
      <c r="B1308" s="717" t="s">
        <v>1147</v>
      </c>
      <c r="C1308" s="393" t="s">
        <v>89</v>
      </c>
      <c r="D1308" s="394">
        <v>16.649999999999999</v>
      </c>
      <c r="E1308" s="394">
        <v>0</v>
      </c>
      <c r="F1308" s="407" t="s">
        <v>53</v>
      </c>
    </row>
    <row r="1309" spans="1:6">
      <c r="A1309" s="411">
        <v>65611</v>
      </c>
      <c r="B1309" s="718" t="s">
        <v>1148</v>
      </c>
      <c r="C1309" s="395" t="s">
        <v>89</v>
      </c>
      <c r="D1309" s="396">
        <v>68.48</v>
      </c>
      <c r="E1309" s="396">
        <v>0</v>
      </c>
      <c r="F1309" s="409" t="s">
        <v>53</v>
      </c>
    </row>
    <row r="1310" spans="1:6">
      <c r="A1310" s="410">
        <v>65670</v>
      </c>
      <c r="B1310" s="717" t="s">
        <v>1149</v>
      </c>
      <c r="C1310" s="393" t="s">
        <v>89</v>
      </c>
      <c r="D1310" s="394">
        <v>45.82</v>
      </c>
      <c r="E1310" s="394">
        <v>0</v>
      </c>
      <c r="F1310" s="407" t="s">
        <v>53</v>
      </c>
    </row>
    <row r="1311" spans="1:6">
      <c r="A1311" s="411">
        <v>65697</v>
      </c>
      <c r="B1311" s="718" t="s">
        <v>1150</v>
      </c>
      <c r="C1311" s="395" t="s">
        <v>89</v>
      </c>
      <c r="D1311" s="396">
        <v>76.33</v>
      </c>
      <c r="E1311" s="396">
        <v>0</v>
      </c>
      <c r="F1311" s="409" t="s">
        <v>53</v>
      </c>
    </row>
    <row r="1312" spans="1:6">
      <c r="A1312" s="410">
        <v>65698</v>
      </c>
      <c r="B1312" s="717" t="s">
        <v>1151</v>
      </c>
      <c r="C1312" s="393" t="s">
        <v>89</v>
      </c>
      <c r="D1312" s="394">
        <v>41.32</v>
      </c>
      <c r="E1312" s="394">
        <v>0</v>
      </c>
      <c r="F1312" s="407" t="s">
        <v>53</v>
      </c>
    </row>
    <row r="1313" spans="1:6">
      <c r="A1313" s="408">
        <v>657</v>
      </c>
      <c r="B1313" s="391" t="s">
        <v>1120</v>
      </c>
      <c r="C1313" s="395"/>
      <c r="D1313" s="396"/>
      <c r="E1313" s="396"/>
      <c r="F1313" s="409"/>
    </row>
    <row r="1314" spans="1:6">
      <c r="A1314" s="410">
        <v>65717</v>
      </c>
      <c r="B1314" s="717" t="s">
        <v>1152</v>
      </c>
      <c r="C1314" s="393" t="s">
        <v>89</v>
      </c>
      <c r="D1314" s="394">
        <v>91.36</v>
      </c>
      <c r="E1314" s="394">
        <v>0</v>
      </c>
      <c r="F1314" s="407" t="s">
        <v>53</v>
      </c>
    </row>
    <row r="1315" spans="1:6">
      <c r="A1315" s="408">
        <v>658</v>
      </c>
      <c r="B1315" s="391" t="s">
        <v>1120</v>
      </c>
      <c r="C1315" s="395"/>
      <c r="D1315" s="396"/>
      <c r="E1315" s="396"/>
      <c r="F1315" s="409"/>
    </row>
    <row r="1316" spans="1:6">
      <c r="A1316" s="410">
        <v>65812</v>
      </c>
      <c r="B1316" s="717" t="s">
        <v>4387</v>
      </c>
      <c r="C1316" s="393" t="s">
        <v>89</v>
      </c>
      <c r="D1316" s="394">
        <v>174.62</v>
      </c>
      <c r="E1316" s="394">
        <v>0</v>
      </c>
      <c r="F1316" s="407" t="s">
        <v>53</v>
      </c>
    </row>
    <row r="1317" spans="1:6">
      <c r="A1317" s="411">
        <v>65829</v>
      </c>
      <c r="B1317" s="718" t="s">
        <v>1153</v>
      </c>
      <c r="C1317" s="395" t="s">
        <v>89</v>
      </c>
      <c r="D1317" s="399">
        <v>1014.3</v>
      </c>
      <c r="E1317" s="396">
        <v>0</v>
      </c>
      <c r="F1317" s="409" t="s">
        <v>53</v>
      </c>
    </row>
    <row r="1318" spans="1:6">
      <c r="A1318" s="410">
        <v>65830</v>
      </c>
      <c r="B1318" s="717" t="s">
        <v>1154</v>
      </c>
      <c r="C1318" s="393" t="s">
        <v>89</v>
      </c>
      <c r="D1318" s="400">
        <v>1289.82</v>
      </c>
      <c r="E1318" s="394">
        <v>0</v>
      </c>
      <c r="F1318" s="407" t="s">
        <v>53</v>
      </c>
    </row>
    <row r="1319" spans="1:6">
      <c r="A1319" s="411">
        <v>65831</v>
      </c>
      <c r="B1319" s="718" t="s">
        <v>1155</v>
      </c>
      <c r="C1319" s="395" t="s">
        <v>89</v>
      </c>
      <c r="D1319" s="396">
        <v>84.26</v>
      </c>
      <c r="E1319" s="396">
        <v>0</v>
      </c>
      <c r="F1319" s="409" t="s">
        <v>53</v>
      </c>
    </row>
    <row r="1320" spans="1:6">
      <c r="A1320" s="410">
        <v>65847</v>
      </c>
      <c r="B1320" s="717" t="s">
        <v>1156</v>
      </c>
      <c r="C1320" s="393" t="s">
        <v>89</v>
      </c>
      <c r="D1320" s="394">
        <v>79.62</v>
      </c>
      <c r="E1320" s="394">
        <v>0</v>
      </c>
      <c r="F1320" s="407" t="s">
        <v>53</v>
      </c>
    </row>
    <row r="1321" spans="1:6">
      <c r="A1321" s="411">
        <v>65861</v>
      </c>
      <c r="B1321" s="718" t="s">
        <v>4388</v>
      </c>
      <c r="C1321" s="395" t="s">
        <v>89</v>
      </c>
      <c r="D1321" s="396">
        <v>105.57</v>
      </c>
      <c r="E1321" s="396">
        <v>0</v>
      </c>
      <c r="F1321" s="409" t="s">
        <v>53</v>
      </c>
    </row>
    <row r="1322" spans="1:6">
      <c r="A1322" s="410">
        <v>65880</v>
      </c>
      <c r="B1322" s="717" t="s">
        <v>10245</v>
      </c>
      <c r="C1322" s="393" t="s">
        <v>89</v>
      </c>
      <c r="D1322" s="394">
        <v>34.270000000000003</v>
      </c>
      <c r="E1322" s="394">
        <v>0</v>
      </c>
      <c r="F1322" s="407" t="s">
        <v>53</v>
      </c>
    </row>
    <row r="1323" spans="1:6">
      <c r="A1323" s="411">
        <v>65881</v>
      </c>
      <c r="B1323" s="718" t="s">
        <v>1157</v>
      </c>
      <c r="C1323" s="395" t="s">
        <v>89</v>
      </c>
      <c r="D1323" s="396">
        <v>628.28</v>
      </c>
      <c r="E1323" s="396">
        <v>0</v>
      </c>
      <c r="F1323" s="409" t="s">
        <v>53</v>
      </c>
    </row>
    <row r="1324" spans="1:6">
      <c r="A1324" s="406">
        <v>659</v>
      </c>
      <c r="B1324" s="716" t="s">
        <v>1120</v>
      </c>
      <c r="C1324" s="393"/>
      <c r="D1324" s="394"/>
      <c r="E1324" s="394"/>
      <c r="F1324" s="407"/>
    </row>
    <row r="1325" spans="1:6">
      <c r="A1325" s="411">
        <v>65973</v>
      </c>
      <c r="B1325" s="718" t="s">
        <v>1158</v>
      </c>
      <c r="C1325" s="395" t="s">
        <v>89</v>
      </c>
      <c r="D1325" s="396">
        <v>410.47</v>
      </c>
      <c r="E1325" s="396">
        <v>0</v>
      </c>
      <c r="F1325" s="409" t="s">
        <v>53</v>
      </c>
    </row>
    <row r="1326" spans="1:6">
      <c r="A1326" s="406">
        <v>660</v>
      </c>
      <c r="B1326" s="716" t="s">
        <v>1159</v>
      </c>
      <c r="C1326" s="393"/>
      <c r="D1326" s="394"/>
      <c r="E1326" s="394"/>
      <c r="F1326" s="407"/>
    </row>
    <row r="1327" spans="1:6">
      <c r="A1327" s="411">
        <v>66008</v>
      </c>
      <c r="B1327" s="718" t="s">
        <v>1160</v>
      </c>
      <c r="C1327" s="395" t="s">
        <v>89</v>
      </c>
      <c r="D1327" s="396">
        <v>37.56</v>
      </c>
      <c r="E1327" s="396">
        <v>0</v>
      </c>
      <c r="F1327" s="409" t="s">
        <v>53</v>
      </c>
    </row>
    <row r="1328" spans="1:6">
      <c r="A1328" s="410">
        <v>66009</v>
      </c>
      <c r="B1328" s="717" t="s">
        <v>1161</v>
      </c>
      <c r="C1328" s="393" t="s">
        <v>89</v>
      </c>
      <c r="D1328" s="394">
        <v>27.56</v>
      </c>
      <c r="E1328" s="394">
        <v>0</v>
      </c>
      <c r="F1328" s="407" t="s">
        <v>53</v>
      </c>
    </row>
    <row r="1329" spans="1:6">
      <c r="A1329" s="411">
        <v>66012</v>
      </c>
      <c r="B1329" s="718" t="s">
        <v>1162</v>
      </c>
      <c r="C1329" s="395" t="s">
        <v>89</v>
      </c>
      <c r="D1329" s="396">
        <v>37.28</v>
      </c>
      <c r="E1329" s="396">
        <v>0</v>
      </c>
      <c r="F1329" s="409" t="s">
        <v>53</v>
      </c>
    </row>
    <row r="1330" spans="1:6">
      <c r="A1330" s="410">
        <v>66013</v>
      </c>
      <c r="B1330" s="717" t="s">
        <v>1163</v>
      </c>
      <c r="C1330" s="393" t="s">
        <v>89</v>
      </c>
      <c r="D1330" s="394">
        <v>42.4</v>
      </c>
      <c r="E1330" s="394">
        <v>0</v>
      </c>
      <c r="F1330" s="407" t="s">
        <v>53</v>
      </c>
    </row>
    <row r="1331" spans="1:6">
      <c r="A1331" s="411">
        <v>66022</v>
      </c>
      <c r="B1331" s="718" t="s">
        <v>1164</v>
      </c>
      <c r="C1331" s="395" t="s">
        <v>89</v>
      </c>
      <c r="D1331" s="396">
        <v>27.67</v>
      </c>
      <c r="E1331" s="396">
        <v>0</v>
      </c>
      <c r="F1331" s="409" t="s">
        <v>53</v>
      </c>
    </row>
    <row r="1332" spans="1:6">
      <c r="A1332" s="410">
        <v>66024</v>
      </c>
      <c r="B1332" s="717" t="s">
        <v>1165</v>
      </c>
      <c r="C1332" s="393" t="s">
        <v>89</v>
      </c>
      <c r="D1332" s="394">
        <v>3.73</v>
      </c>
      <c r="E1332" s="394">
        <v>0</v>
      </c>
      <c r="F1332" s="407" t="s">
        <v>53</v>
      </c>
    </row>
    <row r="1333" spans="1:6">
      <c r="A1333" s="411">
        <v>66027</v>
      </c>
      <c r="B1333" s="718" t="s">
        <v>1166</v>
      </c>
      <c r="C1333" s="395" t="s">
        <v>89</v>
      </c>
      <c r="D1333" s="396">
        <v>150.02000000000001</v>
      </c>
      <c r="E1333" s="396">
        <v>0</v>
      </c>
      <c r="F1333" s="409" t="s">
        <v>53</v>
      </c>
    </row>
    <row r="1334" spans="1:6">
      <c r="A1334" s="410">
        <v>66030</v>
      </c>
      <c r="B1334" s="717" t="s">
        <v>1167</v>
      </c>
      <c r="C1334" s="393" t="s">
        <v>89</v>
      </c>
      <c r="D1334" s="394">
        <v>111.25</v>
      </c>
      <c r="E1334" s="394">
        <v>0</v>
      </c>
      <c r="F1334" s="407" t="s">
        <v>53</v>
      </c>
    </row>
    <row r="1335" spans="1:6">
      <c r="A1335" s="411">
        <v>66045</v>
      </c>
      <c r="B1335" s="718" t="s">
        <v>1168</v>
      </c>
      <c r="C1335" s="395" t="s">
        <v>89</v>
      </c>
      <c r="D1335" s="396">
        <v>50.95</v>
      </c>
      <c r="E1335" s="396">
        <v>0</v>
      </c>
      <c r="F1335" s="409" t="s">
        <v>53</v>
      </c>
    </row>
    <row r="1336" spans="1:6">
      <c r="A1336" s="410">
        <v>66048</v>
      </c>
      <c r="B1336" s="717" t="s">
        <v>1169</v>
      </c>
      <c r="C1336" s="393" t="s">
        <v>89</v>
      </c>
      <c r="D1336" s="394">
        <v>58.62</v>
      </c>
      <c r="E1336" s="394">
        <v>0</v>
      </c>
      <c r="F1336" s="407" t="s">
        <v>53</v>
      </c>
    </row>
    <row r="1337" spans="1:6">
      <c r="A1337" s="411">
        <v>66049</v>
      </c>
      <c r="B1337" s="718" t="s">
        <v>1170</v>
      </c>
      <c r="C1337" s="395" t="s">
        <v>89</v>
      </c>
      <c r="D1337" s="396">
        <v>7.43</v>
      </c>
      <c r="E1337" s="396">
        <v>0</v>
      </c>
      <c r="F1337" s="409" t="s">
        <v>53</v>
      </c>
    </row>
    <row r="1338" spans="1:6">
      <c r="A1338" s="410">
        <v>66058</v>
      </c>
      <c r="B1338" s="717" t="s">
        <v>1171</v>
      </c>
      <c r="C1338" s="393" t="s">
        <v>89</v>
      </c>
      <c r="D1338" s="394">
        <v>38.659999999999997</v>
      </c>
      <c r="E1338" s="394">
        <v>0</v>
      </c>
      <c r="F1338" s="407" t="s">
        <v>53</v>
      </c>
    </row>
    <row r="1339" spans="1:6">
      <c r="A1339" s="411">
        <v>66074</v>
      </c>
      <c r="B1339" s="718" t="s">
        <v>1172</v>
      </c>
      <c r="C1339" s="395" t="s">
        <v>89</v>
      </c>
      <c r="D1339" s="396">
        <v>146.18</v>
      </c>
      <c r="E1339" s="396">
        <v>0</v>
      </c>
      <c r="F1339" s="409" t="s">
        <v>53</v>
      </c>
    </row>
    <row r="1340" spans="1:6">
      <c r="A1340" s="406">
        <v>661</v>
      </c>
      <c r="B1340" s="716" t="s">
        <v>1159</v>
      </c>
      <c r="C1340" s="393"/>
      <c r="D1340" s="394"/>
      <c r="E1340" s="394"/>
      <c r="F1340" s="407"/>
    </row>
    <row r="1341" spans="1:6">
      <c r="A1341" s="411">
        <v>66124</v>
      </c>
      <c r="B1341" s="718" t="s">
        <v>1173</v>
      </c>
      <c r="C1341" s="395" t="s">
        <v>89</v>
      </c>
      <c r="D1341" s="396">
        <v>24.72</v>
      </c>
      <c r="E1341" s="396">
        <v>0</v>
      </c>
      <c r="F1341" s="409" t="s">
        <v>53</v>
      </c>
    </row>
    <row r="1342" spans="1:6">
      <c r="A1342" s="410">
        <v>66125</v>
      </c>
      <c r="B1342" s="717" t="s">
        <v>1174</v>
      </c>
      <c r="C1342" s="393" t="s">
        <v>89</v>
      </c>
      <c r="D1342" s="394">
        <v>78.25</v>
      </c>
      <c r="E1342" s="394">
        <v>0</v>
      </c>
      <c r="F1342" s="407" t="s">
        <v>53</v>
      </c>
    </row>
    <row r="1343" spans="1:6">
      <c r="A1343" s="411">
        <v>66126</v>
      </c>
      <c r="B1343" s="718" t="s">
        <v>1175</v>
      </c>
      <c r="C1343" s="395" t="s">
        <v>89</v>
      </c>
      <c r="D1343" s="396">
        <v>41</v>
      </c>
      <c r="E1343" s="396">
        <v>0</v>
      </c>
      <c r="F1343" s="409" t="s">
        <v>53</v>
      </c>
    </row>
    <row r="1344" spans="1:6">
      <c r="A1344" s="410">
        <v>66127</v>
      </c>
      <c r="B1344" s="717" t="s">
        <v>1176</v>
      </c>
      <c r="C1344" s="393" t="s">
        <v>89</v>
      </c>
      <c r="D1344" s="394">
        <v>32</v>
      </c>
      <c r="E1344" s="394">
        <v>0</v>
      </c>
      <c r="F1344" s="407" t="s">
        <v>53</v>
      </c>
    </row>
    <row r="1345" spans="1:6">
      <c r="A1345" s="411">
        <v>66128</v>
      </c>
      <c r="B1345" s="718" t="s">
        <v>1177</v>
      </c>
      <c r="C1345" s="395" t="s">
        <v>89</v>
      </c>
      <c r="D1345" s="396">
        <v>4.7</v>
      </c>
      <c r="E1345" s="396">
        <v>0</v>
      </c>
      <c r="F1345" s="409" t="s">
        <v>53</v>
      </c>
    </row>
    <row r="1346" spans="1:6">
      <c r="A1346" s="410">
        <v>66156</v>
      </c>
      <c r="B1346" s="717" t="s">
        <v>1178</v>
      </c>
      <c r="C1346" s="393" t="s">
        <v>89</v>
      </c>
      <c r="D1346" s="394">
        <v>166.41</v>
      </c>
      <c r="E1346" s="394">
        <v>0</v>
      </c>
      <c r="F1346" s="407" t="s">
        <v>53</v>
      </c>
    </row>
    <row r="1347" spans="1:6">
      <c r="A1347" s="411">
        <v>66178</v>
      </c>
      <c r="B1347" s="718" t="s">
        <v>1179</v>
      </c>
      <c r="C1347" s="395" t="s">
        <v>89</v>
      </c>
      <c r="D1347" s="396">
        <v>287</v>
      </c>
      <c r="E1347" s="396">
        <v>0</v>
      </c>
      <c r="F1347" s="409" t="s">
        <v>53</v>
      </c>
    </row>
    <row r="1348" spans="1:6">
      <c r="A1348" s="406">
        <v>662</v>
      </c>
      <c r="B1348" s="716" t="s">
        <v>1120</v>
      </c>
      <c r="C1348" s="393"/>
      <c r="D1348" s="394"/>
      <c r="E1348" s="394"/>
      <c r="F1348" s="407"/>
    </row>
    <row r="1349" spans="1:6">
      <c r="A1349" s="411">
        <v>66207</v>
      </c>
      <c r="B1349" s="718" t="s">
        <v>1180</v>
      </c>
      <c r="C1349" s="395" t="s">
        <v>89</v>
      </c>
      <c r="D1349" s="396">
        <v>268.20999999999998</v>
      </c>
      <c r="E1349" s="396">
        <v>0</v>
      </c>
      <c r="F1349" s="409" t="s">
        <v>53</v>
      </c>
    </row>
    <row r="1350" spans="1:6">
      <c r="A1350" s="406">
        <v>663</v>
      </c>
      <c r="B1350" s="716" t="s">
        <v>1159</v>
      </c>
      <c r="C1350" s="393"/>
      <c r="D1350" s="394"/>
      <c r="E1350" s="394"/>
      <c r="F1350" s="407"/>
    </row>
    <row r="1351" spans="1:6">
      <c r="A1351" s="411">
        <v>66301</v>
      </c>
      <c r="B1351" s="718" t="s">
        <v>1181</v>
      </c>
      <c r="C1351" s="395" t="s">
        <v>89</v>
      </c>
      <c r="D1351" s="396">
        <v>228.46</v>
      </c>
      <c r="E1351" s="396">
        <v>0</v>
      </c>
      <c r="F1351" s="409" t="s">
        <v>53</v>
      </c>
    </row>
    <row r="1352" spans="1:6">
      <c r="A1352" s="410">
        <v>66315</v>
      </c>
      <c r="B1352" s="717" t="s">
        <v>1182</v>
      </c>
      <c r="C1352" s="393" t="s">
        <v>89</v>
      </c>
      <c r="D1352" s="394">
        <v>47.3</v>
      </c>
      <c r="E1352" s="394">
        <v>0</v>
      </c>
      <c r="F1352" s="407" t="s">
        <v>53</v>
      </c>
    </row>
    <row r="1353" spans="1:6">
      <c r="A1353" s="411">
        <v>66335</v>
      </c>
      <c r="B1353" s="718" t="s">
        <v>1183</v>
      </c>
      <c r="C1353" s="395" t="s">
        <v>89</v>
      </c>
      <c r="D1353" s="396">
        <v>77.959999999999994</v>
      </c>
      <c r="E1353" s="396">
        <v>0</v>
      </c>
      <c r="F1353" s="409" t="s">
        <v>53</v>
      </c>
    </row>
    <row r="1354" spans="1:6">
      <c r="A1354" s="406">
        <v>665</v>
      </c>
      <c r="B1354" s="716" t="s">
        <v>1184</v>
      </c>
      <c r="C1354" s="393"/>
      <c r="D1354" s="394"/>
      <c r="E1354" s="394"/>
      <c r="F1354" s="407"/>
    </row>
    <row r="1355" spans="1:6">
      <c r="A1355" s="411">
        <v>66592</v>
      </c>
      <c r="B1355" s="718" t="s">
        <v>1185</v>
      </c>
      <c r="C1355" s="395" t="s">
        <v>89</v>
      </c>
      <c r="D1355" s="399">
        <v>13250</v>
      </c>
      <c r="E1355" s="396">
        <v>0</v>
      </c>
      <c r="F1355" s="409" t="s">
        <v>53</v>
      </c>
    </row>
    <row r="1356" spans="1:6">
      <c r="A1356" s="406">
        <v>666</v>
      </c>
      <c r="B1356" s="716" t="s">
        <v>1184</v>
      </c>
      <c r="C1356" s="393"/>
      <c r="D1356" s="394"/>
      <c r="E1356" s="394"/>
      <c r="F1356" s="407"/>
    </row>
    <row r="1357" spans="1:6">
      <c r="A1357" s="411">
        <v>66608</v>
      </c>
      <c r="B1357" s="718" t="s">
        <v>1186</v>
      </c>
      <c r="C1357" s="395" t="s">
        <v>89</v>
      </c>
      <c r="D1357" s="396">
        <v>289.35000000000002</v>
      </c>
      <c r="E1357" s="396">
        <v>0</v>
      </c>
      <c r="F1357" s="409" t="s">
        <v>53</v>
      </c>
    </row>
    <row r="1358" spans="1:6">
      <c r="A1358" s="410">
        <v>66618</v>
      </c>
      <c r="B1358" s="717" t="s">
        <v>1187</v>
      </c>
      <c r="C1358" s="393" t="s">
        <v>89</v>
      </c>
      <c r="D1358" s="394">
        <v>324.89</v>
      </c>
      <c r="E1358" s="394">
        <v>0</v>
      </c>
      <c r="F1358" s="407" t="s">
        <v>53</v>
      </c>
    </row>
    <row r="1359" spans="1:6">
      <c r="A1359" s="408">
        <v>670</v>
      </c>
      <c r="B1359" s="391" t="s">
        <v>1188</v>
      </c>
      <c r="C1359" s="395"/>
      <c r="D1359" s="396"/>
      <c r="E1359" s="396"/>
      <c r="F1359" s="409"/>
    </row>
    <row r="1360" spans="1:6">
      <c r="A1360" s="410">
        <v>67001</v>
      </c>
      <c r="B1360" s="717" t="s">
        <v>1189</v>
      </c>
      <c r="C1360" s="393" t="s">
        <v>89</v>
      </c>
      <c r="D1360" s="394">
        <v>218.74</v>
      </c>
      <c r="E1360" s="394">
        <v>0</v>
      </c>
      <c r="F1360" s="407" t="s">
        <v>53</v>
      </c>
    </row>
    <row r="1361" spans="1:6">
      <c r="A1361" s="411">
        <v>67004</v>
      </c>
      <c r="B1361" s="718" t="s">
        <v>1190</v>
      </c>
      <c r="C1361" s="395" t="s">
        <v>89</v>
      </c>
      <c r="D1361" s="396">
        <v>360.53</v>
      </c>
      <c r="E1361" s="396">
        <v>0</v>
      </c>
      <c r="F1361" s="409" t="s">
        <v>53</v>
      </c>
    </row>
    <row r="1362" spans="1:6">
      <c r="A1362" s="410">
        <v>67007</v>
      </c>
      <c r="B1362" s="717" t="s">
        <v>1191</v>
      </c>
      <c r="C1362" s="393" t="s">
        <v>89</v>
      </c>
      <c r="D1362" s="394">
        <v>146.66</v>
      </c>
      <c r="E1362" s="394">
        <v>0</v>
      </c>
      <c r="F1362" s="407" t="s">
        <v>53</v>
      </c>
    </row>
    <row r="1363" spans="1:6">
      <c r="A1363" s="411">
        <v>67008</v>
      </c>
      <c r="B1363" s="718" t="s">
        <v>4124</v>
      </c>
      <c r="C1363" s="395" t="s">
        <v>89</v>
      </c>
      <c r="D1363" s="396">
        <v>44.14</v>
      </c>
      <c r="E1363" s="396">
        <v>0</v>
      </c>
      <c r="F1363" s="409" t="s">
        <v>53</v>
      </c>
    </row>
    <row r="1364" spans="1:6">
      <c r="A1364" s="410">
        <v>67035</v>
      </c>
      <c r="B1364" s="717" t="s">
        <v>1192</v>
      </c>
      <c r="C1364" s="393" t="s">
        <v>89</v>
      </c>
      <c r="D1364" s="394">
        <v>5.45</v>
      </c>
      <c r="E1364" s="394">
        <v>0</v>
      </c>
      <c r="F1364" s="407" t="s">
        <v>53</v>
      </c>
    </row>
    <row r="1365" spans="1:6">
      <c r="A1365" s="411">
        <v>67040</v>
      </c>
      <c r="B1365" s="718" t="s">
        <v>1193</v>
      </c>
      <c r="C1365" s="395" t="s">
        <v>89</v>
      </c>
      <c r="D1365" s="396">
        <v>102.48</v>
      </c>
      <c r="E1365" s="396">
        <v>0</v>
      </c>
      <c r="F1365" s="409" t="s">
        <v>53</v>
      </c>
    </row>
    <row r="1366" spans="1:6">
      <c r="A1366" s="410">
        <v>67042</v>
      </c>
      <c r="B1366" s="717" t="s">
        <v>1194</v>
      </c>
      <c r="C1366" s="393" t="s">
        <v>89</v>
      </c>
      <c r="D1366" s="394">
        <v>102.15</v>
      </c>
      <c r="E1366" s="394">
        <v>0</v>
      </c>
      <c r="F1366" s="407" t="s">
        <v>53</v>
      </c>
    </row>
    <row r="1367" spans="1:6">
      <c r="A1367" s="411">
        <v>67043</v>
      </c>
      <c r="B1367" s="718" t="s">
        <v>1195</v>
      </c>
      <c r="C1367" s="395" t="s">
        <v>89</v>
      </c>
      <c r="D1367" s="396">
        <v>111.04</v>
      </c>
      <c r="E1367" s="396">
        <v>0</v>
      </c>
      <c r="F1367" s="409" t="s">
        <v>53</v>
      </c>
    </row>
    <row r="1368" spans="1:6">
      <c r="A1368" s="410">
        <v>67046</v>
      </c>
      <c r="B1368" s="717" t="s">
        <v>4125</v>
      </c>
      <c r="C1368" s="393" t="s">
        <v>89</v>
      </c>
      <c r="D1368" s="394">
        <v>88.6</v>
      </c>
      <c r="E1368" s="394">
        <v>0</v>
      </c>
      <c r="F1368" s="407" t="s">
        <v>53</v>
      </c>
    </row>
    <row r="1369" spans="1:6">
      <c r="A1369" s="411">
        <v>67047</v>
      </c>
      <c r="B1369" s="718" t="s">
        <v>1196</v>
      </c>
      <c r="C1369" s="395" t="s">
        <v>89</v>
      </c>
      <c r="D1369" s="396">
        <v>386.2</v>
      </c>
      <c r="E1369" s="396">
        <v>0</v>
      </c>
      <c r="F1369" s="409" t="s">
        <v>53</v>
      </c>
    </row>
    <row r="1370" spans="1:6">
      <c r="A1370" s="410">
        <v>67048</v>
      </c>
      <c r="B1370" s="717" t="s">
        <v>4126</v>
      </c>
      <c r="C1370" s="393" t="s">
        <v>89</v>
      </c>
      <c r="D1370" s="394">
        <v>72.44</v>
      </c>
      <c r="E1370" s="394">
        <v>0</v>
      </c>
      <c r="F1370" s="407" t="s">
        <v>53</v>
      </c>
    </row>
    <row r="1371" spans="1:6">
      <c r="A1371" s="411">
        <v>67050</v>
      </c>
      <c r="B1371" s="718" t="s">
        <v>1197</v>
      </c>
      <c r="C1371" s="395" t="s">
        <v>89</v>
      </c>
      <c r="D1371" s="396">
        <v>135.41999999999999</v>
      </c>
      <c r="E1371" s="396">
        <v>0</v>
      </c>
      <c r="F1371" s="409" t="s">
        <v>53</v>
      </c>
    </row>
    <row r="1372" spans="1:6">
      <c r="A1372" s="410">
        <v>67051</v>
      </c>
      <c r="B1372" s="717" t="s">
        <v>1198</v>
      </c>
      <c r="C1372" s="393" t="s">
        <v>89</v>
      </c>
      <c r="D1372" s="394">
        <v>49.01</v>
      </c>
      <c r="E1372" s="394">
        <v>0</v>
      </c>
      <c r="F1372" s="407" t="s">
        <v>53</v>
      </c>
    </row>
    <row r="1373" spans="1:6">
      <c r="A1373" s="411">
        <v>67058</v>
      </c>
      <c r="B1373" s="718" t="s">
        <v>1199</v>
      </c>
      <c r="C1373" s="395" t="s">
        <v>89</v>
      </c>
      <c r="D1373" s="396">
        <v>92.13</v>
      </c>
      <c r="E1373" s="396">
        <v>0</v>
      </c>
      <c r="F1373" s="409" t="s">
        <v>53</v>
      </c>
    </row>
    <row r="1374" spans="1:6">
      <c r="A1374" s="410">
        <v>67061</v>
      </c>
      <c r="B1374" s="717" t="s">
        <v>1200</v>
      </c>
      <c r="C1374" s="393" t="s">
        <v>89</v>
      </c>
      <c r="D1374" s="394">
        <v>8.8800000000000008</v>
      </c>
      <c r="E1374" s="394">
        <v>0</v>
      </c>
      <c r="F1374" s="407" t="s">
        <v>53</v>
      </c>
    </row>
    <row r="1375" spans="1:6">
      <c r="A1375" s="411">
        <v>67067</v>
      </c>
      <c r="B1375" s="718" t="s">
        <v>4127</v>
      </c>
      <c r="C1375" s="395" t="s">
        <v>89</v>
      </c>
      <c r="D1375" s="396">
        <v>93.75</v>
      </c>
      <c r="E1375" s="396">
        <v>0</v>
      </c>
      <c r="F1375" s="409" t="s">
        <v>53</v>
      </c>
    </row>
    <row r="1376" spans="1:6">
      <c r="A1376" s="410">
        <v>67090</v>
      </c>
      <c r="B1376" s="717" t="s">
        <v>1201</v>
      </c>
      <c r="C1376" s="393" t="s">
        <v>89</v>
      </c>
      <c r="D1376" s="394">
        <v>15.01</v>
      </c>
      <c r="E1376" s="394">
        <v>0</v>
      </c>
      <c r="F1376" s="407" t="s">
        <v>53</v>
      </c>
    </row>
    <row r="1377" spans="1:6">
      <c r="A1377" s="408">
        <v>675</v>
      </c>
      <c r="B1377" s="391" t="s">
        <v>1202</v>
      </c>
      <c r="C1377" s="395"/>
      <c r="D1377" s="396"/>
      <c r="E1377" s="396"/>
      <c r="F1377" s="409"/>
    </row>
    <row r="1378" spans="1:6">
      <c r="A1378" s="410">
        <v>67507</v>
      </c>
      <c r="B1378" s="717" t="s">
        <v>1203</v>
      </c>
      <c r="C1378" s="393" t="s">
        <v>89</v>
      </c>
      <c r="D1378" s="394">
        <v>8.1999999999999993</v>
      </c>
      <c r="E1378" s="394">
        <v>0</v>
      </c>
      <c r="F1378" s="407" t="s">
        <v>53</v>
      </c>
    </row>
    <row r="1379" spans="1:6">
      <c r="A1379" s="411">
        <v>67510</v>
      </c>
      <c r="B1379" s="718" t="s">
        <v>1204</v>
      </c>
      <c r="C1379" s="395" t="s">
        <v>89</v>
      </c>
      <c r="D1379" s="396">
        <v>8.5299999999999994</v>
      </c>
      <c r="E1379" s="396">
        <v>0</v>
      </c>
      <c r="F1379" s="409" t="s">
        <v>53</v>
      </c>
    </row>
    <row r="1380" spans="1:6">
      <c r="A1380" s="410">
        <v>67512</v>
      </c>
      <c r="B1380" s="717" t="s">
        <v>1205</v>
      </c>
      <c r="C1380" s="393" t="s">
        <v>89</v>
      </c>
      <c r="D1380" s="394">
        <v>19.21</v>
      </c>
      <c r="E1380" s="394">
        <v>0</v>
      </c>
      <c r="F1380" s="407" t="s">
        <v>53</v>
      </c>
    </row>
    <row r="1381" spans="1:6">
      <c r="A1381" s="411">
        <v>67522</v>
      </c>
      <c r="B1381" s="718" t="s">
        <v>1206</v>
      </c>
      <c r="C1381" s="395" t="s">
        <v>89</v>
      </c>
      <c r="D1381" s="396">
        <v>4.2</v>
      </c>
      <c r="E1381" s="396">
        <v>0</v>
      </c>
      <c r="F1381" s="409" t="s">
        <v>53</v>
      </c>
    </row>
    <row r="1382" spans="1:6">
      <c r="A1382" s="410">
        <v>67552</v>
      </c>
      <c r="B1382" s="717" t="s">
        <v>1207</v>
      </c>
      <c r="C1382" s="393" t="s">
        <v>89</v>
      </c>
      <c r="D1382" s="394">
        <v>9.0299999999999994</v>
      </c>
      <c r="E1382" s="394">
        <v>0</v>
      </c>
      <c r="F1382" s="407" t="s">
        <v>53</v>
      </c>
    </row>
    <row r="1383" spans="1:6">
      <c r="A1383" s="411">
        <v>67560</v>
      </c>
      <c r="B1383" s="718" t="s">
        <v>1208</v>
      </c>
      <c r="C1383" s="395" t="s">
        <v>89</v>
      </c>
      <c r="D1383" s="396">
        <v>18.829999999999998</v>
      </c>
      <c r="E1383" s="396">
        <v>0</v>
      </c>
      <c r="F1383" s="409" t="s">
        <v>53</v>
      </c>
    </row>
    <row r="1384" spans="1:6">
      <c r="A1384" s="410">
        <v>67561</v>
      </c>
      <c r="B1384" s="717" t="s">
        <v>1209</v>
      </c>
      <c r="C1384" s="393" t="s">
        <v>89</v>
      </c>
      <c r="D1384" s="394">
        <v>15.1</v>
      </c>
      <c r="E1384" s="394">
        <v>0</v>
      </c>
      <c r="F1384" s="407" t="s">
        <v>53</v>
      </c>
    </row>
    <row r="1385" spans="1:6">
      <c r="A1385" s="411">
        <v>67578</v>
      </c>
      <c r="B1385" s="718" t="s">
        <v>1210</v>
      </c>
      <c r="C1385" s="395" t="s">
        <v>89</v>
      </c>
      <c r="D1385" s="396">
        <v>8.1999999999999993</v>
      </c>
      <c r="E1385" s="396">
        <v>0</v>
      </c>
      <c r="F1385" s="409" t="s">
        <v>53</v>
      </c>
    </row>
    <row r="1386" spans="1:6">
      <c r="A1386" s="406">
        <v>676</v>
      </c>
      <c r="B1386" s="716" t="s">
        <v>1211</v>
      </c>
      <c r="C1386" s="393"/>
      <c r="D1386" s="394"/>
      <c r="E1386" s="394"/>
      <c r="F1386" s="407"/>
    </row>
    <row r="1387" spans="1:6">
      <c r="A1387" s="411">
        <v>67650</v>
      </c>
      <c r="B1387" s="718" t="s">
        <v>1212</v>
      </c>
      <c r="C1387" s="395" t="s">
        <v>89</v>
      </c>
      <c r="D1387" s="396">
        <v>22.97</v>
      </c>
      <c r="E1387" s="396">
        <v>0</v>
      </c>
      <c r="F1387" s="409" t="s">
        <v>53</v>
      </c>
    </row>
    <row r="1388" spans="1:6">
      <c r="A1388" s="410">
        <v>67651</v>
      </c>
      <c r="B1388" s="717" t="s">
        <v>1213</v>
      </c>
      <c r="C1388" s="393" t="s">
        <v>89</v>
      </c>
      <c r="D1388" s="394">
        <v>14.27</v>
      </c>
      <c r="E1388" s="394">
        <v>0</v>
      </c>
      <c r="F1388" s="407" t="s">
        <v>53</v>
      </c>
    </row>
    <row r="1389" spans="1:6">
      <c r="A1389" s="411">
        <v>67652</v>
      </c>
      <c r="B1389" s="718" t="s">
        <v>1214</v>
      </c>
      <c r="C1389" s="395" t="s">
        <v>89</v>
      </c>
      <c r="D1389" s="396">
        <v>2.1</v>
      </c>
      <c r="E1389" s="396">
        <v>0</v>
      </c>
      <c r="F1389" s="409" t="s">
        <v>53</v>
      </c>
    </row>
    <row r="1390" spans="1:6">
      <c r="A1390" s="410">
        <v>67653</v>
      </c>
      <c r="B1390" s="717" t="s">
        <v>10246</v>
      </c>
      <c r="C1390" s="393" t="s">
        <v>89</v>
      </c>
      <c r="D1390" s="394">
        <v>25.66</v>
      </c>
      <c r="E1390" s="394">
        <v>0</v>
      </c>
      <c r="F1390" s="407" t="s">
        <v>53</v>
      </c>
    </row>
    <row r="1391" spans="1:6">
      <c r="A1391" s="408">
        <v>680</v>
      </c>
      <c r="B1391" s="391" t="s">
        <v>1215</v>
      </c>
      <c r="C1391" s="395"/>
      <c r="D1391" s="396"/>
      <c r="E1391" s="396"/>
      <c r="F1391" s="409"/>
    </row>
    <row r="1392" spans="1:6">
      <c r="A1392" s="410">
        <v>68001</v>
      </c>
      <c r="B1392" s="717" t="s">
        <v>1216</v>
      </c>
      <c r="C1392" s="393" t="s">
        <v>86</v>
      </c>
      <c r="D1392" s="394">
        <v>6.59</v>
      </c>
      <c r="E1392" s="394">
        <v>0</v>
      </c>
      <c r="F1392" s="407" t="s">
        <v>53</v>
      </c>
    </row>
    <row r="1393" spans="1:6">
      <c r="A1393" s="411">
        <v>68017</v>
      </c>
      <c r="B1393" s="718" t="s">
        <v>1217</v>
      </c>
      <c r="C1393" s="395" t="s">
        <v>89</v>
      </c>
      <c r="D1393" s="396">
        <v>8</v>
      </c>
      <c r="E1393" s="396">
        <v>0</v>
      </c>
      <c r="F1393" s="409" t="s">
        <v>53</v>
      </c>
    </row>
    <row r="1394" spans="1:6">
      <c r="A1394" s="410">
        <v>68023</v>
      </c>
      <c r="B1394" s="717" t="s">
        <v>1218</v>
      </c>
      <c r="C1394" s="393" t="s">
        <v>86</v>
      </c>
      <c r="D1394" s="394">
        <v>62.85</v>
      </c>
      <c r="E1394" s="394">
        <v>0</v>
      </c>
      <c r="F1394" s="407" t="s">
        <v>53</v>
      </c>
    </row>
    <row r="1395" spans="1:6">
      <c r="A1395" s="411">
        <v>68064</v>
      </c>
      <c r="B1395" s="718" t="s">
        <v>1219</v>
      </c>
      <c r="C1395" s="395" t="s">
        <v>86</v>
      </c>
      <c r="D1395" s="396">
        <v>13.91</v>
      </c>
      <c r="E1395" s="396">
        <v>0</v>
      </c>
      <c r="F1395" s="409" t="s">
        <v>53</v>
      </c>
    </row>
    <row r="1396" spans="1:6">
      <c r="A1396" s="410">
        <v>68065</v>
      </c>
      <c r="B1396" s="717" t="s">
        <v>1220</v>
      </c>
      <c r="C1396" s="393" t="s">
        <v>86</v>
      </c>
      <c r="D1396" s="394">
        <v>19.920000000000002</v>
      </c>
      <c r="E1396" s="394">
        <v>0</v>
      </c>
      <c r="F1396" s="407" t="s">
        <v>53</v>
      </c>
    </row>
    <row r="1397" spans="1:6">
      <c r="A1397" s="411">
        <v>68067</v>
      </c>
      <c r="B1397" s="718" t="s">
        <v>1221</v>
      </c>
      <c r="C1397" s="395" t="s">
        <v>86</v>
      </c>
      <c r="D1397" s="396">
        <v>72.86</v>
      </c>
      <c r="E1397" s="396">
        <v>0</v>
      </c>
      <c r="F1397" s="409" t="s">
        <v>53</v>
      </c>
    </row>
    <row r="1398" spans="1:6">
      <c r="A1398" s="406">
        <v>691</v>
      </c>
      <c r="B1398" s="716" t="s">
        <v>279</v>
      </c>
      <c r="C1398" s="393"/>
      <c r="D1398" s="394"/>
      <c r="E1398" s="394"/>
      <c r="F1398" s="407"/>
    </row>
    <row r="1399" spans="1:6">
      <c r="A1399" s="411">
        <v>69172</v>
      </c>
      <c r="B1399" s="718" t="s">
        <v>1222</v>
      </c>
      <c r="C1399" s="395" t="s">
        <v>89</v>
      </c>
      <c r="D1399" s="396">
        <v>24.17</v>
      </c>
      <c r="E1399" s="396">
        <v>0</v>
      </c>
      <c r="F1399" s="409" t="s">
        <v>53</v>
      </c>
    </row>
    <row r="1400" spans="1:6">
      <c r="A1400" s="406">
        <v>694</v>
      </c>
      <c r="B1400" s="716" t="s">
        <v>486</v>
      </c>
      <c r="C1400" s="393"/>
      <c r="D1400" s="394"/>
      <c r="E1400" s="394"/>
      <c r="F1400" s="407"/>
    </row>
    <row r="1401" spans="1:6">
      <c r="A1401" s="411">
        <v>69404</v>
      </c>
      <c r="B1401" s="718" t="s">
        <v>1223</v>
      </c>
      <c r="C1401" s="395" t="s">
        <v>89</v>
      </c>
      <c r="D1401" s="396">
        <v>816.25</v>
      </c>
      <c r="E1401" s="396">
        <v>0</v>
      </c>
      <c r="F1401" s="409" t="s">
        <v>53</v>
      </c>
    </row>
    <row r="1402" spans="1:6">
      <c r="A1402" s="410">
        <v>69409</v>
      </c>
      <c r="B1402" s="717" t="s">
        <v>1224</v>
      </c>
      <c r="C1402" s="393" t="s">
        <v>89</v>
      </c>
      <c r="D1402" s="394">
        <v>37.049999999999997</v>
      </c>
      <c r="E1402" s="394">
        <v>0</v>
      </c>
      <c r="F1402" s="407" t="s">
        <v>53</v>
      </c>
    </row>
    <row r="1403" spans="1:6">
      <c r="A1403" s="411">
        <v>69421</v>
      </c>
      <c r="B1403" s="718" t="s">
        <v>1225</v>
      </c>
      <c r="C1403" s="395" t="s">
        <v>89</v>
      </c>
      <c r="D1403" s="396">
        <v>144.26</v>
      </c>
      <c r="E1403" s="396">
        <v>0</v>
      </c>
      <c r="F1403" s="409" t="s">
        <v>53</v>
      </c>
    </row>
    <row r="1404" spans="1:6">
      <c r="A1404" s="410">
        <v>69438</v>
      </c>
      <c r="B1404" s="717" t="s">
        <v>1226</v>
      </c>
      <c r="C1404" s="393" t="s">
        <v>89</v>
      </c>
      <c r="D1404" s="394">
        <v>80.430000000000007</v>
      </c>
      <c r="E1404" s="394">
        <v>0</v>
      </c>
      <c r="F1404" s="407" t="s">
        <v>53</v>
      </c>
    </row>
    <row r="1405" spans="1:6">
      <c r="A1405" s="411">
        <v>69445</v>
      </c>
      <c r="B1405" s="718" t="s">
        <v>1227</v>
      </c>
      <c r="C1405" s="395" t="s">
        <v>89</v>
      </c>
      <c r="D1405" s="396">
        <v>455.73</v>
      </c>
      <c r="E1405" s="396">
        <v>0</v>
      </c>
      <c r="F1405" s="409" t="s">
        <v>53</v>
      </c>
    </row>
    <row r="1406" spans="1:6">
      <c r="A1406" s="406">
        <v>695</v>
      </c>
      <c r="B1406" s="716" t="s">
        <v>264</v>
      </c>
      <c r="C1406" s="393"/>
      <c r="D1406" s="394"/>
      <c r="E1406" s="394"/>
      <c r="F1406" s="407"/>
    </row>
    <row r="1407" spans="1:6">
      <c r="A1407" s="411">
        <v>69503</v>
      </c>
      <c r="B1407" s="718" t="s">
        <v>1228</v>
      </c>
      <c r="C1407" s="395" t="s">
        <v>89</v>
      </c>
      <c r="D1407" s="396">
        <v>2.4900000000000002</v>
      </c>
      <c r="E1407" s="396">
        <v>0</v>
      </c>
      <c r="F1407" s="409" t="s">
        <v>53</v>
      </c>
    </row>
    <row r="1408" spans="1:6">
      <c r="A1408" s="410">
        <v>69505</v>
      </c>
      <c r="B1408" s="717" t="s">
        <v>1229</v>
      </c>
      <c r="C1408" s="393" t="s">
        <v>89</v>
      </c>
      <c r="D1408" s="394">
        <v>3.78</v>
      </c>
      <c r="E1408" s="394">
        <v>0</v>
      </c>
      <c r="F1408" s="407" t="s">
        <v>53</v>
      </c>
    </row>
    <row r="1409" spans="1:6">
      <c r="A1409" s="411">
        <v>69506</v>
      </c>
      <c r="B1409" s="718" t="s">
        <v>1230</v>
      </c>
      <c r="C1409" s="395" t="s">
        <v>89</v>
      </c>
      <c r="D1409" s="396">
        <v>16.34</v>
      </c>
      <c r="E1409" s="396">
        <v>0</v>
      </c>
      <c r="F1409" s="409" t="s">
        <v>53</v>
      </c>
    </row>
    <row r="1410" spans="1:6">
      <c r="A1410" s="410">
        <v>69509</v>
      </c>
      <c r="B1410" s="717" t="s">
        <v>1231</v>
      </c>
      <c r="C1410" s="393" t="s">
        <v>89</v>
      </c>
      <c r="D1410" s="394">
        <v>22.57</v>
      </c>
      <c r="E1410" s="394">
        <v>0</v>
      </c>
      <c r="F1410" s="407" t="s">
        <v>53</v>
      </c>
    </row>
    <row r="1411" spans="1:6">
      <c r="A1411" s="411">
        <v>69512</v>
      </c>
      <c r="B1411" s="718" t="s">
        <v>4128</v>
      </c>
      <c r="C1411" s="395" t="s">
        <v>86</v>
      </c>
      <c r="D1411" s="396">
        <v>0.13</v>
      </c>
      <c r="E1411" s="396">
        <v>0</v>
      </c>
      <c r="F1411" s="409" t="s">
        <v>53</v>
      </c>
    </row>
    <row r="1412" spans="1:6">
      <c r="A1412" s="410">
        <v>69513</v>
      </c>
      <c r="B1412" s="717" t="s">
        <v>1232</v>
      </c>
      <c r="C1412" s="393" t="s">
        <v>54</v>
      </c>
      <c r="D1412" s="394">
        <v>31.76</v>
      </c>
      <c r="E1412" s="394">
        <v>0</v>
      </c>
      <c r="F1412" s="407" t="s">
        <v>53</v>
      </c>
    </row>
    <row r="1413" spans="1:6">
      <c r="A1413" s="411">
        <v>69514</v>
      </c>
      <c r="B1413" s="718" t="s">
        <v>1233</v>
      </c>
      <c r="C1413" s="395" t="s">
        <v>269</v>
      </c>
      <c r="D1413" s="396">
        <v>30.21</v>
      </c>
      <c r="E1413" s="396">
        <v>0</v>
      </c>
      <c r="F1413" s="409" t="s">
        <v>53</v>
      </c>
    </row>
    <row r="1414" spans="1:6">
      <c r="A1414" s="410">
        <v>69515</v>
      </c>
      <c r="B1414" s="717" t="s">
        <v>1234</v>
      </c>
      <c r="C1414" s="393" t="s">
        <v>89</v>
      </c>
      <c r="D1414" s="394">
        <v>41.76</v>
      </c>
      <c r="E1414" s="394">
        <v>0</v>
      </c>
      <c r="F1414" s="407" t="s">
        <v>53</v>
      </c>
    </row>
    <row r="1415" spans="1:6">
      <c r="A1415" s="411">
        <v>69516</v>
      </c>
      <c r="B1415" s="718" t="s">
        <v>1235</v>
      </c>
      <c r="C1415" s="395" t="s">
        <v>89</v>
      </c>
      <c r="D1415" s="396">
        <v>48.98</v>
      </c>
      <c r="E1415" s="396">
        <v>0</v>
      </c>
      <c r="F1415" s="409" t="s">
        <v>53</v>
      </c>
    </row>
    <row r="1416" spans="1:6">
      <c r="A1416" s="410">
        <v>69522</v>
      </c>
      <c r="B1416" s="717" t="s">
        <v>1236</v>
      </c>
      <c r="C1416" s="393" t="s">
        <v>89</v>
      </c>
      <c r="D1416" s="394">
        <v>68.31</v>
      </c>
      <c r="E1416" s="394">
        <v>0</v>
      </c>
      <c r="F1416" s="407" t="s">
        <v>53</v>
      </c>
    </row>
    <row r="1417" spans="1:6">
      <c r="A1417" s="411">
        <v>69525</v>
      </c>
      <c r="B1417" s="718" t="s">
        <v>1237</v>
      </c>
      <c r="C1417" s="395" t="s">
        <v>89</v>
      </c>
      <c r="D1417" s="399">
        <v>1003.12</v>
      </c>
      <c r="E1417" s="396">
        <v>0</v>
      </c>
      <c r="F1417" s="409" t="s">
        <v>53</v>
      </c>
    </row>
    <row r="1418" spans="1:6">
      <c r="A1418" s="410">
        <v>69526</v>
      </c>
      <c r="B1418" s="717" t="s">
        <v>1238</v>
      </c>
      <c r="C1418" s="393" t="s">
        <v>89</v>
      </c>
      <c r="D1418" s="400">
        <v>1566.25</v>
      </c>
      <c r="E1418" s="394">
        <v>0</v>
      </c>
      <c r="F1418" s="407" t="s">
        <v>53</v>
      </c>
    </row>
    <row r="1419" spans="1:6">
      <c r="A1419" s="411">
        <v>69527</v>
      </c>
      <c r="B1419" s="718" t="s">
        <v>1239</v>
      </c>
      <c r="C1419" s="395" t="s">
        <v>89</v>
      </c>
      <c r="D1419" s="399">
        <v>1809.75</v>
      </c>
      <c r="E1419" s="396">
        <v>0</v>
      </c>
      <c r="F1419" s="409" t="s">
        <v>53</v>
      </c>
    </row>
    <row r="1420" spans="1:6">
      <c r="A1420" s="410">
        <v>69542</v>
      </c>
      <c r="B1420" s="717" t="s">
        <v>1240</v>
      </c>
      <c r="C1420" s="393" t="s">
        <v>89</v>
      </c>
      <c r="D1420" s="394">
        <v>3.9</v>
      </c>
      <c r="E1420" s="394">
        <v>0</v>
      </c>
      <c r="F1420" s="407" t="s">
        <v>53</v>
      </c>
    </row>
    <row r="1421" spans="1:6">
      <c r="A1421" s="411">
        <v>69545</v>
      </c>
      <c r="B1421" s="718" t="s">
        <v>1241</v>
      </c>
      <c r="C1421" s="395" t="s">
        <v>89</v>
      </c>
      <c r="D1421" s="396">
        <v>45.86</v>
      </c>
      <c r="E1421" s="396">
        <v>0</v>
      </c>
      <c r="F1421" s="409" t="s">
        <v>53</v>
      </c>
    </row>
    <row r="1422" spans="1:6">
      <c r="A1422" s="410">
        <v>69547</v>
      </c>
      <c r="B1422" s="717" t="s">
        <v>1242</v>
      </c>
      <c r="C1422" s="393" t="s">
        <v>89</v>
      </c>
      <c r="D1422" s="394">
        <v>4.01</v>
      </c>
      <c r="E1422" s="394">
        <v>0</v>
      </c>
      <c r="F1422" s="407" t="s">
        <v>53</v>
      </c>
    </row>
    <row r="1423" spans="1:6">
      <c r="A1423" s="411">
        <v>69567</v>
      </c>
      <c r="B1423" s="718" t="s">
        <v>1243</v>
      </c>
      <c r="C1423" s="395" t="s">
        <v>89</v>
      </c>
      <c r="D1423" s="396">
        <v>3.68</v>
      </c>
      <c r="E1423" s="396">
        <v>0</v>
      </c>
      <c r="F1423" s="409" t="s">
        <v>53</v>
      </c>
    </row>
    <row r="1424" spans="1:6">
      <c r="A1424" s="410">
        <v>69572</v>
      </c>
      <c r="B1424" s="717" t="s">
        <v>1244</v>
      </c>
      <c r="C1424" s="393" t="s">
        <v>54</v>
      </c>
      <c r="D1424" s="394">
        <v>37.479999999999997</v>
      </c>
      <c r="E1424" s="394">
        <v>0</v>
      </c>
      <c r="F1424" s="407" t="s">
        <v>53</v>
      </c>
    </row>
    <row r="1425" spans="1:6">
      <c r="A1425" s="408">
        <v>696</v>
      </c>
      <c r="B1425" s="391" t="s">
        <v>934</v>
      </c>
      <c r="C1425" s="395"/>
      <c r="D1425" s="396"/>
      <c r="E1425" s="396"/>
      <c r="F1425" s="409"/>
    </row>
    <row r="1426" spans="1:6">
      <c r="A1426" s="410">
        <v>69606</v>
      </c>
      <c r="B1426" s="717" t="s">
        <v>1245</v>
      </c>
      <c r="C1426" s="393" t="s">
        <v>89</v>
      </c>
      <c r="D1426" s="394">
        <v>871.6</v>
      </c>
      <c r="E1426" s="394">
        <v>0</v>
      </c>
      <c r="F1426" s="407" t="s">
        <v>53</v>
      </c>
    </row>
    <row r="1427" spans="1:6">
      <c r="A1427" s="411">
        <v>69616</v>
      </c>
      <c r="B1427" s="718" t="s">
        <v>1246</v>
      </c>
      <c r="C1427" s="395" t="s">
        <v>89</v>
      </c>
      <c r="D1427" s="396">
        <v>42.67</v>
      </c>
      <c r="E1427" s="396">
        <v>0</v>
      </c>
      <c r="F1427" s="409" t="s">
        <v>53</v>
      </c>
    </row>
    <row r="1428" spans="1:6">
      <c r="A1428" s="410">
        <v>69619</v>
      </c>
      <c r="B1428" s="717" t="s">
        <v>1247</v>
      </c>
      <c r="C1428" s="393" t="s">
        <v>89</v>
      </c>
      <c r="D1428" s="394">
        <v>5.43</v>
      </c>
      <c r="E1428" s="394">
        <v>0</v>
      </c>
      <c r="F1428" s="407" t="s">
        <v>53</v>
      </c>
    </row>
    <row r="1429" spans="1:6">
      <c r="A1429" s="411">
        <v>69626</v>
      </c>
      <c r="B1429" s="718" t="s">
        <v>1248</v>
      </c>
      <c r="C1429" s="395" t="s">
        <v>89</v>
      </c>
      <c r="D1429" s="396">
        <v>40.1</v>
      </c>
      <c r="E1429" s="396">
        <v>0</v>
      </c>
      <c r="F1429" s="409" t="s">
        <v>53</v>
      </c>
    </row>
    <row r="1430" spans="1:6">
      <c r="A1430" s="410">
        <v>69681</v>
      </c>
      <c r="B1430" s="717" t="s">
        <v>1249</v>
      </c>
      <c r="C1430" s="393" t="s">
        <v>89</v>
      </c>
      <c r="D1430" s="394">
        <v>212.63</v>
      </c>
      <c r="E1430" s="394">
        <v>0</v>
      </c>
      <c r="F1430" s="407" t="s">
        <v>53</v>
      </c>
    </row>
    <row r="1431" spans="1:6">
      <c r="A1431" s="411">
        <v>69682</v>
      </c>
      <c r="B1431" s="718" t="s">
        <v>1250</v>
      </c>
      <c r="C1431" s="395" t="s">
        <v>89</v>
      </c>
      <c r="D1431" s="396">
        <v>220.35</v>
      </c>
      <c r="E1431" s="396">
        <v>0</v>
      </c>
      <c r="F1431" s="409" t="s">
        <v>53</v>
      </c>
    </row>
    <row r="1432" spans="1:6">
      <c r="A1432" s="406">
        <v>697</v>
      </c>
      <c r="B1432" s="716" t="s">
        <v>1251</v>
      </c>
      <c r="C1432" s="393"/>
      <c r="D1432" s="394"/>
      <c r="E1432" s="394"/>
      <c r="F1432" s="407"/>
    </row>
    <row r="1433" spans="1:6">
      <c r="A1433" s="411">
        <v>69753</v>
      </c>
      <c r="B1433" s="718" t="s">
        <v>1252</v>
      </c>
      <c r="C1433" s="395" t="s">
        <v>89</v>
      </c>
      <c r="D1433" s="396">
        <v>24.3</v>
      </c>
      <c r="E1433" s="396">
        <v>0</v>
      </c>
      <c r="F1433" s="409" t="s">
        <v>53</v>
      </c>
    </row>
    <row r="1434" spans="1:6">
      <c r="A1434" s="406">
        <v>7</v>
      </c>
      <c r="B1434" s="716" t="s">
        <v>264</v>
      </c>
      <c r="C1434" s="393"/>
      <c r="D1434" s="394"/>
      <c r="E1434" s="394"/>
      <c r="F1434" s="407"/>
    </row>
    <row r="1435" spans="1:6">
      <c r="A1435" s="408">
        <v>701</v>
      </c>
      <c r="B1435" s="391" t="s">
        <v>264</v>
      </c>
      <c r="C1435" s="395"/>
      <c r="D1435" s="396"/>
      <c r="E1435" s="396"/>
      <c r="F1435" s="409"/>
    </row>
    <row r="1436" spans="1:6">
      <c r="A1436" s="410">
        <v>70114</v>
      </c>
      <c r="B1436" s="717" t="s">
        <v>1253</v>
      </c>
      <c r="C1436" s="393" t="s">
        <v>52</v>
      </c>
      <c r="D1436" s="394">
        <v>31.4</v>
      </c>
      <c r="E1436" s="394">
        <v>0</v>
      </c>
      <c r="F1436" s="407" t="s">
        <v>53</v>
      </c>
    </row>
    <row r="1437" spans="1:6">
      <c r="A1437" s="408">
        <v>702</v>
      </c>
      <c r="B1437" s="391" t="s">
        <v>858</v>
      </c>
      <c r="C1437" s="395"/>
      <c r="D1437" s="396"/>
      <c r="E1437" s="396"/>
      <c r="F1437" s="409"/>
    </row>
    <row r="1438" spans="1:6">
      <c r="A1438" s="410">
        <v>70276</v>
      </c>
      <c r="B1438" s="717" t="s">
        <v>1254</v>
      </c>
      <c r="C1438" s="393" t="s">
        <v>86</v>
      </c>
      <c r="D1438" s="394">
        <v>6.01</v>
      </c>
      <c r="E1438" s="394">
        <v>0</v>
      </c>
      <c r="F1438" s="407" t="s">
        <v>53</v>
      </c>
    </row>
    <row r="1439" spans="1:6">
      <c r="A1439" s="408">
        <v>703</v>
      </c>
      <c r="B1439" s="391" t="s">
        <v>858</v>
      </c>
      <c r="C1439" s="395"/>
      <c r="D1439" s="396"/>
      <c r="E1439" s="396"/>
      <c r="F1439" s="409"/>
    </row>
    <row r="1440" spans="1:6">
      <c r="A1440" s="410">
        <v>70328</v>
      </c>
      <c r="B1440" s="717" t="s">
        <v>5493</v>
      </c>
      <c r="C1440" s="393" t="s">
        <v>86</v>
      </c>
      <c r="D1440" s="394">
        <v>31.72</v>
      </c>
      <c r="E1440" s="394">
        <v>0</v>
      </c>
      <c r="F1440" s="407" t="s">
        <v>53</v>
      </c>
    </row>
    <row r="1441" spans="1:6">
      <c r="A1441" s="411">
        <v>70385</v>
      </c>
      <c r="B1441" s="718" t="s">
        <v>1255</v>
      </c>
      <c r="C1441" s="395" t="s">
        <v>89</v>
      </c>
      <c r="D1441" s="396">
        <v>9.5</v>
      </c>
      <c r="E1441" s="396">
        <v>0</v>
      </c>
      <c r="F1441" s="409" t="s">
        <v>53</v>
      </c>
    </row>
    <row r="1442" spans="1:6">
      <c r="A1442" s="406">
        <v>706</v>
      </c>
      <c r="B1442" s="716" t="s">
        <v>858</v>
      </c>
      <c r="C1442" s="393"/>
      <c r="D1442" s="394"/>
      <c r="E1442" s="394"/>
      <c r="F1442" s="407"/>
    </row>
    <row r="1443" spans="1:6">
      <c r="A1443" s="411">
        <v>70659</v>
      </c>
      <c r="B1443" s="718" t="s">
        <v>1256</v>
      </c>
      <c r="C1443" s="395" t="s">
        <v>86</v>
      </c>
      <c r="D1443" s="396">
        <v>112.17</v>
      </c>
      <c r="E1443" s="396">
        <v>0</v>
      </c>
      <c r="F1443" s="409" t="s">
        <v>53</v>
      </c>
    </row>
    <row r="1444" spans="1:6">
      <c r="A1444" s="410">
        <v>70660</v>
      </c>
      <c r="B1444" s="717" t="s">
        <v>1257</v>
      </c>
      <c r="C1444" s="393" t="s">
        <v>86</v>
      </c>
      <c r="D1444" s="394">
        <v>103.67</v>
      </c>
      <c r="E1444" s="394">
        <v>0</v>
      </c>
      <c r="F1444" s="407" t="s">
        <v>53</v>
      </c>
    </row>
    <row r="1445" spans="1:6">
      <c r="A1445" s="411">
        <v>70661</v>
      </c>
      <c r="B1445" s="718" t="s">
        <v>1258</v>
      </c>
      <c r="C1445" s="395" t="s">
        <v>89</v>
      </c>
      <c r="D1445" s="396">
        <v>374.8</v>
      </c>
      <c r="E1445" s="396">
        <v>0</v>
      </c>
      <c r="F1445" s="409" t="s">
        <v>53</v>
      </c>
    </row>
    <row r="1446" spans="1:6">
      <c r="A1446" s="410">
        <v>70671</v>
      </c>
      <c r="B1446" s="717" t="s">
        <v>1259</v>
      </c>
      <c r="C1446" s="393" t="s">
        <v>347</v>
      </c>
      <c r="D1446" s="400">
        <v>3281.68</v>
      </c>
      <c r="E1446" s="394">
        <v>0</v>
      </c>
      <c r="F1446" s="407" t="s">
        <v>53</v>
      </c>
    </row>
    <row r="1447" spans="1:6">
      <c r="A1447" s="411">
        <v>70674</v>
      </c>
      <c r="B1447" s="718" t="s">
        <v>1260</v>
      </c>
      <c r="C1447" s="395" t="s">
        <v>89</v>
      </c>
      <c r="D1447" s="396">
        <v>200</v>
      </c>
      <c r="E1447" s="396">
        <v>0</v>
      </c>
      <c r="F1447" s="409" t="s">
        <v>53</v>
      </c>
    </row>
    <row r="1448" spans="1:6">
      <c r="A1448" s="406">
        <v>717</v>
      </c>
      <c r="B1448" s="716" t="s">
        <v>858</v>
      </c>
      <c r="C1448" s="393"/>
      <c r="D1448" s="394"/>
      <c r="E1448" s="394"/>
      <c r="F1448" s="407"/>
    </row>
    <row r="1449" spans="1:6">
      <c r="A1449" s="411">
        <v>71711</v>
      </c>
      <c r="B1449" s="718" t="s">
        <v>1261</v>
      </c>
      <c r="C1449" s="395" t="s">
        <v>82</v>
      </c>
      <c r="D1449" s="396">
        <v>4.57</v>
      </c>
      <c r="E1449" s="396">
        <v>0</v>
      </c>
      <c r="F1449" s="409" t="s">
        <v>53</v>
      </c>
    </row>
    <row r="1450" spans="1:6">
      <c r="A1450" s="406">
        <v>718</v>
      </c>
      <c r="B1450" s="716" t="s">
        <v>858</v>
      </c>
      <c r="C1450" s="393"/>
      <c r="D1450" s="394"/>
      <c r="E1450" s="394"/>
      <c r="F1450" s="407"/>
    </row>
    <row r="1451" spans="1:6">
      <c r="A1451" s="411">
        <v>71894</v>
      </c>
      <c r="B1451" s="718" t="s">
        <v>1262</v>
      </c>
      <c r="C1451" s="395" t="s">
        <v>89</v>
      </c>
      <c r="D1451" s="396">
        <v>92.13</v>
      </c>
      <c r="E1451" s="396">
        <v>0</v>
      </c>
      <c r="F1451" s="409" t="s">
        <v>53</v>
      </c>
    </row>
    <row r="1452" spans="1:6">
      <c r="A1452" s="406">
        <v>719</v>
      </c>
      <c r="B1452" s="716" t="s">
        <v>858</v>
      </c>
      <c r="C1452" s="393"/>
      <c r="D1452" s="394"/>
      <c r="E1452" s="394"/>
      <c r="F1452" s="407"/>
    </row>
    <row r="1453" spans="1:6">
      <c r="A1453" s="411">
        <v>71911</v>
      </c>
      <c r="B1453" s="718" t="s">
        <v>1263</v>
      </c>
      <c r="C1453" s="395" t="s">
        <v>1264</v>
      </c>
      <c r="D1453" s="396">
        <v>239.56</v>
      </c>
      <c r="E1453" s="396">
        <v>0</v>
      </c>
      <c r="F1453" s="409" t="s">
        <v>53</v>
      </c>
    </row>
    <row r="1454" spans="1:6">
      <c r="A1454" s="406">
        <v>724</v>
      </c>
      <c r="B1454" s="716" t="s">
        <v>858</v>
      </c>
      <c r="C1454" s="393"/>
      <c r="D1454" s="394"/>
      <c r="E1454" s="394"/>
      <c r="F1454" s="407"/>
    </row>
    <row r="1455" spans="1:6">
      <c r="A1455" s="411">
        <v>72455</v>
      </c>
      <c r="B1455" s="718" t="s">
        <v>1265</v>
      </c>
      <c r="C1455" s="395" t="s">
        <v>89</v>
      </c>
      <c r="D1455" s="396">
        <v>31.28</v>
      </c>
      <c r="E1455" s="396">
        <v>0</v>
      </c>
      <c r="F1455" s="409" t="s">
        <v>53</v>
      </c>
    </row>
    <row r="1456" spans="1:6">
      <c r="A1456" s="406">
        <v>727</v>
      </c>
      <c r="B1456" s="716" t="s">
        <v>858</v>
      </c>
      <c r="C1456" s="393"/>
      <c r="D1456" s="394"/>
      <c r="E1456" s="394"/>
      <c r="F1456" s="407"/>
    </row>
    <row r="1457" spans="1:6">
      <c r="A1457" s="411">
        <v>72708</v>
      </c>
      <c r="B1457" s="718" t="s">
        <v>10247</v>
      </c>
      <c r="C1457" s="395" t="s">
        <v>89</v>
      </c>
      <c r="D1457" s="396">
        <v>15.05</v>
      </c>
      <c r="E1457" s="396">
        <v>0</v>
      </c>
      <c r="F1457" s="409" t="s">
        <v>53</v>
      </c>
    </row>
    <row r="1458" spans="1:6">
      <c r="A1458" s="406">
        <v>782</v>
      </c>
      <c r="B1458" s="716" t="s">
        <v>264</v>
      </c>
      <c r="C1458" s="393"/>
      <c r="D1458" s="394"/>
      <c r="E1458" s="394"/>
      <c r="F1458" s="407"/>
    </row>
    <row r="1459" spans="1:6">
      <c r="A1459" s="411">
        <v>78226</v>
      </c>
      <c r="B1459" s="718" t="s">
        <v>1266</v>
      </c>
      <c r="C1459" s="395" t="s">
        <v>89</v>
      </c>
      <c r="D1459" s="396">
        <v>2.88</v>
      </c>
      <c r="E1459" s="396">
        <v>0</v>
      </c>
      <c r="F1459" s="409" t="s">
        <v>53</v>
      </c>
    </row>
    <row r="1460" spans="1:6">
      <c r="A1460" s="406">
        <v>787</v>
      </c>
      <c r="B1460" s="716" t="s">
        <v>1267</v>
      </c>
      <c r="C1460" s="393"/>
      <c r="D1460" s="394"/>
      <c r="E1460" s="394"/>
      <c r="F1460" s="407"/>
    </row>
    <row r="1461" spans="1:6">
      <c r="A1461" s="411">
        <v>78735</v>
      </c>
      <c r="B1461" s="718" t="s">
        <v>1268</v>
      </c>
      <c r="C1461" s="395" t="s">
        <v>89</v>
      </c>
      <c r="D1461" s="396">
        <v>19.34</v>
      </c>
      <c r="E1461" s="396">
        <v>0</v>
      </c>
      <c r="F1461" s="409" t="s">
        <v>53</v>
      </c>
    </row>
    <row r="1462" spans="1:6">
      <c r="A1462" s="406">
        <v>792</v>
      </c>
      <c r="B1462" s="716" t="s">
        <v>10248</v>
      </c>
      <c r="C1462" s="393"/>
      <c r="D1462" s="394"/>
      <c r="E1462" s="394"/>
      <c r="F1462" s="407"/>
    </row>
    <row r="1463" spans="1:6">
      <c r="A1463" s="411">
        <v>79286</v>
      </c>
      <c r="B1463" s="718" t="s">
        <v>10249</v>
      </c>
      <c r="C1463" s="395" t="s">
        <v>89</v>
      </c>
      <c r="D1463" s="399">
        <v>4793.63</v>
      </c>
      <c r="E1463" s="396">
        <v>0</v>
      </c>
      <c r="F1463" s="409" t="s">
        <v>53</v>
      </c>
    </row>
    <row r="1464" spans="1:6">
      <c r="A1464" s="406">
        <v>8</v>
      </c>
      <c r="B1464" s="716" t="s">
        <v>1269</v>
      </c>
      <c r="C1464" s="393"/>
      <c r="D1464" s="394"/>
      <c r="E1464" s="394"/>
      <c r="F1464" s="407"/>
    </row>
    <row r="1465" spans="1:6">
      <c r="A1465" s="408">
        <v>801</v>
      </c>
      <c r="B1465" s="391" t="s">
        <v>1270</v>
      </c>
      <c r="C1465" s="395"/>
      <c r="D1465" s="396"/>
      <c r="E1465" s="396"/>
      <c r="F1465" s="409"/>
    </row>
    <row r="1466" spans="1:6">
      <c r="A1466" s="410">
        <v>80124</v>
      </c>
      <c r="B1466" s="717" t="s">
        <v>1271</v>
      </c>
      <c r="C1466" s="393" t="s">
        <v>19</v>
      </c>
      <c r="D1466" s="394">
        <v>75.41</v>
      </c>
      <c r="E1466" s="394">
        <v>13.47</v>
      </c>
      <c r="F1466" s="407" t="s">
        <v>1272</v>
      </c>
    </row>
    <row r="1467" spans="1:6">
      <c r="A1467" s="411">
        <v>80125</v>
      </c>
      <c r="B1467" s="718" t="s">
        <v>1273</v>
      </c>
      <c r="C1467" s="395" t="s">
        <v>19</v>
      </c>
      <c r="D1467" s="396">
        <v>16.989999999999998</v>
      </c>
      <c r="E1467" s="396">
        <v>13.47</v>
      </c>
      <c r="F1467" s="409" t="s">
        <v>1272</v>
      </c>
    </row>
    <row r="1468" spans="1:6">
      <c r="A1468" s="410">
        <v>80138</v>
      </c>
      <c r="B1468" s="717" t="s">
        <v>1274</v>
      </c>
      <c r="C1468" s="393" t="s">
        <v>19</v>
      </c>
      <c r="D1468" s="394">
        <v>17.23</v>
      </c>
      <c r="E1468" s="394">
        <v>13.47</v>
      </c>
      <c r="F1468" s="407" t="s">
        <v>1272</v>
      </c>
    </row>
    <row r="1469" spans="1:6">
      <c r="A1469" s="411">
        <v>80144</v>
      </c>
      <c r="B1469" s="718" t="s">
        <v>1275</v>
      </c>
      <c r="C1469" s="395" t="s">
        <v>19</v>
      </c>
      <c r="D1469" s="396">
        <v>15.19</v>
      </c>
      <c r="E1469" s="396">
        <v>13.47</v>
      </c>
      <c r="F1469" s="409" t="s">
        <v>1272</v>
      </c>
    </row>
    <row r="1470" spans="1:6">
      <c r="A1470" s="410">
        <v>80170</v>
      </c>
      <c r="B1470" s="717" t="s">
        <v>1276</v>
      </c>
      <c r="C1470" s="393" t="s">
        <v>19</v>
      </c>
      <c r="D1470" s="394">
        <v>94.08</v>
      </c>
      <c r="E1470" s="394">
        <v>9.6300000000000008</v>
      </c>
      <c r="F1470" s="407" t="s">
        <v>1272</v>
      </c>
    </row>
    <row r="1471" spans="1:6">
      <c r="A1471" s="411">
        <v>80178</v>
      </c>
      <c r="B1471" s="718" t="s">
        <v>1277</v>
      </c>
      <c r="C1471" s="395" t="s">
        <v>19</v>
      </c>
      <c r="D1471" s="396">
        <v>95.73</v>
      </c>
      <c r="E1471" s="396">
        <v>9.6300000000000008</v>
      </c>
      <c r="F1471" s="409" t="s">
        <v>1272</v>
      </c>
    </row>
    <row r="1472" spans="1:6">
      <c r="A1472" s="410">
        <v>80183</v>
      </c>
      <c r="B1472" s="717" t="s">
        <v>1278</v>
      </c>
      <c r="C1472" s="393" t="s">
        <v>19</v>
      </c>
      <c r="D1472" s="394">
        <v>60.23</v>
      </c>
      <c r="E1472" s="394">
        <v>13.47</v>
      </c>
      <c r="F1472" s="407" t="s">
        <v>1272</v>
      </c>
    </row>
    <row r="1473" spans="1:6">
      <c r="A1473" s="411">
        <v>80191</v>
      </c>
      <c r="B1473" s="718" t="s">
        <v>1279</v>
      </c>
      <c r="C1473" s="395" t="s">
        <v>19</v>
      </c>
      <c r="D1473" s="396">
        <v>9.59</v>
      </c>
      <c r="E1473" s="396">
        <v>8.74</v>
      </c>
      <c r="F1473" s="409" t="s">
        <v>1272</v>
      </c>
    </row>
    <row r="1474" spans="1:6">
      <c r="A1474" s="406">
        <v>802</v>
      </c>
      <c r="B1474" s="716" t="s">
        <v>1280</v>
      </c>
      <c r="C1474" s="393"/>
      <c r="D1474" s="394"/>
      <c r="E1474" s="394"/>
      <c r="F1474" s="407"/>
    </row>
    <row r="1475" spans="1:6">
      <c r="A1475" s="411">
        <v>80201</v>
      </c>
      <c r="B1475" s="718" t="s">
        <v>1281</v>
      </c>
      <c r="C1475" s="395" t="s">
        <v>19</v>
      </c>
      <c r="D1475" s="396">
        <v>2.0299999999999998</v>
      </c>
      <c r="E1475" s="396">
        <v>0</v>
      </c>
      <c r="F1475" s="409" t="s">
        <v>1272</v>
      </c>
    </row>
    <row r="1476" spans="1:6">
      <c r="A1476" s="410">
        <v>80202</v>
      </c>
      <c r="B1476" s="717" t="s">
        <v>1282</v>
      </c>
      <c r="C1476" s="393" t="s">
        <v>19</v>
      </c>
      <c r="D1476" s="394">
        <v>1.18</v>
      </c>
      <c r="E1476" s="394">
        <v>0</v>
      </c>
      <c r="F1476" s="407" t="s">
        <v>1272</v>
      </c>
    </row>
    <row r="1477" spans="1:6">
      <c r="A1477" s="411">
        <v>80276</v>
      </c>
      <c r="B1477" s="718" t="s">
        <v>1283</v>
      </c>
      <c r="C1477" s="395" t="s">
        <v>89</v>
      </c>
      <c r="D1477" s="399">
        <v>47980</v>
      </c>
      <c r="E1477" s="396">
        <v>0</v>
      </c>
      <c r="F1477" s="409" t="s">
        <v>1272</v>
      </c>
    </row>
    <row r="1478" spans="1:6">
      <c r="A1478" s="410">
        <v>80282</v>
      </c>
      <c r="B1478" s="717" t="s">
        <v>1284</v>
      </c>
      <c r="C1478" s="393" t="s">
        <v>89</v>
      </c>
      <c r="D1478" s="400">
        <v>34050</v>
      </c>
      <c r="E1478" s="394">
        <v>0</v>
      </c>
      <c r="F1478" s="407" t="s">
        <v>1272</v>
      </c>
    </row>
    <row r="1479" spans="1:6">
      <c r="A1479" s="408">
        <v>860</v>
      </c>
      <c r="B1479" s="391" t="s">
        <v>1285</v>
      </c>
      <c r="C1479" s="395"/>
      <c r="D1479" s="396"/>
      <c r="E1479" s="396"/>
      <c r="F1479" s="409"/>
    </row>
    <row r="1480" spans="1:6">
      <c r="A1480" s="410">
        <v>86027</v>
      </c>
      <c r="B1480" s="717" t="s">
        <v>1286</v>
      </c>
      <c r="C1480" s="393" t="s">
        <v>19</v>
      </c>
      <c r="D1480" s="394">
        <v>115.4</v>
      </c>
      <c r="E1480" s="394">
        <v>13.47</v>
      </c>
      <c r="F1480" s="407" t="s">
        <v>1272</v>
      </c>
    </row>
    <row r="1481" spans="1:6">
      <c r="A1481" s="411">
        <v>86030</v>
      </c>
      <c r="B1481" s="718" t="s">
        <v>1287</v>
      </c>
      <c r="C1481" s="395" t="s">
        <v>19</v>
      </c>
      <c r="D1481" s="396">
        <v>116.8</v>
      </c>
      <c r="E1481" s="396">
        <v>13.47</v>
      </c>
      <c r="F1481" s="409" t="s">
        <v>1272</v>
      </c>
    </row>
    <row r="1482" spans="1:6">
      <c r="A1482" s="410">
        <v>86049</v>
      </c>
      <c r="B1482" s="717" t="s">
        <v>1288</v>
      </c>
      <c r="C1482" s="393" t="s">
        <v>19</v>
      </c>
      <c r="D1482" s="394">
        <v>112.89</v>
      </c>
      <c r="E1482" s="394">
        <v>9.6300000000000008</v>
      </c>
      <c r="F1482" s="407" t="s">
        <v>1272</v>
      </c>
    </row>
    <row r="1483" spans="1:6">
      <c r="A1483" s="411">
        <v>86096</v>
      </c>
      <c r="B1483" s="718" t="s">
        <v>1289</v>
      </c>
      <c r="C1483" s="395" t="s">
        <v>19</v>
      </c>
      <c r="D1483" s="396">
        <v>13.37</v>
      </c>
      <c r="E1483" s="396">
        <v>8.74</v>
      </c>
      <c r="F1483" s="409" t="s">
        <v>1272</v>
      </c>
    </row>
    <row r="1484" spans="1:6">
      <c r="A1484" s="406">
        <v>15</v>
      </c>
      <c r="B1484" s="716" t="s">
        <v>1290</v>
      </c>
      <c r="C1484" s="393"/>
      <c r="D1484" s="394"/>
      <c r="E1484" s="394"/>
      <c r="F1484" s="407"/>
    </row>
    <row r="1485" spans="1:6">
      <c r="A1485" s="408">
        <v>1502</v>
      </c>
      <c r="B1485" s="391" t="s">
        <v>1291</v>
      </c>
      <c r="C1485" s="395"/>
      <c r="D1485" s="396"/>
      <c r="E1485" s="396"/>
      <c r="F1485" s="409"/>
    </row>
    <row r="1486" spans="1:6">
      <c r="A1486" s="410">
        <v>150217</v>
      </c>
      <c r="B1486" s="717" t="s">
        <v>1292</v>
      </c>
      <c r="C1486" s="393" t="s">
        <v>82</v>
      </c>
      <c r="D1486" s="394">
        <v>25.93</v>
      </c>
      <c r="E1486" s="394">
        <v>0</v>
      </c>
      <c r="F1486" s="407" t="s">
        <v>53</v>
      </c>
    </row>
    <row r="1487" spans="1:6">
      <c r="A1487" s="411">
        <v>150243</v>
      </c>
      <c r="B1487" s="718" t="s">
        <v>1293</v>
      </c>
      <c r="C1487" s="395" t="s">
        <v>82</v>
      </c>
      <c r="D1487" s="396">
        <v>14.7</v>
      </c>
      <c r="E1487" s="396">
        <v>0</v>
      </c>
      <c r="F1487" s="409" t="s">
        <v>53</v>
      </c>
    </row>
    <row r="1488" spans="1:6">
      <c r="A1488" s="406">
        <v>50</v>
      </c>
      <c r="B1488" s="716" t="s">
        <v>1294</v>
      </c>
      <c r="C1488" s="393"/>
      <c r="D1488" s="394"/>
      <c r="E1488" s="394"/>
      <c r="F1488" s="407"/>
    </row>
    <row r="1489" spans="1:6">
      <c r="A1489" s="408">
        <v>5001</v>
      </c>
      <c r="B1489" s="391" t="s">
        <v>1295</v>
      </c>
      <c r="C1489" s="395"/>
      <c r="D1489" s="396"/>
      <c r="E1489" s="396"/>
      <c r="F1489" s="409"/>
    </row>
    <row r="1490" spans="1:6">
      <c r="A1490" s="410">
        <v>500176</v>
      </c>
      <c r="B1490" s="717" t="s">
        <v>1296</v>
      </c>
      <c r="C1490" s="393" t="s">
        <v>89</v>
      </c>
      <c r="D1490" s="394">
        <v>384.26</v>
      </c>
      <c r="E1490" s="394">
        <v>0</v>
      </c>
      <c r="F1490" s="407" t="s">
        <v>53</v>
      </c>
    </row>
    <row r="1491" spans="1:6">
      <c r="A1491" s="408">
        <v>60</v>
      </c>
      <c r="B1491" s="391" t="s">
        <v>1297</v>
      </c>
      <c r="C1491" s="395"/>
      <c r="D1491" s="396"/>
      <c r="E1491" s="396"/>
      <c r="F1491" s="409"/>
    </row>
    <row r="1492" spans="1:6">
      <c r="A1492" s="406">
        <v>6003</v>
      </c>
      <c r="B1492" s="716" t="s">
        <v>1298</v>
      </c>
      <c r="C1492" s="393"/>
      <c r="D1492" s="394"/>
      <c r="E1492" s="394"/>
      <c r="F1492" s="407"/>
    </row>
    <row r="1493" spans="1:6">
      <c r="A1493" s="411">
        <v>600327</v>
      </c>
      <c r="B1493" s="718" t="s">
        <v>1299</v>
      </c>
      <c r="C1493" s="395" t="s">
        <v>52</v>
      </c>
      <c r="D1493" s="396">
        <v>42.28</v>
      </c>
      <c r="E1493" s="396">
        <v>0</v>
      </c>
      <c r="F1493" s="409" t="s">
        <v>53</v>
      </c>
    </row>
    <row r="1494" spans="1:6">
      <c r="A1494" s="410">
        <v>600364</v>
      </c>
      <c r="B1494" s="717" t="s">
        <v>5494</v>
      </c>
      <c r="C1494" s="393" t="s">
        <v>52</v>
      </c>
      <c r="D1494" s="394">
        <v>19.940000000000001</v>
      </c>
      <c r="E1494" s="394">
        <v>0</v>
      </c>
      <c r="F1494" s="407" t="s">
        <v>53</v>
      </c>
    </row>
    <row r="1495" spans="1:6">
      <c r="A1495" s="408">
        <v>80</v>
      </c>
      <c r="B1495" s="391" t="s">
        <v>1301</v>
      </c>
      <c r="C1495" s="395"/>
      <c r="D1495" s="396"/>
      <c r="E1495" s="396"/>
      <c r="F1495" s="409"/>
    </row>
    <row r="1496" spans="1:6">
      <c r="A1496" s="406">
        <v>8001</v>
      </c>
      <c r="B1496" s="716" t="s">
        <v>1302</v>
      </c>
      <c r="C1496" s="393"/>
      <c r="D1496" s="394"/>
      <c r="E1496" s="394"/>
      <c r="F1496" s="407"/>
    </row>
    <row r="1497" spans="1:6">
      <c r="A1497" s="411">
        <v>800102</v>
      </c>
      <c r="B1497" s="718" t="s">
        <v>1303</v>
      </c>
      <c r="C1497" s="395" t="s">
        <v>269</v>
      </c>
      <c r="D1497" s="396">
        <v>3.37</v>
      </c>
      <c r="E1497" s="396">
        <v>0</v>
      </c>
      <c r="F1497" s="409" t="s">
        <v>53</v>
      </c>
    </row>
    <row r="1498" spans="1:6">
      <c r="A1498" s="406">
        <v>82</v>
      </c>
      <c r="B1498" s="716" t="s">
        <v>4389</v>
      </c>
      <c r="C1498" s="393"/>
      <c r="D1498" s="394"/>
      <c r="E1498" s="394"/>
      <c r="F1498" s="407"/>
    </row>
    <row r="1499" spans="1:6">
      <c r="A1499" s="408">
        <v>8201</v>
      </c>
      <c r="B1499" s="391" t="s">
        <v>1304</v>
      </c>
      <c r="C1499" s="395"/>
      <c r="D1499" s="396"/>
      <c r="E1499" s="396"/>
      <c r="F1499" s="409"/>
    </row>
    <row r="1500" spans="1:6">
      <c r="A1500" s="410">
        <v>820101</v>
      </c>
      <c r="B1500" s="717" t="s">
        <v>1305</v>
      </c>
      <c r="C1500" s="393" t="s">
        <v>89</v>
      </c>
      <c r="D1500" s="394">
        <v>42.83</v>
      </c>
      <c r="E1500" s="394">
        <v>0</v>
      </c>
      <c r="F1500" s="407" t="s">
        <v>53</v>
      </c>
    </row>
    <row r="1501" spans="1:6">
      <c r="A1501" s="411">
        <v>820104</v>
      </c>
      <c r="B1501" s="718" t="s">
        <v>1306</v>
      </c>
      <c r="C1501" s="395" t="s">
        <v>89</v>
      </c>
      <c r="D1501" s="396">
        <v>55.2</v>
      </c>
      <c r="E1501" s="396">
        <v>0</v>
      </c>
      <c r="F1501" s="409" t="s">
        <v>53</v>
      </c>
    </row>
    <row r="1502" spans="1:6">
      <c r="A1502" s="410">
        <v>820106</v>
      </c>
      <c r="B1502" s="717" t="s">
        <v>1307</v>
      </c>
      <c r="C1502" s="393" t="s">
        <v>89</v>
      </c>
      <c r="D1502" s="394">
        <v>14.61</v>
      </c>
      <c r="E1502" s="394">
        <v>0</v>
      </c>
      <c r="F1502" s="407" t="s">
        <v>53</v>
      </c>
    </row>
    <row r="1503" spans="1:6">
      <c r="A1503" s="411">
        <v>820113</v>
      </c>
      <c r="B1503" s="718" t="s">
        <v>1308</v>
      </c>
      <c r="C1503" s="395" t="s">
        <v>89</v>
      </c>
      <c r="D1503" s="396">
        <v>19.23</v>
      </c>
      <c r="E1503" s="396">
        <v>0</v>
      </c>
      <c r="F1503" s="409" t="s">
        <v>53</v>
      </c>
    </row>
    <row r="1504" spans="1:6">
      <c r="A1504" s="410">
        <v>820114</v>
      </c>
      <c r="B1504" s="717" t="s">
        <v>1309</v>
      </c>
      <c r="C1504" s="393" t="s">
        <v>89</v>
      </c>
      <c r="D1504" s="394">
        <v>8.6199999999999992</v>
      </c>
      <c r="E1504" s="394">
        <v>0</v>
      </c>
      <c r="F1504" s="407" t="s">
        <v>53</v>
      </c>
    </row>
    <row r="1505" spans="1:6">
      <c r="A1505" s="411">
        <v>820115</v>
      </c>
      <c r="B1505" s="718" t="s">
        <v>1310</v>
      </c>
      <c r="C1505" s="395" t="s">
        <v>89</v>
      </c>
      <c r="D1505" s="396">
        <v>33.74</v>
      </c>
      <c r="E1505" s="396">
        <v>0</v>
      </c>
      <c r="F1505" s="409" t="s">
        <v>53</v>
      </c>
    </row>
    <row r="1506" spans="1:6">
      <c r="A1506" s="410">
        <v>820116</v>
      </c>
      <c r="B1506" s="717" t="s">
        <v>1311</v>
      </c>
      <c r="C1506" s="393" t="s">
        <v>89</v>
      </c>
      <c r="D1506" s="394">
        <v>5.1100000000000003</v>
      </c>
      <c r="E1506" s="394">
        <v>0</v>
      </c>
      <c r="F1506" s="407" t="s">
        <v>53</v>
      </c>
    </row>
    <row r="1507" spans="1:6">
      <c r="A1507" s="411">
        <v>820117</v>
      </c>
      <c r="B1507" s="718" t="s">
        <v>1312</v>
      </c>
      <c r="C1507" s="395" t="s">
        <v>89</v>
      </c>
      <c r="D1507" s="396">
        <v>7.52</v>
      </c>
      <c r="E1507" s="396">
        <v>0</v>
      </c>
      <c r="F1507" s="409" t="s">
        <v>53</v>
      </c>
    </row>
    <row r="1508" spans="1:6">
      <c r="A1508" s="410">
        <v>820118</v>
      </c>
      <c r="B1508" s="717" t="s">
        <v>1313</v>
      </c>
      <c r="C1508" s="393" t="s">
        <v>89</v>
      </c>
      <c r="D1508" s="394">
        <v>1.2</v>
      </c>
      <c r="E1508" s="394">
        <v>0</v>
      </c>
      <c r="F1508" s="407" t="s">
        <v>53</v>
      </c>
    </row>
    <row r="1509" spans="1:6">
      <c r="A1509" s="408">
        <v>83</v>
      </c>
      <c r="B1509" s="391" t="s">
        <v>1314</v>
      </c>
      <c r="C1509" s="395"/>
      <c r="D1509" s="396"/>
      <c r="E1509" s="396"/>
      <c r="F1509" s="409"/>
    </row>
    <row r="1510" spans="1:6">
      <c r="A1510" s="406">
        <v>8301</v>
      </c>
      <c r="B1510" s="716" t="s">
        <v>4129</v>
      </c>
      <c r="C1510" s="393"/>
      <c r="D1510" s="394"/>
      <c r="E1510" s="394"/>
      <c r="F1510" s="407"/>
    </row>
    <row r="1511" spans="1:6">
      <c r="A1511" s="411">
        <v>830101</v>
      </c>
      <c r="B1511" s="718" t="s">
        <v>1315</v>
      </c>
      <c r="C1511" s="395" t="s">
        <v>89</v>
      </c>
      <c r="D1511" s="396">
        <v>29.3</v>
      </c>
      <c r="E1511" s="396">
        <v>0</v>
      </c>
      <c r="F1511" s="409" t="s">
        <v>53</v>
      </c>
    </row>
    <row r="1512" spans="1:6">
      <c r="A1512" s="410">
        <v>830102</v>
      </c>
      <c r="B1512" s="717" t="s">
        <v>1316</v>
      </c>
      <c r="C1512" s="393" t="s">
        <v>89</v>
      </c>
      <c r="D1512" s="394">
        <v>16.84</v>
      </c>
      <c r="E1512" s="394">
        <v>0</v>
      </c>
      <c r="F1512" s="407" t="s">
        <v>53</v>
      </c>
    </row>
    <row r="1513" spans="1:6">
      <c r="A1513" s="411">
        <v>830103</v>
      </c>
      <c r="B1513" s="718" t="s">
        <v>1317</v>
      </c>
      <c r="C1513" s="395" t="s">
        <v>89</v>
      </c>
      <c r="D1513" s="396">
        <v>18.23</v>
      </c>
      <c r="E1513" s="396">
        <v>0</v>
      </c>
      <c r="F1513" s="409" t="s">
        <v>53</v>
      </c>
    </row>
    <row r="1514" spans="1:6">
      <c r="A1514" s="410">
        <v>830104</v>
      </c>
      <c r="B1514" s="717" t="s">
        <v>1318</v>
      </c>
      <c r="C1514" s="393" t="s">
        <v>89</v>
      </c>
      <c r="D1514" s="394">
        <v>45.08</v>
      </c>
      <c r="E1514" s="394">
        <v>0</v>
      </c>
      <c r="F1514" s="407" t="s">
        <v>53</v>
      </c>
    </row>
    <row r="1515" spans="1:6">
      <c r="A1515" s="411">
        <v>830105</v>
      </c>
      <c r="B1515" s="718" t="s">
        <v>1319</v>
      </c>
      <c r="C1515" s="395" t="s">
        <v>89</v>
      </c>
      <c r="D1515" s="396">
        <v>15.29</v>
      </c>
      <c r="E1515" s="396">
        <v>0</v>
      </c>
      <c r="F1515" s="409" t="s">
        <v>53</v>
      </c>
    </row>
    <row r="1516" spans="1:6">
      <c r="A1516" s="410">
        <v>830106</v>
      </c>
      <c r="B1516" s="717" t="s">
        <v>1320</v>
      </c>
      <c r="C1516" s="393" t="s">
        <v>89</v>
      </c>
      <c r="D1516" s="394">
        <v>14.85</v>
      </c>
      <c r="E1516" s="394">
        <v>0</v>
      </c>
      <c r="F1516" s="407" t="s">
        <v>53</v>
      </c>
    </row>
    <row r="1517" spans="1:6">
      <c r="A1517" s="411">
        <v>830107</v>
      </c>
      <c r="B1517" s="718" t="s">
        <v>1321</v>
      </c>
      <c r="C1517" s="395" t="s">
        <v>89</v>
      </c>
      <c r="D1517" s="396">
        <v>15.33</v>
      </c>
      <c r="E1517" s="396">
        <v>0</v>
      </c>
      <c r="F1517" s="409" t="s">
        <v>53</v>
      </c>
    </row>
    <row r="1518" spans="1:6">
      <c r="A1518" s="410">
        <v>830108</v>
      </c>
      <c r="B1518" s="717" t="s">
        <v>1322</v>
      </c>
      <c r="C1518" s="393" t="s">
        <v>89</v>
      </c>
      <c r="D1518" s="394">
        <v>56.67</v>
      </c>
      <c r="E1518" s="394">
        <v>0</v>
      </c>
      <c r="F1518" s="407" t="s">
        <v>53</v>
      </c>
    </row>
    <row r="1519" spans="1:6">
      <c r="A1519" s="411">
        <v>830109</v>
      </c>
      <c r="B1519" s="718" t="s">
        <v>4390</v>
      </c>
      <c r="C1519" s="395" t="s">
        <v>89</v>
      </c>
      <c r="D1519" s="396">
        <v>20.96</v>
      </c>
      <c r="E1519" s="396">
        <v>0</v>
      </c>
      <c r="F1519" s="409" t="s">
        <v>53</v>
      </c>
    </row>
    <row r="1520" spans="1:6">
      <c r="A1520" s="410">
        <v>830110</v>
      </c>
      <c r="B1520" s="717" t="s">
        <v>1323</v>
      </c>
      <c r="C1520" s="393" t="s">
        <v>89</v>
      </c>
      <c r="D1520" s="394">
        <v>28.92</v>
      </c>
      <c r="E1520" s="394">
        <v>0</v>
      </c>
      <c r="F1520" s="407" t="s">
        <v>53</v>
      </c>
    </row>
    <row r="1521" spans="1:6">
      <c r="A1521" s="411">
        <v>830111</v>
      </c>
      <c r="B1521" s="718" t="s">
        <v>1324</v>
      </c>
      <c r="C1521" s="395" t="s">
        <v>89</v>
      </c>
      <c r="D1521" s="396">
        <v>26.69</v>
      </c>
      <c r="E1521" s="396">
        <v>0</v>
      </c>
      <c r="F1521" s="409" t="s">
        <v>53</v>
      </c>
    </row>
    <row r="1522" spans="1:6">
      <c r="A1522" s="410">
        <v>830112</v>
      </c>
      <c r="B1522" s="717" t="s">
        <v>1325</v>
      </c>
      <c r="C1522" s="393" t="s">
        <v>89</v>
      </c>
      <c r="D1522" s="394">
        <v>339.33</v>
      </c>
      <c r="E1522" s="394">
        <v>0</v>
      </c>
      <c r="F1522" s="407" t="s">
        <v>53</v>
      </c>
    </row>
    <row r="1523" spans="1:6">
      <c r="A1523" s="411">
        <v>830113</v>
      </c>
      <c r="B1523" s="718" t="s">
        <v>1326</v>
      </c>
      <c r="C1523" s="395" t="s">
        <v>89</v>
      </c>
      <c r="D1523" s="396">
        <v>444</v>
      </c>
      <c r="E1523" s="396">
        <v>0</v>
      </c>
      <c r="F1523" s="409" t="s">
        <v>53</v>
      </c>
    </row>
    <row r="1524" spans="1:6">
      <c r="A1524" s="410">
        <v>830114</v>
      </c>
      <c r="B1524" s="717" t="s">
        <v>1327</v>
      </c>
      <c r="C1524" s="393" t="s">
        <v>89</v>
      </c>
      <c r="D1524" s="394">
        <v>91.44</v>
      </c>
      <c r="E1524" s="394">
        <v>0</v>
      </c>
      <c r="F1524" s="407" t="s">
        <v>53</v>
      </c>
    </row>
    <row r="1525" spans="1:6">
      <c r="A1525" s="408">
        <v>90</v>
      </c>
      <c r="B1525" s="391" t="s">
        <v>1328</v>
      </c>
      <c r="C1525" s="395"/>
      <c r="D1525" s="396"/>
      <c r="E1525" s="396"/>
      <c r="F1525" s="409"/>
    </row>
    <row r="1526" spans="1:6">
      <c r="A1526" s="406">
        <v>9001</v>
      </c>
      <c r="B1526" s="716" t="s">
        <v>1329</v>
      </c>
      <c r="C1526" s="393"/>
      <c r="D1526" s="394"/>
      <c r="E1526" s="394"/>
      <c r="F1526" s="407"/>
    </row>
    <row r="1527" spans="1:6">
      <c r="A1527" s="411">
        <v>900135</v>
      </c>
      <c r="B1527" s="718" t="s">
        <v>1330</v>
      </c>
      <c r="C1527" s="395" t="s">
        <v>89</v>
      </c>
      <c r="D1527" s="396">
        <v>240</v>
      </c>
      <c r="E1527" s="396">
        <v>0</v>
      </c>
      <c r="F1527" s="409" t="s">
        <v>53</v>
      </c>
    </row>
    <row r="1528" spans="1:6">
      <c r="A1528" s="406">
        <v>92</v>
      </c>
      <c r="B1528" s="716" t="s">
        <v>1331</v>
      </c>
      <c r="C1528" s="393"/>
      <c r="D1528" s="394"/>
      <c r="E1528" s="394"/>
      <c r="F1528" s="407"/>
    </row>
    <row r="1529" spans="1:6">
      <c r="A1529" s="408">
        <v>9201</v>
      </c>
      <c r="B1529" s="391" t="s">
        <v>1332</v>
      </c>
      <c r="C1529" s="395"/>
      <c r="D1529" s="396"/>
      <c r="E1529" s="396"/>
      <c r="F1529" s="409"/>
    </row>
    <row r="1530" spans="1:6">
      <c r="A1530" s="410">
        <v>920110</v>
      </c>
      <c r="B1530" s="717" t="s">
        <v>4391</v>
      </c>
      <c r="C1530" s="393" t="s">
        <v>1333</v>
      </c>
      <c r="D1530" s="394">
        <v>924</v>
      </c>
      <c r="E1530" s="394">
        <v>0</v>
      </c>
      <c r="F1530" s="407" t="s">
        <v>53</v>
      </c>
    </row>
    <row r="1531" spans="1:6">
      <c r="A1531" s="411">
        <v>920112</v>
      </c>
      <c r="B1531" s="718" t="s">
        <v>10250</v>
      </c>
      <c r="C1531" s="395" t="s">
        <v>1333</v>
      </c>
      <c r="D1531" s="399">
        <v>4970</v>
      </c>
      <c r="E1531" s="396">
        <v>0</v>
      </c>
      <c r="F1531" s="409" t="s">
        <v>53</v>
      </c>
    </row>
    <row r="1532" spans="1:6">
      <c r="A1532" s="410">
        <v>920113</v>
      </c>
      <c r="B1532" s="717" t="s">
        <v>10251</v>
      </c>
      <c r="C1532" s="393" t="s">
        <v>1333</v>
      </c>
      <c r="D1532" s="400">
        <v>17973.03</v>
      </c>
      <c r="E1532" s="394">
        <v>0</v>
      </c>
      <c r="F1532" s="407" t="s">
        <v>53</v>
      </c>
    </row>
    <row r="1533" spans="1:6">
      <c r="A1533" s="411">
        <v>920115</v>
      </c>
      <c r="B1533" s="718" t="s">
        <v>10252</v>
      </c>
      <c r="C1533" s="395" t="s">
        <v>1333</v>
      </c>
      <c r="D1533" s="399">
        <v>2573.75</v>
      </c>
      <c r="E1533" s="396">
        <v>0</v>
      </c>
      <c r="F1533" s="409" t="s">
        <v>53</v>
      </c>
    </row>
    <row r="1534" spans="1:6">
      <c r="A1534" s="410">
        <v>920116</v>
      </c>
      <c r="B1534" s="717" t="s">
        <v>10253</v>
      </c>
      <c r="C1534" s="393" t="s">
        <v>1333</v>
      </c>
      <c r="D1534" s="400">
        <v>12588.3</v>
      </c>
      <c r="E1534" s="394">
        <v>0</v>
      </c>
      <c r="F1534" s="407" t="s">
        <v>53</v>
      </c>
    </row>
    <row r="1535" spans="1:6">
      <c r="A1535" s="411">
        <v>920117</v>
      </c>
      <c r="B1535" s="718" t="s">
        <v>10254</v>
      </c>
      <c r="C1535" s="395" t="s">
        <v>1333</v>
      </c>
      <c r="D1535" s="399">
        <v>4082.5</v>
      </c>
      <c r="E1535" s="396">
        <v>0</v>
      </c>
      <c r="F1535" s="409" t="s">
        <v>53</v>
      </c>
    </row>
    <row r="1536" spans="1:6">
      <c r="A1536" s="410">
        <v>920118</v>
      </c>
      <c r="B1536" s="717" t="s">
        <v>10255</v>
      </c>
      <c r="C1536" s="393" t="s">
        <v>1333</v>
      </c>
      <c r="D1536" s="400">
        <v>3461.25</v>
      </c>
      <c r="E1536" s="394">
        <v>0</v>
      </c>
      <c r="F1536" s="407" t="s">
        <v>53</v>
      </c>
    </row>
    <row r="1537" spans="1:6">
      <c r="A1537" s="411">
        <v>920166</v>
      </c>
      <c r="B1537" s="718" t="s">
        <v>10256</v>
      </c>
      <c r="C1537" s="395" t="s">
        <v>1333</v>
      </c>
      <c r="D1537" s="399">
        <v>4246.76</v>
      </c>
      <c r="E1537" s="396">
        <v>0</v>
      </c>
      <c r="F1537" s="409" t="s">
        <v>53</v>
      </c>
    </row>
    <row r="1538" spans="1:6">
      <c r="A1538" s="410">
        <v>920167</v>
      </c>
      <c r="B1538" s="717" t="s">
        <v>10257</v>
      </c>
      <c r="C1538" s="393" t="s">
        <v>1333</v>
      </c>
      <c r="D1538" s="400">
        <v>15357.57</v>
      </c>
      <c r="E1538" s="394">
        <v>0</v>
      </c>
      <c r="F1538" s="407" t="s">
        <v>53</v>
      </c>
    </row>
    <row r="1539" spans="1:6">
      <c r="A1539" s="411">
        <v>920168</v>
      </c>
      <c r="B1539" s="718" t="s">
        <v>10258</v>
      </c>
      <c r="C1539" s="395" t="s">
        <v>1333</v>
      </c>
      <c r="D1539" s="399">
        <v>6900.99</v>
      </c>
      <c r="E1539" s="396">
        <v>0</v>
      </c>
      <c r="F1539" s="409" t="s">
        <v>53</v>
      </c>
    </row>
    <row r="1540" spans="1:6">
      <c r="A1540" s="410">
        <v>920169</v>
      </c>
      <c r="B1540" s="717" t="s">
        <v>10259</v>
      </c>
      <c r="C1540" s="393" t="s">
        <v>1333</v>
      </c>
      <c r="D1540" s="400">
        <v>2199.2199999999998</v>
      </c>
      <c r="E1540" s="394">
        <v>0</v>
      </c>
      <c r="F1540" s="407" t="s">
        <v>53</v>
      </c>
    </row>
    <row r="1541" spans="1:6">
      <c r="A1541" s="411">
        <v>920170</v>
      </c>
      <c r="B1541" s="718" t="s">
        <v>10260</v>
      </c>
      <c r="C1541" s="395" t="s">
        <v>1333</v>
      </c>
      <c r="D1541" s="399">
        <v>10756.44</v>
      </c>
      <c r="E1541" s="396">
        <v>0</v>
      </c>
      <c r="F1541" s="409" t="s">
        <v>53</v>
      </c>
    </row>
    <row r="1542" spans="1:6">
      <c r="A1542" s="410">
        <v>920171</v>
      </c>
      <c r="B1542" s="717" t="s">
        <v>10261</v>
      </c>
      <c r="C1542" s="393" t="s">
        <v>1333</v>
      </c>
      <c r="D1542" s="400">
        <v>3488.41</v>
      </c>
      <c r="E1542" s="394">
        <v>0</v>
      </c>
      <c r="F1542" s="407" t="s">
        <v>53</v>
      </c>
    </row>
    <row r="1543" spans="1:6">
      <c r="A1543" s="411">
        <v>920172</v>
      </c>
      <c r="B1543" s="718" t="s">
        <v>10262</v>
      </c>
      <c r="C1543" s="395" t="s">
        <v>1333</v>
      </c>
      <c r="D1543" s="399">
        <v>2957.57</v>
      </c>
      <c r="E1543" s="396">
        <v>0</v>
      </c>
      <c r="F1543" s="409" t="s">
        <v>53</v>
      </c>
    </row>
    <row r="1544" spans="1:6">
      <c r="A1544" s="410">
        <v>920173</v>
      </c>
      <c r="B1544" s="717" t="s">
        <v>10263</v>
      </c>
      <c r="C1544" s="393" t="s">
        <v>1333</v>
      </c>
      <c r="D1544" s="400">
        <v>9858.5499999999993</v>
      </c>
      <c r="E1544" s="394">
        <v>0</v>
      </c>
      <c r="F1544" s="407" t="s">
        <v>53</v>
      </c>
    </row>
    <row r="1545" spans="1:6">
      <c r="A1545" s="411">
        <v>920174</v>
      </c>
      <c r="B1545" s="718" t="s">
        <v>10264</v>
      </c>
      <c r="C1545" s="395" t="s">
        <v>1333</v>
      </c>
      <c r="D1545" s="399">
        <v>7811.01</v>
      </c>
      <c r="E1545" s="396">
        <v>0</v>
      </c>
      <c r="F1545" s="409" t="s">
        <v>53</v>
      </c>
    </row>
    <row r="1546" spans="1:6">
      <c r="A1546" s="410">
        <v>920175</v>
      </c>
      <c r="B1546" s="717" t="s">
        <v>10265</v>
      </c>
      <c r="C1546" s="393" t="s">
        <v>1333</v>
      </c>
      <c r="D1546" s="400">
        <v>7811.01</v>
      </c>
      <c r="E1546" s="394">
        <v>0</v>
      </c>
      <c r="F1546" s="407" t="s">
        <v>53</v>
      </c>
    </row>
    <row r="1547" spans="1:6">
      <c r="A1547" s="411">
        <v>920176</v>
      </c>
      <c r="B1547" s="718" t="s">
        <v>10266</v>
      </c>
      <c r="C1547" s="395" t="s">
        <v>1333</v>
      </c>
      <c r="D1547" s="399">
        <v>8341.85</v>
      </c>
      <c r="E1547" s="396">
        <v>0</v>
      </c>
      <c r="F1547" s="409" t="s">
        <v>53</v>
      </c>
    </row>
    <row r="1548" spans="1:6">
      <c r="A1548" s="410">
        <v>920177</v>
      </c>
      <c r="B1548" s="717" t="s">
        <v>10267</v>
      </c>
      <c r="C1548" s="393" t="s">
        <v>1333</v>
      </c>
      <c r="D1548" s="400">
        <v>7583.5</v>
      </c>
      <c r="E1548" s="394">
        <v>0</v>
      </c>
      <c r="F1548" s="407" t="s">
        <v>53</v>
      </c>
    </row>
    <row r="1549" spans="1:6">
      <c r="A1549" s="411">
        <v>920178</v>
      </c>
      <c r="B1549" s="718" t="s">
        <v>10268</v>
      </c>
      <c r="C1549" s="395" t="s">
        <v>1333</v>
      </c>
      <c r="D1549" s="399">
        <v>7811.01</v>
      </c>
      <c r="E1549" s="396">
        <v>0</v>
      </c>
      <c r="F1549" s="409" t="s">
        <v>53</v>
      </c>
    </row>
    <row r="1550" spans="1:6">
      <c r="A1550" s="410">
        <v>920179</v>
      </c>
      <c r="B1550" s="717" t="s">
        <v>10269</v>
      </c>
      <c r="C1550" s="393" t="s">
        <v>1333</v>
      </c>
      <c r="D1550" s="400">
        <v>19489.599999999999</v>
      </c>
      <c r="E1550" s="394">
        <v>0</v>
      </c>
      <c r="F1550" s="407" t="s">
        <v>53</v>
      </c>
    </row>
    <row r="1551" spans="1:6">
      <c r="A1551" s="411">
        <v>920180</v>
      </c>
      <c r="B1551" s="718" t="s">
        <v>10270</v>
      </c>
      <c r="C1551" s="395" t="s">
        <v>1333</v>
      </c>
      <c r="D1551" s="399">
        <v>4018.61</v>
      </c>
      <c r="E1551" s="396">
        <v>0</v>
      </c>
      <c r="F1551" s="409" t="s">
        <v>53</v>
      </c>
    </row>
    <row r="1552" spans="1:6">
      <c r="A1552" s="410">
        <v>920181</v>
      </c>
      <c r="B1552" s="717" t="s">
        <v>10271</v>
      </c>
      <c r="C1552" s="393" t="s">
        <v>1333</v>
      </c>
      <c r="D1552" s="400">
        <v>9882.82</v>
      </c>
      <c r="E1552" s="394">
        <v>0</v>
      </c>
      <c r="F1552" s="407" t="s">
        <v>53</v>
      </c>
    </row>
    <row r="1553" spans="1:6">
      <c r="A1553" s="411">
        <v>920182</v>
      </c>
      <c r="B1553" s="718" t="s">
        <v>10272</v>
      </c>
      <c r="C1553" s="395" t="s">
        <v>1333</v>
      </c>
      <c r="D1553" s="399">
        <v>12674.93</v>
      </c>
      <c r="E1553" s="396">
        <v>0</v>
      </c>
      <c r="F1553" s="409" t="s">
        <v>53</v>
      </c>
    </row>
    <row r="1554" spans="1:6">
      <c r="A1554" s="410">
        <v>920183</v>
      </c>
      <c r="B1554" s="717" t="s">
        <v>10273</v>
      </c>
      <c r="C1554" s="393" t="s">
        <v>1333</v>
      </c>
      <c r="D1554" s="400">
        <v>1708.64</v>
      </c>
      <c r="E1554" s="394">
        <v>0</v>
      </c>
      <c r="F1554" s="407" t="s">
        <v>53</v>
      </c>
    </row>
    <row r="1555" spans="1:6">
      <c r="A1555" s="408">
        <v>93</v>
      </c>
      <c r="B1555" s="391" t="s">
        <v>1334</v>
      </c>
      <c r="C1555" s="395"/>
      <c r="D1555" s="396"/>
      <c r="E1555" s="396"/>
      <c r="F1555" s="409"/>
    </row>
    <row r="1556" spans="1:6">
      <c r="A1556" s="406">
        <v>9302</v>
      </c>
      <c r="B1556" s="716" t="s">
        <v>1335</v>
      </c>
      <c r="C1556" s="393"/>
      <c r="D1556" s="394"/>
      <c r="E1556" s="394"/>
      <c r="F1556" s="407"/>
    </row>
    <row r="1557" spans="1:6">
      <c r="A1557" s="411">
        <v>930211</v>
      </c>
      <c r="B1557" s="718" t="s">
        <v>1336</v>
      </c>
      <c r="C1557" s="395" t="s">
        <v>86</v>
      </c>
      <c r="D1557" s="396">
        <v>259.27</v>
      </c>
      <c r="E1557" s="396">
        <v>0</v>
      </c>
      <c r="F1557" s="409" t="s">
        <v>53</v>
      </c>
    </row>
    <row r="1558" spans="1:6">
      <c r="A1558" s="410">
        <v>930212</v>
      </c>
      <c r="B1558" s="717" t="s">
        <v>1337</v>
      </c>
      <c r="C1558" s="393" t="s">
        <v>86</v>
      </c>
      <c r="D1558" s="394">
        <v>354.53</v>
      </c>
      <c r="E1558" s="394">
        <v>0</v>
      </c>
      <c r="F1558" s="407" t="s">
        <v>53</v>
      </c>
    </row>
    <row r="1559" spans="1:6">
      <c r="A1559" s="411">
        <v>930213</v>
      </c>
      <c r="B1559" s="718" t="s">
        <v>1338</v>
      </c>
      <c r="C1559" s="395" t="s">
        <v>89</v>
      </c>
      <c r="D1559" s="396">
        <v>625.20000000000005</v>
      </c>
      <c r="E1559" s="396">
        <v>0</v>
      </c>
      <c r="F1559" s="409" t="s">
        <v>53</v>
      </c>
    </row>
    <row r="1560" spans="1:6">
      <c r="A1560" s="410">
        <v>930214</v>
      </c>
      <c r="B1560" s="717" t="s">
        <v>1339</v>
      </c>
      <c r="C1560" s="393" t="s">
        <v>89</v>
      </c>
      <c r="D1560" s="400">
        <v>1176.8</v>
      </c>
      <c r="E1560" s="394">
        <v>0</v>
      </c>
      <c r="F1560" s="407" t="s">
        <v>53</v>
      </c>
    </row>
    <row r="1561" spans="1:6">
      <c r="A1561" s="411">
        <v>930215</v>
      </c>
      <c r="B1561" s="718" t="s">
        <v>1340</v>
      </c>
      <c r="C1561" s="395" t="s">
        <v>89</v>
      </c>
      <c r="D1561" s="396">
        <v>563.20000000000005</v>
      </c>
      <c r="E1561" s="396">
        <v>0</v>
      </c>
      <c r="F1561" s="409" t="s">
        <v>53</v>
      </c>
    </row>
    <row r="1562" spans="1:6">
      <c r="A1562" s="410">
        <v>930216</v>
      </c>
      <c r="B1562" s="717" t="s">
        <v>1341</v>
      </c>
      <c r="C1562" s="393" t="s">
        <v>89</v>
      </c>
      <c r="D1562" s="394">
        <v>505.5</v>
      </c>
      <c r="E1562" s="394">
        <v>0</v>
      </c>
      <c r="F1562" s="407" t="s">
        <v>53</v>
      </c>
    </row>
    <row r="1563" spans="1:6">
      <c r="A1563" s="411">
        <v>930217</v>
      </c>
      <c r="B1563" s="718" t="s">
        <v>1342</v>
      </c>
      <c r="C1563" s="395" t="s">
        <v>89</v>
      </c>
      <c r="D1563" s="396">
        <v>456.75</v>
      </c>
      <c r="E1563" s="396">
        <v>0</v>
      </c>
      <c r="F1563" s="409" t="s">
        <v>53</v>
      </c>
    </row>
    <row r="1564" spans="1:6">
      <c r="A1564" s="410">
        <v>930218</v>
      </c>
      <c r="B1564" s="717" t="s">
        <v>1343</v>
      </c>
      <c r="C1564" s="393" t="s">
        <v>89</v>
      </c>
      <c r="D1564" s="394">
        <v>484.25</v>
      </c>
      <c r="E1564" s="394">
        <v>0</v>
      </c>
      <c r="F1564" s="407" t="s">
        <v>53</v>
      </c>
    </row>
    <row r="1565" spans="1:6">
      <c r="A1565" s="411">
        <v>930219</v>
      </c>
      <c r="B1565" s="718" t="s">
        <v>1344</v>
      </c>
      <c r="C1565" s="395" t="s">
        <v>89</v>
      </c>
      <c r="D1565" s="396">
        <v>570.20000000000005</v>
      </c>
      <c r="E1565" s="396">
        <v>0</v>
      </c>
      <c r="F1565" s="409" t="s">
        <v>53</v>
      </c>
    </row>
    <row r="1566" spans="1:6">
      <c r="A1566" s="410">
        <v>930220</v>
      </c>
      <c r="B1566" s="717" t="s">
        <v>1345</v>
      </c>
      <c r="C1566" s="393" t="s">
        <v>89</v>
      </c>
      <c r="D1566" s="394">
        <v>746.6</v>
      </c>
      <c r="E1566" s="394">
        <v>0</v>
      </c>
      <c r="F1566" s="407" t="s">
        <v>53</v>
      </c>
    </row>
    <row r="1567" spans="1:6">
      <c r="A1567" s="411">
        <v>930221</v>
      </c>
      <c r="B1567" s="718" t="s">
        <v>1346</v>
      </c>
      <c r="C1567" s="395" t="s">
        <v>89</v>
      </c>
      <c r="D1567" s="396">
        <v>696.6</v>
      </c>
      <c r="E1567" s="396">
        <v>0</v>
      </c>
      <c r="F1567" s="409" t="s">
        <v>53</v>
      </c>
    </row>
    <row r="1568" spans="1:6">
      <c r="A1568" s="406">
        <v>95</v>
      </c>
      <c r="B1568" s="716" t="s">
        <v>1347</v>
      </c>
      <c r="C1568" s="393"/>
      <c r="D1568" s="394"/>
      <c r="E1568" s="394"/>
      <c r="F1568" s="407"/>
    </row>
    <row r="1569" spans="1:6">
      <c r="A1569" s="408">
        <v>9501</v>
      </c>
      <c r="B1569" s="391" t="s">
        <v>1348</v>
      </c>
      <c r="C1569" s="395"/>
      <c r="D1569" s="396"/>
      <c r="E1569" s="396"/>
      <c r="F1569" s="409"/>
    </row>
    <row r="1570" spans="1:6">
      <c r="A1570" s="410">
        <v>950101</v>
      </c>
      <c r="B1570" s="717" t="s">
        <v>1349</v>
      </c>
      <c r="C1570" s="393" t="s">
        <v>19</v>
      </c>
      <c r="D1570" s="394">
        <v>3.62</v>
      </c>
      <c r="E1570" s="394">
        <v>0</v>
      </c>
      <c r="F1570" s="407" t="s">
        <v>53</v>
      </c>
    </row>
    <row r="1571" spans="1:6" ht="15.75" thickBot="1">
      <c r="A1571" s="781">
        <v>950102</v>
      </c>
      <c r="B1571" s="782" t="s">
        <v>1350</v>
      </c>
      <c r="C1571" s="783" t="s">
        <v>19</v>
      </c>
      <c r="D1571" s="784">
        <v>2.7</v>
      </c>
      <c r="E1571" s="784">
        <v>0</v>
      </c>
      <c r="F1571" s="785" t="s">
        <v>53</v>
      </c>
    </row>
  </sheetData>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sheetPr codeName="Plan22"/>
  <dimension ref="A1:E5051"/>
  <sheetViews>
    <sheetView workbookViewId="0">
      <selection activeCell="E2" sqref="E2"/>
    </sheetView>
  </sheetViews>
  <sheetFormatPr defaultColWidth="42.7109375" defaultRowHeight="15"/>
  <cols>
    <col min="1" max="1" width="9" bestFit="1" customWidth="1"/>
    <col min="3" max="3" width="9.42578125" bestFit="1" customWidth="1"/>
    <col min="4" max="4" width="15.28515625" bestFit="1" customWidth="1"/>
    <col min="5" max="5" width="16.85546875" bestFit="1" customWidth="1"/>
  </cols>
  <sheetData>
    <row r="1" spans="1:5">
      <c r="B1" s="4" t="s">
        <v>2673</v>
      </c>
      <c r="C1" s="3">
        <v>42064</v>
      </c>
      <c r="D1" s="6" t="s">
        <v>4045</v>
      </c>
      <c r="E1" s="8">
        <v>1.2000999999999999</v>
      </c>
    </row>
    <row r="2" spans="1:5" ht="15.75" thickBot="1"/>
    <row r="3" spans="1:5" ht="15.75" thickBot="1">
      <c r="A3" s="415" t="s">
        <v>10</v>
      </c>
      <c r="B3" s="416" t="s">
        <v>11</v>
      </c>
      <c r="C3" s="416" t="s">
        <v>2674</v>
      </c>
      <c r="D3" s="5" t="s">
        <v>2675</v>
      </c>
      <c r="E3" s="5" t="s">
        <v>2676</v>
      </c>
    </row>
    <row r="4" spans="1:5" ht="51">
      <c r="A4" s="390">
        <v>55</v>
      </c>
      <c r="B4" s="418" t="s">
        <v>12844</v>
      </c>
      <c r="C4" s="420" t="s">
        <v>89</v>
      </c>
      <c r="D4" s="412"/>
      <c r="E4" s="412">
        <v>2.2400000000000002</v>
      </c>
    </row>
    <row r="5" spans="1:5" ht="51">
      <c r="A5" s="389">
        <v>61</v>
      </c>
      <c r="B5" s="419" t="s">
        <v>12845</v>
      </c>
      <c r="C5" s="421" t="s">
        <v>89</v>
      </c>
      <c r="D5" s="413"/>
      <c r="E5" s="413">
        <v>2.12</v>
      </c>
    </row>
    <row r="6" spans="1:5" ht="51">
      <c r="A6" s="390">
        <v>62</v>
      </c>
      <c r="B6" s="418" t="s">
        <v>12846</v>
      </c>
      <c r="C6" s="420" t="s">
        <v>89</v>
      </c>
      <c r="D6" s="412"/>
      <c r="E6" s="412">
        <v>4.3899999999999997</v>
      </c>
    </row>
    <row r="7" spans="1:5" ht="38.25">
      <c r="A7" s="389">
        <v>60</v>
      </c>
      <c r="B7" s="419" t="s">
        <v>12847</v>
      </c>
      <c r="C7" s="421" t="s">
        <v>89</v>
      </c>
      <c r="D7" s="413"/>
      <c r="E7" s="413">
        <v>2.91</v>
      </c>
    </row>
    <row r="8" spans="1:5" ht="38.25">
      <c r="A8" s="390">
        <v>235</v>
      </c>
      <c r="B8" s="418" t="s">
        <v>10288</v>
      </c>
      <c r="C8" s="420" t="s">
        <v>54</v>
      </c>
      <c r="D8" s="412"/>
      <c r="E8" s="412">
        <v>0.75</v>
      </c>
    </row>
    <row r="9" spans="1:5" ht="38.25">
      <c r="A9" s="389">
        <v>236</v>
      </c>
      <c r="B9" s="419" t="s">
        <v>10289</v>
      </c>
      <c r="C9" s="421" t="s">
        <v>54</v>
      </c>
      <c r="D9" s="413"/>
      <c r="E9" s="413">
        <v>0.91</v>
      </c>
    </row>
    <row r="10" spans="1:5" ht="38.25">
      <c r="A10" s="390">
        <v>234</v>
      </c>
      <c r="B10" s="418" t="s">
        <v>5525</v>
      </c>
      <c r="C10" s="420" t="s">
        <v>54</v>
      </c>
      <c r="D10" s="412"/>
      <c r="E10" s="412">
        <v>0.75</v>
      </c>
    </row>
    <row r="11" spans="1:5" ht="25.5">
      <c r="A11" s="389">
        <v>4715</v>
      </c>
      <c r="B11" s="419" t="s">
        <v>10290</v>
      </c>
      <c r="C11" s="421" t="s">
        <v>82</v>
      </c>
      <c r="D11" s="413"/>
      <c r="E11" s="413">
        <v>9.19</v>
      </c>
    </row>
    <row r="12" spans="1:5" ht="25.5">
      <c r="A12" s="390">
        <v>27478</v>
      </c>
      <c r="B12" s="418" t="s">
        <v>5526</v>
      </c>
      <c r="C12" s="420" t="s">
        <v>2683</v>
      </c>
      <c r="D12" s="412"/>
      <c r="E12" s="412">
        <v>1381.6</v>
      </c>
    </row>
    <row r="13" spans="1:5" ht="51">
      <c r="A13" s="389">
        <v>27367</v>
      </c>
      <c r="B13" s="419" t="s">
        <v>10291</v>
      </c>
      <c r="C13" s="421" t="s">
        <v>2683</v>
      </c>
      <c r="D13" s="413"/>
      <c r="E13" s="413">
        <v>724</v>
      </c>
    </row>
    <row r="14" spans="1:5" ht="38.25">
      <c r="A14" s="390">
        <v>11653</v>
      </c>
      <c r="B14" s="418" t="s">
        <v>10292</v>
      </c>
      <c r="C14" s="420" t="s">
        <v>2683</v>
      </c>
      <c r="D14" s="412"/>
      <c r="E14" s="412">
        <v>788</v>
      </c>
    </row>
    <row r="15" spans="1:5" ht="38.25">
      <c r="A15" s="389">
        <v>6082</v>
      </c>
      <c r="B15" s="419" t="s">
        <v>10293</v>
      </c>
      <c r="C15" s="421" t="s">
        <v>19</v>
      </c>
      <c r="D15" s="413"/>
      <c r="E15" s="413">
        <v>3.6</v>
      </c>
    </row>
    <row r="16" spans="1:5" ht="25.5">
      <c r="A16" s="390">
        <v>11426</v>
      </c>
      <c r="B16" s="418" t="s">
        <v>12848</v>
      </c>
      <c r="C16" s="420" t="s">
        <v>54</v>
      </c>
      <c r="D16" s="412"/>
      <c r="E16" s="412">
        <v>6.51</v>
      </c>
    </row>
    <row r="17" spans="1:5" ht="38.25">
      <c r="A17" s="389">
        <v>2542</v>
      </c>
      <c r="B17" s="419" t="s">
        <v>12849</v>
      </c>
      <c r="C17" s="421" t="s">
        <v>89</v>
      </c>
      <c r="D17" s="413"/>
      <c r="E17" s="413">
        <v>1.66</v>
      </c>
    </row>
    <row r="18" spans="1:5" ht="38.25">
      <c r="A18" s="390">
        <v>2535</v>
      </c>
      <c r="B18" s="418" t="s">
        <v>12850</v>
      </c>
      <c r="C18" s="420" t="s">
        <v>89</v>
      </c>
      <c r="D18" s="412"/>
      <c r="E18" s="412">
        <v>0.46</v>
      </c>
    </row>
    <row r="19" spans="1:5" ht="89.25">
      <c r="A19" s="389">
        <v>14616</v>
      </c>
      <c r="B19" s="419" t="s">
        <v>12851</v>
      </c>
      <c r="C19" s="421" t="s">
        <v>89</v>
      </c>
      <c r="D19" s="413"/>
      <c r="E19" s="413">
        <v>11595.15</v>
      </c>
    </row>
    <row r="20" spans="1:5" ht="76.5">
      <c r="A20" s="390">
        <v>14599</v>
      </c>
      <c r="B20" s="418" t="s">
        <v>12852</v>
      </c>
      <c r="C20" s="420" t="s">
        <v>89</v>
      </c>
      <c r="D20" s="412"/>
      <c r="E20" s="412">
        <v>14236.41</v>
      </c>
    </row>
    <row r="21" spans="1:5" ht="76.5">
      <c r="A21" s="389">
        <v>14602</v>
      </c>
      <c r="B21" s="419" t="s">
        <v>12853</v>
      </c>
      <c r="C21" s="421" t="s">
        <v>89</v>
      </c>
      <c r="D21" s="413"/>
      <c r="E21" s="413">
        <v>19361.21</v>
      </c>
    </row>
    <row r="22" spans="1:5" ht="76.5">
      <c r="A22" s="390">
        <v>14601</v>
      </c>
      <c r="B22" s="418" t="s">
        <v>12854</v>
      </c>
      <c r="C22" s="420" t="s">
        <v>89</v>
      </c>
      <c r="D22" s="412"/>
      <c r="E22" s="412">
        <v>13527.63</v>
      </c>
    </row>
    <row r="23" spans="1:5" ht="76.5">
      <c r="A23" s="389">
        <v>14600</v>
      </c>
      <c r="B23" s="419" t="s">
        <v>12855</v>
      </c>
      <c r="C23" s="421" t="s">
        <v>89</v>
      </c>
      <c r="D23" s="413"/>
      <c r="E23" s="413">
        <v>12999.44</v>
      </c>
    </row>
    <row r="24" spans="1:5" ht="63.75">
      <c r="A24" s="390">
        <v>14614</v>
      </c>
      <c r="B24" s="418" t="s">
        <v>12856</v>
      </c>
      <c r="C24" s="420" t="s">
        <v>89</v>
      </c>
      <c r="D24" s="412"/>
      <c r="E24" s="412">
        <v>31558.94</v>
      </c>
    </row>
    <row r="25" spans="1:5" ht="63.75">
      <c r="A25" s="389">
        <v>14612</v>
      </c>
      <c r="B25" s="419" t="s">
        <v>12857</v>
      </c>
      <c r="C25" s="421" t="s">
        <v>89</v>
      </c>
      <c r="D25" s="413"/>
      <c r="E25" s="413">
        <v>23037.599999999999</v>
      </c>
    </row>
    <row r="26" spans="1:5" ht="63.75">
      <c r="A26" s="390">
        <v>14613</v>
      </c>
      <c r="B26" s="418" t="s">
        <v>12858</v>
      </c>
      <c r="C26" s="420" t="s">
        <v>89</v>
      </c>
      <c r="D26" s="412"/>
      <c r="E26" s="412">
        <v>30027.27</v>
      </c>
    </row>
    <row r="27" spans="1:5" ht="63.75">
      <c r="A27" s="389">
        <v>14607</v>
      </c>
      <c r="B27" s="419" t="s">
        <v>12859</v>
      </c>
      <c r="C27" s="421" t="s">
        <v>89</v>
      </c>
      <c r="D27" s="413"/>
      <c r="E27" s="413">
        <v>13944.62</v>
      </c>
    </row>
    <row r="28" spans="1:5" ht="63.75">
      <c r="A28" s="390">
        <v>14608</v>
      </c>
      <c r="B28" s="418" t="s">
        <v>12860</v>
      </c>
      <c r="C28" s="420" t="s">
        <v>89</v>
      </c>
      <c r="D28" s="412"/>
      <c r="E28" s="412">
        <v>13005.85</v>
      </c>
    </row>
    <row r="29" spans="1:5" ht="63.75">
      <c r="A29" s="389">
        <v>14609</v>
      </c>
      <c r="B29" s="419" t="s">
        <v>12861</v>
      </c>
      <c r="C29" s="421" t="s">
        <v>89</v>
      </c>
      <c r="D29" s="413"/>
      <c r="E29" s="413">
        <v>13044.54</v>
      </c>
    </row>
    <row r="30" spans="1:5" ht="63.75">
      <c r="A30" s="390">
        <v>14610</v>
      </c>
      <c r="B30" s="418" t="s">
        <v>12862</v>
      </c>
      <c r="C30" s="420" t="s">
        <v>89</v>
      </c>
      <c r="D30" s="412"/>
      <c r="E30" s="412">
        <v>18883.04</v>
      </c>
    </row>
    <row r="31" spans="1:5" ht="76.5">
      <c r="A31" s="389">
        <v>14611</v>
      </c>
      <c r="B31" s="419" t="s">
        <v>12863</v>
      </c>
      <c r="C31" s="421" t="s">
        <v>89</v>
      </c>
      <c r="D31" s="413"/>
      <c r="E31" s="413">
        <v>20971.919999999998</v>
      </c>
    </row>
    <row r="32" spans="1:5" ht="63.75">
      <c r="A32" s="390">
        <v>14604</v>
      </c>
      <c r="B32" s="418" t="s">
        <v>12864</v>
      </c>
      <c r="C32" s="420" t="s">
        <v>89</v>
      </c>
      <c r="D32" s="412"/>
      <c r="E32" s="412">
        <v>23513.22</v>
      </c>
    </row>
    <row r="33" spans="1:5" ht="63.75">
      <c r="A33" s="389">
        <v>14605</v>
      </c>
      <c r="B33" s="419" t="s">
        <v>12865</v>
      </c>
      <c r="C33" s="421" t="s">
        <v>89</v>
      </c>
      <c r="D33" s="413"/>
      <c r="E33" s="413">
        <v>30136.99</v>
      </c>
    </row>
    <row r="34" spans="1:5" ht="63.75">
      <c r="A34" s="390">
        <v>14603</v>
      </c>
      <c r="B34" s="418" t="s">
        <v>12866</v>
      </c>
      <c r="C34" s="420" t="s">
        <v>89</v>
      </c>
      <c r="D34" s="412"/>
      <c r="E34" s="412">
        <v>21370.799999999999</v>
      </c>
    </row>
    <row r="35" spans="1:5" ht="63.75">
      <c r="A35" s="389">
        <v>14606</v>
      </c>
      <c r="B35" s="419" t="s">
        <v>12867</v>
      </c>
      <c r="C35" s="421" t="s">
        <v>89</v>
      </c>
      <c r="D35" s="413"/>
      <c r="E35" s="413">
        <v>32205.040000000001</v>
      </c>
    </row>
    <row r="36" spans="1:5" ht="25.5">
      <c r="A36" s="390">
        <v>12346</v>
      </c>
      <c r="B36" s="418" t="s">
        <v>12868</v>
      </c>
      <c r="C36" s="420" t="s">
        <v>89</v>
      </c>
      <c r="D36" s="412"/>
      <c r="E36" s="412">
        <v>7.84</v>
      </c>
    </row>
    <row r="37" spans="1:5" ht="25.5">
      <c r="A37" s="389">
        <v>12348</v>
      </c>
      <c r="B37" s="419" t="s">
        <v>12869</v>
      </c>
      <c r="C37" s="421" t="s">
        <v>89</v>
      </c>
      <c r="D37" s="413"/>
      <c r="E37" s="413">
        <v>20.21</v>
      </c>
    </row>
    <row r="38" spans="1:5" ht="25.5">
      <c r="A38" s="390">
        <v>3300</v>
      </c>
      <c r="B38" s="418" t="s">
        <v>12870</v>
      </c>
      <c r="C38" s="420" t="s">
        <v>89</v>
      </c>
      <c r="D38" s="412"/>
      <c r="E38" s="412">
        <v>13.92</v>
      </c>
    </row>
    <row r="39" spans="1:5" ht="25.5">
      <c r="A39" s="389">
        <v>12353</v>
      </c>
      <c r="B39" s="419" t="s">
        <v>12871</v>
      </c>
      <c r="C39" s="421" t="s">
        <v>89</v>
      </c>
      <c r="D39" s="413"/>
      <c r="E39" s="413">
        <v>1.86</v>
      </c>
    </row>
    <row r="40" spans="1:5" ht="38.25">
      <c r="A40" s="390">
        <v>3303</v>
      </c>
      <c r="B40" s="418" t="s">
        <v>12872</v>
      </c>
      <c r="C40" s="420" t="s">
        <v>89</v>
      </c>
      <c r="D40" s="412"/>
      <c r="E40" s="412">
        <v>1.9</v>
      </c>
    </row>
    <row r="41" spans="1:5" ht="38.25">
      <c r="A41" s="389">
        <v>12364</v>
      </c>
      <c r="B41" s="419" t="s">
        <v>12873</v>
      </c>
      <c r="C41" s="421" t="s">
        <v>89</v>
      </c>
      <c r="D41" s="413"/>
      <c r="E41" s="413">
        <v>49.55</v>
      </c>
    </row>
    <row r="42" spans="1:5" ht="38.25">
      <c r="A42" s="390">
        <v>13346</v>
      </c>
      <c r="B42" s="418" t="s">
        <v>12874</v>
      </c>
      <c r="C42" s="420" t="s">
        <v>89</v>
      </c>
      <c r="D42" s="412"/>
      <c r="E42" s="412">
        <v>4.1500000000000004</v>
      </c>
    </row>
    <row r="43" spans="1:5" ht="51">
      <c r="A43" s="389">
        <v>20216</v>
      </c>
      <c r="B43" s="419" t="s">
        <v>12875</v>
      </c>
      <c r="C43" s="421" t="s">
        <v>89</v>
      </c>
      <c r="D43" s="413"/>
      <c r="E43" s="413">
        <v>2298.7199999999998</v>
      </c>
    </row>
    <row r="44" spans="1:5" ht="38.25">
      <c r="A44" s="390">
        <v>12387</v>
      </c>
      <c r="B44" s="418" t="s">
        <v>12876</v>
      </c>
      <c r="C44" s="420" t="s">
        <v>89</v>
      </c>
      <c r="D44" s="412"/>
      <c r="E44" s="412">
        <v>215.45</v>
      </c>
    </row>
    <row r="45" spans="1:5" ht="76.5">
      <c r="A45" s="389">
        <v>25985</v>
      </c>
      <c r="B45" s="419" t="s">
        <v>12877</v>
      </c>
      <c r="C45" s="421" t="s">
        <v>89</v>
      </c>
      <c r="D45" s="413"/>
      <c r="E45" s="413">
        <v>56727.3</v>
      </c>
    </row>
    <row r="46" spans="1:5" ht="63.75">
      <c r="A46" s="390">
        <v>4126</v>
      </c>
      <c r="B46" s="418" t="s">
        <v>12878</v>
      </c>
      <c r="C46" s="420" t="s">
        <v>89</v>
      </c>
      <c r="D46" s="412"/>
      <c r="E46" s="412">
        <v>159</v>
      </c>
    </row>
    <row r="47" spans="1:5" ht="38.25">
      <c r="A47" s="389">
        <v>21095</v>
      </c>
      <c r="B47" s="419" t="s">
        <v>12879</v>
      </c>
      <c r="C47" s="421" t="s">
        <v>89</v>
      </c>
      <c r="D47" s="413"/>
      <c r="E47" s="413">
        <v>6.51</v>
      </c>
    </row>
    <row r="48" spans="1:5" ht="38.25">
      <c r="A48" s="390">
        <v>21094</v>
      </c>
      <c r="B48" s="418" t="s">
        <v>12880</v>
      </c>
      <c r="C48" s="420" t="s">
        <v>89</v>
      </c>
      <c r="D48" s="412"/>
      <c r="E48" s="412">
        <v>3.78</v>
      </c>
    </row>
    <row r="49" spans="1:5" ht="25.5">
      <c r="A49" s="389">
        <v>5</v>
      </c>
      <c r="B49" s="419" t="s">
        <v>12881</v>
      </c>
      <c r="C49" s="421" t="s">
        <v>269</v>
      </c>
      <c r="D49" s="413"/>
      <c r="E49" s="413">
        <v>3.36</v>
      </c>
    </row>
    <row r="50" spans="1:5" ht="25.5">
      <c r="A50" s="390">
        <v>4</v>
      </c>
      <c r="B50" s="418" t="s">
        <v>12882</v>
      </c>
      <c r="C50" s="420" t="s">
        <v>54</v>
      </c>
      <c r="D50" s="412"/>
      <c r="E50" s="412">
        <v>2.64</v>
      </c>
    </row>
    <row r="51" spans="1:5" ht="25.5">
      <c r="A51" s="389">
        <v>7333</v>
      </c>
      <c r="B51" s="419" t="s">
        <v>12883</v>
      </c>
      <c r="C51" s="421" t="s">
        <v>54</v>
      </c>
      <c r="D51" s="413"/>
      <c r="E51" s="413">
        <v>35.19</v>
      </c>
    </row>
    <row r="52" spans="1:5" ht="25.5">
      <c r="A52" s="390">
        <v>7335</v>
      </c>
      <c r="B52" s="418" t="s">
        <v>12884</v>
      </c>
      <c r="C52" s="420" t="s">
        <v>54</v>
      </c>
      <c r="D52" s="412"/>
      <c r="E52" s="412">
        <v>63.59</v>
      </c>
    </row>
    <row r="53" spans="1:5" ht="51">
      <c r="A53" s="389">
        <v>148</v>
      </c>
      <c r="B53" s="419" t="s">
        <v>12885</v>
      </c>
      <c r="C53" s="421" t="s">
        <v>269</v>
      </c>
      <c r="D53" s="413"/>
      <c r="E53" s="413">
        <v>8.44</v>
      </c>
    </row>
    <row r="54" spans="1:5" ht="25.5">
      <c r="A54" s="390">
        <v>159</v>
      </c>
      <c r="B54" s="418" t="s">
        <v>12886</v>
      </c>
      <c r="C54" s="420" t="s">
        <v>52</v>
      </c>
      <c r="D54" s="412"/>
      <c r="E54" s="412">
        <v>205.45</v>
      </c>
    </row>
    <row r="55" spans="1:5" ht="63.75">
      <c r="A55" s="389">
        <v>174</v>
      </c>
      <c r="B55" s="419" t="s">
        <v>12887</v>
      </c>
      <c r="C55" s="421" t="s">
        <v>2680</v>
      </c>
      <c r="D55" s="413"/>
      <c r="E55" s="413">
        <v>106.03</v>
      </c>
    </row>
    <row r="56" spans="1:5" ht="63.75">
      <c r="A56" s="390">
        <v>175</v>
      </c>
      <c r="B56" s="418" t="s">
        <v>12888</v>
      </c>
      <c r="C56" s="420" t="s">
        <v>2680</v>
      </c>
      <c r="D56" s="412"/>
      <c r="E56" s="412">
        <v>127.28</v>
      </c>
    </row>
    <row r="57" spans="1:5" ht="25.5">
      <c r="A57" s="389">
        <v>7332</v>
      </c>
      <c r="B57" s="419" t="s">
        <v>12889</v>
      </c>
      <c r="C57" s="421" t="s">
        <v>269</v>
      </c>
      <c r="D57" s="413"/>
      <c r="E57" s="413">
        <v>8.0500000000000007</v>
      </c>
    </row>
    <row r="58" spans="1:5" ht="25.5">
      <c r="A58" s="390">
        <v>6115</v>
      </c>
      <c r="B58" s="418" t="s">
        <v>5527</v>
      </c>
      <c r="C58" s="420" t="s">
        <v>19</v>
      </c>
      <c r="D58" s="412"/>
      <c r="E58" s="412">
        <v>8.25</v>
      </c>
    </row>
    <row r="59" spans="1:5" ht="25.5">
      <c r="A59" s="389">
        <v>6116</v>
      </c>
      <c r="B59" s="419" t="s">
        <v>5528</v>
      </c>
      <c r="C59" s="421" t="s">
        <v>19</v>
      </c>
      <c r="D59" s="413"/>
      <c r="E59" s="413">
        <v>9.1</v>
      </c>
    </row>
    <row r="60" spans="1:5" ht="25.5">
      <c r="A60" s="390">
        <v>243</v>
      </c>
      <c r="B60" s="418" t="s">
        <v>5529</v>
      </c>
      <c r="C60" s="420" t="s">
        <v>19</v>
      </c>
      <c r="D60" s="412"/>
      <c r="E60" s="412">
        <v>10.01</v>
      </c>
    </row>
    <row r="61" spans="1:5" ht="25.5">
      <c r="A61" s="389">
        <v>6128</v>
      </c>
      <c r="B61" s="419" t="s">
        <v>5530</v>
      </c>
      <c r="C61" s="421" t="s">
        <v>19</v>
      </c>
      <c r="D61" s="413"/>
      <c r="E61" s="413">
        <v>8.25</v>
      </c>
    </row>
    <row r="62" spans="1:5" ht="25.5">
      <c r="A62" s="390">
        <v>6130</v>
      </c>
      <c r="B62" s="418" t="s">
        <v>5531</v>
      </c>
      <c r="C62" s="420" t="s">
        <v>19</v>
      </c>
      <c r="D62" s="412"/>
      <c r="E62" s="412">
        <v>9.1</v>
      </c>
    </row>
    <row r="63" spans="1:5" ht="51">
      <c r="A63" s="389">
        <v>185</v>
      </c>
      <c r="B63" s="419" t="s">
        <v>12890</v>
      </c>
      <c r="C63" s="421" t="s">
        <v>86</v>
      </c>
      <c r="D63" s="413"/>
      <c r="E63" s="413">
        <v>2.74</v>
      </c>
    </row>
    <row r="64" spans="1:5" ht="51">
      <c r="A64" s="390">
        <v>188</v>
      </c>
      <c r="B64" s="418" t="s">
        <v>12891</v>
      </c>
      <c r="C64" s="420" t="s">
        <v>86</v>
      </c>
      <c r="D64" s="412"/>
      <c r="E64" s="412">
        <v>2.97</v>
      </c>
    </row>
    <row r="65" spans="1:5" ht="51">
      <c r="A65" s="389">
        <v>187</v>
      </c>
      <c r="B65" s="419" t="s">
        <v>12892</v>
      </c>
      <c r="C65" s="421" t="s">
        <v>86</v>
      </c>
      <c r="D65" s="413"/>
      <c r="E65" s="413">
        <v>6.59</v>
      </c>
    </row>
    <row r="66" spans="1:5" ht="38.25">
      <c r="A66" s="390">
        <v>13111</v>
      </c>
      <c r="B66" s="418" t="s">
        <v>12893</v>
      </c>
      <c r="C66" s="420" t="s">
        <v>89</v>
      </c>
      <c r="D66" s="412"/>
      <c r="E66" s="412">
        <v>16.170000000000002</v>
      </c>
    </row>
    <row r="67" spans="1:5" ht="38.25">
      <c r="A67" s="389">
        <v>348</v>
      </c>
      <c r="B67" s="419" t="s">
        <v>12894</v>
      </c>
      <c r="C67" s="421" t="s">
        <v>89</v>
      </c>
      <c r="D67" s="413"/>
      <c r="E67" s="413">
        <v>30</v>
      </c>
    </row>
    <row r="68" spans="1:5" ht="51">
      <c r="A68" s="390">
        <v>376</v>
      </c>
      <c r="B68" s="418" t="s">
        <v>12895</v>
      </c>
      <c r="C68" s="420" t="s">
        <v>89</v>
      </c>
      <c r="D68" s="412"/>
      <c r="E68" s="412">
        <v>47.25</v>
      </c>
    </row>
    <row r="69" spans="1:5" ht="25.5">
      <c r="A69" s="389">
        <v>4757</v>
      </c>
      <c r="B69" s="419" t="s">
        <v>5532</v>
      </c>
      <c r="C69" s="421" t="s">
        <v>19</v>
      </c>
      <c r="D69" s="413"/>
      <c r="E69" s="413">
        <v>11.24</v>
      </c>
    </row>
    <row r="70" spans="1:5" ht="38.25">
      <c r="A70" s="390">
        <v>513</v>
      </c>
      <c r="B70" s="418" t="s">
        <v>12896</v>
      </c>
      <c r="C70" s="420" t="s">
        <v>54</v>
      </c>
      <c r="D70" s="412"/>
      <c r="E70" s="412">
        <v>3.34</v>
      </c>
    </row>
    <row r="71" spans="1:5" ht="25.5">
      <c r="A71" s="389">
        <v>2699</v>
      </c>
      <c r="B71" s="419" t="s">
        <v>12897</v>
      </c>
      <c r="C71" s="421" t="s">
        <v>19</v>
      </c>
      <c r="D71" s="413"/>
      <c r="E71" s="413">
        <v>16.559999999999999</v>
      </c>
    </row>
    <row r="72" spans="1:5" ht="25.5">
      <c r="A72" s="390">
        <v>528</v>
      </c>
      <c r="B72" s="418" t="s">
        <v>12898</v>
      </c>
      <c r="C72" s="420" t="s">
        <v>19</v>
      </c>
      <c r="D72" s="412"/>
      <c r="E72" s="412">
        <v>26.11</v>
      </c>
    </row>
    <row r="73" spans="1:5" ht="25.5">
      <c r="A73" s="389">
        <v>9</v>
      </c>
      <c r="B73" s="419" t="s">
        <v>12899</v>
      </c>
      <c r="C73" s="421" t="s">
        <v>89</v>
      </c>
      <c r="D73" s="413"/>
      <c r="E73" s="413">
        <v>4.67</v>
      </c>
    </row>
    <row r="74" spans="1:5" ht="38.25">
      <c r="A74" s="390">
        <v>545</v>
      </c>
      <c r="B74" s="418" t="s">
        <v>12900</v>
      </c>
      <c r="C74" s="420" t="s">
        <v>82</v>
      </c>
      <c r="D74" s="412"/>
      <c r="E74" s="412">
        <v>307.60000000000002</v>
      </c>
    </row>
    <row r="75" spans="1:5" ht="63.75">
      <c r="A75" s="389">
        <v>544</v>
      </c>
      <c r="B75" s="419" t="s">
        <v>12901</v>
      </c>
      <c r="C75" s="421" t="s">
        <v>89</v>
      </c>
      <c r="D75" s="413"/>
      <c r="E75" s="413">
        <v>228.5</v>
      </c>
    </row>
    <row r="76" spans="1:5" ht="25.5">
      <c r="A76" s="390">
        <v>625</v>
      </c>
      <c r="B76" s="418" t="s">
        <v>12902</v>
      </c>
      <c r="C76" s="420" t="s">
        <v>54</v>
      </c>
      <c r="D76" s="412"/>
      <c r="E76" s="412">
        <v>2.8</v>
      </c>
    </row>
    <row r="77" spans="1:5" ht="38.25">
      <c r="A77" s="389">
        <v>10539</v>
      </c>
      <c r="B77" s="419" t="s">
        <v>10294</v>
      </c>
      <c r="C77" s="421" t="s">
        <v>89</v>
      </c>
      <c r="D77" s="413"/>
      <c r="E77" s="413">
        <v>15311.8</v>
      </c>
    </row>
    <row r="78" spans="1:5" ht="51">
      <c r="A78" s="390">
        <v>11117</v>
      </c>
      <c r="B78" s="418" t="s">
        <v>10295</v>
      </c>
      <c r="C78" s="420" t="s">
        <v>89</v>
      </c>
      <c r="D78" s="412"/>
      <c r="E78" s="412">
        <v>3.14</v>
      </c>
    </row>
    <row r="79" spans="1:5" ht="63.75">
      <c r="A79" s="389">
        <v>10591</v>
      </c>
      <c r="B79" s="419" t="s">
        <v>12903</v>
      </c>
      <c r="C79" s="421" t="s">
        <v>89</v>
      </c>
      <c r="D79" s="413"/>
      <c r="E79" s="413">
        <v>1967.09</v>
      </c>
    </row>
    <row r="80" spans="1:5" ht="38.25">
      <c r="A80" s="390">
        <v>5082</v>
      </c>
      <c r="B80" s="418" t="s">
        <v>12904</v>
      </c>
      <c r="C80" s="420" t="s">
        <v>2689</v>
      </c>
      <c r="D80" s="412"/>
      <c r="E80" s="412">
        <v>11.17</v>
      </c>
    </row>
    <row r="81" spans="1:5" ht="25.5">
      <c r="A81" s="389">
        <v>4371</v>
      </c>
      <c r="B81" s="419" t="s">
        <v>5533</v>
      </c>
      <c r="C81" s="421" t="s">
        <v>89</v>
      </c>
      <c r="D81" s="413"/>
      <c r="E81" s="413">
        <v>3.22</v>
      </c>
    </row>
    <row r="82" spans="1:5" ht="25.5">
      <c r="A82" s="390">
        <v>4364</v>
      </c>
      <c r="B82" s="418" t="s">
        <v>5534</v>
      </c>
      <c r="C82" s="420" t="s">
        <v>89</v>
      </c>
      <c r="D82" s="412"/>
      <c r="E82" s="412">
        <v>4.09</v>
      </c>
    </row>
    <row r="83" spans="1:5" ht="25.5">
      <c r="A83" s="389">
        <v>4360</v>
      </c>
      <c r="B83" s="419" t="s">
        <v>5535</v>
      </c>
      <c r="C83" s="421" t="s">
        <v>89</v>
      </c>
      <c r="D83" s="413"/>
      <c r="E83" s="413">
        <v>1.68</v>
      </c>
    </row>
    <row r="84" spans="1:5" ht="25.5">
      <c r="A84" s="390">
        <v>4271</v>
      </c>
      <c r="B84" s="418" t="s">
        <v>12905</v>
      </c>
      <c r="C84" s="420" t="s">
        <v>89</v>
      </c>
      <c r="D84" s="412"/>
      <c r="E84" s="412">
        <v>9.67</v>
      </c>
    </row>
    <row r="85" spans="1:5" ht="25.5">
      <c r="A85" s="389">
        <v>861</v>
      </c>
      <c r="B85" s="419" t="s">
        <v>12906</v>
      </c>
      <c r="C85" s="421" t="s">
        <v>86</v>
      </c>
      <c r="D85" s="413"/>
      <c r="E85" s="413">
        <v>3.31</v>
      </c>
    </row>
    <row r="86" spans="1:5" ht="25.5">
      <c r="A86" s="390">
        <v>10721</v>
      </c>
      <c r="B86" s="418" t="s">
        <v>12907</v>
      </c>
      <c r="C86" s="420" t="s">
        <v>82</v>
      </c>
      <c r="D86" s="412"/>
      <c r="E86" s="412">
        <v>7.69</v>
      </c>
    </row>
    <row r="87" spans="1:5" ht="38.25">
      <c r="A87" s="389">
        <v>11639</v>
      </c>
      <c r="B87" s="419" t="s">
        <v>12908</v>
      </c>
      <c r="C87" s="421" t="s">
        <v>89</v>
      </c>
      <c r="D87" s="413"/>
      <c r="E87" s="413">
        <v>135.63</v>
      </c>
    </row>
    <row r="88" spans="1:5" ht="63.75">
      <c r="A88" s="390">
        <v>10631</v>
      </c>
      <c r="B88" s="418" t="s">
        <v>12909</v>
      </c>
      <c r="C88" s="420" t="s">
        <v>89</v>
      </c>
      <c r="D88" s="412"/>
      <c r="E88" s="412">
        <v>128300.44</v>
      </c>
    </row>
    <row r="89" spans="1:5" ht="76.5">
      <c r="A89" s="389">
        <v>11278</v>
      </c>
      <c r="B89" s="419" t="s">
        <v>12910</v>
      </c>
      <c r="C89" s="421" t="s">
        <v>89</v>
      </c>
      <c r="D89" s="413"/>
      <c r="E89" s="413">
        <v>193576.86</v>
      </c>
    </row>
    <row r="90" spans="1:5" ht="76.5">
      <c r="A90" s="390">
        <v>14226</v>
      </c>
      <c r="B90" s="418" t="s">
        <v>12911</v>
      </c>
      <c r="C90" s="420" t="s">
        <v>89</v>
      </c>
      <c r="D90" s="412"/>
      <c r="E90" s="412">
        <v>189411.04</v>
      </c>
    </row>
    <row r="91" spans="1:5" ht="76.5">
      <c r="A91" s="389">
        <v>25008</v>
      </c>
      <c r="B91" s="419" t="s">
        <v>12912</v>
      </c>
      <c r="C91" s="421" t="s">
        <v>89</v>
      </c>
      <c r="D91" s="413"/>
      <c r="E91" s="413">
        <v>133860.13</v>
      </c>
    </row>
    <row r="92" spans="1:5" ht="76.5">
      <c r="A92" s="390">
        <v>14228</v>
      </c>
      <c r="B92" s="418" t="s">
        <v>12913</v>
      </c>
      <c r="C92" s="420" t="s">
        <v>89</v>
      </c>
      <c r="D92" s="412"/>
      <c r="E92" s="412">
        <v>255324.25</v>
      </c>
    </row>
    <row r="93" spans="1:5" ht="89.25">
      <c r="A93" s="389">
        <v>1150</v>
      </c>
      <c r="B93" s="419" t="s">
        <v>12914</v>
      </c>
      <c r="C93" s="421" t="s">
        <v>89</v>
      </c>
      <c r="D93" s="413"/>
      <c r="E93" s="413">
        <v>190533.29</v>
      </c>
    </row>
    <row r="94" spans="1:5" ht="76.5">
      <c r="A94" s="390">
        <v>1156</v>
      </c>
      <c r="B94" s="418" t="s">
        <v>12915</v>
      </c>
      <c r="C94" s="420" t="s">
        <v>89</v>
      </c>
      <c r="D94" s="412"/>
      <c r="E94" s="412">
        <v>182471.73</v>
      </c>
    </row>
    <row r="95" spans="1:5" ht="63.75">
      <c r="A95" s="389">
        <v>13863</v>
      </c>
      <c r="B95" s="419" t="s">
        <v>10296</v>
      </c>
      <c r="C95" s="421" t="s">
        <v>89</v>
      </c>
      <c r="D95" s="413"/>
      <c r="E95" s="413">
        <v>288954.55</v>
      </c>
    </row>
    <row r="96" spans="1:5" ht="63.75">
      <c r="A96" s="390">
        <v>10619</v>
      </c>
      <c r="B96" s="418" t="s">
        <v>10297</v>
      </c>
      <c r="C96" s="420" t="s">
        <v>89</v>
      </c>
      <c r="D96" s="412"/>
      <c r="E96" s="412">
        <v>156429.93</v>
      </c>
    </row>
    <row r="97" spans="1:5">
      <c r="A97" s="389">
        <v>11276</v>
      </c>
      <c r="B97" s="419" t="s">
        <v>12916</v>
      </c>
      <c r="C97" s="421" t="s">
        <v>89</v>
      </c>
      <c r="D97" s="413"/>
      <c r="E97" s="413">
        <v>283104.45</v>
      </c>
    </row>
    <row r="98" spans="1:5" ht="76.5">
      <c r="A98" s="390">
        <v>13598</v>
      </c>
      <c r="B98" s="418" t="s">
        <v>12917</v>
      </c>
      <c r="C98" s="420" t="s">
        <v>89</v>
      </c>
      <c r="D98" s="412"/>
      <c r="E98" s="412">
        <v>197238.6</v>
      </c>
    </row>
    <row r="99" spans="1:5" ht="63.75">
      <c r="A99" s="389">
        <v>1155</v>
      </c>
      <c r="B99" s="419" t="s">
        <v>10298</v>
      </c>
      <c r="C99" s="421" t="s">
        <v>89</v>
      </c>
      <c r="D99" s="413"/>
      <c r="E99" s="413">
        <v>201319.47</v>
      </c>
    </row>
    <row r="100" spans="1:5" ht="63.75">
      <c r="A100" s="390">
        <v>1149</v>
      </c>
      <c r="B100" s="418" t="s">
        <v>12918</v>
      </c>
      <c r="C100" s="420" t="s">
        <v>89</v>
      </c>
      <c r="D100" s="412"/>
      <c r="E100" s="412">
        <v>186000</v>
      </c>
    </row>
    <row r="101" spans="1:5" ht="76.5">
      <c r="A101" s="389">
        <v>10627</v>
      </c>
      <c r="B101" s="419" t="s">
        <v>10299</v>
      </c>
      <c r="C101" s="421" t="s">
        <v>89</v>
      </c>
      <c r="D101" s="413"/>
      <c r="E101" s="413">
        <v>173250</v>
      </c>
    </row>
    <row r="102" spans="1:5" ht="76.5">
      <c r="A102" s="390">
        <v>13352</v>
      </c>
      <c r="B102" s="418" t="s">
        <v>12919</v>
      </c>
      <c r="C102" s="420" t="s">
        <v>89</v>
      </c>
      <c r="D102" s="412"/>
      <c r="E102" s="412">
        <v>217411.43</v>
      </c>
    </row>
    <row r="103" spans="1:5" ht="76.5">
      <c r="A103" s="389">
        <v>1152</v>
      </c>
      <c r="B103" s="419" t="s">
        <v>12920</v>
      </c>
      <c r="C103" s="421" t="s">
        <v>89</v>
      </c>
      <c r="D103" s="413"/>
      <c r="E103" s="413">
        <v>197028.56</v>
      </c>
    </row>
    <row r="104" spans="1:5" ht="76.5">
      <c r="A104" s="390">
        <v>10623</v>
      </c>
      <c r="B104" s="418" t="s">
        <v>10300</v>
      </c>
      <c r="C104" s="420" t="s">
        <v>89</v>
      </c>
      <c r="D104" s="412"/>
      <c r="E104" s="412">
        <v>111621.39</v>
      </c>
    </row>
    <row r="105" spans="1:5">
      <c r="A105" s="389">
        <v>11</v>
      </c>
      <c r="B105" s="419" t="s">
        <v>12921</v>
      </c>
      <c r="C105" s="421" t="s">
        <v>54</v>
      </c>
      <c r="D105" s="413"/>
      <c r="E105" s="413">
        <v>18.010000000000002</v>
      </c>
    </row>
    <row r="106" spans="1:5" ht="38.25">
      <c r="A106" s="390">
        <v>1312</v>
      </c>
      <c r="B106" s="418" t="s">
        <v>10301</v>
      </c>
      <c r="C106" s="420" t="s">
        <v>82</v>
      </c>
      <c r="D106" s="412"/>
      <c r="E106" s="412">
        <v>10.99</v>
      </c>
    </row>
    <row r="107" spans="1:5" ht="51">
      <c r="A107" s="389">
        <v>1314</v>
      </c>
      <c r="B107" s="419" t="s">
        <v>10302</v>
      </c>
      <c r="C107" s="421" t="s">
        <v>82</v>
      </c>
      <c r="D107" s="413"/>
      <c r="E107" s="413">
        <v>14.89</v>
      </c>
    </row>
    <row r="108" spans="1:5" ht="38.25">
      <c r="A108" s="390">
        <v>1289</v>
      </c>
      <c r="B108" s="418" t="s">
        <v>10303</v>
      </c>
      <c r="C108" s="420" t="s">
        <v>82</v>
      </c>
      <c r="D108" s="412"/>
      <c r="E108" s="412">
        <v>13.81</v>
      </c>
    </row>
    <row r="109" spans="1:5" ht="38.25">
      <c r="A109" s="389">
        <v>10519</v>
      </c>
      <c r="B109" s="419" t="s">
        <v>10304</v>
      </c>
      <c r="C109" s="421" t="s">
        <v>82</v>
      </c>
      <c r="D109" s="413"/>
      <c r="E109" s="413">
        <v>15.05</v>
      </c>
    </row>
    <row r="110" spans="1:5" ht="38.25">
      <c r="A110" s="390">
        <v>11974</v>
      </c>
      <c r="B110" s="418" t="s">
        <v>12922</v>
      </c>
      <c r="C110" s="420" t="s">
        <v>89</v>
      </c>
      <c r="D110" s="412"/>
      <c r="E110" s="412">
        <v>9.2799999999999994</v>
      </c>
    </row>
    <row r="111" spans="1:5" ht="38.25">
      <c r="A111" s="389">
        <v>1369</v>
      </c>
      <c r="B111" s="419" t="s">
        <v>12923</v>
      </c>
      <c r="C111" s="421" t="s">
        <v>89</v>
      </c>
      <c r="D111" s="413"/>
      <c r="E111" s="413">
        <v>216.83</v>
      </c>
    </row>
    <row r="112" spans="1:5" ht="38.25">
      <c r="A112" s="390">
        <v>7607</v>
      </c>
      <c r="B112" s="418" t="s">
        <v>12924</v>
      </c>
      <c r="C112" s="420" t="s">
        <v>89</v>
      </c>
      <c r="D112" s="412"/>
      <c r="E112" s="412">
        <v>31.55</v>
      </c>
    </row>
    <row r="113" spans="1:5" ht="25.5">
      <c r="A113" s="389">
        <v>11944</v>
      </c>
      <c r="B113" s="419" t="s">
        <v>12925</v>
      </c>
      <c r="C113" s="421" t="s">
        <v>89</v>
      </c>
      <c r="D113" s="413"/>
      <c r="E113" s="413">
        <v>30.77</v>
      </c>
    </row>
    <row r="114" spans="1:5" ht="38.25">
      <c r="A114" s="390">
        <v>13219</v>
      </c>
      <c r="B114" s="418" t="s">
        <v>12926</v>
      </c>
      <c r="C114" s="420" t="s">
        <v>89</v>
      </c>
      <c r="D114" s="412"/>
      <c r="E114" s="412">
        <v>7076.34</v>
      </c>
    </row>
    <row r="115" spans="1:5" ht="63.75">
      <c r="A115" s="389">
        <v>13461</v>
      </c>
      <c r="B115" s="419" t="s">
        <v>10305</v>
      </c>
      <c r="C115" s="421" t="s">
        <v>89</v>
      </c>
      <c r="D115" s="413"/>
      <c r="E115" s="413">
        <v>191383.12</v>
      </c>
    </row>
    <row r="116" spans="1:5" ht="38.25">
      <c r="A116" s="390">
        <v>1507</v>
      </c>
      <c r="B116" s="418" t="s">
        <v>10306</v>
      </c>
      <c r="C116" s="420" t="s">
        <v>89</v>
      </c>
      <c r="D116" s="412"/>
      <c r="E116" s="412">
        <v>69540</v>
      </c>
    </row>
    <row r="117" spans="1:5" ht="38.25">
      <c r="A117" s="389">
        <v>1595</v>
      </c>
      <c r="B117" s="419" t="s">
        <v>12927</v>
      </c>
      <c r="C117" s="421" t="s">
        <v>89</v>
      </c>
      <c r="D117" s="413"/>
      <c r="E117" s="413">
        <v>18.399999999999999</v>
      </c>
    </row>
    <row r="118" spans="1:5" ht="38.25">
      <c r="A118" s="390">
        <v>1596</v>
      </c>
      <c r="B118" s="418" t="s">
        <v>12928</v>
      </c>
      <c r="C118" s="420" t="s">
        <v>89</v>
      </c>
      <c r="D118" s="412"/>
      <c r="E118" s="412">
        <v>5.5</v>
      </c>
    </row>
    <row r="119" spans="1:5" ht="38.25">
      <c r="A119" s="389">
        <v>1565</v>
      </c>
      <c r="B119" s="419" t="s">
        <v>12929</v>
      </c>
      <c r="C119" s="421" t="s">
        <v>89</v>
      </c>
      <c r="D119" s="413"/>
      <c r="E119" s="413">
        <v>5.25</v>
      </c>
    </row>
    <row r="120" spans="1:5" ht="63.75">
      <c r="A120" s="390">
        <v>7550</v>
      </c>
      <c r="B120" s="418" t="s">
        <v>12930</v>
      </c>
      <c r="C120" s="420" t="s">
        <v>89</v>
      </c>
      <c r="D120" s="412"/>
      <c r="E120" s="412">
        <v>12.76</v>
      </c>
    </row>
    <row r="121" spans="1:5" ht="51">
      <c r="A121" s="389">
        <v>7556</v>
      </c>
      <c r="B121" s="419" t="s">
        <v>12931</v>
      </c>
      <c r="C121" s="421" t="s">
        <v>89</v>
      </c>
      <c r="D121" s="413"/>
      <c r="E121" s="413">
        <v>12.38</v>
      </c>
    </row>
    <row r="122" spans="1:5" ht="51">
      <c r="A122" s="390">
        <v>7562</v>
      </c>
      <c r="B122" s="418" t="s">
        <v>12932</v>
      </c>
      <c r="C122" s="420" t="s">
        <v>89</v>
      </c>
      <c r="D122" s="412"/>
      <c r="E122" s="412">
        <v>10.25</v>
      </c>
    </row>
    <row r="123" spans="1:5" ht="51">
      <c r="A123" s="389">
        <v>7567</v>
      </c>
      <c r="B123" s="419" t="s">
        <v>12933</v>
      </c>
      <c r="C123" s="421" t="s">
        <v>89</v>
      </c>
      <c r="D123" s="413"/>
      <c r="E123" s="413">
        <v>15.52</v>
      </c>
    </row>
    <row r="124" spans="1:5" ht="51">
      <c r="A124" s="390">
        <v>7558</v>
      </c>
      <c r="B124" s="418" t="s">
        <v>12934</v>
      </c>
      <c r="C124" s="420" t="s">
        <v>89</v>
      </c>
      <c r="D124" s="412"/>
      <c r="E124" s="412">
        <v>16.38</v>
      </c>
    </row>
    <row r="125" spans="1:5" ht="63.75">
      <c r="A125" s="389">
        <v>7554</v>
      </c>
      <c r="B125" s="419" t="s">
        <v>12935</v>
      </c>
      <c r="C125" s="421" t="s">
        <v>89</v>
      </c>
      <c r="D125" s="413"/>
      <c r="E125" s="413">
        <v>13.8</v>
      </c>
    </row>
    <row r="126" spans="1:5" ht="51">
      <c r="A126" s="390">
        <v>7559</v>
      </c>
      <c r="B126" s="418" t="s">
        <v>12936</v>
      </c>
      <c r="C126" s="420" t="s">
        <v>89</v>
      </c>
      <c r="D126" s="412"/>
      <c r="E126" s="412">
        <v>11.16</v>
      </c>
    </row>
    <row r="127" spans="1:5" ht="51">
      <c r="A127" s="389">
        <v>7547</v>
      </c>
      <c r="B127" s="419" t="s">
        <v>12937</v>
      </c>
      <c r="C127" s="421" t="s">
        <v>89</v>
      </c>
      <c r="D127" s="413"/>
      <c r="E127" s="413">
        <v>9.5399999999999991</v>
      </c>
    </row>
    <row r="128" spans="1:5" ht="51">
      <c r="A128" s="390">
        <v>7560</v>
      </c>
      <c r="B128" s="418" t="s">
        <v>12938</v>
      </c>
      <c r="C128" s="420" t="s">
        <v>89</v>
      </c>
      <c r="D128" s="412"/>
      <c r="E128" s="412">
        <v>15.4</v>
      </c>
    </row>
    <row r="129" spans="1:5" ht="51">
      <c r="A129" s="389">
        <v>7561</v>
      </c>
      <c r="B129" s="419" t="s">
        <v>12939</v>
      </c>
      <c r="C129" s="421" t="s">
        <v>89</v>
      </c>
      <c r="D129" s="413"/>
      <c r="E129" s="413">
        <v>13.06</v>
      </c>
    </row>
    <row r="130" spans="1:5" ht="38.25">
      <c r="A130" s="390">
        <v>20275</v>
      </c>
      <c r="B130" s="418" t="s">
        <v>12940</v>
      </c>
      <c r="C130" s="420" t="s">
        <v>347</v>
      </c>
      <c r="D130" s="412"/>
      <c r="E130" s="412">
        <v>0.45</v>
      </c>
    </row>
    <row r="131" spans="1:5" ht="38.25">
      <c r="A131" s="389">
        <v>10833</v>
      </c>
      <c r="B131" s="419" t="s">
        <v>12941</v>
      </c>
      <c r="C131" s="421" t="s">
        <v>86</v>
      </c>
      <c r="D131" s="413"/>
      <c r="E131" s="413">
        <v>25.9</v>
      </c>
    </row>
    <row r="132" spans="1:5" ht="25.5">
      <c r="A132" s="390">
        <v>11242</v>
      </c>
      <c r="B132" s="418" t="s">
        <v>12942</v>
      </c>
      <c r="C132" s="420" t="s">
        <v>89</v>
      </c>
      <c r="D132" s="412"/>
      <c r="E132" s="412">
        <v>46.22</v>
      </c>
    </row>
    <row r="133" spans="1:5" ht="38.25">
      <c r="A133" s="389">
        <v>13888</v>
      </c>
      <c r="B133" s="419" t="s">
        <v>5536</v>
      </c>
      <c r="C133" s="421" t="s">
        <v>89</v>
      </c>
      <c r="D133" s="413"/>
      <c r="E133" s="413">
        <v>1574.42</v>
      </c>
    </row>
    <row r="134" spans="1:5" ht="25.5">
      <c r="A134" s="390">
        <v>2365</v>
      </c>
      <c r="B134" s="418" t="s">
        <v>12943</v>
      </c>
      <c r="C134" s="420" t="s">
        <v>54</v>
      </c>
      <c r="D134" s="412"/>
      <c r="E134" s="412">
        <v>6.2</v>
      </c>
    </row>
    <row r="135" spans="1:5" ht="25.5">
      <c r="A135" s="389">
        <v>2362</v>
      </c>
      <c r="B135" s="419" t="s">
        <v>12944</v>
      </c>
      <c r="C135" s="421" t="s">
        <v>54</v>
      </c>
      <c r="D135" s="413"/>
      <c r="E135" s="413">
        <v>5.7</v>
      </c>
    </row>
    <row r="136" spans="1:5" ht="25.5">
      <c r="A136" s="390">
        <v>2364</v>
      </c>
      <c r="B136" s="418" t="s">
        <v>12945</v>
      </c>
      <c r="C136" s="420" t="s">
        <v>54</v>
      </c>
      <c r="D136" s="412"/>
      <c r="E136" s="412">
        <v>5.64</v>
      </c>
    </row>
    <row r="137" spans="1:5" ht="63.75">
      <c r="A137" s="389">
        <v>13604</v>
      </c>
      <c r="B137" s="419" t="s">
        <v>10307</v>
      </c>
      <c r="C137" s="421" t="s">
        <v>89</v>
      </c>
      <c r="D137" s="413"/>
      <c r="E137" s="413">
        <v>106848</v>
      </c>
    </row>
    <row r="138" spans="1:5" ht="51">
      <c r="A138" s="390">
        <v>2404</v>
      </c>
      <c r="B138" s="418" t="s">
        <v>10308</v>
      </c>
      <c r="C138" s="420" t="s">
        <v>82</v>
      </c>
      <c r="D138" s="412"/>
      <c r="E138" s="412">
        <v>50</v>
      </c>
    </row>
    <row r="139" spans="1:5" ht="25.5">
      <c r="A139" s="389">
        <v>2425</v>
      </c>
      <c r="B139" s="419" t="s">
        <v>12946</v>
      </c>
      <c r="C139" s="421" t="s">
        <v>89</v>
      </c>
      <c r="D139" s="413"/>
      <c r="E139" s="413">
        <v>4.8099999999999996</v>
      </c>
    </row>
    <row r="140" spans="1:5" ht="38.25">
      <c r="A140" s="390">
        <v>21097</v>
      </c>
      <c r="B140" s="418" t="s">
        <v>12947</v>
      </c>
      <c r="C140" s="420" t="s">
        <v>89</v>
      </c>
      <c r="D140" s="412"/>
      <c r="E140" s="412">
        <v>6.39</v>
      </c>
    </row>
    <row r="141" spans="1:5" ht="38.25">
      <c r="A141" s="389">
        <v>21098</v>
      </c>
      <c r="B141" s="419" t="s">
        <v>12948</v>
      </c>
      <c r="C141" s="421" t="s">
        <v>89</v>
      </c>
      <c r="D141" s="413"/>
      <c r="E141" s="413">
        <v>6.14</v>
      </c>
    </row>
    <row r="142" spans="1:5" ht="38.25">
      <c r="A142" s="390">
        <v>11439</v>
      </c>
      <c r="B142" s="418" t="s">
        <v>12949</v>
      </c>
      <c r="C142" s="420" t="s">
        <v>89</v>
      </c>
      <c r="D142" s="412"/>
      <c r="E142" s="412">
        <v>1.1299999999999999</v>
      </c>
    </row>
    <row r="143" spans="1:5" ht="25.5">
      <c r="A143" s="389">
        <v>11441</v>
      </c>
      <c r="B143" s="419" t="s">
        <v>12950</v>
      </c>
      <c r="C143" s="421" t="s">
        <v>89</v>
      </c>
      <c r="D143" s="413"/>
      <c r="E143" s="413">
        <v>4.21</v>
      </c>
    </row>
    <row r="144" spans="1:5" ht="51">
      <c r="A144" s="390">
        <v>20239</v>
      </c>
      <c r="B144" s="418" t="s">
        <v>12951</v>
      </c>
      <c r="C144" s="420" t="s">
        <v>89</v>
      </c>
      <c r="D144" s="412"/>
      <c r="E144" s="412">
        <v>5.88</v>
      </c>
    </row>
    <row r="145" spans="1:5" ht="51">
      <c r="A145" s="389">
        <v>11443</v>
      </c>
      <c r="B145" s="419" t="s">
        <v>12952</v>
      </c>
      <c r="C145" s="421" t="s">
        <v>89</v>
      </c>
      <c r="D145" s="413"/>
      <c r="E145" s="413">
        <v>5.68</v>
      </c>
    </row>
    <row r="146" spans="1:5" ht="38.25">
      <c r="A146" s="390">
        <v>2431</v>
      </c>
      <c r="B146" s="418" t="s">
        <v>12953</v>
      </c>
      <c r="C146" s="420" t="s">
        <v>89</v>
      </c>
      <c r="D146" s="412"/>
      <c r="E146" s="412">
        <v>4.01</v>
      </c>
    </row>
    <row r="147" spans="1:5" ht="38.25">
      <c r="A147" s="389">
        <v>2427</v>
      </c>
      <c r="B147" s="419" t="s">
        <v>12954</v>
      </c>
      <c r="C147" s="421" t="s">
        <v>89</v>
      </c>
      <c r="D147" s="413"/>
      <c r="E147" s="413">
        <v>16.149999999999999</v>
      </c>
    </row>
    <row r="148" spans="1:5" ht="89.25">
      <c r="A148" s="390">
        <v>3353</v>
      </c>
      <c r="B148" s="418" t="s">
        <v>12955</v>
      </c>
      <c r="C148" s="420" t="s">
        <v>89</v>
      </c>
      <c r="D148" s="412"/>
      <c r="E148" s="412">
        <v>42900</v>
      </c>
    </row>
    <row r="149" spans="1:5" ht="76.5">
      <c r="A149" s="389">
        <v>10639</v>
      </c>
      <c r="B149" s="419" t="s">
        <v>12956</v>
      </c>
      <c r="C149" s="421" t="s">
        <v>89</v>
      </c>
      <c r="D149" s="413"/>
      <c r="E149" s="413">
        <v>233968.65</v>
      </c>
    </row>
    <row r="150" spans="1:5" ht="25.5">
      <c r="A150" s="390">
        <v>1372</v>
      </c>
      <c r="B150" s="418" t="s">
        <v>12957</v>
      </c>
      <c r="C150" s="420" t="s">
        <v>54</v>
      </c>
      <c r="D150" s="412"/>
      <c r="E150" s="412">
        <v>11.09</v>
      </c>
    </row>
    <row r="151" spans="1:5" ht="25.5">
      <c r="A151" s="389">
        <v>627</v>
      </c>
      <c r="B151" s="419" t="s">
        <v>12958</v>
      </c>
      <c r="C151" s="421" t="s">
        <v>54</v>
      </c>
      <c r="D151" s="413"/>
      <c r="E151" s="413">
        <v>11.64</v>
      </c>
    </row>
    <row r="152" spans="1:5" ht="38.25">
      <c r="A152" s="390">
        <v>2691</v>
      </c>
      <c r="B152" s="418" t="s">
        <v>12959</v>
      </c>
      <c r="C152" s="420" t="s">
        <v>269</v>
      </c>
      <c r="D152" s="412"/>
      <c r="E152" s="412">
        <v>6.42</v>
      </c>
    </row>
    <row r="153" spans="1:5" ht="25.5">
      <c r="A153" s="389">
        <v>7331</v>
      </c>
      <c r="B153" s="419" t="s">
        <v>12960</v>
      </c>
      <c r="C153" s="421" t="s">
        <v>54</v>
      </c>
      <c r="D153" s="413"/>
      <c r="E153" s="413">
        <v>11.02</v>
      </c>
    </row>
    <row r="154" spans="1:5" ht="25.5">
      <c r="A154" s="390">
        <v>2709</v>
      </c>
      <c r="B154" s="418" t="s">
        <v>12961</v>
      </c>
      <c r="C154" s="420" t="s">
        <v>89</v>
      </c>
      <c r="D154" s="412"/>
      <c r="E154" s="412">
        <v>20.64</v>
      </c>
    </row>
    <row r="155" spans="1:5" ht="25.5">
      <c r="A155" s="389">
        <v>2712</v>
      </c>
      <c r="B155" s="419" t="s">
        <v>12962</v>
      </c>
      <c r="C155" s="421" t="s">
        <v>89</v>
      </c>
      <c r="D155" s="413"/>
      <c r="E155" s="413">
        <v>15.65</v>
      </c>
    </row>
    <row r="156" spans="1:5" ht="51">
      <c r="A156" s="390">
        <v>13529</v>
      </c>
      <c r="B156" s="418" t="s">
        <v>12963</v>
      </c>
      <c r="C156" s="420" t="s">
        <v>89</v>
      </c>
      <c r="D156" s="412"/>
      <c r="E156" s="412">
        <v>226127</v>
      </c>
    </row>
    <row r="157" spans="1:5" ht="51">
      <c r="A157" s="389">
        <v>10655</v>
      </c>
      <c r="B157" s="419" t="s">
        <v>12964</v>
      </c>
      <c r="C157" s="421" t="s">
        <v>89</v>
      </c>
      <c r="D157" s="413"/>
      <c r="E157" s="413">
        <v>126676.35</v>
      </c>
    </row>
    <row r="158" spans="1:5" ht="76.5">
      <c r="A158" s="390">
        <v>6075</v>
      </c>
      <c r="B158" s="418" t="s">
        <v>12965</v>
      </c>
      <c r="C158" s="420" t="s">
        <v>89</v>
      </c>
      <c r="D158" s="412"/>
      <c r="E158" s="412">
        <v>310370.61</v>
      </c>
    </row>
    <row r="159" spans="1:5" ht="89.25">
      <c r="A159" s="389">
        <v>1154</v>
      </c>
      <c r="B159" s="419" t="s">
        <v>10309</v>
      </c>
      <c r="C159" s="421" t="s">
        <v>89</v>
      </c>
      <c r="D159" s="413"/>
      <c r="E159" s="413">
        <v>146160</v>
      </c>
    </row>
    <row r="160" spans="1:5" ht="63.75">
      <c r="A160" s="390">
        <v>20969</v>
      </c>
      <c r="B160" s="418" t="s">
        <v>12966</v>
      </c>
      <c r="C160" s="420" t="s">
        <v>89</v>
      </c>
      <c r="D160" s="412"/>
      <c r="E160" s="412">
        <v>238.02</v>
      </c>
    </row>
    <row r="161" spans="1:5" ht="25.5">
      <c r="A161" s="389">
        <v>7549</v>
      </c>
      <c r="B161" s="419" t="s">
        <v>12967</v>
      </c>
      <c r="C161" s="421" t="s">
        <v>89</v>
      </c>
      <c r="D161" s="413"/>
      <c r="E161" s="413">
        <v>2.0699999999999998</v>
      </c>
    </row>
    <row r="162" spans="1:5" ht="25.5">
      <c r="A162" s="390">
        <v>7551</v>
      </c>
      <c r="B162" s="418" t="s">
        <v>12968</v>
      </c>
      <c r="C162" s="420" t="s">
        <v>89</v>
      </c>
      <c r="D162" s="412"/>
      <c r="E162" s="412">
        <v>4.53</v>
      </c>
    </row>
    <row r="163" spans="1:5" ht="25.5">
      <c r="A163" s="389">
        <v>2761</v>
      </c>
      <c r="B163" s="419" t="s">
        <v>12969</v>
      </c>
      <c r="C163" s="421" t="s">
        <v>89</v>
      </c>
      <c r="D163" s="413"/>
      <c r="E163" s="413">
        <v>23.89</v>
      </c>
    </row>
    <row r="164" spans="1:5" ht="38.25">
      <c r="A164" s="390">
        <v>11412</v>
      </c>
      <c r="B164" s="418" t="s">
        <v>12970</v>
      </c>
      <c r="C164" s="420" t="s">
        <v>86</v>
      </c>
      <c r="D164" s="412"/>
      <c r="E164" s="412">
        <v>360.37</v>
      </c>
    </row>
    <row r="165" spans="1:5" ht="38.25">
      <c r="A165" s="389">
        <v>11419</v>
      </c>
      <c r="B165" s="419" t="s">
        <v>12971</v>
      </c>
      <c r="C165" s="421" t="s">
        <v>86</v>
      </c>
      <c r="D165" s="413"/>
      <c r="E165" s="413">
        <v>169.82</v>
      </c>
    </row>
    <row r="166" spans="1:5" ht="25.5">
      <c r="A166" s="390">
        <v>2782</v>
      </c>
      <c r="B166" s="418" t="s">
        <v>12972</v>
      </c>
      <c r="C166" s="420" t="s">
        <v>86</v>
      </c>
      <c r="D166" s="412"/>
      <c r="E166" s="412">
        <v>103.7</v>
      </c>
    </row>
    <row r="167" spans="1:5" ht="25.5">
      <c r="A167" s="389">
        <v>2783</v>
      </c>
      <c r="B167" s="419" t="s">
        <v>12973</v>
      </c>
      <c r="C167" s="421" t="s">
        <v>86</v>
      </c>
      <c r="D167" s="413"/>
      <c r="E167" s="413">
        <v>116.67</v>
      </c>
    </row>
    <row r="168" spans="1:5" ht="25.5">
      <c r="A168" s="390">
        <v>2786</v>
      </c>
      <c r="B168" s="418" t="s">
        <v>12974</v>
      </c>
      <c r="C168" s="420" t="s">
        <v>86</v>
      </c>
      <c r="D168" s="412"/>
      <c r="E168" s="412">
        <v>134.82</v>
      </c>
    </row>
    <row r="169" spans="1:5" ht="25.5">
      <c r="A169" s="389">
        <v>2784</v>
      </c>
      <c r="B169" s="419" t="s">
        <v>12975</v>
      </c>
      <c r="C169" s="421" t="s">
        <v>86</v>
      </c>
      <c r="D169" s="413"/>
      <c r="E169" s="413">
        <v>207.41</v>
      </c>
    </row>
    <row r="170" spans="1:5" ht="25.5">
      <c r="A170" s="390">
        <v>2785</v>
      </c>
      <c r="B170" s="418" t="s">
        <v>12976</v>
      </c>
      <c r="C170" s="420" t="s">
        <v>86</v>
      </c>
      <c r="D170" s="412"/>
      <c r="E170" s="412">
        <v>246.3</v>
      </c>
    </row>
    <row r="171" spans="1:5" ht="25.5">
      <c r="A171" s="389">
        <v>2781</v>
      </c>
      <c r="B171" s="419" t="s">
        <v>12977</v>
      </c>
      <c r="C171" s="421" t="s">
        <v>86</v>
      </c>
      <c r="D171" s="413"/>
      <c r="E171" s="413">
        <v>285.18</v>
      </c>
    </row>
    <row r="172" spans="1:5" ht="25.5">
      <c r="A172" s="390">
        <v>2780</v>
      </c>
      <c r="B172" s="418" t="s">
        <v>12978</v>
      </c>
      <c r="C172" s="420" t="s">
        <v>86</v>
      </c>
      <c r="D172" s="412"/>
      <c r="E172" s="412">
        <v>375.93</v>
      </c>
    </row>
    <row r="173" spans="1:5" ht="38.25">
      <c r="A173" s="389">
        <v>14</v>
      </c>
      <c r="B173" s="419" t="s">
        <v>12979</v>
      </c>
      <c r="C173" s="421" t="s">
        <v>54</v>
      </c>
      <c r="D173" s="413"/>
      <c r="E173" s="413">
        <v>10.39</v>
      </c>
    </row>
    <row r="174" spans="1:5" ht="25.5">
      <c r="A174" s="390">
        <v>11429</v>
      </c>
      <c r="B174" s="418" t="s">
        <v>12980</v>
      </c>
      <c r="C174" s="420" t="s">
        <v>86</v>
      </c>
      <c r="D174" s="412"/>
      <c r="E174" s="412">
        <v>2.78</v>
      </c>
    </row>
    <row r="175" spans="1:5" ht="51">
      <c r="A175" s="389">
        <v>3089</v>
      </c>
      <c r="B175" s="419" t="s">
        <v>12981</v>
      </c>
      <c r="C175" s="421" t="s">
        <v>347</v>
      </c>
      <c r="D175" s="413"/>
      <c r="E175" s="413">
        <v>193.38</v>
      </c>
    </row>
    <row r="176" spans="1:5" ht="51">
      <c r="A176" s="390">
        <v>3083</v>
      </c>
      <c r="B176" s="418" t="s">
        <v>12982</v>
      </c>
      <c r="C176" s="420" t="s">
        <v>89</v>
      </c>
      <c r="D176" s="412"/>
      <c r="E176" s="412">
        <v>80.5</v>
      </c>
    </row>
    <row r="177" spans="1:5" ht="51">
      <c r="A177" s="389">
        <v>3098</v>
      </c>
      <c r="B177" s="419" t="s">
        <v>12983</v>
      </c>
      <c r="C177" s="421" t="s">
        <v>347</v>
      </c>
      <c r="D177" s="413"/>
      <c r="E177" s="413">
        <v>159.5</v>
      </c>
    </row>
    <row r="178" spans="1:5" ht="38.25">
      <c r="A178" s="390">
        <v>3100</v>
      </c>
      <c r="B178" s="418" t="s">
        <v>12984</v>
      </c>
      <c r="C178" s="420" t="s">
        <v>347</v>
      </c>
      <c r="D178" s="412"/>
      <c r="E178" s="412">
        <v>42.79</v>
      </c>
    </row>
    <row r="179" spans="1:5" ht="51">
      <c r="A179" s="389">
        <v>3092</v>
      </c>
      <c r="B179" s="419" t="s">
        <v>12985</v>
      </c>
      <c r="C179" s="421" t="s">
        <v>347</v>
      </c>
      <c r="D179" s="413"/>
      <c r="E179" s="413">
        <v>132.43</v>
      </c>
    </row>
    <row r="180" spans="1:5" ht="38.25">
      <c r="A180" s="390">
        <v>11473</v>
      </c>
      <c r="B180" s="418" t="s">
        <v>12986</v>
      </c>
      <c r="C180" s="420" t="s">
        <v>89</v>
      </c>
      <c r="D180" s="412"/>
      <c r="E180" s="412">
        <v>37.54</v>
      </c>
    </row>
    <row r="181" spans="1:5" ht="25.5">
      <c r="A181" s="389">
        <v>2693</v>
      </c>
      <c r="B181" s="419" t="s">
        <v>12987</v>
      </c>
      <c r="C181" s="421" t="s">
        <v>82</v>
      </c>
      <c r="D181" s="413"/>
      <c r="E181" s="413">
        <v>8.2200000000000006</v>
      </c>
    </row>
    <row r="182" spans="1:5" ht="38.25">
      <c r="A182" s="390">
        <v>4033</v>
      </c>
      <c r="B182" s="418" t="s">
        <v>12988</v>
      </c>
      <c r="C182" s="420" t="s">
        <v>82</v>
      </c>
      <c r="D182" s="412"/>
      <c r="E182" s="412">
        <v>11.55</v>
      </c>
    </row>
    <row r="183" spans="1:5" ht="51">
      <c r="A183" s="389">
        <v>3118</v>
      </c>
      <c r="B183" s="419" t="s">
        <v>12989</v>
      </c>
      <c r="C183" s="421" t="s">
        <v>89</v>
      </c>
      <c r="D183" s="413"/>
      <c r="E183" s="413">
        <v>1.36</v>
      </c>
    </row>
    <row r="184" spans="1:5" ht="38.25">
      <c r="A184" s="390">
        <v>14127</v>
      </c>
      <c r="B184" s="418" t="s">
        <v>12990</v>
      </c>
      <c r="C184" s="420" t="s">
        <v>54</v>
      </c>
      <c r="D184" s="412"/>
      <c r="E184" s="412">
        <v>44.96</v>
      </c>
    </row>
    <row r="185" spans="1:5" ht="25.5">
      <c r="A185" s="389">
        <v>14128</v>
      </c>
      <c r="B185" s="419" t="s">
        <v>12991</v>
      </c>
      <c r="C185" s="421" t="s">
        <v>54</v>
      </c>
      <c r="D185" s="413"/>
      <c r="E185" s="413">
        <v>0.74</v>
      </c>
    </row>
    <row r="186" spans="1:5" ht="25.5">
      <c r="A186" s="390">
        <v>13389</v>
      </c>
      <c r="B186" s="418" t="s">
        <v>12992</v>
      </c>
      <c r="C186" s="420" t="s">
        <v>86</v>
      </c>
      <c r="D186" s="412"/>
      <c r="E186" s="412">
        <v>4.74</v>
      </c>
    </row>
    <row r="187" spans="1:5" ht="25.5">
      <c r="A187" s="389">
        <v>20057</v>
      </c>
      <c r="B187" s="419" t="s">
        <v>12993</v>
      </c>
      <c r="C187" s="421" t="s">
        <v>54</v>
      </c>
      <c r="D187" s="413"/>
      <c r="E187" s="413">
        <v>1.25</v>
      </c>
    </row>
    <row r="188" spans="1:5" ht="25.5">
      <c r="A188" s="390">
        <v>20058</v>
      </c>
      <c r="B188" s="418" t="s">
        <v>12994</v>
      </c>
      <c r="C188" s="420" t="s">
        <v>54</v>
      </c>
      <c r="D188" s="412"/>
      <c r="E188" s="412">
        <v>1.99</v>
      </c>
    </row>
    <row r="189" spans="1:5" ht="25.5">
      <c r="A189" s="389">
        <v>13253</v>
      </c>
      <c r="B189" s="419" t="s">
        <v>12995</v>
      </c>
      <c r="C189" s="421" t="s">
        <v>86</v>
      </c>
      <c r="D189" s="413"/>
      <c r="E189" s="413">
        <v>2.95</v>
      </c>
    </row>
    <row r="190" spans="1:5" ht="25.5">
      <c r="A190" s="390">
        <v>2714</v>
      </c>
      <c r="B190" s="418" t="s">
        <v>12996</v>
      </c>
      <c r="C190" s="420" t="s">
        <v>89</v>
      </c>
      <c r="D190" s="412"/>
      <c r="E190" s="412">
        <v>16.05</v>
      </c>
    </row>
    <row r="191" spans="1:5" ht="25.5">
      <c r="A191" s="389">
        <v>7308</v>
      </c>
      <c r="B191" s="419" t="s">
        <v>12997</v>
      </c>
      <c r="C191" s="421" t="s">
        <v>2714</v>
      </c>
      <c r="D191" s="413"/>
      <c r="E191" s="413">
        <v>80.67</v>
      </c>
    </row>
    <row r="192" spans="1:5" ht="25.5">
      <c r="A192" s="390">
        <v>6089</v>
      </c>
      <c r="B192" s="418" t="s">
        <v>12998</v>
      </c>
      <c r="C192" s="420" t="s">
        <v>2714</v>
      </c>
      <c r="D192" s="412"/>
      <c r="E192" s="412">
        <v>65.47</v>
      </c>
    </row>
    <row r="193" spans="1:5" ht="25.5">
      <c r="A193" s="389">
        <v>2715</v>
      </c>
      <c r="B193" s="419" t="s">
        <v>12999</v>
      </c>
      <c r="C193" s="421" t="s">
        <v>89</v>
      </c>
      <c r="D193" s="413"/>
      <c r="E193" s="413">
        <v>13.54</v>
      </c>
    </row>
    <row r="194" spans="1:5" ht="51">
      <c r="A194" s="390">
        <v>11360</v>
      </c>
      <c r="B194" s="418" t="s">
        <v>10310</v>
      </c>
      <c r="C194" s="420" t="s">
        <v>89</v>
      </c>
      <c r="D194" s="412"/>
      <c r="E194" s="412">
        <v>2679.53</v>
      </c>
    </row>
    <row r="195" spans="1:5" ht="63.75">
      <c r="A195" s="389">
        <v>10702</v>
      </c>
      <c r="B195" s="419" t="s">
        <v>10311</v>
      </c>
      <c r="C195" s="421" t="s">
        <v>89</v>
      </c>
      <c r="D195" s="413"/>
      <c r="E195" s="413">
        <v>24472.85</v>
      </c>
    </row>
    <row r="196" spans="1:5" ht="38.25">
      <c r="A196" s="390">
        <v>611</v>
      </c>
      <c r="B196" s="418" t="s">
        <v>13000</v>
      </c>
      <c r="C196" s="420" t="s">
        <v>86</v>
      </c>
      <c r="D196" s="412"/>
      <c r="E196" s="412">
        <v>207.21</v>
      </c>
    </row>
    <row r="197" spans="1:5" ht="25.5">
      <c r="A197" s="389">
        <v>3329</v>
      </c>
      <c r="B197" s="419" t="s">
        <v>13001</v>
      </c>
      <c r="C197" s="421" t="s">
        <v>82</v>
      </c>
      <c r="D197" s="413"/>
      <c r="E197" s="413">
        <v>9.81</v>
      </c>
    </row>
    <row r="198" spans="1:5" ht="38.25">
      <c r="A198" s="390">
        <v>3325</v>
      </c>
      <c r="B198" s="418" t="s">
        <v>13002</v>
      </c>
      <c r="C198" s="420" t="s">
        <v>82</v>
      </c>
      <c r="D198" s="412"/>
      <c r="E198" s="412">
        <v>22.08</v>
      </c>
    </row>
    <row r="199" spans="1:5" ht="25.5">
      <c r="A199" s="389">
        <v>3319</v>
      </c>
      <c r="B199" s="419" t="s">
        <v>13003</v>
      </c>
      <c r="C199" s="421" t="s">
        <v>82</v>
      </c>
      <c r="D199" s="413"/>
      <c r="E199" s="413">
        <v>11.04</v>
      </c>
    </row>
    <row r="200" spans="1:5" ht="38.25">
      <c r="A200" s="390">
        <v>1568</v>
      </c>
      <c r="B200" s="418" t="s">
        <v>13004</v>
      </c>
      <c r="C200" s="420" t="s">
        <v>89</v>
      </c>
      <c r="D200" s="412"/>
      <c r="E200" s="412">
        <v>11.5</v>
      </c>
    </row>
    <row r="201" spans="1:5" ht="38.25">
      <c r="A201" s="389">
        <v>1567</v>
      </c>
      <c r="B201" s="419" t="s">
        <v>13005</v>
      </c>
      <c r="C201" s="421" t="s">
        <v>89</v>
      </c>
      <c r="D201" s="413"/>
      <c r="E201" s="413">
        <v>8.4499999999999993</v>
      </c>
    </row>
    <row r="202" spans="1:5" ht="25.5">
      <c r="A202" s="390">
        <v>4787</v>
      </c>
      <c r="B202" s="418" t="s">
        <v>5537</v>
      </c>
      <c r="C202" s="420" t="s">
        <v>54</v>
      </c>
      <c r="D202" s="412"/>
      <c r="E202" s="412">
        <v>0.56000000000000005</v>
      </c>
    </row>
    <row r="203" spans="1:5" ht="38.25">
      <c r="A203" s="389">
        <v>21049</v>
      </c>
      <c r="B203" s="419" t="s">
        <v>13006</v>
      </c>
      <c r="C203" s="421" t="s">
        <v>89</v>
      </c>
      <c r="D203" s="413"/>
      <c r="E203" s="413">
        <v>104</v>
      </c>
    </row>
    <row r="204" spans="1:5" ht="38.25">
      <c r="A204" s="390">
        <v>21051</v>
      </c>
      <c r="B204" s="418" t="s">
        <v>13007</v>
      </c>
      <c r="C204" s="420" t="s">
        <v>89</v>
      </c>
      <c r="D204" s="412"/>
      <c r="E204" s="412">
        <v>138.66999999999999</v>
      </c>
    </row>
    <row r="205" spans="1:5" ht="38.25">
      <c r="A205" s="389">
        <v>21055</v>
      </c>
      <c r="B205" s="419" t="s">
        <v>13008</v>
      </c>
      <c r="C205" s="421" t="s">
        <v>89</v>
      </c>
      <c r="D205" s="413"/>
      <c r="E205" s="413">
        <v>189.05</v>
      </c>
    </row>
    <row r="206" spans="1:5" ht="38.25">
      <c r="A206" s="390">
        <v>21056</v>
      </c>
      <c r="B206" s="418" t="s">
        <v>13009</v>
      </c>
      <c r="C206" s="420" t="s">
        <v>89</v>
      </c>
      <c r="D206" s="412"/>
      <c r="E206" s="412">
        <v>228.8</v>
      </c>
    </row>
    <row r="207" spans="1:5" ht="63.75">
      <c r="A207" s="389">
        <v>11284</v>
      </c>
      <c r="B207" s="419" t="s">
        <v>13010</v>
      </c>
      <c r="C207" s="421" t="s">
        <v>89</v>
      </c>
      <c r="D207" s="413"/>
      <c r="E207" s="413">
        <v>312</v>
      </c>
    </row>
    <row r="208" spans="1:5" ht="38.25">
      <c r="A208" s="390">
        <v>13910</v>
      </c>
      <c r="B208" s="418" t="s">
        <v>10312</v>
      </c>
      <c r="C208" s="420" t="s">
        <v>89</v>
      </c>
      <c r="D208" s="412"/>
      <c r="E208" s="412">
        <v>49810.61</v>
      </c>
    </row>
    <row r="209" spans="1:5" ht="38.25">
      <c r="A209" s="389">
        <v>13911</v>
      </c>
      <c r="B209" s="419" t="s">
        <v>10313</v>
      </c>
      <c r="C209" s="421" t="s">
        <v>89</v>
      </c>
      <c r="D209" s="413"/>
      <c r="E209" s="413">
        <v>73906.91</v>
      </c>
    </row>
    <row r="210" spans="1:5" ht="89.25">
      <c r="A210" s="390">
        <v>13869</v>
      </c>
      <c r="B210" s="418" t="s">
        <v>10314</v>
      </c>
      <c r="C210" s="420" t="s">
        <v>89</v>
      </c>
      <c r="D210" s="412"/>
      <c r="E210" s="412">
        <v>1853497.21</v>
      </c>
    </row>
    <row r="211" spans="1:5" ht="89.25">
      <c r="A211" s="389">
        <v>10713</v>
      </c>
      <c r="B211" s="419" t="s">
        <v>10315</v>
      </c>
      <c r="C211" s="421" t="s">
        <v>89</v>
      </c>
      <c r="D211" s="413"/>
      <c r="E211" s="413">
        <v>519692.02</v>
      </c>
    </row>
    <row r="212" spans="1:5" ht="63.75">
      <c r="A212" s="390">
        <v>13871</v>
      </c>
      <c r="B212" s="418" t="s">
        <v>10316</v>
      </c>
      <c r="C212" s="420" t="s">
        <v>89</v>
      </c>
      <c r="D212" s="412"/>
      <c r="E212" s="412">
        <v>610000</v>
      </c>
    </row>
    <row r="213" spans="1:5" ht="63.75">
      <c r="A213" s="389">
        <v>11611</v>
      </c>
      <c r="B213" s="419" t="s">
        <v>10317</v>
      </c>
      <c r="C213" s="421" t="s">
        <v>89</v>
      </c>
      <c r="D213" s="413"/>
      <c r="E213" s="413">
        <v>77127.47</v>
      </c>
    </row>
    <row r="214" spans="1:5" ht="38.25">
      <c r="A214" s="390">
        <v>126</v>
      </c>
      <c r="B214" s="418" t="s">
        <v>13011</v>
      </c>
      <c r="C214" s="420" t="s">
        <v>269</v>
      </c>
      <c r="D214" s="412"/>
      <c r="E214" s="412">
        <v>7.24</v>
      </c>
    </row>
    <row r="215" spans="1:5" ht="51">
      <c r="A215" s="389">
        <v>141</v>
      </c>
      <c r="B215" s="419" t="s">
        <v>13012</v>
      </c>
      <c r="C215" s="421" t="s">
        <v>54</v>
      </c>
      <c r="D215" s="413"/>
      <c r="E215" s="413">
        <v>11.01</v>
      </c>
    </row>
    <row r="216" spans="1:5" ht="38.25">
      <c r="A216" s="390">
        <v>158</v>
      </c>
      <c r="B216" s="418" t="s">
        <v>13013</v>
      </c>
      <c r="C216" s="420" t="s">
        <v>269</v>
      </c>
      <c r="D216" s="412"/>
      <c r="E216" s="412">
        <v>20.99</v>
      </c>
    </row>
    <row r="217" spans="1:5" ht="38.25">
      <c r="A217" s="389">
        <v>7546</v>
      </c>
      <c r="B217" s="419" t="s">
        <v>13014</v>
      </c>
      <c r="C217" s="421" t="s">
        <v>89</v>
      </c>
      <c r="D217" s="413"/>
      <c r="E217" s="413">
        <v>562.66</v>
      </c>
    </row>
    <row r="218" spans="1:5" ht="51">
      <c r="A218" s="390">
        <v>7557</v>
      </c>
      <c r="B218" s="418" t="s">
        <v>13015</v>
      </c>
      <c r="C218" s="420" t="s">
        <v>89</v>
      </c>
      <c r="D218" s="412"/>
      <c r="E218" s="412">
        <v>8.5299999999999994</v>
      </c>
    </row>
    <row r="219" spans="1:5" ht="51">
      <c r="A219" s="389">
        <v>7563</v>
      </c>
      <c r="B219" s="419" t="s">
        <v>13016</v>
      </c>
      <c r="C219" s="421" t="s">
        <v>89</v>
      </c>
      <c r="D219" s="413"/>
      <c r="E219" s="413">
        <v>6.52</v>
      </c>
    </row>
    <row r="220" spans="1:5" ht="38.25">
      <c r="A220" s="390">
        <v>7555</v>
      </c>
      <c r="B220" s="418" t="s">
        <v>13017</v>
      </c>
      <c r="C220" s="420" t="s">
        <v>89</v>
      </c>
      <c r="D220" s="412"/>
      <c r="E220" s="412">
        <v>6.49</v>
      </c>
    </row>
    <row r="221" spans="1:5" ht="38.25">
      <c r="A221" s="389">
        <v>7564</v>
      </c>
      <c r="B221" s="419" t="s">
        <v>13018</v>
      </c>
      <c r="C221" s="421" t="s">
        <v>89</v>
      </c>
      <c r="D221" s="413"/>
      <c r="E221" s="413">
        <v>4.4400000000000004</v>
      </c>
    </row>
    <row r="222" spans="1:5" ht="51">
      <c r="A222" s="390">
        <v>12365</v>
      </c>
      <c r="B222" s="418" t="s">
        <v>13019</v>
      </c>
      <c r="C222" s="420" t="s">
        <v>89</v>
      </c>
      <c r="D222" s="412"/>
      <c r="E222" s="412">
        <v>3.96</v>
      </c>
    </row>
    <row r="223" spans="1:5" ht="63.75">
      <c r="A223" s="389">
        <v>598</v>
      </c>
      <c r="B223" s="419" t="s">
        <v>13020</v>
      </c>
      <c r="C223" s="421" t="s">
        <v>82</v>
      </c>
      <c r="D223" s="413"/>
      <c r="E223" s="413">
        <v>377.91</v>
      </c>
    </row>
    <row r="224" spans="1:5" ht="38.25">
      <c r="A224" s="390">
        <v>596</v>
      </c>
      <c r="B224" s="418" t="s">
        <v>13021</v>
      </c>
      <c r="C224" s="420" t="s">
        <v>82</v>
      </c>
      <c r="D224" s="412"/>
      <c r="E224" s="412">
        <v>461.9</v>
      </c>
    </row>
    <row r="225" spans="1:5" ht="38.25">
      <c r="A225" s="389">
        <v>595</v>
      </c>
      <c r="B225" s="419" t="s">
        <v>13022</v>
      </c>
      <c r="C225" s="421" t="s">
        <v>82</v>
      </c>
      <c r="D225" s="413"/>
      <c r="E225" s="413">
        <v>397.95</v>
      </c>
    </row>
    <row r="226" spans="1:5" ht="38.25">
      <c r="A226" s="390">
        <v>603</v>
      </c>
      <c r="B226" s="418" t="s">
        <v>13023</v>
      </c>
      <c r="C226" s="420" t="s">
        <v>82</v>
      </c>
      <c r="D226" s="412"/>
      <c r="E226" s="412">
        <v>326.56</v>
      </c>
    </row>
    <row r="227" spans="1:5" ht="38.25">
      <c r="A227" s="389">
        <v>608</v>
      </c>
      <c r="B227" s="419" t="s">
        <v>10318</v>
      </c>
      <c r="C227" s="421" t="s">
        <v>82</v>
      </c>
      <c r="D227" s="413"/>
      <c r="E227" s="413">
        <v>495.33</v>
      </c>
    </row>
    <row r="228" spans="1:5" ht="38.25">
      <c r="A228" s="390">
        <v>14804</v>
      </c>
      <c r="B228" s="418" t="s">
        <v>13024</v>
      </c>
      <c r="C228" s="420" t="s">
        <v>86</v>
      </c>
      <c r="D228" s="412"/>
      <c r="E228" s="412">
        <v>114.39</v>
      </c>
    </row>
    <row r="229" spans="1:5" ht="25.5">
      <c r="A229" s="389">
        <v>6092</v>
      </c>
      <c r="B229" s="419" t="s">
        <v>13025</v>
      </c>
      <c r="C229" s="421" t="s">
        <v>54</v>
      </c>
      <c r="D229" s="413"/>
      <c r="E229" s="413">
        <v>43.16</v>
      </c>
    </row>
    <row r="230" spans="1:5" ht="51">
      <c r="A230" s="390">
        <v>20266</v>
      </c>
      <c r="B230" s="418" t="s">
        <v>13026</v>
      </c>
      <c r="C230" s="420" t="s">
        <v>89</v>
      </c>
      <c r="D230" s="412"/>
      <c r="E230" s="412">
        <v>36.869999999999997</v>
      </c>
    </row>
    <row r="231" spans="1:5" ht="38.25">
      <c r="A231" s="389">
        <v>63</v>
      </c>
      <c r="B231" s="419" t="s">
        <v>13027</v>
      </c>
      <c r="C231" s="421" t="s">
        <v>89</v>
      </c>
      <c r="D231" s="413"/>
      <c r="E231" s="413">
        <v>36.22</v>
      </c>
    </row>
    <row r="232" spans="1:5" ht="25.5">
      <c r="A232" s="390">
        <v>11168</v>
      </c>
      <c r="B232" s="418" t="s">
        <v>13028</v>
      </c>
      <c r="C232" s="420" t="s">
        <v>2714</v>
      </c>
      <c r="D232" s="412"/>
      <c r="E232" s="412">
        <v>53.27</v>
      </c>
    </row>
    <row r="233" spans="1:5" ht="38.25">
      <c r="A233" s="389">
        <v>3734</v>
      </c>
      <c r="B233" s="419" t="s">
        <v>13029</v>
      </c>
      <c r="C233" s="421" t="s">
        <v>82</v>
      </c>
      <c r="D233" s="413"/>
      <c r="E233" s="413">
        <v>31.12</v>
      </c>
    </row>
    <row r="234" spans="1:5" ht="38.25">
      <c r="A234" s="390">
        <v>3735</v>
      </c>
      <c r="B234" s="418" t="s">
        <v>13030</v>
      </c>
      <c r="C234" s="420" t="s">
        <v>82</v>
      </c>
      <c r="D234" s="412"/>
      <c r="E234" s="412">
        <v>40.24</v>
      </c>
    </row>
    <row r="235" spans="1:5" ht="38.25">
      <c r="A235" s="389">
        <v>3732</v>
      </c>
      <c r="B235" s="419" t="s">
        <v>13031</v>
      </c>
      <c r="C235" s="421" t="s">
        <v>82</v>
      </c>
      <c r="D235" s="413"/>
      <c r="E235" s="413">
        <v>48.27</v>
      </c>
    </row>
    <row r="236" spans="1:5" ht="25.5">
      <c r="A236" s="390">
        <v>3760</v>
      </c>
      <c r="B236" s="418" t="s">
        <v>13032</v>
      </c>
      <c r="C236" s="420" t="s">
        <v>89</v>
      </c>
      <c r="D236" s="412"/>
      <c r="E236" s="412">
        <v>253.5</v>
      </c>
    </row>
    <row r="237" spans="1:5" ht="63.75">
      <c r="A237" s="389">
        <v>3812</v>
      </c>
      <c r="B237" s="419" t="s">
        <v>13033</v>
      </c>
      <c r="C237" s="421" t="s">
        <v>89</v>
      </c>
      <c r="D237" s="413"/>
      <c r="E237" s="413">
        <v>94.31</v>
      </c>
    </row>
    <row r="238" spans="1:5" ht="63.75">
      <c r="A238" s="390">
        <v>3786</v>
      </c>
      <c r="B238" s="418" t="s">
        <v>13034</v>
      </c>
      <c r="C238" s="420" t="s">
        <v>89</v>
      </c>
      <c r="D238" s="412"/>
      <c r="E238" s="412">
        <v>89.54</v>
      </c>
    </row>
    <row r="239" spans="1:5" ht="63.75">
      <c r="A239" s="389">
        <v>3784</v>
      </c>
      <c r="B239" s="419" t="s">
        <v>13035</v>
      </c>
      <c r="C239" s="421" t="s">
        <v>89</v>
      </c>
      <c r="D239" s="413"/>
      <c r="E239" s="413">
        <v>114.78</v>
      </c>
    </row>
    <row r="240" spans="1:5" ht="51">
      <c r="A240" s="390">
        <v>3785</v>
      </c>
      <c r="B240" s="418" t="s">
        <v>13036</v>
      </c>
      <c r="C240" s="420" t="s">
        <v>89</v>
      </c>
      <c r="D240" s="412"/>
      <c r="E240" s="412">
        <v>98.58</v>
      </c>
    </row>
    <row r="241" spans="1:5" ht="38.25">
      <c r="A241" s="389">
        <v>20199</v>
      </c>
      <c r="B241" s="419" t="s">
        <v>13037</v>
      </c>
      <c r="C241" s="421" t="s">
        <v>52</v>
      </c>
      <c r="D241" s="413"/>
      <c r="E241" s="413">
        <v>2200.6799999999998</v>
      </c>
    </row>
    <row r="242" spans="1:5" ht="51">
      <c r="A242" s="390">
        <v>20198</v>
      </c>
      <c r="B242" s="418" t="s">
        <v>13038</v>
      </c>
      <c r="C242" s="420" t="s">
        <v>52</v>
      </c>
      <c r="D242" s="412"/>
      <c r="E242" s="412">
        <v>820</v>
      </c>
    </row>
    <row r="243" spans="1:5" ht="51">
      <c r="A243" s="389">
        <v>20197</v>
      </c>
      <c r="B243" s="419" t="s">
        <v>10319</v>
      </c>
      <c r="C243" s="421" t="s">
        <v>52</v>
      </c>
      <c r="D243" s="413"/>
      <c r="E243" s="413">
        <v>2894</v>
      </c>
    </row>
    <row r="244" spans="1:5" ht="38.25">
      <c r="A244" s="390">
        <v>20200</v>
      </c>
      <c r="B244" s="418" t="s">
        <v>13039</v>
      </c>
      <c r="C244" s="420" t="s">
        <v>52</v>
      </c>
      <c r="D244" s="412"/>
      <c r="E244" s="412">
        <v>2839.88</v>
      </c>
    </row>
    <row r="245" spans="1:5" ht="38.25">
      <c r="A245" s="389">
        <v>20201</v>
      </c>
      <c r="B245" s="419" t="s">
        <v>13040</v>
      </c>
      <c r="C245" s="421" t="s">
        <v>52</v>
      </c>
      <c r="D245" s="413"/>
      <c r="E245" s="413">
        <v>1061.1400000000001</v>
      </c>
    </row>
    <row r="246" spans="1:5" ht="76.5">
      <c r="A246" s="390">
        <v>21028</v>
      </c>
      <c r="B246" s="418" t="s">
        <v>13041</v>
      </c>
      <c r="C246" s="420" t="s">
        <v>89</v>
      </c>
      <c r="D246" s="412"/>
      <c r="E246" s="412">
        <v>161.35</v>
      </c>
    </row>
    <row r="247" spans="1:5" ht="76.5">
      <c r="A247" s="389">
        <v>21033</v>
      </c>
      <c r="B247" s="419" t="s">
        <v>13041</v>
      </c>
      <c r="C247" s="421" t="s">
        <v>89</v>
      </c>
      <c r="D247" s="413"/>
      <c r="E247" s="413">
        <v>296.60000000000002</v>
      </c>
    </row>
    <row r="248" spans="1:5" ht="76.5">
      <c r="A248" s="390">
        <v>21035</v>
      </c>
      <c r="B248" s="418" t="s">
        <v>13041</v>
      </c>
      <c r="C248" s="420" t="s">
        <v>89</v>
      </c>
      <c r="D248" s="412"/>
      <c r="E248" s="412">
        <v>521.73</v>
      </c>
    </row>
    <row r="249" spans="1:5" ht="63.75">
      <c r="A249" s="389">
        <v>21038</v>
      </c>
      <c r="B249" s="419" t="s">
        <v>13042</v>
      </c>
      <c r="C249" s="421" t="s">
        <v>86</v>
      </c>
      <c r="D249" s="413"/>
      <c r="E249" s="413">
        <v>12.25</v>
      </c>
    </row>
    <row r="250" spans="1:5" ht="63.75">
      <c r="A250" s="390">
        <v>21039</v>
      </c>
      <c r="B250" s="418" t="s">
        <v>13043</v>
      </c>
      <c r="C250" s="420" t="s">
        <v>86</v>
      </c>
      <c r="D250" s="412"/>
      <c r="E250" s="412">
        <v>25.72</v>
      </c>
    </row>
    <row r="251" spans="1:5" ht="25.5">
      <c r="A251" s="389">
        <v>4022</v>
      </c>
      <c r="B251" s="419" t="s">
        <v>13044</v>
      </c>
      <c r="C251" s="421" t="s">
        <v>82</v>
      </c>
      <c r="D251" s="413"/>
      <c r="E251" s="413">
        <v>47.48</v>
      </c>
    </row>
    <row r="252" spans="1:5" ht="38.25">
      <c r="A252" s="390">
        <v>4023</v>
      </c>
      <c r="B252" s="418" t="s">
        <v>13045</v>
      </c>
      <c r="C252" s="420" t="s">
        <v>82</v>
      </c>
      <c r="D252" s="412"/>
      <c r="E252" s="412">
        <v>97.55</v>
      </c>
    </row>
    <row r="253" spans="1:5" ht="38.25">
      <c r="A253" s="389">
        <v>10628</v>
      </c>
      <c r="B253" s="419" t="s">
        <v>13046</v>
      </c>
      <c r="C253" s="421" t="s">
        <v>82</v>
      </c>
      <c r="D253" s="413"/>
      <c r="E253" s="413">
        <v>344.51</v>
      </c>
    </row>
    <row r="254" spans="1:5" ht="38.25">
      <c r="A254" s="390">
        <v>10722</v>
      </c>
      <c r="B254" s="418" t="s">
        <v>13047</v>
      </c>
      <c r="C254" s="420" t="s">
        <v>82</v>
      </c>
      <c r="D254" s="412"/>
      <c r="E254" s="412">
        <v>138.41999999999999</v>
      </c>
    </row>
    <row r="255" spans="1:5" ht="38.25">
      <c r="A255" s="389">
        <v>10723</v>
      </c>
      <c r="B255" s="419" t="s">
        <v>13048</v>
      </c>
      <c r="C255" s="421" t="s">
        <v>82</v>
      </c>
      <c r="D255" s="413"/>
      <c r="E255" s="413">
        <v>135.34</v>
      </c>
    </row>
    <row r="256" spans="1:5" ht="25.5">
      <c r="A256" s="390">
        <v>7328</v>
      </c>
      <c r="B256" s="418" t="s">
        <v>13049</v>
      </c>
      <c r="C256" s="420" t="s">
        <v>54</v>
      </c>
      <c r="D256" s="412"/>
      <c r="E256" s="412">
        <v>17.3</v>
      </c>
    </row>
    <row r="257" spans="1:5" ht="25.5">
      <c r="A257" s="389">
        <v>1611</v>
      </c>
      <c r="B257" s="419" t="s">
        <v>13050</v>
      </c>
      <c r="C257" s="421" t="s">
        <v>54</v>
      </c>
      <c r="D257" s="413"/>
      <c r="E257" s="413">
        <v>59.08</v>
      </c>
    </row>
    <row r="258" spans="1:5" ht="25.5">
      <c r="A258" s="390">
        <v>1610</v>
      </c>
      <c r="B258" s="418" t="s">
        <v>13051</v>
      </c>
      <c r="C258" s="420" t="s">
        <v>54</v>
      </c>
      <c r="D258" s="412"/>
      <c r="E258" s="412">
        <v>16.64</v>
      </c>
    </row>
    <row r="259" spans="1:5" ht="25.5">
      <c r="A259" s="389">
        <v>7321</v>
      </c>
      <c r="B259" s="419" t="s">
        <v>13052</v>
      </c>
      <c r="C259" s="421" t="s">
        <v>2716</v>
      </c>
      <c r="D259" s="413"/>
      <c r="E259" s="413">
        <v>24.1</v>
      </c>
    </row>
    <row r="260" spans="1:5" ht="25.5">
      <c r="A260" s="390">
        <v>628</v>
      </c>
      <c r="B260" s="418" t="s">
        <v>13053</v>
      </c>
      <c r="C260" s="420" t="s">
        <v>54</v>
      </c>
      <c r="D260" s="412"/>
      <c r="E260" s="412">
        <v>32.42</v>
      </c>
    </row>
    <row r="261" spans="1:5" ht="25.5">
      <c r="A261" s="389">
        <v>4392</v>
      </c>
      <c r="B261" s="419" t="s">
        <v>5538</v>
      </c>
      <c r="C261" s="421" t="s">
        <v>86</v>
      </c>
      <c r="D261" s="413"/>
      <c r="E261" s="413">
        <v>42</v>
      </c>
    </row>
    <row r="262" spans="1:5" ht="38.25">
      <c r="A262" s="390">
        <v>1376</v>
      </c>
      <c r="B262" s="418" t="s">
        <v>13054</v>
      </c>
      <c r="C262" s="420" t="s">
        <v>54</v>
      </c>
      <c r="D262" s="412"/>
      <c r="E262" s="412">
        <v>4.22</v>
      </c>
    </row>
    <row r="263" spans="1:5" ht="38.25">
      <c r="A263" s="389">
        <v>7322</v>
      </c>
      <c r="B263" s="419" t="s">
        <v>13055</v>
      </c>
      <c r="C263" s="421" t="s">
        <v>54</v>
      </c>
      <c r="D263" s="413"/>
      <c r="E263" s="413">
        <v>15.27</v>
      </c>
    </row>
    <row r="264" spans="1:5" ht="63.75">
      <c r="A264" s="390">
        <v>724</v>
      </c>
      <c r="B264" s="418" t="s">
        <v>10320</v>
      </c>
      <c r="C264" s="420" t="s">
        <v>89</v>
      </c>
      <c r="D264" s="412"/>
      <c r="E264" s="412">
        <v>14297.36</v>
      </c>
    </row>
    <row r="265" spans="1:5">
      <c r="A265" s="389">
        <v>719</v>
      </c>
      <c r="B265" s="419" t="s">
        <v>13056</v>
      </c>
      <c r="C265" s="421" t="s">
        <v>89</v>
      </c>
      <c r="D265" s="413"/>
      <c r="E265" s="413">
        <v>1604.09</v>
      </c>
    </row>
    <row r="266" spans="1:5" ht="25.5">
      <c r="A266" s="390">
        <v>357</v>
      </c>
      <c r="B266" s="418" t="s">
        <v>13057</v>
      </c>
      <c r="C266" s="420" t="s">
        <v>89</v>
      </c>
      <c r="D266" s="412"/>
      <c r="E266" s="412">
        <v>24</v>
      </c>
    </row>
    <row r="267" spans="1:5" ht="25.5">
      <c r="A267" s="389">
        <v>349</v>
      </c>
      <c r="B267" s="419" t="s">
        <v>13058</v>
      </c>
      <c r="C267" s="421" t="s">
        <v>89</v>
      </c>
      <c r="D267" s="413"/>
      <c r="E267" s="413">
        <v>1.26</v>
      </c>
    </row>
    <row r="268" spans="1:5" ht="25.5">
      <c r="A268" s="390">
        <v>4267</v>
      </c>
      <c r="B268" s="418" t="s">
        <v>13059</v>
      </c>
      <c r="C268" s="420" t="s">
        <v>89</v>
      </c>
      <c r="D268" s="412"/>
      <c r="E268" s="412">
        <v>22</v>
      </c>
    </row>
    <row r="269" spans="1:5" ht="38.25">
      <c r="A269" s="389">
        <v>4378</v>
      </c>
      <c r="B269" s="419" t="s">
        <v>10321</v>
      </c>
      <c r="C269" s="421" t="s">
        <v>89</v>
      </c>
      <c r="D269" s="413"/>
      <c r="E269" s="413">
        <v>0.53</v>
      </c>
    </row>
    <row r="270" spans="1:5" ht="38.25">
      <c r="A270" s="390">
        <v>4381</v>
      </c>
      <c r="B270" s="418" t="s">
        <v>10322</v>
      </c>
      <c r="C270" s="420" t="s">
        <v>89</v>
      </c>
      <c r="D270" s="412"/>
      <c r="E270" s="412">
        <v>0.72</v>
      </c>
    </row>
    <row r="271" spans="1:5" ht="38.25">
      <c r="A271" s="389">
        <v>6217</v>
      </c>
      <c r="B271" s="419" t="s">
        <v>13060</v>
      </c>
      <c r="C271" s="421" t="s">
        <v>82</v>
      </c>
      <c r="D271" s="413"/>
      <c r="E271" s="413">
        <v>69.72</v>
      </c>
    </row>
    <row r="272" spans="1:5" ht="38.25">
      <c r="A272" s="390">
        <v>25022</v>
      </c>
      <c r="B272" s="418" t="s">
        <v>13061</v>
      </c>
      <c r="C272" s="420" t="s">
        <v>86</v>
      </c>
      <c r="D272" s="412"/>
      <c r="E272" s="412">
        <v>5.72</v>
      </c>
    </row>
    <row r="273" spans="1:5" ht="38.25">
      <c r="A273" s="389">
        <v>4429</v>
      </c>
      <c r="B273" s="419" t="s">
        <v>13062</v>
      </c>
      <c r="C273" s="421" t="s">
        <v>86</v>
      </c>
      <c r="D273" s="413"/>
      <c r="E273" s="413">
        <v>21.71</v>
      </c>
    </row>
    <row r="274" spans="1:5" ht="38.25">
      <c r="A274" s="390">
        <v>4473</v>
      </c>
      <c r="B274" s="418" t="s">
        <v>13063</v>
      </c>
      <c r="C274" s="420" t="s">
        <v>86</v>
      </c>
      <c r="D274" s="412"/>
      <c r="E274" s="412">
        <v>28.14</v>
      </c>
    </row>
    <row r="275" spans="1:5" ht="38.25">
      <c r="A275" s="389">
        <v>4463</v>
      </c>
      <c r="B275" s="419" t="s">
        <v>13064</v>
      </c>
      <c r="C275" s="421" t="s">
        <v>52</v>
      </c>
      <c r="D275" s="413"/>
      <c r="E275" s="413">
        <v>3000</v>
      </c>
    </row>
    <row r="276" spans="1:5" ht="38.25">
      <c r="A276" s="390">
        <v>4466</v>
      </c>
      <c r="B276" s="418" t="s">
        <v>13065</v>
      </c>
      <c r="C276" s="420" t="s">
        <v>86</v>
      </c>
      <c r="D276" s="412"/>
      <c r="E276" s="412">
        <v>22.5</v>
      </c>
    </row>
    <row r="277" spans="1:5" ht="38.25">
      <c r="A277" s="389">
        <v>4431</v>
      </c>
      <c r="B277" s="419" t="s">
        <v>13066</v>
      </c>
      <c r="C277" s="421" t="s">
        <v>86</v>
      </c>
      <c r="D277" s="413"/>
      <c r="E277" s="413">
        <v>19.23</v>
      </c>
    </row>
    <row r="278" spans="1:5" ht="38.25">
      <c r="A278" s="390">
        <v>4458</v>
      </c>
      <c r="B278" s="418" t="s">
        <v>13067</v>
      </c>
      <c r="C278" s="420" t="s">
        <v>86</v>
      </c>
      <c r="D278" s="412"/>
      <c r="E278" s="412">
        <v>0.46</v>
      </c>
    </row>
    <row r="279" spans="1:5" ht="38.25">
      <c r="A279" s="389">
        <v>4403</v>
      </c>
      <c r="B279" s="419" t="s">
        <v>13068</v>
      </c>
      <c r="C279" s="421" t="s">
        <v>86</v>
      </c>
      <c r="D279" s="413"/>
      <c r="E279" s="413">
        <v>1.1599999999999999</v>
      </c>
    </row>
    <row r="280" spans="1:5" ht="38.25">
      <c r="A280" s="390">
        <v>4407</v>
      </c>
      <c r="B280" s="418" t="s">
        <v>13069</v>
      </c>
      <c r="C280" s="420" t="s">
        <v>86</v>
      </c>
      <c r="D280" s="412"/>
      <c r="E280" s="412">
        <v>1.39</v>
      </c>
    </row>
    <row r="281" spans="1:5" ht="38.25">
      <c r="A281" s="389">
        <v>4413</v>
      </c>
      <c r="B281" s="419" t="s">
        <v>13070</v>
      </c>
      <c r="C281" s="421" t="s">
        <v>86</v>
      </c>
      <c r="D281" s="413"/>
      <c r="E281" s="413">
        <v>2.2599999999999998</v>
      </c>
    </row>
    <row r="282" spans="1:5" ht="38.25">
      <c r="A282" s="390">
        <v>4405</v>
      </c>
      <c r="B282" s="418" t="s">
        <v>13071</v>
      </c>
      <c r="C282" s="420" t="s">
        <v>86</v>
      </c>
      <c r="D282" s="412"/>
      <c r="E282" s="412">
        <v>3.97</v>
      </c>
    </row>
    <row r="283" spans="1:5" ht="38.25">
      <c r="A283" s="389">
        <v>20196</v>
      </c>
      <c r="B283" s="419" t="s">
        <v>13072</v>
      </c>
      <c r="C283" s="421" t="s">
        <v>86</v>
      </c>
      <c r="D283" s="413"/>
      <c r="E283" s="413">
        <v>25</v>
      </c>
    </row>
    <row r="284" spans="1:5" ht="38.25">
      <c r="A284" s="390">
        <v>20210</v>
      </c>
      <c r="B284" s="418" t="s">
        <v>13073</v>
      </c>
      <c r="C284" s="420" t="s">
        <v>86</v>
      </c>
      <c r="D284" s="412"/>
      <c r="E284" s="412">
        <v>34.15</v>
      </c>
    </row>
    <row r="285" spans="1:5" ht="51">
      <c r="A285" s="389">
        <v>4502</v>
      </c>
      <c r="B285" s="419" t="s">
        <v>13074</v>
      </c>
      <c r="C285" s="421" t="s">
        <v>86</v>
      </c>
      <c r="D285" s="413"/>
      <c r="E285" s="413">
        <v>3.1</v>
      </c>
    </row>
    <row r="286" spans="1:5" ht="38.25">
      <c r="A286" s="390">
        <v>4515</v>
      </c>
      <c r="B286" s="418" t="s">
        <v>13075</v>
      </c>
      <c r="C286" s="420" t="s">
        <v>86</v>
      </c>
      <c r="D286" s="412"/>
      <c r="E286" s="412">
        <v>13.53</v>
      </c>
    </row>
    <row r="287" spans="1:5" ht="51">
      <c r="A287" s="389">
        <v>4492</v>
      </c>
      <c r="B287" s="419" t="s">
        <v>13076</v>
      </c>
      <c r="C287" s="421" t="s">
        <v>86</v>
      </c>
      <c r="D287" s="413"/>
      <c r="E287" s="413">
        <v>13.3</v>
      </c>
    </row>
    <row r="288" spans="1:5" ht="25.5">
      <c r="A288" s="390">
        <v>2744</v>
      </c>
      <c r="B288" s="418" t="s">
        <v>13077</v>
      </c>
      <c r="C288" s="420" t="s">
        <v>89</v>
      </c>
      <c r="D288" s="412"/>
      <c r="E288" s="412">
        <v>28.31</v>
      </c>
    </row>
    <row r="289" spans="1:5" ht="25.5">
      <c r="A289" s="389">
        <v>2739</v>
      </c>
      <c r="B289" s="419" t="s">
        <v>13078</v>
      </c>
      <c r="C289" s="421" t="s">
        <v>86</v>
      </c>
      <c r="D289" s="413"/>
      <c r="E289" s="413">
        <v>1.1100000000000001</v>
      </c>
    </row>
    <row r="290" spans="1:5" ht="63.75">
      <c r="A290" s="390">
        <v>2728</v>
      </c>
      <c r="B290" s="418" t="s">
        <v>13079</v>
      </c>
      <c r="C290" s="420" t="s">
        <v>86</v>
      </c>
      <c r="D290" s="412"/>
      <c r="E290" s="412">
        <v>1.21</v>
      </c>
    </row>
    <row r="291" spans="1:5" ht="51">
      <c r="A291" s="389">
        <v>4506</v>
      </c>
      <c r="B291" s="419" t="s">
        <v>13080</v>
      </c>
      <c r="C291" s="421" t="s">
        <v>86</v>
      </c>
      <c r="D291" s="413"/>
      <c r="E291" s="413">
        <v>5.47</v>
      </c>
    </row>
    <row r="292" spans="1:5" ht="25.5">
      <c r="A292" s="390">
        <v>20207</v>
      </c>
      <c r="B292" s="418" t="s">
        <v>13081</v>
      </c>
      <c r="C292" s="420" t="s">
        <v>86</v>
      </c>
      <c r="D292" s="412"/>
      <c r="E292" s="412">
        <v>11.87</v>
      </c>
    </row>
    <row r="293" spans="1:5" ht="25.5">
      <c r="A293" s="389">
        <v>4705</v>
      </c>
      <c r="B293" s="419" t="s">
        <v>5539</v>
      </c>
      <c r="C293" s="421" t="s">
        <v>82</v>
      </c>
      <c r="D293" s="413"/>
      <c r="E293" s="413">
        <v>22.97</v>
      </c>
    </row>
    <row r="294" spans="1:5" ht="25.5">
      <c r="A294" s="390">
        <v>2713</v>
      </c>
      <c r="B294" s="418" t="s">
        <v>13082</v>
      </c>
      <c r="C294" s="420" t="s">
        <v>89</v>
      </c>
      <c r="D294" s="412"/>
      <c r="E294" s="412">
        <v>32.76</v>
      </c>
    </row>
    <row r="295" spans="1:5" ht="38.25">
      <c r="A295" s="389">
        <v>4802</v>
      </c>
      <c r="B295" s="419" t="s">
        <v>13083</v>
      </c>
      <c r="C295" s="421" t="s">
        <v>82</v>
      </c>
      <c r="D295" s="413"/>
      <c r="E295" s="413">
        <v>56.45</v>
      </c>
    </row>
    <row r="296" spans="1:5" ht="38.25">
      <c r="A296" s="390">
        <v>4798</v>
      </c>
      <c r="B296" s="418" t="s">
        <v>13084</v>
      </c>
      <c r="C296" s="420" t="s">
        <v>82</v>
      </c>
      <c r="D296" s="412"/>
      <c r="E296" s="412">
        <v>126.78</v>
      </c>
    </row>
    <row r="297" spans="1:5" ht="38.25">
      <c r="A297" s="389">
        <v>4820</v>
      </c>
      <c r="B297" s="419" t="s">
        <v>13085</v>
      </c>
      <c r="C297" s="421" t="s">
        <v>82</v>
      </c>
      <c r="D297" s="413"/>
      <c r="E297" s="413">
        <v>123.04</v>
      </c>
    </row>
    <row r="298" spans="1:5" ht="38.25">
      <c r="A298" s="390">
        <v>4819</v>
      </c>
      <c r="B298" s="418" t="s">
        <v>13086</v>
      </c>
      <c r="C298" s="420" t="s">
        <v>82</v>
      </c>
      <c r="D298" s="412"/>
      <c r="E298" s="412">
        <v>138.41999999999999</v>
      </c>
    </row>
    <row r="299" spans="1:5" ht="38.25">
      <c r="A299" s="389">
        <v>4821</v>
      </c>
      <c r="B299" s="419" t="s">
        <v>13087</v>
      </c>
      <c r="C299" s="421" t="s">
        <v>82</v>
      </c>
      <c r="D299" s="413"/>
      <c r="E299" s="413">
        <v>189.24</v>
      </c>
    </row>
    <row r="300" spans="1:5" ht="38.25">
      <c r="A300" s="390">
        <v>2509</v>
      </c>
      <c r="B300" s="418" t="s">
        <v>13088</v>
      </c>
      <c r="C300" s="420" t="s">
        <v>89</v>
      </c>
      <c r="D300" s="412"/>
      <c r="E300" s="412">
        <v>39.090000000000003</v>
      </c>
    </row>
    <row r="301" spans="1:5" ht="38.25">
      <c r="A301" s="389">
        <v>1374</v>
      </c>
      <c r="B301" s="419" t="s">
        <v>13089</v>
      </c>
      <c r="C301" s="421" t="s">
        <v>54</v>
      </c>
      <c r="D301" s="413"/>
      <c r="E301" s="413">
        <v>3.21</v>
      </c>
    </row>
    <row r="302" spans="1:5" ht="51">
      <c r="A302" s="390">
        <v>20022</v>
      </c>
      <c r="B302" s="418" t="s">
        <v>13090</v>
      </c>
      <c r="C302" s="420" t="s">
        <v>89</v>
      </c>
      <c r="D302" s="412"/>
      <c r="E302" s="412">
        <v>247.95</v>
      </c>
    </row>
    <row r="303" spans="1:5" ht="51">
      <c r="A303" s="389">
        <v>4929</v>
      </c>
      <c r="B303" s="419" t="s">
        <v>13091</v>
      </c>
      <c r="C303" s="421" t="s">
        <v>82</v>
      </c>
      <c r="D303" s="413"/>
      <c r="E303" s="413">
        <v>236.48</v>
      </c>
    </row>
    <row r="304" spans="1:5" ht="38.25">
      <c r="A304" s="390">
        <v>4931</v>
      </c>
      <c r="B304" s="418" t="s">
        <v>13092</v>
      </c>
      <c r="C304" s="420" t="s">
        <v>89</v>
      </c>
      <c r="D304" s="412"/>
      <c r="E304" s="412">
        <v>213.55</v>
      </c>
    </row>
    <row r="305" spans="1:5" ht="38.25">
      <c r="A305" s="389">
        <v>4936</v>
      </c>
      <c r="B305" s="419" t="s">
        <v>13093</v>
      </c>
      <c r="C305" s="421" t="s">
        <v>82</v>
      </c>
      <c r="D305" s="413"/>
      <c r="E305" s="413">
        <v>190.85</v>
      </c>
    </row>
    <row r="306" spans="1:5" ht="38.25">
      <c r="A306" s="390">
        <v>4939</v>
      </c>
      <c r="B306" s="418" t="s">
        <v>13094</v>
      </c>
      <c r="C306" s="420" t="s">
        <v>82</v>
      </c>
      <c r="D306" s="412"/>
      <c r="E306" s="412">
        <v>237.4</v>
      </c>
    </row>
    <row r="307" spans="1:5" ht="38.25">
      <c r="A307" s="389">
        <v>5000</v>
      </c>
      <c r="B307" s="419" t="s">
        <v>10323</v>
      </c>
      <c r="C307" s="421" t="s">
        <v>82</v>
      </c>
      <c r="D307" s="413"/>
      <c r="E307" s="413">
        <v>226.65</v>
      </c>
    </row>
    <row r="308" spans="1:5" ht="38.25">
      <c r="A308" s="390">
        <v>4968</v>
      </c>
      <c r="B308" s="418" t="s">
        <v>10324</v>
      </c>
      <c r="C308" s="420" t="s">
        <v>82</v>
      </c>
      <c r="D308" s="412"/>
      <c r="E308" s="412">
        <v>223.46</v>
      </c>
    </row>
    <row r="309" spans="1:5" ht="38.25">
      <c r="A309" s="389">
        <v>20325</v>
      </c>
      <c r="B309" s="419" t="s">
        <v>10325</v>
      </c>
      <c r="C309" s="421" t="s">
        <v>89</v>
      </c>
      <c r="D309" s="413"/>
      <c r="E309" s="413">
        <v>325.49</v>
      </c>
    </row>
    <row r="310" spans="1:5" ht="38.25">
      <c r="A310" s="390">
        <v>11381</v>
      </c>
      <c r="B310" s="418" t="s">
        <v>10326</v>
      </c>
      <c r="C310" s="420" t="s">
        <v>82</v>
      </c>
      <c r="D310" s="412"/>
      <c r="E310" s="412">
        <v>481.19</v>
      </c>
    </row>
    <row r="311" spans="1:5" ht="38.25">
      <c r="A311" s="389">
        <v>20324</v>
      </c>
      <c r="B311" s="419" t="s">
        <v>10327</v>
      </c>
      <c r="C311" s="421" t="s">
        <v>89</v>
      </c>
      <c r="D311" s="413"/>
      <c r="E311" s="413">
        <v>357.86</v>
      </c>
    </row>
    <row r="312" spans="1:5" ht="38.25">
      <c r="A312" s="390">
        <v>20323</v>
      </c>
      <c r="B312" s="418" t="s">
        <v>10328</v>
      </c>
      <c r="C312" s="420" t="s">
        <v>89</v>
      </c>
      <c r="D312" s="412"/>
      <c r="E312" s="412">
        <v>372.75</v>
      </c>
    </row>
    <row r="313" spans="1:5" ht="51">
      <c r="A313" s="389">
        <v>25001</v>
      </c>
      <c r="B313" s="419" t="s">
        <v>13095</v>
      </c>
      <c r="C313" s="421" t="s">
        <v>89</v>
      </c>
      <c r="D313" s="413"/>
      <c r="E313" s="413">
        <v>198.45</v>
      </c>
    </row>
    <row r="314" spans="1:5" ht="25.5">
      <c r="A314" s="390">
        <v>11156</v>
      </c>
      <c r="B314" s="418" t="s">
        <v>13096</v>
      </c>
      <c r="C314" s="420" t="s">
        <v>82</v>
      </c>
      <c r="D314" s="412"/>
      <c r="E314" s="412">
        <v>222.64</v>
      </c>
    </row>
    <row r="315" spans="1:5" ht="38.25">
      <c r="A315" s="389">
        <v>4268</v>
      </c>
      <c r="B315" s="419" t="s">
        <v>13097</v>
      </c>
      <c r="C315" s="421" t="s">
        <v>89</v>
      </c>
      <c r="D315" s="413"/>
      <c r="E315" s="413">
        <v>19.36</v>
      </c>
    </row>
    <row r="316" spans="1:5" ht="38.25">
      <c r="A316" s="390">
        <v>1604</v>
      </c>
      <c r="B316" s="418" t="s">
        <v>13098</v>
      </c>
      <c r="C316" s="420" t="s">
        <v>89</v>
      </c>
      <c r="D316" s="412"/>
      <c r="E316" s="412">
        <v>6.8</v>
      </c>
    </row>
    <row r="317" spans="1:5" ht="38.25">
      <c r="A317" s="389">
        <v>512</v>
      </c>
      <c r="B317" s="419" t="s">
        <v>13099</v>
      </c>
      <c r="C317" s="421" t="s">
        <v>54</v>
      </c>
      <c r="D317" s="413"/>
      <c r="E317" s="413">
        <v>16.27</v>
      </c>
    </row>
    <row r="318" spans="1:5" ht="38.25">
      <c r="A318" s="390">
        <v>21058</v>
      </c>
      <c r="B318" s="418" t="s">
        <v>13100</v>
      </c>
      <c r="C318" s="420" t="s">
        <v>89</v>
      </c>
      <c r="D318" s="412"/>
      <c r="E318" s="412">
        <v>21.72</v>
      </c>
    </row>
    <row r="319" spans="1:5" ht="38.25">
      <c r="A319" s="389">
        <v>21066</v>
      </c>
      <c r="B319" s="419" t="s">
        <v>13101</v>
      </c>
      <c r="C319" s="421" t="s">
        <v>89</v>
      </c>
      <c r="D319" s="413"/>
      <c r="E319" s="413">
        <v>15.72</v>
      </c>
    </row>
    <row r="320" spans="1:5" ht="38.25">
      <c r="A320" s="390">
        <v>1074</v>
      </c>
      <c r="B320" s="418" t="s">
        <v>13102</v>
      </c>
      <c r="C320" s="420" t="s">
        <v>89</v>
      </c>
      <c r="D320" s="412"/>
      <c r="E320" s="412">
        <v>9.09</v>
      </c>
    </row>
    <row r="321" spans="1:5" ht="38.25">
      <c r="A321" s="389">
        <v>1075</v>
      </c>
      <c r="B321" s="419" t="s">
        <v>13103</v>
      </c>
      <c r="C321" s="421" t="s">
        <v>89</v>
      </c>
      <c r="D321" s="413"/>
      <c r="E321" s="413">
        <v>16.52</v>
      </c>
    </row>
    <row r="322" spans="1:5" ht="38.25">
      <c r="A322" s="390">
        <v>1089</v>
      </c>
      <c r="B322" s="418" t="s">
        <v>13104</v>
      </c>
      <c r="C322" s="420" t="s">
        <v>89</v>
      </c>
      <c r="D322" s="412"/>
      <c r="E322" s="412">
        <v>12.46</v>
      </c>
    </row>
    <row r="323" spans="1:5" ht="38.25">
      <c r="A323" s="389">
        <v>1103</v>
      </c>
      <c r="B323" s="419" t="s">
        <v>13105</v>
      </c>
      <c r="C323" s="421" t="s">
        <v>89</v>
      </c>
      <c r="D323" s="413"/>
      <c r="E323" s="413">
        <v>8.5299999999999994</v>
      </c>
    </row>
    <row r="324" spans="1:5" ht="38.25">
      <c r="A324" s="390">
        <v>1077</v>
      </c>
      <c r="B324" s="418" t="s">
        <v>13106</v>
      </c>
      <c r="C324" s="420" t="s">
        <v>89</v>
      </c>
      <c r="D324" s="412"/>
      <c r="E324" s="412">
        <v>18.57</v>
      </c>
    </row>
    <row r="325" spans="1:5" ht="38.25">
      <c r="A325" s="389">
        <v>1078</v>
      </c>
      <c r="B325" s="419" t="s">
        <v>13107</v>
      </c>
      <c r="C325" s="421" t="s">
        <v>89</v>
      </c>
      <c r="D325" s="413"/>
      <c r="E325" s="413">
        <v>18.57</v>
      </c>
    </row>
    <row r="326" spans="1:5" ht="38.25">
      <c r="A326" s="390">
        <v>1084</v>
      </c>
      <c r="B326" s="418" t="s">
        <v>13108</v>
      </c>
      <c r="C326" s="420" t="s">
        <v>89</v>
      </c>
      <c r="D326" s="412"/>
      <c r="E326" s="412">
        <v>26.41</v>
      </c>
    </row>
    <row r="327" spans="1:5" ht="38.25">
      <c r="A327" s="389">
        <v>1085</v>
      </c>
      <c r="B327" s="419" t="s">
        <v>13109</v>
      </c>
      <c r="C327" s="421" t="s">
        <v>89</v>
      </c>
      <c r="D327" s="413"/>
      <c r="E327" s="413">
        <v>28.1</v>
      </c>
    </row>
    <row r="328" spans="1:5" ht="25.5">
      <c r="A328" s="390">
        <v>7324</v>
      </c>
      <c r="B328" s="418" t="s">
        <v>13110</v>
      </c>
      <c r="C328" s="420" t="s">
        <v>54</v>
      </c>
      <c r="D328" s="412"/>
      <c r="E328" s="412">
        <v>38.29</v>
      </c>
    </row>
    <row r="329" spans="1:5" ht="63.75">
      <c r="A329" s="389">
        <v>10696</v>
      </c>
      <c r="B329" s="419" t="s">
        <v>10329</v>
      </c>
      <c r="C329" s="421" t="s">
        <v>89</v>
      </c>
      <c r="D329" s="413"/>
      <c r="E329" s="413">
        <v>197125</v>
      </c>
    </row>
    <row r="330" spans="1:5" ht="51">
      <c r="A330" s="390">
        <v>10697</v>
      </c>
      <c r="B330" s="418" t="s">
        <v>13111</v>
      </c>
      <c r="C330" s="420" t="s">
        <v>89</v>
      </c>
      <c r="D330" s="412"/>
      <c r="E330" s="412">
        <v>181960.9</v>
      </c>
    </row>
    <row r="331" spans="1:5" ht="51">
      <c r="A331" s="389">
        <v>116</v>
      </c>
      <c r="B331" s="419" t="s">
        <v>13112</v>
      </c>
      <c r="C331" s="421" t="s">
        <v>54</v>
      </c>
      <c r="D331" s="413"/>
      <c r="E331" s="413">
        <v>3.27</v>
      </c>
    </row>
    <row r="332" spans="1:5" ht="38.25">
      <c r="A332" s="390">
        <v>7315</v>
      </c>
      <c r="B332" s="418" t="s">
        <v>13113</v>
      </c>
      <c r="C332" s="420" t="s">
        <v>269</v>
      </c>
      <c r="D332" s="412"/>
      <c r="E332" s="412">
        <v>29.3</v>
      </c>
    </row>
    <row r="333" spans="1:5" ht="38.25">
      <c r="A333" s="389">
        <v>10852</v>
      </c>
      <c r="B333" s="419" t="s">
        <v>13114</v>
      </c>
      <c r="C333" s="421" t="s">
        <v>86</v>
      </c>
      <c r="D333" s="413"/>
      <c r="E333" s="413">
        <v>12.63</v>
      </c>
    </row>
    <row r="334" spans="1:5" ht="38.25">
      <c r="A334" s="390">
        <v>4830</v>
      </c>
      <c r="B334" s="418" t="s">
        <v>13115</v>
      </c>
      <c r="C334" s="420" t="s">
        <v>86</v>
      </c>
      <c r="D334" s="412"/>
      <c r="E334" s="412">
        <v>15.38</v>
      </c>
    </row>
    <row r="335" spans="1:5" ht="63.75">
      <c r="A335" s="389">
        <v>13229</v>
      </c>
      <c r="B335" s="419" t="s">
        <v>10330</v>
      </c>
      <c r="C335" s="421" t="s">
        <v>89</v>
      </c>
      <c r="D335" s="413"/>
      <c r="E335" s="413">
        <v>320000</v>
      </c>
    </row>
    <row r="336" spans="1:5" ht="63.75">
      <c r="A336" s="390">
        <v>10645</v>
      </c>
      <c r="B336" s="418" t="s">
        <v>10331</v>
      </c>
      <c r="C336" s="420" t="s">
        <v>89</v>
      </c>
      <c r="D336" s="412"/>
      <c r="E336" s="412">
        <v>242869.38</v>
      </c>
    </row>
    <row r="337" spans="1:5" ht="38.25">
      <c r="A337" s="389">
        <v>21103</v>
      </c>
      <c r="B337" s="419" t="s">
        <v>13116</v>
      </c>
      <c r="C337" s="421" t="s">
        <v>89</v>
      </c>
      <c r="D337" s="413"/>
      <c r="E337" s="413">
        <v>44.56</v>
      </c>
    </row>
    <row r="338" spans="1:5" ht="25.5">
      <c r="A338" s="390">
        <v>4269</v>
      </c>
      <c r="B338" s="418" t="s">
        <v>13117</v>
      </c>
      <c r="C338" s="420" t="s">
        <v>89</v>
      </c>
      <c r="D338" s="412"/>
      <c r="E338" s="412">
        <v>22.46</v>
      </c>
    </row>
    <row r="339" spans="1:5" ht="25.5">
      <c r="A339" s="389">
        <v>4270</v>
      </c>
      <c r="B339" s="419" t="s">
        <v>13118</v>
      </c>
      <c r="C339" s="421" t="s">
        <v>89</v>
      </c>
      <c r="D339" s="413"/>
      <c r="E339" s="413">
        <v>16.21</v>
      </c>
    </row>
    <row r="340" spans="1:5" ht="38.25">
      <c r="A340" s="390">
        <v>6087</v>
      </c>
      <c r="B340" s="418" t="s">
        <v>13119</v>
      </c>
      <c r="C340" s="420" t="s">
        <v>2714</v>
      </c>
      <c r="D340" s="412"/>
      <c r="E340" s="412">
        <v>30.06</v>
      </c>
    </row>
    <row r="341" spans="1:5" ht="38.25">
      <c r="A341" s="389">
        <v>1373</v>
      </c>
      <c r="B341" s="419" t="s">
        <v>13120</v>
      </c>
      <c r="C341" s="421" t="s">
        <v>2720</v>
      </c>
      <c r="D341" s="413"/>
      <c r="E341" s="413">
        <v>32.51</v>
      </c>
    </row>
    <row r="342" spans="1:5" ht="25.5">
      <c r="A342" s="390">
        <v>6083</v>
      </c>
      <c r="B342" s="418" t="s">
        <v>13121</v>
      </c>
      <c r="C342" s="420" t="s">
        <v>2714</v>
      </c>
      <c r="D342" s="412"/>
      <c r="E342" s="412">
        <v>44.84</v>
      </c>
    </row>
    <row r="343" spans="1:5" ht="25.5">
      <c r="A343" s="389">
        <v>6137</v>
      </c>
      <c r="B343" s="419" t="s">
        <v>13122</v>
      </c>
      <c r="C343" s="421" t="s">
        <v>89</v>
      </c>
      <c r="D343" s="413"/>
      <c r="E343" s="413">
        <v>88.43</v>
      </c>
    </row>
    <row r="344" spans="1:5" ht="25.5">
      <c r="A344" s="390">
        <v>6147</v>
      </c>
      <c r="B344" s="418" t="s">
        <v>13123</v>
      </c>
      <c r="C344" s="420" t="s">
        <v>89</v>
      </c>
      <c r="D344" s="412"/>
      <c r="E344" s="412">
        <v>85.9</v>
      </c>
    </row>
    <row r="345" spans="1:5" ht="38.25">
      <c r="A345" s="389">
        <v>4827</v>
      </c>
      <c r="B345" s="419" t="s">
        <v>13124</v>
      </c>
      <c r="C345" s="421" t="s">
        <v>86</v>
      </c>
      <c r="D345" s="413"/>
      <c r="E345" s="413">
        <v>65.37</v>
      </c>
    </row>
    <row r="346" spans="1:5" ht="51">
      <c r="A346" s="390">
        <v>10483</v>
      </c>
      <c r="B346" s="418" t="s">
        <v>13125</v>
      </c>
      <c r="C346" s="420" t="s">
        <v>269</v>
      </c>
      <c r="D346" s="412"/>
      <c r="E346" s="412">
        <v>19.71</v>
      </c>
    </row>
    <row r="347" spans="1:5" ht="51">
      <c r="A347" s="389">
        <v>10484</v>
      </c>
      <c r="B347" s="419" t="s">
        <v>13126</v>
      </c>
      <c r="C347" s="421" t="s">
        <v>2714</v>
      </c>
      <c r="D347" s="413"/>
      <c r="E347" s="413">
        <v>70.94</v>
      </c>
    </row>
    <row r="348" spans="1:5" ht="25.5">
      <c r="A348" s="390">
        <v>6173</v>
      </c>
      <c r="B348" s="418" t="s">
        <v>5540</v>
      </c>
      <c r="C348" s="420" t="s">
        <v>19</v>
      </c>
      <c r="D348" s="412"/>
      <c r="E348" s="412">
        <v>14.19</v>
      </c>
    </row>
    <row r="349" spans="1:5" ht="25.5">
      <c r="A349" s="389">
        <v>10477</v>
      </c>
      <c r="B349" s="419" t="s">
        <v>13127</v>
      </c>
      <c r="C349" s="421" t="s">
        <v>269</v>
      </c>
      <c r="D349" s="413"/>
      <c r="E349" s="413">
        <v>19.899999999999999</v>
      </c>
    </row>
    <row r="350" spans="1:5" ht="25.5">
      <c r="A350" s="390">
        <v>10717</v>
      </c>
      <c r="B350" s="418" t="s">
        <v>13128</v>
      </c>
      <c r="C350" s="420" t="s">
        <v>89</v>
      </c>
      <c r="D350" s="412"/>
      <c r="E350" s="412">
        <v>12.11</v>
      </c>
    </row>
    <row r="351" spans="1:5" ht="25.5">
      <c r="A351" s="389">
        <v>10719</v>
      </c>
      <c r="B351" s="419" t="s">
        <v>13129</v>
      </c>
      <c r="C351" s="421" t="s">
        <v>89</v>
      </c>
      <c r="D351" s="413"/>
      <c r="E351" s="413">
        <v>42.92</v>
      </c>
    </row>
    <row r="352" spans="1:5" ht="51">
      <c r="A352" s="390">
        <v>20195</v>
      </c>
      <c r="B352" s="418" t="s">
        <v>13130</v>
      </c>
      <c r="C352" s="420" t="s">
        <v>82</v>
      </c>
      <c r="D352" s="412"/>
      <c r="E352" s="412">
        <v>71.05</v>
      </c>
    </row>
    <row r="353" spans="1:5" ht="38.25">
      <c r="A353" s="389">
        <v>4435</v>
      </c>
      <c r="B353" s="419" t="s">
        <v>13131</v>
      </c>
      <c r="C353" s="421" t="s">
        <v>86</v>
      </c>
      <c r="D353" s="413"/>
      <c r="E353" s="413">
        <v>6.92</v>
      </c>
    </row>
    <row r="354" spans="1:5" ht="38.25">
      <c r="A354" s="390">
        <v>6205</v>
      </c>
      <c r="B354" s="418" t="s">
        <v>13132</v>
      </c>
      <c r="C354" s="420" t="s">
        <v>86</v>
      </c>
      <c r="D354" s="412"/>
      <c r="E354" s="412">
        <v>22.01</v>
      </c>
    </row>
    <row r="355" spans="1:5" ht="38.25">
      <c r="A355" s="389">
        <v>13628</v>
      </c>
      <c r="B355" s="419" t="s">
        <v>13133</v>
      </c>
      <c r="C355" s="421" t="s">
        <v>86</v>
      </c>
      <c r="D355" s="413"/>
      <c r="E355" s="413">
        <v>10.27</v>
      </c>
    </row>
    <row r="356" spans="1:5" ht="38.25">
      <c r="A356" s="390">
        <v>10568</v>
      </c>
      <c r="B356" s="418" t="s">
        <v>13134</v>
      </c>
      <c r="C356" s="420" t="s">
        <v>86</v>
      </c>
      <c r="D356" s="412"/>
      <c r="E356" s="412">
        <v>8.44</v>
      </c>
    </row>
    <row r="357" spans="1:5" ht="51">
      <c r="A357" s="389">
        <v>21072</v>
      </c>
      <c r="B357" s="419" t="s">
        <v>13135</v>
      </c>
      <c r="C357" s="421" t="s">
        <v>89</v>
      </c>
      <c r="D357" s="413"/>
      <c r="E357" s="413">
        <v>316.62</v>
      </c>
    </row>
    <row r="358" spans="1:5" ht="51">
      <c r="A358" s="390">
        <v>7539</v>
      </c>
      <c r="B358" s="418" t="s">
        <v>13136</v>
      </c>
      <c r="C358" s="420" t="s">
        <v>89</v>
      </c>
      <c r="D358" s="412"/>
      <c r="E358" s="412">
        <v>2.19</v>
      </c>
    </row>
    <row r="359" spans="1:5" ht="51">
      <c r="A359" s="389">
        <v>21087</v>
      </c>
      <c r="B359" s="419" t="s">
        <v>13137</v>
      </c>
      <c r="C359" s="421" t="s">
        <v>89</v>
      </c>
      <c r="D359" s="413"/>
      <c r="E359" s="413">
        <v>291.2</v>
      </c>
    </row>
    <row r="360" spans="1:5" ht="51">
      <c r="A360" s="390">
        <v>21089</v>
      </c>
      <c r="B360" s="418" t="s">
        <v>13138</v>
      </c>
      <c r="C360" s="420" t="s">
        <v>89</v>
      </c>
      <c r="D360" s="412"/>
      <c r="E360" s="412">
        <v>474.24</v>
      </c>
    </row>
    <row r="361" spans="1:5" ht="38.25">
      <c r="A361" s="389">
        <v>21083</v>
      </c>
      <c r="B361" s="419" t="s">
        <v>13139</v>
      </c>
      <c r="C361" s="421" t="s">
        <v>89</v>
      </c>
      <c r="D361" s="413"/>
      <c r="E361" s="413">
        <v>268.08999999999997</v>
      </c>
    </row>
    <row r="362" spans="1:5" ht="25.5">
      <c r="A362" s="390">
        <v>14113</v>
      </c>
      <c r="B362" s="418" t="s">
        <v>13140</v>
      </c>
      <c r="C362" s="420" t="s">
        <v>89</v>
      </c>
      <c r="D362" s="412"/>
      <c r="E362" s="412">
        <v>540.79999999999995</v>
      </c>
    </row>
    <row r="363" spans="1:5" ht="25.5">
      <c r="A363" s="389">
        <v>11303</v>
      </c>
      <c r="B363" s="419" t="s">
        <v>13141</v>
      </c>
      <c r="C363" s="421" t="s">
        <v>89</v>
      </c>
      <c r="D363" s="413"/>
      <c r="E363" s="413">
        <v>248.33</v>
      </c>
    </row>
    <row r="364" spans="1:5" ht="25.5">
      <c r="A364" s="390">
        <v>11290</v>
      </c>
      <c r="B364" s="418" t="s">
        <v>13142</v>
      </c>
      <c r="C364" s="420" t="s">
        <v>89</v>
      </c>
      <c r="D364" s="412"/>
      <c r="E364" s="412">
        <v>392.89</v>
      </c>
    </row>
    <row r="365" spans="1:5" ht="51">
      <c r="A365" s="389">
        <v>21074</v>
      </c>
      <c r="B365" s="419" t="s">
        <v>13143</v>
      </c>
      <c r="C365" s="421" t="s">
        <v>89</v>
      </c>
      <c r="D365" s="413"/>
      <c r="E365" s="413">
        <v>439.11</v>
      </c>
    </row>
    <row r="366" spans="1:5" ht="25.5">
      <c r="A366" s="390">
        <v>11291</v>
      </c>
      <c r="B366" s="418" t="s">
        <v>13144</v>
      </c>
      <c r="C366" s="420" t="s">
        <v>89</v>
      </c>
      <c r="D366" s="412"/>
      <c r="E366" s="412">
        <v>508.44</v>
      </c>
    </row>
    <row r="367" spans="1:5" ht="51">
      <c r="A367" s="389">
        <v>21076</v>
      </c>
      <c r="B367" s="419" t="s">
        <v>13145</v>
      </c>
      <c r="C367" s="421" t="s">
        <v>89</v>
      </c>
      <c r="D367" s="413"/>
      <c r="E367" s="413">
        <v>1155.55</v>
      </c>
    </row>
    <row r="368" spans="1:5" ht="51">
      <c r="A368" s="390">
        <v>21077</v>
      </c>
      <c r="B368" s="418" t="s">
        <v>13146</v>
      </c>
      <c r="C368" s="420" t="s">
        <v>89</v>
      </c>
      <c r="D368" s="412"/>
      <c r="E368" s="412">
        <v>254.22</v>
      </c>
    </row>
    <row r="369" spans="1:5" ht="63.75">
      <c r="A369" s="389">
        <v>21080</v>
      </c>
      <c r="B369" s="419" t="s">
        <v>13147</v>
      </c>
      <c r="C369" s="421" t="s">
        <v>89</v>
      </c>
      <c r="D369" s="413"/>
      <c r="E369" s="413">
        <v>300.44</v>
      </c>
    </row>
    <row r="370" spans="1:5" ht="51">
      <c r="A370" s="390">
        <v>21084</v>
      </c>
      <c r="B370" s="418" t="s">
        <v>13148</v>
      </c>
      <c r="C370" s="420" t="s">
        <v>89</v>
      </c>
      <c r="D370" s="412"/>
      <c r="E370" s="412">
        <v>416</v>
      </c>
    </row>
    <row r="371" spans="1:5" ht="38.25">
      <c r="A371" s="389">
        <v>21088</v>
      </c>
      <c r="B371" s="419" t="s">
        <v>13149</v>
      </c>
      <c r="C371" s="421" t="s">
        <v>89</v>
      </c>
      <c r="D371" s="413"/>
      <c r="E371" s="413">
        <v>378.79</v>
      </c>
    </row>
    <row r="372" spans="1:5" ht="25.5">
      <c r="A372" s="390">
        <v>10424</v>
      </c>
      <c r="B372" s="418" t="s">
        <v>13150</v>
      </c>
      <c r="C372" s="420" t="s">
        <v>89</v>
      </c>
      <c r="D372" s="412"/>
      <c r="E372" s="412">
        <v>181.22</v>
      </c>
    </row>
    <row r="373" spans="1:5" ht="38.25">
      <c r="A373" s="389">
        <v>10919</v>
      </c>
      <c r="B373" s="419" t="s">
        <v>13151</v>
      </c>
      <c r="C373" s="421" t="s">
        <v>82</v>
      </c>
      <c r="D373" s="413"/>
      <c r="E373" s="413">
        <v>16.79</v>
      </c>
    </row>
    <row r="374" spans="1:5" ht="25.5">
      <c r="A374" s="390">
        <v>25069</v>
      </c>
      <c r="B374" s="418" t="s">
        <v>13152</v>
      </c>
      <c r="C374" s="420" t="s">
        <v>82</v>
      </c>
      <c r="D374" s="412"/>
      <c r="E374" s="412">
        <v>5.52</v>
      </c>
    </row>
    <row r="375" spans="1:5" ht="51">
      <c r="A375" s="389">
        <v>7172</v>
      </c>
      <c r="B375" s="419" t="s">
        <v>10332</v>
      </c>
      <c r="C375" s="421" t="s">
        <v>89</v>
      </c>
      <c r="D375" s="413"/>
      <c r="E375" s="413">
        <v>0.86</v>
      </c>
    </row>
    <row r="376" spans="1:5" ht="38.25">
      <c r="A376" s="390">
        <v>7178</v>
      </c>
      <c r="B376" s="418" t="s">
        <v>10333</v>
      </c>
      <c r="C376" s="420" t="s">
        <v>89</v>
      </c>
      <c r="D376" s="412"/>
      <c r="E376" s="412">
        <v>1.24</v>
      </c>
    </row>
    <row r="377" spans="1:5" ht="38.25">
      <c r="A377" s="389">
        <v>7228</v>
      </c>
      <c r="B377" s="419" t="s">
        <v>13153</v>
      </c>
      <c r="C377" s="421" t="s">
        <v>82</v>
      </c>
      <c r="D377" s="413"/>
      <c r="E377" s="413">
        <v>41.26</v>
      </c>
    </row>
    <row r="378" spans="1:5" ht="51">
      <c r="A378" s="390">
        <v>1536</v>
      </c>
      <c r="B378" s="418" t="s">
        <v>13154</v>
      </c>
      <c r="C378" s="420" t="s">
        <v>89</v>
      </c>
      <c r="D378" s="412"/>
      <c r="E378" s="412">
        <v>3.75</v>
      </c>
    </row>
    <row r="379" spans="1:5" ht="51">
      <c r="A379" s="389">
        <v>1541</v>
      </c>
      <c r="B379" s="419" t="s">
        <v>13155</v>
      </c>
      <c r="C379" s="421" t="s">
        <v>89</v>
      </c>
      <c r="D379" s="413"/>
      <c r="E379" s="413">
        <v>12</v>
      </c>
    </row>
    <row r="380" spans="1:5" ht="51">
      <c r="A380" s="390">
        <v>1537</v>
      </c>
      <c r="B380" s="418" t="s">
        <v>13156</v>
      </c>
      <c r="C380" s="420" t="s">
        <v>89</v>
      </c>
      <c r="D380" s="412"/>
      <c r="E380" s="412">
        <v>5</v>
      </c>
    </row>
    <row r="381" spans="1:5" ht="51">
      <c r="A381" s="389">
        <v>1538</v>
      </c>
      <c r="B381" s="419" t="s">
        <v>13157</v>
      </c>
      <c r="C381" s="421" t="s">
        <v>89</v>
      </c>
      <c r="D381" s="413"/>
      <c r="E381" s="413">
        <v>6.5</v>
      </c>
    </row>
    <row r="382" spans="1:5" ht="51">
      <c r="A382" s="390">
        <v>1540</v>
      </c>
      <c r="B382" s="418" t="s">
        <v>13158</v>
      </c>
      <c r="C382" s="420" t="s">
        <v>89</v>
      </c>
      <c r="D382" s="412"/>
      <c r="E382" s="412">
        <v>9</v>
      </c>
    </row>
    <row r="383" spans="1:5" ht="51">
      <c r="A383" s="389">
        <v>1554</v>
      </c>
      <c r="B383" s="419" t="s">
        <v>13159</v>
      </c>
      <c r="C383" s="421" t="s">
        <v>89</v>
      </c>
      <c r="D383" s="413"/>
      <c r="E383" s="413">
        <v>126.05</v>
      </c>
    </row>
    <row r="384" spans="1:5" ht="51">
      <c r="A384" s="390">
        <v>1553</v>
      </c>
      <c r="B384" s="418" t="s">
        <v>13160</v>
      </c>
      <c r="C384" s="420" t="s">
        <v>89</v>
      </c>
      <c r="D384" s="412"/>
      <c r="E384" s="412">
        <v>88.9</v>
      </c>
    </row>
    <row r="385" spans="1:5" ht="38.25">
      <c r="A385" s="389">
        <v>1605</v>
      </c>
      <c r="B385" s="419" t="s">
        <v>13161</v>
      </c>
      <c r="C385" s="421" t="s">
        <v>89</v>
      </c>
      <c r="D385" s="413"/>
      <c r="E385" s="413">
        <v>13.65</v>
      </c>
    </row>
    <row r="386" spans="1:5" ht="38.25">
      <c r="A386" s="390">
        <v>7262</v>
      </c>
      <c r="B386" s="418" t="s">
        <v>13162</v>
      </c>
      <c r="C386" s="420" t="s">
        <v>2687</v>
      </c>
      <c r="D386" s="412"/>
      <c r="E386" s="412">
        <v>1885.71</v>
      </c>
    </row>
    <row r="387" spans="1:5" ht="38.25">
      <c r="A387" s="389">
        <v>7255</v>
      </c>
      <c r="B387" s="419" t="s">
        <v>13163</v>
      </c>
      <c r="C387" s="421" t="s">
        <v>2687</v>
      </c>
      <c r="D387" s="413"/>
      <c r="E387" s="413">
        <v>990</v>
      </c>
    </row>
    <row r="388" spans="1:5" ht="38.25">
      <c r="A388" s="390">
        <v>7300</v>
      </c>
      <c r="B388" s="418" t="s">
        <v>13164</v>
      </c>
      <c r="C388" s="420" t="s">
        <v>2714</v>
      </c>
      <c r="D388" s="412"/>
      <c r="E388" s="412">
        <v>102.56</v>
      </c>
    </row>
    <row r="389" spans="1:5" ht="25.5">
      <c r="A389" s="389">
        <v>7337</v>
      </c>
      <c r="B389" s="419" t="s">
        <v>13165</v>
      </c>
      <c r="C389" s="421" t="s">
        <v>269</v>
      </c>
      <c r="D389" s="413"/>
      <c r="E389" s="413">
        <v>40</v>
      </c>
    </row>
    <row r="390" spans="1:5" ht="25.5">
      <c r="A390" s="390">
        <v>7318</v>
      </c>
      <c r="B390" s="418" t="s">
        <v>13166</v>
      </c>
      <c r="C390" s="420" t="s">
        <v>54</v>
      </c>
      <c r="D390" s="412"/>
      <c r="E390" s="412">
        <v>5.92</v>
      </c>
    </row>
    <row r="391" spans="1:5" ht="25.5">
      <c r="A391" s="389">
        <v>7303</v>
      </c>
      <c r="B391" s="419" t="s">
        <v>13167</v>
      </c>
      <c r="C391" s="421" t="s">
        <v>2714</v>
      </c>
      <c r="D391" s="413"/>
      <c r="E391" s="413">
        <v>205.33</v>
      </c>
    </row>
    <row r="392" spans="1:5" ht="25.5">
      <c r="A392" s="390">
        <v>7304</v>
      </c>
      <c r="B392" s="418" t="s">
        <v>13167</v>
      </c>
      <c r="C392" s="420" t="s">
        <v>269</v>
      </c>
      <c r="D392" s="412"/>
      <c r="E392" s="412">
        <v>57.04</v>
      </c>
    </row>
    <row r="393" spans="1:5" ht="25.5">
      <c r="A393" s="389">
        <v>7290</v>
      </c>
      <c r="B393" s="419" t="s">
        <v>13168</v>
      </c>
      <c r="C393" s="421" t="s">
        <v>2714</v>
      </c>
      <c r="D393" s="413"/>
      <c r="E393" s="413">
        <v>91.67</v>
      </c>
    </row>
    <row r="394" spans="1:5" ht="25.5">
      <c r="A394" s="390">
        <v>7294</v>
      </c>
      <c r="B394" s="418" t="s">
        <v>13169</v>
      </c>
      <c r="C394" s="420" t="s">
        <v>2714</v>
      </c>
      <c r="D394" s="412"/>
      <c r="E394" s="412">
        <v>86.46</v>
      </c>
    </row>
    <row r="395" spans="1:5" ht="25.5">
      <c r="A395" s="389">
        <v>7312</v>
      </c>
      <c r="B395" s="419" t="s">
        <v>13170</v>
      </c>
      <c r="C395" s="421" t="s">
        <v>2714</v>
      </c>
      <c r="D395" s="413"/>
      <c r="E395" s="413">
        <v>93.79</v>
      </c>
    </row>
    <row r="396" spans="1:5" ht="25.5">
      <c r="A396" s="390">
        <v>7364</v>
      </c>
      <c r="B396" s="418" t="s">
        <v>13171</v>
      </c>
      <c r="C396" s="420" t="s">
        <v>269</v>
      </c>
      <c r="D396" s="412"/>
      <c r="E396" s="412">
        <v>0.57999999999999996</v>
      </c>
    </row>
    <row r="397" spans="1:5" ht="25.5">
      <c r="A397" s="389">
        <v>7363</v>
      </c>
      <c r="B397" s="419" t="s">
        <v>13171</v>
      </c>
      <c r="C397" s="421" t="s">
        <v>54</v>
      </c>
      <c r="D397" s="413"/>
      <c r="E397" s="413">
        <v>2.31</v>
      </c>
    </row>
    <row r="398" spans="1:5" ht="25.5">
      <c r="A398" s="390">
        <v>7362</v>
      </c>
      <c r="B398" s="418" t="s">
        <v>13172</v>
      </c>
      <c r="C398" s="420" t="s">
        <v>54</v>
      </c>
      <c r="D398" s="412"/>
      <c r="E398" s="412">
        <v>5.04</v>
      </c>
    </row>
    <row r="399" spans="1:5" ht="51">
      <c r="A399" s="389">
        <v>11163</v>
      </c>
      <c r="B399" s="419" t="s">
        <v>13173</v>
      </c>
      <c r="C399" s="421" t="s">
        <v>2714</v>
      </c>
      <c r="D399" s="413"/>
      <c r="E399" s="413">
        <v>143.31</v>
      </c>
    </row>
    <row r="400" spans="1:5" ht="38.25">
      <c r="A400" s="390">
        <v>7306</v>
      </c>
      <c r="B400" s="418" t="s">
        <v>13174</v>
      </c>
      <c r="C400" s="420" t="s">
        <v>269</v>
      </c>
      <c r="D400" s="412"/>
      <c r="E400" s="412">
        <v>29.33</v>
      </c>
    </row>
    <row r="401" spans="1:5" ht="38.25">
      <c r="A401" s="389">
        <v>7295</v>
      </c>
      <c r="B401" s="419" t="s">
        <v>13175</v>
      </c>
      <c r="C401" s="421" t="s">
        <v>2714</v>
      </c>
      <c r="D401" s="413"/>
      <c r="E401" s="413">
        <v>89.1</v>
      </c>
    </row>
    <row r="402" spans="1:5" ht="51">
      <c r="A402" s="390">
        <v>7535</v>
      </c>
      <c r="B402" s="418" t="s">
        <v>13176</v>
      </c>
      <c r="C402" s="420" t="s">
        <v>89</v>
      </c>
      <c r="D402" s="412"/>
      <c r="E402" s="412">
        <v>11.79</v>
      </c>
    </row>
    <row r="403" spans="1:5" ht="51">
      <c r="A403" s="389">
        <v>7536</v>
      </c>
      <c r="B403" s="419" t="s">
        <v>14697</v>
      </c>
      <c r="C403" s="421" t="s">
        <v>89</v>
      </c>
      <c r="D403" s="413"/>
      <c r="E403" s="413">
        <v>10.66</v>
      </c>
    </row>
    <row r="404" spans="1:5" ht="89.25">
      <c r="A404" s="390">
        <v>7526</v>
      </c>
      <c r="B404" s="418" t="s">
        <v>14698</v>
      </c>
      <c r="C404" s="420" t="s">
        <v>89</v>
      </c>
      <c r="D404" s="412"/>
      <c r="E404" s="412">
        <v>13.39</v>
      </c>
    </row>
    <row r="405" spans="1:5" ht="38.25">
      <c r="A405" s="389">
        <v>7529</v>
      </c>
      <c r="B405" s="419" t="s">
        <v>13177</v>
      </c>
      <c r="C405" s="421" t="s">
        <v>89</v>
      </c>
      <c r="D405" s="413"/>
      <c r="E405" s="413">
        <v>16.14</v>
      </c>
    </row>
    <row r="406" spans="1:5" ht="38.25">
      <c r="A406" s="390">
        <v>7533</v>
      </c>
      <c r="B406" s="418" t="s">
        <v>13178</v>
      </c>
      <c r="C406" s="420" t="s">
        <v>89</v>
      </c>
      <c r="D406" s="412"/>
      <c r="E406" s="412">
        <v>4.74</v>
      </c>
    </row>
    <row r="407" spans="1:5" ht="38.25">
      <c r="A407" s="389">
        <v>7531</v>
      </c>
      <c r="B407" s="419" t="s">
        <v>13179</v>
      </c>
      <c r="C407" s="421" t="s">
        <v>89</v>
      </c>
      <c r="D407" s="413"/>
      <c r="E407" s="413">
        <v>14.21</v>
      </c>
    </row>
    <row r="408" spans="1:5" ht="38.25">
      <c r="A408" s="390">
        <v>7527</v>
      </c>
      <c r="B408" s="418" t="s">
        <v>13180</v>
      </c>
      <c r="C408" s="420" t="s">
        <v>89</v>
      </c>
      <c r="D408" s="412"/>
      <c r="E408" s="412">
        <v>10.96</v>
      </c>
    </row>
    <row r="409" spans="1:5" ht="38.25">
      <c r="A409" s="389">
        <v>20252</v>
      </c>
      <c r="B409" s="419" t="s">
        <v>10334</v>
      </c>
      <c r="C409" s="421" t="s">
        <v>89</v>
      </c>
      <c r="D409" s="413"/>
      <c r="E409" s="413">
        <v>44.08</v>
      </c>
    </row>
    <row r="410" spans="1:5" ht="38.25">
      <c r="A410" s="390">
        <v>20251</v>
      </c>
      <c r="B410" s="418" t="s">
        <v>10335</v>
      </c>
      <c r="C410" s="420" t="s">
        <v>89</v>
      </c>
      <c r="D410" s="412"/>
      <c r="E410" s="412">
        <v>26.37</v>
      </c>
    </row>
    <row r="411" spans="1:5" ht="38.25">
      <c r="A411" s="389">
        <v>13627</v>
      </c>
      <c r="B411" s="419" t="s">
        <v>10336</v>
      </c>
      <c r="C411" s="421" t="s">
        <v>89</v>
      </c>
      <c r="D411" s="413"/>
      <c r="E411" s="413">
        <v>676123.5</v>
      </c>
    </row>
    <row r="412" spans="1:5" ht="51">
      <c r="A412" s="390">
        <v>13125</v>
      </c>
      <c r="B412" s="418" t="s">
        <v>13181</v>
      </c>
      <c r="C412" s="420" t="s">
        <v>86</v>
      </c>
      <c r="D412" s="412"/>
      <c r="E412" s="412">
        <v>31.49</v>
      </c>
    </row>
    <row r="413" spans="1:5" ht="38.25">
      <c r="A413" s="389">
        <v>21146</v>
      </c>
      <c r="B413" s="419" t="s">
        <v>13182</v>
      </c>
      <c r="C413" s="421" t="s">
        <v>86</v>
      </c>
      <c r="D413" s="413"/>
      <c r="E413" s="413">
        <v>22.25</v>
      </c>
    </row>
    <row r="414" spans="1:5" ht="51">
      <c r="A414" s="390">
        <v>21147</v>
      </c>
      <c r="B414" s="418" t="s">
        <v>13183</v>
      </c>
      <c r="C414" s="420" t="s">
        <v>86</v>
      </c>
      <c r="D414" s="412"/>
      <c r="E414" s="412">
        <v>60.57</v>
      </c>
    </row>
    <row r="415" spans="1:5" ht="51">
      <c r="A415" s="389">
        <v>21149</v>
      </c>
      <c r="B415" s="419" t="s">
        <v>13184</v>
      </c>
      <c r="C415" s="421" t="s">
        <v>86</v>
      </c>
      <c r="D415" s="413"/>
      <c r="E415" s="413">
        <v>73.39</v>
      </c>
    </row>
    <row r="416" spans="1:5" ht="38.25">
      <c r="A416" s="390">
        <v>9881</v>
      </c>
      <c r="B416" s="418" t="s">
        <v>13185</v>
      </c>
      <c r="C416" s="420" t="s">
        <v>86</v>
      </c>
      <c r="D416" s="412"/>
      <c r="E416" s="412">
        <v>10</v>
      </c>
    </row>
    <row r="417" spans="1:5" ht="38.25">
      <c r="A417" s="389">
        <v>9880</v>
      </c>
      <c r="B417" s="419" t="s">
        <v>13186</v>
      </c>
      <c r="C417" s="421" t="s">
        <v>86</v>
      </c>
      <c r="D417" s="413"/>
      <c r="E417" s="413">
        <v>12.52</v>
      </c>
    </row>
    <row r="418" spans="1:5" ht="38.25">
      <c r="A418" s="390">
        <v>12600</v>
      </c>
      <c r="B418" s="418" t="s">
        <v>13187</v>
      </c>
      <c r="C418" s="420" t="s">
        <v>86</v>
      </c>
      <c r="D418" s="412"/>
      <c r="E418" s="412">
        <v>13.06</v>
      </c>
    </row>
    <row r="419" spans="1:5" ht="25.5">
      <c r="A419" s="389">
        <v>3117</v>
      </c>
      <c r="B419" s="419" t="s">
        <v>13188</v>
      </c>
      <c r="C419" s="421" t="s">
        <v>86</v>
      </c>
      <c r="D419" s="413"/>
      <c r="E419" s="413">
        <v>17.649999999999999</v>
      </c>
    </row>
    <row r="420" spans="1:5" ht="38.25">
      <c r="A420" s="390">
        <v>2717</v>
      </c>
      <c r="B420" s="418" t="s">
        <v>13189</v>
      </c>
      <c r="C420" s="420" t="s">
        <v>89</v>
      </c>
      <c r="D420" s="412"/>
      <c r="E420" s="412">
        <v>16.489999999999998</v>
      </c>
    </row>
    <row r="421" spans="1:5" ht="25.5">
      <c r="A421" s="389">
        <v>11169</v>
      </c>
      <c r="B421" s="419" t="s">
        <v>13190</v>
      </c>
      <c r="C421" s="421" t="s">
        <v>54</v>
      </c>
      <c r="D421" s="413"/>
      <c r="E421" s="413">
        <v>57.71</v>
      </c>
    </row>
    <row r="422" spans="1:5" ht="25.5">
      <c r="A422" s="390">
        <v>10476</v>
      </c>
      <c r="B422" s="418" t="s">
        <v>13191</v>
      </c>
      <c r="C422" s="420" t="s">
        <v>2714</v>
      </c>
      <c r="D422" s="412"/>
      <c r="E422" s="412">
        <v>48.83</v>
      </c>
    </row>
    <row r="423" spans="1:5" ht="38.25">
      <c r="A423" s="389">
        <v>10471</v>
      </c>
      <c r="B423" s="419" t="s">
        <v>13192</v>
      </c>
      <c r="C423" s="421" t="s">
        <v>2714</v>
      </c>
      <c r="D423" s="413"/>
      <c r="E423" s="413">
        <v>58.05</v>
      </c>
    </row>
    <row r="424" spans="1:5" ht="25.5">
      <c r="A424" s="390">
        <v>10480</v>
      </c>
      <c r="B424" s="418" t="s">
        <v>13193</v>
      </c>
      <c r="C424" s="420" t="s">
        <v>269</v>
      </c>
      <c r="D424" s="412"/>
      <c r="E424" s="412">
        <v>21.9</v>
      </c>
    </row>
    <row r="425" spans="1:5" ht="25.5">
      <c r="A425" s="389">
        <v>10479</v>
      </c>
      <c r="B425" s="419" t="s">
        <v>13193</v>
      </c>
      <c r="C425" s="421" t="s">
        <v>2714</v>
      </c>
      <c r="D425" s="413"/>
      <c r="E425" s="413">
        <v>67.790000000000006</v>
      </c>
    </row>
    <row r="426" spans="1:5" ht="25.5">
      <c r="A426" s="390">
        <v>10472</v>
      </c>
      <c r="B426" s="418" t="s">
        <v>13194</v>
      </c>
      <c r="C426" s="420" t="s">
        <v>2714</v>
      </c>
      <c r="D426" s="412"/>
      <c r="E426" s="412">
        <v>56</v>
      </c>
    </row>
    <row r="427" spans="1:5" ht="25.5">
      <c r="A427" s="389">
        <v>10473</v>
      </c>
      <c r="B427" s="419" t="s">
        <v>13195</v>
      </c>
      <c r="C427" s="421" t="s">
        <v>2714</v>
      </c>
      <c r="D427" s="413"/>
      <c r="E427" s="413">
        <v>67.540000000000006</v>
      </c>
    </row>
    <row r="428" spans="1:5" ht="76.5">
      <c r="A428" s="390">
        <v>11277</v>
      </c>
      <c r="B428" s="418" t="s">
        <v>13196</v>
      </c>
      <c r="C428" s="420" t="s">
        <v>89</v>
      </c>
      <c r="D428" s="412"/>
      <c r="E428" s="412">
        <v>243033.46</v>
      </c>
    </row>
    <row r="429" spans="1:5" ht="51">
      <c r="A429" s="389">
        <v>190</v>
      </c>
      <c r="B429" s="419" t="s">
        <v>13197</v>
      </c>
      <c r="C429" s="421" t="s">
        <v>2680</v>
      </c>
      <c r="D429" s="413"/>
      <c r="E429" s="413">
        <v>62</v>
      </c>
    </row>
    <row r="430" spans="1:5">
      <c r="A430" s="390">
        <v>34446</v>
      </c>
      <c r="B430" s="418" t="s">
        <v>5541</v>
      </c>
      <c r="C430" s="420" t="s">
        <v>54</v>
      </c>
      <c r="D430" s="412"/>
      <c r="E430" s="412">
        <v>4.29</v>
      </c>
    </row>
    <row r="431" spans="1:5">
      <c r="A431" s="389">
        <v>34449</v>
      </c>
      <c r="B431" s="419" t="s">
        <v>5542</v>
      </c>
      <c r="C431" s="421" t="s">
        <v>54</v>
      </c>
      <c r="D431" s="413"/>
      <c r="E431" s="413">
        <v>4.7300000000000004</v>
      </c>
    </row>
    <row r="432" spans="1:5">
      <c r="A432" s="390">
        <v>34439</v>
      </c>
      <c r="B432" s="418" t="s">
        <v>5543</v>
      </c>
      <c r="C432" s="420" t="s">
        <v>54</v>
      </c>
      <c r="D432" s="412"/>
      <c r="E432" s="412">
        <v>4.53</v>
      </c>
    </row>
    <row r="433" spans="1:5" ht="25.5">
      <c r="A433" s="389">
        <v>34441</v>
      </c>
      <c r="B433" s="419" t="s">
        <v>14699</v>
      </c>
      <c r="C433" s="421" t="s">
        <v>54</v>
      </c>
      <c r="D433" s="413"/>
      <c r="E433" s="413">
        <v>4.29</v>
      </c>
    </row>
    <row r="434" spans="1:5">
      <c r="A434" s="390">
        <v>34443</v>
      </c>
      <c r="B434" s="418" t="s">
        <v>5544</v>
      </c>
      <c r="C434" s="420" t="s">
        <v>54</v>
      </c>
      <c r="D434" s="412"/>
      <c r="E434" s="412">
        <v>4.29</v>
      </c>
    </row>
    <row r="435" spans="1:5">
      <c r="A435" s="389">
        <v>34456</v>
      </c>
      <c r="B435" s="419" t="s">
        <v>5545</v>
      </c>
      <c r="C435" s="421" t="s">
        <v>54</v>
      </c>
      <c r="D435" s="413"/>
      <c r="E435" s="413">
        <v>4.1900000000000004</v>
      </c>
    </row>
    <row r="436" spans="1:5">
      <c r="A436" s="390">
        <v>34457</v>
      </c>
      <c r="B436" s="418" t="s">
        <v>5546</v>
      </c>
      <c r="C436" s="420" t="s">
        <v>54</v>
      </c>
      <c r="D436" s="412"/>
      <c r="E436" s="412">
        <v>4.49</v>
      </c>
    </row>
    <row r="437" spans="1:5">
      <c r="A437" s="389">
        <v>34460</v>
      </c>
      <c r="B437" s="419" t="s">
        <v>5547</v>
      </c>
      <c r="C437" s="421" t="s">
        <v>54</v>
      </c>
      <c r="D437" s="413"/>
      <c r="E437" s="413">
        <v>4.59</v>
      </c>
    </row>
    <row r="438" spans="1:5">
      <c r="A438" s="390">
        <v>34452</v>
      </c>
      <c r="B438" s="418" t="s">
        <v>5548</v>
      </c>
      <c r="C438" s="420" t="s">
        <v>54</v>
      </c>
      <c r="D438" s="412"/>
      <c r="E438" s="412">
        <v>4.1900000000000004</v>
      </c>
    </row>
    <row r="439" spans="1:5" ht="38.25">
      <c r="A439" s="389">
        <v>11270</v>
      </c>
      <c r="B439" s="419" t="s">
        <v>13198</v>
      </c>
      <c r="C439" s="421" t="s">
        <v>89</v>
      </c>
      <c r="D439" s="413"/>
      <c r="E439" s="413">
        <v>1.5</v>
      </c>
    </row>
    <row r="440" spans="1:5" ht="38.25">
      <c r="A440" s="390">
        <v>412</v>
      </c>
      <c r="B440" s="418" t="s">
        <v>14700</v>
      </c>
      <c r="C440" s="420" t="s">
        <v>89</v>
      </c>
      <c r="D440" s="412"/>
      <c r="E440" s="412">
        <v>0.62</v>
      </c>
    </row>
    <row r="441" spans="1:5" ht="38.25">
      <c r="A441" s="389">
        <v>414</v>
      </c>
      <c r="B441" s="419" t="s">
        <v>13199</v>
      </c>
      <c r="C441" s="421" t="s">
        <v>89</v>
      </c>
      <c r="D441" s="413"/>
      <c r="E441" s="413">
        <v>0.04</v>
      </c>
    </row>
    <row r="442" spans="1:5" ht="38.25">
      <c r="A442" s="390">
        <v>410</v>
      </c>
      <c r="B442" s="418" t="s">
        <v>13200</v>
      </c>
      <c r="C442" s="420" t="s">
        <v>89</v>
      </c>
      <c r="D442" s="412"/>
      <c r="E442" s="412">
        <v>0.1</v>
      </c>
    </row>
    <row r="443" spans="1:5" ht="38.25">
      <c r="A443" s="389">
        <v>411</v>
      </c>
      <c r="B443" s="419" t="s">
        <v>13201</v>
      </c>
      <c r="C443" s="421" t="s">
        <v>89</v>
      </c>
      <c r="D443" s="413"/>
      <c r="E443" s="413">
        <v>0.12</v>
      </c>
    </row>
    <row r="444" spans="1:5" ht="38.25">
      <c r="A444" s="390">
        <v>408</v>
      </c>
      <c r="B444" s="418" t="s">
        <v>13202</v>
      </c>
      <c r="C444" s="420" t="s">
        <v>89</v>
      </c>
      <c r="D444" s="412"/>
      <c r="E444" s="412">
        <v>0.6</v>
      </c>
    </row>
    <row r="445" spans="1:5" ht="38.25">
      <c r="A445" s="389">
        <v>393</v>
      </c>
      <c r="B445" s="419" t="s">
        <v>10337</v>
      </c>
      <c r="C445" s="421" t="s">
        <v>89</v>
      </c>
      <c r="D445" s="413"/>
      <c r="E445" s="413">
        <v>1</v>
      </c>
    </row>
    <row r="446" spans="1:5">
      <c r="A446" s="390">
        <v>394</v>
      </c>
      <c r="B446" s="418" t="s">
        <v>5549</v>
      </c>
      <c r="C446" s="420" t="s">
        <v>89</v>
      </c>
      <c r="D446" s="412"/>
      <c r="E446" s="412">
        <v>1.06</v>
      </c>
    </row>
    <row r="447" spans="1:5">
      <c r="A447" s="389">
        <v>395</v>
      </c>
      <c r="B447" s="419" t="s">
        <v>5550</v>
      </c>
      <c r="C447" s="421" t="s">
        <v>89</v>
      </c>
      <c r="D447" s="413"/>
      <c r="E447" s="413">
        <v>0.97</v>
      </c>
    </row>
    <row r="448" spans="1:5">
      <c r="A448" s="390">
        <v>392</v>
      </c>
      <c r="B448" s="418" t="s">
        <v>5551</v>
      </c>
      <c r="C448" s="420" t="s">
        <v>89</v>
      </c>
      <c r="D448" s="412"/>
      <c r="E448" s="412">
        <v>0.56000000000000005</v>
      </c>
    </row>
    <row r="449" spans="1:5">
      <c r="A449" s="389">
        <v>397</v>
      </c>
      <c r="B449" s="419" t="s">
        <v>5552</v>
      </c>
      <c r="C449" s="421" t="s">
        <v>89</v>
      </c>
      <c r="D449" s="413"/>
      <c r="E449" s="413">
        <v>1.42</v>
      </c>
    </row>
    <row r="450" spans="1:5">
      <c r="A450" s="390">
        <v>396</v>
      </c>
      <c r="B450" s="418" t="s">
        <v>5553</v>
      </c>
      <c r="C450" s="420" t="s">
        <v>89</v>
      </c>
      <c r="D450" s="412"/>
      <c r="E450" s="412">
        <v>1.39</v>
      </c>
    </row>
    <row r="451" spans="1:5">
      <c r="A451" s="389">
        <v>400</v>
      </c>
      <c r="B451" s="419" t="s">
        <v>5554</v>
      </c>
      <c r="C451" s="421" t="s">
        <v>89</v>
      </c>
      <c r="D451" s="413"/>
      <c r="E451" s="413">
        <v>0.75</v>
      </c>
    </row>
    <row r="452" spans="1:5">
      <c r="A452" s="390">
        <v>398</v>
      </c>
      <c r="B452" s="418" t="s">
        <v>5555</v>
      </c>
      <c r="C452" s="420" t="s">
        <v>89</v>
      </c>
      <c r="D452" s="412"/>
      <c r="E452" s="412">
        <v>2</v>
      </c>
    </row>
    <row r="453" spans="1:5">
      <c r="A453" s="389">
        <v>399</v>
      </c>
      <c r="B453" s="419" t="s">
        <v>5556</v>
      </c>
      <c r="C453" s="421" t="s">
        <v>89</v>
      </c>
      <c r="D453" s="413"/>
      <c r="E453" s="413">
        <v>3.56</v>
      </c>
    </row>
    <row r="454" spans="1:5" ht="38.25">
      <c r="A454" s="390">
        <v>11927</v>
      </c>
      <c r="B454" s="418" t="s">
        <v>10338</v>
      </c>
      <c r="C454" s="420" t="s">
        <v>89</v>
      </c>
      <c r="D454" s="412"/>
      <c r="E454" s="412">
        <v>4.4800000000000004</v>
      </c>
    </row>
    <row r="455" spans="1:5" ht="38.25">
      <c r="A455" s="389">
        <v>11928</v>
      </c>
      <c r="B455" s="419" t="s">
        <v>10339</v>
      </c>
      <c r="C455" s="421" t="s">
        <v>89</v>
      </c>
      <c r="D455" s="413"/>
      <c r="E455" s="413">
        <v>5.13</v>
      </c>
    </row>
    <row r="456" spans="1:5" ht="38.25">
      <c r="A456" s="390">
        <v>11929</v>
      </c>
      <c r="B456" s="418" t="s">
        <v>10340</v>
      </c>
      <c r="C456" s="420" t="s">
        <v>89</v>
      </c>
      <c r="D456" s="412"/>
      <c r="E456" s="412">
        <v>7.93</v>
      </c>
    </row>
    <row r="457" spans="1:5" ht="25.5">
      <c r="A457" s="389">
        <v>36801</v>
      </c>
      <c r="B457" s="419" t="s">
        <v>10341</v>
      </c>
      <c r="C457" s="421" t="s">
        <v>89</v>
      </c>
      <c r="D457" s="413"/>
      <c r="E457" s="413">
        <v>13.57</v>
      </c>
    </row>
    <row r="458" spans="1:5" ht="25.5">
      <c r="A458" s="390">
        <v>37600</v>
      </c>
      <c r="B458" s="418" t="s">
        <v>13203</v>
      </c>
      <c r="C458" s="420" t="s">
        <v>89</v>
      </c>
      <c r="D458" s="412"/>
      <c r="E458" s="412">
        <v>16.25</v>
      </c>
    </row>
    <row r="459" spans="1:5" ht="38.25">
      <c r="A459" s="389">
        <v>37599</v>
      </c>
      <c r="B459" s="419" t="s">
        <v>13204</v>
      </c>
      <c r="C459" s="421" t="s">
        <v>89</v>
      </c>
      <c r="D459" s="413"/>
      <c r="E459" s="413">
        <v>15.12</v>
      </c>
    </row>
    <row r="460" spans="1:5" ht="25.5">
      <c r="A460" s="390">
        <v>1</v>
      </c>
      <c r="B460" s="418" t="s">
        <v>13205</v>
      </c>
      <c r="C460" s="420" t="s">
        <v>54</v>
      </c>
      <c r="D460" s="412"/>
      <c r="E460" s="412">
        <v>37.590000000000003</v>
      </c>
    </row>
    <row r="461" spans="1:5">
      <c r="A461" s="389">
        <v>3</v>
      </c>
      <c r="B461" s="419" t="s">
        <v>10342</v>
      </c>
      <c r="C461" s="421" t="s">
        <v>269</v>
      </c>
      <c r="D461" s="413"/>
      <c r="E461" s="413">
        <v>2.88</v>
      </c>
    </row>
    <row r="462" spans="1:5">
      <c r="A462" s="390">
        <v>34341</v>
      </c>
      <c r="B462" s="418" t="s">
        <v>5557</v>
      </c>
      <c r="C462" s="420" t="s">
        <v>54</v>
      </c>
      <c r="D462" s="412"/>
      <c r="E462" s="412">
        <v>4.08</v>
      </c>
    </row>
    <row r="463" spans="1:5">
      <c r="A463" s="389">
        <v>26</v>
      </c>
      <c r="B463" s="419" t="s">
        <v>5558</v>
      </c>
      <c r="C463" s="421" t="s">
        <v>54</v>
      </c>
      <c r="D463" s="413"/>
      <c r="E463" s="413">
        <v>4.3099999999999996</v>
      </c>
    </row>
    <row r="464" spans="1:5">
      <c r="A464" s="390">
        <v>20</v>
      </c>
      <c r="B464" s="418" t="s">
        <v>5559</v>
      </c>
      <c r="C464" s="420" t="s">
        <v>54</v>
      </c>
      <c r="D464" s="412"/>
      <c r="E464" s="412">
        <v>4.33</v>
      </c>
    </row>
    <row r="465" spans="1:5">
      <c r="A465" s="389">
        <v>21</v>
      </c>
      <c r="B465" s="419" t="s">
        <v>5560</v>
      </c>
      <c r="C465" s="421" t="s">
        <v>54</v>
      </c>
      <c r="D465" s="413"/>
      <c r="E465" s="413">
        <v>4.33</v>
      </c>
    </row>
    <row r="466" spans="1:5">
      <c r="A466" s="390">
        <v>24</v>
      </c>
      <c r="B466" s="418" t="s">
        <v>5561</v>
      </c>
      <c r="C466" s="420" t="s">
        <v>54</v>
      </c>
      <c r="D466" s="412"/>
      <c r="E466" s="412">
        <v>4.33</v>
      </c>
    </row>
    <row r="467" spans="1:5">
      <c r="A467" s="389">
        <v>25</v>
      </c>
      <c r="B467" s="419" t="s">
        <v>5562</v>
      </c>
      <c r="C467" s="421" t="s">
        <v>54</v>
      </c>
      <c r="D467" s="413"/>
      <c r="E467" s="413">
        <v>4.33</v>
      </c>
    </row>
    <row r="468" spans="1:5">
      <c r="A468" s="390">
        <v>22</v>
      </c>
      <c r="B468" s="418" t="s">
        <v>5563</v>
      </c>
      <c r="C468" s="420" t="s">
        <v>54</v>
      </c>
      <c r="D468" s="412"/>
      <c r="E468" s="412">
        <v>4.6399999999999997</v>
      </c>
    </row>
    <row r="469" spans="1:5">
      <c r="A469" s="389">
        <v>23</v>
      </c>
      <c r="B469" s="419" t="s">
        <v>5564</v>
      </c>
      <c r="C469" s="421" t="s">
        <v>54</v>
      </c>
      <c r="D469" s="413"/>
      <c r="E469" s="413">
        <v>4.5999999999999996</v>
      </c>
    </row>
    <row r="470" spans="1:5">
      <c r="A470" s="390">
        <v>34</v>
      </c>
      <c r="B470" s="418" t="s">
        <v>5565</v>
      </c>
      <c r="C470" s="420" t="s">
        <v>54</v>
      </c>
      <c r="D470" s="412"/>
      <c r="E470" s="412">
        <v>4.03</v>
      </c>
    </row>
    <row r="471" spans="1:5">
      <c r="A471" s="389">
        <v>31</v>
      </c>
      <c r="B471" s="419" t="s">
        <v>5566</v>
      </c>
      <c r="C471" s="421" t="s">
        <v>54</v>
      </c>
      <c r="D471" s="413"/>
      <c r="E471" s="413">
        <v>3.83</v>
      </c>
    </row>
    <row r="472" spans="1:5">
      <c r="A472" s="390">
        <v>27</v>
      </c>
      <c r="B472" s="418" t="s">
        <v>5567</v>
      </c>
      <c r="C472" s="420" t="s">
        <v>54</v>
      </c>
      <c r="D472" s="412"/>
      <c r="E472" s="412">
        <v>3.83</v>
      </c>
    </row>
    <row r="473" spans="1:5">
      <c r="A473" s="389">
        <v>29</v>
      </c>
      <c r="B473" s="419" t="s">
        <v>5568</v>
      </c>
      <c r="C473" s="421" t="s">
        <v>54</v>
      </c>
      <c r="D473" s="413"/>
      <c r="E473" s="413">
        <v>3.58</v>
      </c>
    </row>
    <row r="474" spans="1:5">
      <c r="A474" s="390">
        <v>28</v>
      </c>
      <c r="B474" s="418" t="s">
        <v>5569</v>
      </c>
      <c r="C474" s="420" t="s">
        <v>54</v>
      </c>
      <c r="D474" s="412"/>
      <c r="E474" s="412">
        <v>4.1399999999999997</v>
      </c>
    </row>
    <row r="475" spans="1:5">
      <c r="A475" s="389">
        <v>32</v>
      </c>
      <c r="B475" s="419" t="s">
        <v>5570</v>
      </c>
      <c r="C475" s="421" t="s">
        <v>54</v>
      </c>
      <c r="D475" s="413"/>
      <c r="E475" s="413">
        <v>4.22</v>
      </c>
    </row>
    <row r="476" spans="1:5">
      <c r="A476" s="390">
        <v>33</v>
      </c>
      <c r="B476" s="418" t="s">
        <v>5571</v>
      </c>
      <c r="C476" s="420" t="s">
        <v>54</v>
      </c>
      <c r="D476" s="412"/>
      <c r="E476" s="412">
        <v>4.74</v>
      </c>
    </row>
    <row r="477" spans="1:5">
      <c r="A477" s="389">
        <v>34343</v>
      </c>
      <c r="B477" s="419" t="s">
        <v>5572</v>
      </c>
      <c r="C477" s="421" t="s">
        <v>54</v>
      </c>
      <c r="D477" s="413"/>
      <c r="E477" s="413">
        <v>4.55</v>
      </c>
    </row>
    <row r="478" spans="1:5">
      <c r="A478" s="390">
        <v>36</v>
      </c>
      <c r="B478" s="418" t="s">
        <v>5573</v>
      </c>
      <c r="C478" s="420" t="s">
        <v>54</v>
      </c>
      <c r="D478" s="412"/>
      <c r="E478" s="412">
        <v>3.99</v>
      </c>
    </row>
    <row r="479" spans="1:5">
      <c r="A479" s="389">
        <v>39</v>
      </c>
      <c r="B479" s="419" t="s">
        <v>14701</v>
      </c>
      <c r="C479" s="421" t="s">
        <v>54</v>
      </c>
      <c r="D479" s="413"/>
      <c r="E479" s="413">
        <v>3.99</v>
      </c>
    </row>
    <row r="480" spans="1:5">
      <c r="A480" s="390">
        <v>40</v>
      </c>
      <c r="B480" s="418" t="s">
        <v>5574</v>
      </c>
      <c r="C480" s="420" t="s">
        <v>54</v>
      </c>
      <c r="D480" s="412"/>
      <c r="E480" s="412">
        <v>4.08</v>
      </c>
    </row>
    <row r="481" spans="1:5">
      <c r="A481" s="389">
        <v>42</v>
      </c>
      <c r="B481" s="419" t="s">
        <v>5575</v>
      </c>
      <c r="C481" s="421" t="s">
        <v>54</v>
      </c>
      <c r="D481" s="413"/>
      <c r="E481" s="413">
        <v>4.1500000000000004</v>
      </c>
    </row>
    <row r="482" spans="1:5">
      <c r="A482" s="390">
        <v>38</v>
      </c>
      <c r="B482" s="418" t="s">
        <v>5576</v>
      </c>
      <c r="C482" s="420" t="s">
        <v>54</v>
      </c>
      <c r="D482" s="412"/>
      <c r="E482" s="412">
        <v>4.62</v>
      </c>
    </row>
    <row r="483" spans="1:5" ht="25.5">
      <c r="A483" s="389">
        <v>34344</v>
      </c>
      <c r="B483" s="419" t="s">
        <v>5577</v>
      </c>
      <c r="C483" s="421" t="s">
        <v>54</v>
      </c>
      <c r="D483" s="413"/>
      <c r="E483" s="413">
        <v>6.27</v>
      </c>
    </row>
    <row r="484" spans="1:5">
      <c r="A484" s="390">
        <v>20063</v>
      </c>
      <c r="B484" s="418" t="s">
        <v>5578</v>
      </c>
      <c r="C484" s="420" t="s">
        <v>89</v>
      </c>
      <c r="D484" s="412"/>
      <c r="E484" s="412">
        <v>3.34</v>
      </c>
    </row>
    <row r="485" spans="1:5" ht="25.5">
      <c r="A485" s="389">
        <v>77</v>
      </c>
      <c r="B485" s="419" t="s">
        <v>13206</v>
      </c>
      <c r="C485" s="421" t="s">
        <v>89</v>
      </c>
      <c r="D485" s="413"/>
      <c r="E485" s="413">
        <v>3.68</v>
      </c>
    </row>
    <row r="486" spans="1:5" ht="25.5">
      <c r="A486" s="390">
        <v>76</v>
      </c>
      <c r="B486" s="418" t="s">
        <v>14702</v>
      </c>
      <c r="C486" s="420" t="s">
        <v>89</v>
      </c>
      <c r="D486" s="412"/>
      <c r="E486" s="412">
        <v>0.71</v>
      </c>
    </row>
    <row r="487" spans="1:5" ht="25.5">
      <c r="A487" s="389">
        <v>84</v>
      </c>
      <c r="B487" s="419" t="s">
        <v>13207</v>
      </c>
      <c r="C487" s="421" t="s">
        <v>89</v>
      </c>
      <c r="D487" s="413"/>
      <c r="E487" s="413">
        <v>1.31</v>
      </c>
    </row>
    <row r="488" spans="1:5" ht="38.25">
      <c r="A488" s="390">
        <v>67</v>
      </c>
      <c r="B488" s="418" t="s">
        <v>13208</v>
      </c>
      <c r="C488" s="420" t="s">
        <v>89</v>
      </c>
      <c r="D488" s="412"/>
      <c r="E488" s="412">
        <v>8.01</v>
      </c>
    </row>
    <row r="489" spans="1:5" ht="38.25">
      <c r="A489" s="389">
        <v>71</v>
      </c>
      <c r="B489" s="419" t="s">
        <v>13209</v>
      </c>
      <c r="C489" s="421" t="s">
        <v>89</v>
      </c>
      <c r="D489" s="413"/>
      <c r="E489" s="413">
        <v>14.08</v>
      </c>
    </row>
    <row r="490" spans="1:5" ht="38.25">
      <c r="A490" s="390">
        <v>73</v>
      </c>
      <c r="B490" s="418" t="s">
        <v>13210</v>
      </c>
      <c r="C490" s="420" t="s">
        <v>89</v>
      </c>
      <c r="D490" s="412"/>
      <c r="E490" s="412">
        <v>10.130000000000001</v>
      </c>
    </row>
    <row r="491" spans="1:5" ht="38.25">
      <c r="A491" s="389">
        <v>103</v>
      </c>
      <c r="B491" s="419" t="s">
        <v>13211</v>
      </c>
      <c r="C491" s="421" t="s">
        <v>89</v>
      </c>
      <c r="D491" s="413"/>
      <c r="E491" s="413">
        <v>35.01</v>
      </c>
    </row>
    <row r="492" spans="1:5" ht="38.25">
      <c r="A492" s="390">
        <v>107</v>
      </c>
      <c r="B492" s="418" t="s">
        <v>13212</v>
      </c>
      <c r="C492" s="420" t="s">
        <v>89</v>
      </c>
      <c r="D492" s="412"/>
      <c r="E492" s="412">
        <v>0.67</v>
      </c>
    </row>
    <row r="493" spans="1:5" ht="38.25">
      <c r="A493" s="389">
        <v>65</v>
      </c>
      <c r="B493" s="419" t="s">
        <v>13213</v>
      </c>
      <c r="C493" s="421" t="s">
        <v>89</v>
      </c>
      <c r="D493" s="413"/>
      <c r="E493" s="413">
        <v>0.75</v>
      </c>
    </row>
    <row r="494" spans="1:5" ht="38.25">
      <c r="A494" s="390">
        <v>108</v>
      </c>
      <c r="B494" s="418" t="s">
        <v>13214</v>
      </c>
      <c r="C494" s="420" t="s">
        <v>89</v>
      </c>
      <c r="D494" s="412"/>
      <c r="E494" s="412">
        <v>1.48</v>
      </c>
    </row>
    <row r="495" spans="1:5" ht="38.25">
      <c r="A495" s="389">
        <v>110</v>
      </c>
      <c r="B495" s="419" t="s">
        <v>13215</v>
      </c>
      <c r="C495" s="421" t="s">
        <v>89</v>
      </c>
      <c r="D495" s="413"/>
      <c r="E495" s="413">
        <v>3.51</v>
      </c>
    </row>
    <row r="496" spans="1:5" ht="38.25">
      <c r="A496" s="390">
        <v>109</v>
      </c>
      <c r="B496" s="418" t="s">
        <v>13216</v>
      </c>
      <c r="C496" s="420" t="s">
        <v>89</v>
      </c>
      <c r="D496" s="412"/>
      <c r="E496" s="412">
        <v>2.68</v>
      </c>
    </row>
    <row r="497" spans="1:5" ht="38.25">
      <c r="A497" s="389">
        <v>111</v>
      </c>
      <c r="B497" s="419" t="s">
        <v>13217</v>
      </c>
      <c r="C497" s="421" t="s">
        <v>89</v>
      </c>
      <c r="D497" s="413"/>
      <c r="E497" s="413">
        <v>6.09</v>
      </c>
    </row>
    <row r="498" spans="1:5" ht="38.25">
      <c r="A498" s="390">
        <v>112</v>
      </c>
      <c r="B498" s="418" t="s">
        <v>13218</v>
      </c>
      <c r="C498" s="420" t="s">
        <v>89</v>
      </c>
      <c r="D498" s="412"/>
      <c r="E498" s="412">
        <v>3.29</v>
      </c>
    </row>
    <row r="499" spans="1:5" ht="38.25">
      <c r="A499" s="389">
        <v>113</v>
      </c>
      <c r="B499" s="419" t="s">
        <v>13219</v>
      </c>
      <c r="C499" s="421" t="s">
        <v>89</v>
      </c>
      <c r="D499" s="413"/>
      <c r="E499" s="413">
        <v>8.3800000000000008</v>
      </c>
    </row>
    <row r="500" spans="1:5" ht="38.25">
      <c r="A500" s="390">
        <v>104</v>
      </c>
      <c r="B500" s="418" t="s">
        <v>13220</v>
      </c>
      <c r="C500" s="420" t="s">
        <v>89</v>
      </c>
      <c r="D500" s="412"/>
      <c r="E500" s="412">
        <v>14.46</v>
      </c>
    </row>
    <row r="501" spans="1:5" ht="38.25">
      <c r="A501" s="389">
        <v>102</v>
      </c>
      <c r="B501" s="419" t="s">
        <v>13221</v>
      </c>
      <c r="C501" s="421" t="s">
        <v>89</v>
      </c>
      <c r="D501" s="413"/>
      <c r="E501" s="413">
        <v>21.73</v>
      </c>
    </row>
    <row r="502" spans="1:5" ht="38.25">
      <c r="A502" s="390">
        <v>95</v>
      </c>
      <c r="B502" s="418" t="s">
        <v>13222</v>
      </c>
      <c r="C502" s="420" t="s">
        <v>89</v>
      </c>
      <c r="D502" s="412"/>
      <c r="E502" s="412">
        <v>9.19</v>
      </c>
    </row>
    <row r="503" spans="1:5" ht="38.25">
      <c r="A503" s="389">
        <v>96</v>
      </c>
      <c r="B503" s="419" t="s">
        <v>13223</v>
      </c>
      <c r="C503" s="421" t="s">
        <v>89</v>
      </c>
      <c r="D503" s="413"/>
      <c r="E503" s="413">
        <v>11.89</v>
      </c>
    </row>
    <row r="504" spans="1:5" ht="38.25">
      <c r="A504" s="390">
        <v>97</v>
      </c>
      <c r="B504" s="418" t="s">
        <v>13224</v>
      </c>
      <c r="C504" s="420" t="s">
        <v>89</v>
      </c>
      <c r="D504" s="412"/>
      <c r="E504" s="412">
        <v>14.97</v>
      </c>
    </row>
    <row r="505" spans="1:5" ht="38.25">
      <c r="A505" s="389">
        <v>98</v>
      </c>
      <c r="B505" s="419" t="s">
        <v>13225</v>
      </c>
      <c r="C505" s="421" t="s">
        <v>89</v>
      </c>
      <c r="D505" s="413"/>
      <c r="E505" s="413">
        <v>24.29</v>
      </c>
    </row>
    <row r="506" spans="1:5" ht="38.25">
      <c r="A506" s="390">
        <v>99</v>
      </c>
      <c r="B506" s="418" t="s">
        <v>13226</v>
      </c>
      <c r="C506" s="420" t="s">
        <v>89</v>
      </c>
      <c r="D506" s="412"/>
      <c r="E506" s="412">
        <v>28.01</v>
      </c>
    </row>
    <row r="507" spans="1:5" ht="38.25">
      <c r="A507" s="389">
        <v>100</v>
      </c>
      <c r="B507" s="419" t="s">
        <v>13227</v>
      </c>
      <c r="C507" s="421" t="s">
        <v>89</v>
      </c>
      <c r="D507" s="413"/>
      <c r="E507" s="413">
        <v>34.049999999999997</v>
      </c>
    </row>
    <row r="508" spans="1:5" ht="38.25">
      <c r="A508" s="390">
        <v>75</v>
      </c>
      <c r="B508" s="418" t="s">
        <v>13228</v>
      </c>
      <c r="C508" s="420" t="s">
        <v>89</v>
      </c>
      <c r="D508" s="412"/>
      <c r="E508" s="412">
        <v>255.43</v>
      </c>
    </row>
    <row r="509" spans="1:5" ht="38.25">
      <c r="A509" s="389">
        <v>114</v>
      </c>
      <c r="B509" s="419" t="s">
        <v>13229</v>
      </c>
      <c r="C509" s="421" t="s">
        <v>89</v>
      </c>
      <c r="D509" s="413"/>
      <c r="E509" s="413">
        <v>10.08</v>
      </c>
    </row>
    <row r="510" spans="1:5" ht="38.25">
      <c r="A510" s="390">
        <v>68</v>
      </c>
      <c r="B510" s="418" t="s">
        <v>13230</v>
      </c>
      <c r="C510" s="420" t="s">
        <v>89</v>
      </c>
      <c r="D510" s="412"/>
      <c r="E510" s="412">
        <v>13.52</v>
      </c>
    </row>
    <row r="511" spans="1:5" ht="38.25">
      <c r="A511" s="389">
        <v>86</v>
      </c>
      <c r="B511" s="419" t="s">
        <v>13231</v>
      </c>
      <c r="C511" s="421" t="s">
        <v>89</v>
      </c>
      <c r="D511" s="413"/>
      <c r="E511" s="413">
        <v>20.02</v>
      </c>
    </row>
    <row r="512" spans="1:5" ht="38.25">
      <c r="A512" s="390">
        <v>66</v>
      </c>
      <c r="B512" s="418" t="s">
        <v>13232</v>
      </c>
      <c r="C512" s="420" t="s">
        <v>89</v>
      </c>
      <c r="D512" s="412"/>
      <c r="E512" s="412">
        <v>22.96</v>
      </c>
    </row>
    <row r="513" spans="1:5" ht="38.25">
      <c r="A513" s="389">
        <v>69</v>
      </c>
      <c r="B513" s="419" t="s">
        <v>13233</v>
      </c>
      <c r="C513" s="421" t="s">
        <v>89</v>
      </c>
      <c r="D513" s="413"/>
      <c r="E513" s="413">
        <v>34.049999999999997</v>
      </c>
    </row>
    <row r="514" spans="1:5" ht="38.25">
      <c r="A514" s="390">
        <v>83</v>
      </c>
      <c r="B514" s="418" t="s">
        <v>13234</v>
      </c>
      <c r="C514" s="420" t="s">
        <v>89</v>
      </c>
      <c r="D514" s="412"/>
      <c r="E514" s="412">
        <v>132.5</v>
      </c>
    </row>
    <row r="515" spans="1:5" ht="38.25">
      <c r="A515" s="389">
        <v>74</v>
      </c>
      <c r="B515" s="419" t="s">
        <v>13235</v>
      </c>
      <c r="C515" s="421" t="s">
        <v>89</v>
      </c>
      <c r="D515" s="413"/>
      <c r="E515" s="413">
        <v>178.48</v>
      </c>
    </row>
    <row r="516" spans="1:5" ht="38.25">
      <c r="A516" s="390">
        <v>106</v>
      </c>
      <c r="B516" s="418" t="s">
        <v>13236</v>
      </c>
      <c r="C516" s="420" t="s">
        <v>89</v>
      </c>
      <c r="D516" s="412"/>
      <c r="E516" s="412">
        <v>364.88</v>
      </c>
    </row>
    <row r="517" spans="1:5" ht="38.25">
      <c r="A517" s="389">
        <v>87</v>
      </c>
      <c r="B517" s="419" t="s">
        <v>13237</v>
      </c>
      <c r="C517" s="421" t="s">
        <v>89</v>
      </c>
      <c r="D517" s="413"/>
      <c r="E517" s="413">
        <v>15.11</v>
      </c>
    </row>
    <row r="518" spans="1:5" ht="38.25">
      <c r="A518" s="390">
        <v>88</v>
      </c>
      <c r="B518" s="418" t="s">
        <v>13238</v>
      </c>
      <c r="C518" s="420" t="s">
        <v>89</v>
      </c>
      <c r="D518" s="412"/>
      <c r="E518" s="412">
        <v>18.170000000000002</v>
      </c>
    </row>
    <row r="519" spans="1:5" ht="38.25">
      <c r="A519" s="389">
        <v>89</v>
      </c>
      <c r="B519" s="419" t="s">
        <v>13239</v>
      </c>
      <c r="C519" s="421" t="s">
        <v>89</v>
      </c>
      <c r="D519" s="413"/>
      <c r="E519" s="413">
        <v>26.82</v>
      </c>
    </row>
    <row r="520" spans="1:5" ht="38.25">
      <c r="A520" s="390">
        <v>90</v>
      </c>
      <c r="B520" s="418" t="s">
        <v>13240</v>
      </c>
      <c r="C520" s="420" t="s">
        <v>89</v>
      </c>
      <c r="D520" s="412"/>
      <c r="E520" s="412">
        <v>30.76</v>
      </c>
    </row>
    <row r="521" spans="1:5" ht="38.25">
      <c r="A521" s="389">
        <v>81</v>
      </c>
      <c r="B521" s="419" t="s">
        <v>14703</v>
      </c>
      <c r="C521" s="421" t="s">
        <v>89</v>
      </c>
      <c r="D521" s="413"/>
      <c r="E521" s="413">
        <v>45.64</v>
      </c>
    </row>
    <row r="522" spans="1:5" ht="38.25">
      <c r="A522" s="390">
        <v>82</v>
      </c>
      <c r="B522" s="418" t="s">
        <v>13241</v>
      </c>
      <c r="C522" s="420" t="s">
        <v>89</v>
      </c>
      <c r="D522" s="412"/>
      <c r="E522" s="412">
        <v>177.61</v>
      </c>
    </row>
    <row r="523" spans="1:5" ht="38.25">
      <c r="A523" s="389">
        <v>105</v>
      </c>
      <c r="B523" s="419" t="s">
        <v>13242</v>
      </c>
      <c r="C523" s="421" t="s">
        <v>89</v>
      </c>
      <c r="D523" s="413"/>
      <c r="E523" s="413">
        <v>239.23</v>
      </c>
    </row>
    <row r="524" spans="1:5" ht="38.25">
      <c r="A524" s="390">
        <v>80</v>
      </c>
      <c r="B524" s="418" t="s">
        <v>13243</v>
      </c>
      <c r="C524" s="420" t="s">
        <v>89</v>
      </c>
      <c r="D524" s="412"/>
      <c r="E524" s="412">
        <v>25.89</v>
      </c>
    </row>
    <row r="525" spans="1:5" ht="38.25">
      <c r="A525" s="389">
        <v>72</v>
      </c>
      <c r="B525" s="419" t="s">
        <v>13244</v>
      </c>
      <c r="C525" s="421" t="s">
        <v>89</v>
      </c>
      <c r="D525" s="413"/>
      <c r="E525" s="413">
        <v>23.69</v>
      </c>
    </row>
    <row r="526" spans="1:5" ht="38.25">
      <c r="A526" s="390">
        <v>70</v>
      </c>
      <c r="B526" s="418" t="s">
        <v>14704</v>
      </c>
      <c r="C526" s="420" t="s">
        <v>89</v>
      </c>
      <c r="D526" s="412"/>
      <c r="E526" s="412">
        <v>24.01</v>
      </c>
    </row>
    <row r="527" spans="1:5" ht="38.25">
      <c r="A527" s="389">
        <v>85</v>
      </c>
      <c r="B527" s="419" t="s">
        <v>13245</v>
      </c>
      <c r="C527" s="421" t="s">
        <v>89</v>
      </c>
      <c r="D527" s="413"/>
      <c r="E527" s="413">
        <v>34.5</v>
      </c>
    </row>
    <row r="528" spans="1:5" ht="51">
      <c r="A528" s="390">
        <v>10899</v>
      </c>
      <c r="B528" s="418" t="s">
        <v>13246</v>
      </c>
      <c r="C528" s="420" t="s">
        <v>89</v>
      </c>
      <c r="D528" s="412"/>
      <c r="E528" s="412">
        <v>44.25</v>
      </c>
    </row>
    <row r="529" spans="1:5" ht="51">
      <c r="A529" s="389">
        <v>10900</v>
      </c>
      <c r="B529" s="419" t="s">
        <v>13247</v>
      </c>
      <c r="C529" s="421" t="s">
        <v>89</v>
      </c>
      <c r="D529" s="413"/>
      <c r="E529" s="413">
        <v>34.630000000000003</v>
      </c>
    </row>
    <row r="530" spans="1:5" ht="25.5">
      <c r="A530" s="390">
        <v>20075</v>
      </c>
      <c r="B530" s="418" t="s">
        <v>5579</v>
      </c>
      <c r="C530" s="420" t="s">
        <v>89</v>
      </c>
      <c r="D530" s="412"/>
      <c r="E530" s="412">
        <v>70.44</v>
      </c>
    </row>
    <row r="531" spans="1:5" ht="25.5">
      <c r="A531" s="389">
        <v>46</v>
      </c>
      <c r="B531" s="419" t="s">
        <v>5580</v>
      </c>
      <c r="C531" s="421" t="s">
        <v>89</v>
      </c>
      <c r="D531" s="413"/>
      <c r="E531" s="413">
        <v>62.49</v>
      </c>
    </row>
    <row r="532" spans="1:5" ht="25.5">
      <c r="A532" s="390">
        <v>51</v>
      </c>
      <c r="B532" s="418" t="s">
        <v>5581</v>
      </c>
      <c r="C532" s="420" t="s">
        <v>89</v>
      </c>
      <c r="D532" s="412"/>
      <c r="E532" s="412">
        <v>141.94999999999999</v>
      </c>
    </row>
    <row r="533" spans="1:5" ht="25.5">
      <c r="A533" s="389">
        <v>12863</v>
      </c>
      <c r="B533" s="419" t="s">
        <v>5582</v>
      </c>
      <c r="C533" s="421" t="s">
        <v>89</v>
      </c>
      <c r="D533" s="413"/>
      <c r="E533" s="413">
        <v>40.85</v>
      </c>
    </row>
    <row r="534" spans="1:5" ht="25.5">
      <c r="A534" s="390">
        <v>50</v>
      </c>
      <c r="B534" s="418" t="s">
        <v>5583</v>
      </c>
      <c r="C534" s="420" t="s">
        <v>89</v>
      </c>
      <c r="D534" s="412"/>
      <c r="E534" s="412">
        <v>89.92</v>
      </c>
    </row>
    <row r="535" spans="1:5" ht="25.5">
      <c r="A535" s="389">
        <v>20076</v>
      </c>
      <c r="B535" s="419" t="s">
        <v>5584</v>
      </c>
      <c r="C535" s="421" t="s">
        <v>89</v>
      </c>
      <c r="D535" s="413"/>
      <c r="E535" s="413">
        <v>131.16999999999999</v>
      </c>
    </row>
    <row r="536" spans="1:5" ht="25.5">
      <c r="A536" s="390">
        <v>20074</v>
      </c>
      <c r="B536" s="418" t="s">
        <v>5585</v>
      </c>
      <c r="C536" s="420" t="s">
        <v>89</v>
      </c>
      <c r="D536" s="412"/>
      <c r="E536" s="412">
        <v>38.770000000000003</v>
      </c>
    </row>
    <row r="537" spans="1:5" ht="25.5">
      <c r="A537" s="389">
        <v>47</v>
      </c>
      <c r="B537" s="419" t="s">
        <v>5586</v>
      </c>
      <c r="C537" s="421" t="s">
        <v>89</v>
      </c>
      <c r="D537" s="413"/>
      <c r="E537" s="413">
        <v>74.709999999999994</v>
      </c>
    </row>
    <row r="538" spans="1:5" ht="25.5">
      <c r="A538" s="390">
        <v>48</v>
      </c>
      <c r="B538" s="418" t="s">
        <v>5587</v>
      </c>
      <c r="C538" s="420" t="s">
        <v>89</v>
      </c>
      <c r="D538" s="412"/>
      <c r="E538" s="412">
        <v>29.16</v>
      </c>
    </row>
    <row r="539" spans="1:5" ht="25.5">
      <c r="A539" s="389">
        <v>52</v>
      </c>
      <c r="B539" s="419" t="s">
        <v>5588</v>
      </c>
      <c r="C539" s="421" t="s">
        <v>89</v>
      </c>
      <c r="D539" s="413"/>
      <c r="E539" s="413">
        <v>14.56</v>
      </c>
    </row>
    <row r="540" spans="1:5" ht="25.5">
      <c r="A540" s="390">
        <v>43</v>
      </c>
      <c r="B540" s="418" t="s">
        <v>5589</v>
      </c>
      <c r="C540" s="420" t="s">
        <v>89</v>
      </c>
      <c r="D540" s="412"/>
      <c r="E540" s="412">
        <v>38.299999999999997</v>
      </c>
    </row>
    <row r="541" spans="1:5">
      <c r="A541" s="389">
        <v>26030</v>
      </c>
      <c r="B541" s="419" t="s">
        <v>5590</v>
      </c>
      <c r="C541" s="421" t="s">
        <v>269</v>
      </c>
      <c r="D541" s="413"/>
      <c r="E541" s="413">
        <v>8.52</v>
      </c>
    </row>
    <row r="542" spans="1:5" ht="51">
      <c r="A542" s="390">
        <v>157</v>
      </c>
      <c r="B542" s="418" t="s">
        <v>10343</v>
      </c>
      <c r="C542" s="420" t="s">
        <v>54</v>
      </c>
      <c r="D542" s="412"/>
      <c r="E542" s="412">
        <v>76.010000000000005</v>
      </c>
    </row>
    <row r="543" spans="1:5" ht="25.5">
      <c r="A543" s="389">
        <v>156</v>
      </c>
      <c r="B543" s="419" t="s">
        <v>10344</v>
      </c>
      <c r="C543" s="421" t="s">
        <v>54</v>
      </c>
      <c r="D543" s="413"/>
      <c r="E543" s="413">
        <v>33.93</v>
      </c>
    </row>
    <row r="544" spans="1:5" ht="38.25">
      <c r="A544" s="390">
        <v>131</v>
      </c>
      <c r="B544" s="418" t="s">
        <v>10345</v>
      </c>
      <c r="C544" s="420" t="s">
        <v>54</v>
      </c>
      <c r="D544" s="412"/>
      <c r="E544" s="412">
        <v>32.57</v>
      </c>
    </row>
    <row r="545" spans="1:5" ht="25.5">
      <c r="A545" s="389">
        <v>7334</v>
      </c>
      <c r="B545" s="419" t="s">
        <v>5591</v>
      </c>
      <c r="C545" s="421" t="s">
        <v>269</v>
      </c>
      <c r="D545" s="413"/>
      <c r="E545" s="413">
        <v>7.84</v>
      </c>
    </row>
    <row r="546" spans="1:5">
      <c r="A546" s="390">
        <v>3410</v>
      </c>
      <c r="B546" s="418" t="s">
        <v>5592</v>
      </c>
      <c r="C546" s="420" t="s">
        <v>54</v>
      </c>
      <c r="D546" s="412"/>
      <c r="E546" s="412">
        <v>8.77</v>
      </c>
    </row>
    <row r="547" spans="1:5">
      <c r="A547" s="389">
        <v>21114</v>
      </c>
      <c r="B547" s="419" t="s">
        <v>13248</v>
      </c>
      <c r="C547" s="421" t="s">
        <v>89</v>
      </c>
      <c r="D547" s="413"/>
      <c r="E547" s="413">
        <v>13.94</v>
      </c>
    </row>
    <row r="548" spans="1:5" ht="25.5">
      <c r="A548" s="390">
        <v>117</v>
      </c>
      <c r="B548" s="418" t="s">
        <v>13249</v>
      </c>
      <c r="C548" s="420" t="s">
        <v>89</v>
      </c>
      <c r="D548" s="412"/>
      <c r="E548" s="412">
        <v>2.2200000000000002</v>
      </c>
    </row>
    <row r="549" spans="1:5" ht="25.5">
      <c r="A549" s="389">
        <v>119</v>
      </c>
      <c r="B549" s="419" t="s">
        <v>13250</v>
      </c>
      <c r="C549" s="421" t="s">
        <v>89</v>
      </c>
      <c r="D549" s="413"/>
      <c r="E549" s="413">
        <v>5.5</v>
      </c>
    </row>
    <row r="550" spans="1:5" ht="25.5">
      <c r="A550" s="390">
        <v>20080</v>
      </c>
      <c r="B550" s="418" t="s">
        <v>13251</v>
      </c>
      <c r="C550" s="420" t="s">
        <v>89</v>
      </c>
      <c r="D550" s="412"/>
      <c r="E550" s="412">
        <v>15.77</v>
      </c>
    </row>
    <row r="551" spans="1:5" ht="25.5">
      <c r="A551" s="389">
        <v>122</v>
      </c>
      <c r="B551" s="419" t="s">
        <v>13252</v>
      </c>
      <c r="C551" s="421" t="s">
        <v>89</v>
      </c>
      <c r="D551" s="413"/>
      <c r="E551" s="413">
        <v>49.69</v>
      </c>
    </row>
    <row r="552" spans="1:5" ht="38.25">
      <c r="A552" s="390">
        <v>124</v>
      </c>
      <c r="B552" s="418" t="s">
        <v>10346</v>
      </c>
      <c r="C552" s="420" t="s">
        <v>269</v>
      </c>
      <c r="D552" s="412"/>
      <c r="E552" s="412">
        <v>8.4600000000000009</v>
      </c>
    </row>
    <row r="553" spans="1:5" ht="38.25">
      <c r="A553" s="389">
        <v>7325</v>
      </c>
      <c r="B553" s="419" t="s">
        <v>10347</v>
      </c>
      <c r="C553" s="421" t="s">
        <v>54</v>
      </c>
      <c r="D553" s="413"/>
      <c r="E553" s="413">
        <v>3.92</v>
      </c>
    </row>
    <row r="554" spans="1:5" ht="38.25">
      <c r="A554" s="390">
        <v>123</v>
      </c>
      <c r="B554" s="418" t="s">
        <v>10347</v>
      </c>
      <c r="C554" s="420" t="s">
        <v>269</v>
      </c>
      <c r="D554" s="412"/>
      <c r="E554" s="412">
        <v>3.76</v>
      </c>
    </row>
    <row r="555" spans="1:5" ht="25.5">
      <c r="A555" s="389">
        <v>127</v>
      </c>
      <c r="B555" s="419" t="s">
        <v>10348</v>
      </c>
      <c r="C555" s="421" t="s">
        <v>269</v>
      </c>
      <c r="D555" s="413"/>
      <c r="E555" s="413">
        <v>8.83</v>
      </c>
    </row>
    <row r="556" spans="1:5" ht="25.5">
      <c r="A556" s="390">
        <v>133</v>
      </c>
      <c r="B556" s="418" t="s">
        <v>10349</v>
      </c>
      <c r="C556" s="420" t="s">
        <v>269</v>
      </c>
      <c r="D556" s="412"/>
      <c r="E556" s="412">
        <v>3.79</v>
      </c>
    </row>
    <row r="557" spans="1:5" ht="38.25">
      <c r="A557" s="389">
        <v>37538</v>
      </c>
      <c r="B557" s="419" t="s">
        <v>10350</v>
      </c>
      <c r="C557" s="421" t="s">
        <v>2715</v>
      </c>
      <c r="D557" s="413"/>
      <c r="E557" s="413">
        <v>94.14</v>
      </c>
    </row>
    <row r="558" spans="1:5" ht="38.25">
      <c r="A558" s="390">
        <v>132</v>
      </c>
      <c r="B558" s="418" t="s">
        <v>10351</v>
      </c>
      <c r="C558" s="420" t="s">
        <v>269</v>
      </c>
      <c r="D558" s="412"/>
      <c r="E558" s="412">
        <v>4.17</v>
      </c>
    </row>
    <row r="559" spans="1:5" ht="38.25">
      <c r="A559" s="389">
        <v>13408</v>
      </c>
      <c r="B559" s="419" t="s">
        <v>10352</v>
      </c>
      <c r="C559" s="421" t="s">
        <v>2721</v>
      </c>
      <c r="D559" s="413"/>
      <c r="E559" s="413">
        <v>1483.01</v>
      </c>
    </row>
    <row r="560" spans="1:5" ht="38.25">
      <c r="A560" s="390">
        <v>183</v>
      </c>
      <c r="B560" s="418" t="s">
        <v>10353</v>
      </c>
      <c r="C560" s="420" t="s">
        <v>2680</v>
      </c>
      <c r="D560" s="412"/>
      <c r="E560" s="412">
        <v>90.06</v>
      </c>
    </row>
    <row r="561" spans="1:5" ht="51">
      <c r="A561" s="389">
        <v>184</v>
      </c>
      <c r="B561" s="419" t="s">
        <v>10354</v>
      </c>
      <c r="C561" s="421" t="s">
        <v>2680</v>
      </c>
      <c r="D561" s="413"/>
      <c r="E561" s="413">
        <v>34.11</v>
      </c>
    </row>
    <row r="562" spans="1:5" ht="51">
      <c r="A562" s="390">
        <v>173</v>
      </c>
      <c r="B562" s="418" t="s">
        <v>14705</v>
      </c>
      <c r="C562" s="420" t="s">
        <v>2680</v>
      </c>
      <c r="D562" s="412"/>
      <c r="E562" s="412">
        <v>41.49</v>
      </c>
    </row>
    <row r="563" spans="1:5" ht="51">
      <c r="A563" s="389">
        <v>20001</v>
      </c>
      <c r="B563" s="419" t="s">
        <v>10355</v>
      </c>
      <c r="C563" s="421" t="s">
        <v>2680</v>
      </c>
      <c r="D563" s="413"/>
      <c r="E563" s="413">
        <v>41.29</v>
      </c>
    </row>
    <row r="564" spans="1:5" ht="51">
      <c r="A564" s="390">
        <v>181</v>
      </c>
      <c r="B564" s="418" t="s">
        <v>10356</v>
      </c>
      <c r="C564" s="420" t="s">
        <v>2680</v>
      </c>
      <c r="D564" s="412"/>
      <c r="E564" s="412">
        <v>53.38</v>
      </c>
    </row>
    <row r="565" spans="1:5" ht="51">
      <c r="A565" s="389">
        <v>164</v>
      </c>
      <c r="B565" s="419" t="s">
        <v>10357</v>
      </c>
      <c r="C565" s="421" t="s">
        <v>2680</v>
      </c>
      <c r="D565" s="413"/>
      <c r="E565" s="413">
        <v>119.94</v>
      </c>
    </row>
    <row r="566" spans="1:5" ht="38.25">
      <c r="A566" s="390">
        <v>37476</v>
      </c>
      <c r="B566" s="418" t="s">
        <v>14706</v>
      </c>
      <c r="C566" s="420" t="s">
        <v>89</v>
      </c>
      <c r="D566" s="412"/>
      <c r="E566" s="412">
        <v>1272.3499999999999</v>
      </c>
    </row>
    <row r="567" spans="1:5" ht="38.25">
      <c r="A567" s="389">
        <v>37478</v>
      </c>
      <c r="B567" s="419" t="s">
        <v>13253</v>
      </c>
      <c r="C567" s="421" t="s">
        <v>89</v>
      </c>
      <c r="D567" s="413"/>
      <c r="E567" s="413">
        <v>1736.51</v>
      </c>
    </row>
    <row r="568" spans="1:5" ht="38.25">
      <c r="A568" s="390">
        <v>37477</v>
      </c>
      <c r="B568" s="418" t="s">
        <v>13254</v>
      </c>
      <c r="C568" s="420" t="s">
        <v>89</v>
      </c>
      <c r="D568" s="412"/>
      <c r="E568" s="412">
        <v>2159.14</v>
      </c>
    </row>
    <row r="569" spans="1:5" ht="38.25">
      <c r="A569" s="389">
        <v>37479</v>
      </c>
      <c r="B569" s="419" t="s">
        <v>13255</v>
      </c>
      <c r="C569" s="421" t="s">
        <v>89</v>
      </c>
      <c r="D569" s="413"/>
      <c r="E569" s="413">
        <v>2624.04</v>
      </c>
    </row>
    <row r="570" spans="1:5" ht="25.5">
      <c r="A570" s="390">
        <v>4319</v>
      </c>
      <c r="B570" s="418" t="s">
        <v>10358</v>
      </c>
      <c r="C570" s="420" t="s">
        <v>89</v>
      </c>
      <c r="D570" s="412"/>
      <c r="E570" s="412">
        <v>0.99</v>
      </c>
    </row>
    <row r="571" spans="1:5" ht="38.25">
      <c r="A571" s="389">
        <v>38656</v>
      </c>
      <c r="B571" s="419" t="s">
        <v>10359</v>
      </c>
      <c r="C571" s="421" t="s">
        <v>52</v>
      </c>
      <c r="D571" s="413"/>
      <c r="E571" s="413">
        <v>268.31</v>
      </c>
    </row>
    <row r="572" spans="1:5" ht="25.5">
      <c r="A572" s="390">
        <v>3411</v>
      </c>
      <c r="B572" s="418" t="s">
        <v>5593</v>
      </c>
      <c r="C572" s="420" t="s">
        <v>54</v>
      </c>
      <c r="D572" s="412"/>
      <c r="E572" s="412">
        <v>15.14</v>
      </c>
    </row>
    <row r="573" spans="1:5">
      <c r="A573" s="389">
        <v>6114</v>
      </c>
      <c r="B573" s="419" t="s">
        <v>5594</v>
      </c>
      <c r="C573" s="421" t="s">
        <v>19</v>
      </c>
      <c r="D573" s="413"/>
      <c r="E573" s="413">
        <v>9.93</v>
      </c>
    </row>
    <row r="574" spans="1:5">
      <c r="A574" s="390">
        <v>6117</v>
      </c>
      <c r="B574" s="418" t="s">
        <v>5595</v>
      </c>
      <c r="C574" s="420" t="s">
        <v>19</v>
      </c>
      <c r="D574" s="412"/>
      <c r="E574" s="412">
        <v>9.93</v>
      </c>
    </row>
    <row r="575" spans="1:5">
      <c r="A575" s="389">
        <v>25958</v>
      </c>
      <c r="B575" s="419" t="s">
        <v>5596</v>
      </c>
      <c r="C575" s="421" t="s">
        <v>19</v>
      </c>
      <c r="D575" s="413"/>
      <c r="E575" s="413">
        <v>4.7699999999999996</v>
      </c>
    </row>
    <row r="576" spans="1:5">
      <c r="A576" s="390">
        <v>248</v>
      </c>
      <c r="B576" s="418" t="s">
        <v>5597</v>
      </c>
      <c r="C576" s="420" t="s">
        <v>19</v>
      </c>
      <c r="D576" s="412"/>
      <c r="E576" s="412">
        <v>8.98</v>
      </c>
    </row>
    <row r="577" spans="1:5">
      <c r="A577" s="389">
        <v>6127</v>
      </c>
      <c r="B577" s="419" t="s">
        <v>5598</v>
      </c>
      <c r="C577" s="421" t="s">
        <v>19</v>
      </c>
      <c r="D577" s="413"/>
      <c r="E577" s="413">
        <v>9.6300000000000008</v>
      </c>
    </row>
    <row r="578" spans="1:5">
      <c r="A578" s="390">
        <v>34466</v>
      </c>
      <c r="B578" s="418" t="s">
        <v>5599</v>
      </c>
      <c r="C578" s="420" t="s">
        <v>19</v>
      </c>
      <c r="D578" s="412"/>
      <c r="E578" s="412">
        <v>9.1300000000000008</v>
      </c>
    </row>
    <row r="579" spans="1:5">
      <c r="A579" s="389">
        <v>242</v>
      </c>
      <c r="B579" s="419" t="s">
        <v>5600</v>
      </c>
      <c r="C579" s="421" t="s">
        <v>19</v>
      </c>
      <c r="D579" s="413"/>
      <c r="E579" s="413">
        <v>8.98</v>
      </c>
    </row>
    <row r="580" spans="1:5" ht="38.25">
      <c r="A580" s="390">
        <v>427</v>
      </c>
      <c r="B580" s="418" t="s">
        <v>13256</v>
      </c>
      <c r="C580" s="420" t="s">
        <v>89</v>
      </c>
      <c r="D580" s="412"/>
      <c r="E580" s="412">
        <v>3.71</v>
      </c>
    </row>
    <row r="581" spans="1:5" ht="38.25">
      <c r="A581" s="389">
        <v>417</v>
      </c>
      <c r="B581" s="419" t="s">
        <v>13257</v>
      </c>
      <c r="C581" s="421" t="s">
        <v>89</v>
      </c>
      <c r="D581" s="413"/>
      <c r="E581" s="413">
        <v>1.75</v>
      </c>
    </row>
    <row r="582" spans="1:5" ht="38.25">
      <c r="A582" s="390">
        <v>418</v>
      </c>
      <c r="B582" s="418" t="s">
        <v>13258</v>
      </c>
      <c r="C582" s="420" t="s">
        <v>89</v>
      </c>
      <c r="D582" s="412"/>
      <c r="E582" s="412">
        <v>1.75</v>
      </c>
    </row>
    <row r="583" spans="1:5" ht="51">
      <c r="A583" s="389">
        <v>11273</v>
      </c>
      <c r="B583" s="419" t="s">
        <v>13259</v>
      </c>
      <c r="C583" s="421" t="s">
        <v>89</v>
      </c>
      <c r="D583" s="413"/>
      <c r="E583" s="413">
        <v>5.43</v>
      </c>
    </row>
    <row r="584" spans="1:5" ht="38.25">
      <c r="A584" s="390">
        <v>11272</v>
      </c>
      <c r="B584" s="418" t="s">
        <v>13260</v>
      </c>
      <c r="C584" s="420" t="s">
        <v>89</v>
      </c>
      <c r="D584" s="412"/>
      <c r="E584" s="412">
        <v>3.28</v>
      </c>
    </row>
    <row r="585" spans="1:5" ht="38.25">
      <c r="A585" s="389">
        <v>11275</v>
      </c>
      <c r="B585" s="419" t="s">
        <v>13261</v>
      </c>
      <c r="C585" s="421" t="s">
        <v>89</v>
      </c>
      <c r="D585" s="413"/>
      <c r="E585" s="413">
        <v>1.31</v>
      </c>
    </row>
    <row r="586" spans="1:5" ht="38.25">
      <c r="A586" s="390">
        <v>11274</v>
      </c>
      <c r="B586" s="418" t="s">
        <v>13262</v>
      </c>
      <c r="C586" s="420" t="s">
        <v>89</v>
      </c>
      <c r="D586" s="412"/>
      <c r="E586" s="412">
        <v>1</v>
      </c>
    </row>
    <row r="587" spans="1:5" ht="25.5">
      <c r="A587" s="389">
        <v>37370</v>
      </c>
      <c r="B587" s="419" t="s">
        <v>5601</v>
      </c>
      <c r="C587" s="421" t="s">
        <v>19</v>
      </c>
      <c r="D587" s="413"/>
      <c r="E587" s="413">
        <v>1.68</v>
      </c>
    </row>
    <row r="588" spans="1:5" ht="38.25">
      <c r="A588" s="390">
        <v>10658</v>
      </c>
      <c r="B588" s="418" t="s">
        <v>10360</v>
      </c>
      <c r="C588" s="420" t="s">
        <v>89</v>
      </c>
      <c r="D588" s="412"/>
      <c r="E588" s="412">
        <v>4494.55</v>
      </c>
    </row>
    <row r="589" spans="1:5" ht="25.5">
      <c r="A589" s="389">
        <v>20003</v>
      </c>
      <c r="B589" s="419" t="s">
        <v>5602</v>
      </c>
      <c r="C589" s="421" t="s">
        <v>86</v>
      </c>
      <c r="D589" s="413"/>
      <c r="E589" s="413">
        <v>1.01</v>
      </c>
    </row>
    <row r="590" spans="1:5" ht="25.5">
      <c r="A590" s="390">
        <v>20002</v>
      </c>
      <c r="B590" s="418" t="s">
        <v>5603</v>
      </c>
      <c r="C590" s="420" t="s">
        <v>86</v>
      </c>
      <c r="D590" s="412"/>
      <c r="E590" s="412">
        <v>1.35</v>
      </c>
    </row>
    <row r="591" spans="1:5" ht="25.5">
      <c r="A591" s="389">
        <v>20018</v>
      </c>
      <c r="B591" s="419" t="s">
        <v>5604</v>
      </c>
      <c r="C591" s="421" t="s">
        <v>86</v>
      </c>
      <c r="D591" s="413"/>
      <c r="E591" s="413">
        <v>1.36</v>
      </c>
    </row>
    <row r="592" spans="1:5" ht="25.5">
      <c r="A592" s="390">
        <v>20017</v>
      </c>
      <c r="B592" s="418" t="s">
        <v>5605</v>
      </c>
      <c r="C592" s="420" t="s">
        <v>86</v>
      </c>
      <c r="D592" s="412"/>
      <c r="E592" s="412">
        <v>2</v>
      </c>
    </row>
    <row r="593" spans="1:5" ht="25.5">
      <c r="A593" s="389">
        <v>20005</v>
      </c>
      <c r="B593" s="419" t="s">
        <v>5606</v>
      </c>
      <c r="C593" s="421" t="s">
        <v>86</v>
      </c>
      <c r="D593" s="413"/>
      <c r="E593" s="413">
        <v>0.99</v>
      </c>
    </row>
    <row r="594" spans="1:5" ht="25.5">
      <c r="A594" s="390">
        <v>20004</v>
      </c>
      <c r="B594" s="418" t="s">
        <v>5607</v>
      </c>
      <c r="C594" s="420" t="s">
        <v>86</v>
      </c>
      <c r="D594" s="412"/>
      <c r="E594" s="412">
        <v>1.31</v>
      </c>
    </row>
    <row r="595" spans="1:5" ht="25.5">
      <c r="A595" s="389">
        <v>186</v>
      </c>
      <c r="B595" s="419" t="s">
        <v>5608</v>
      </c>
      <c r="C595" s="421" t="s">
        <v>86</v>
      </c>
      <c r="D595" s="413"/>
      <c r="E595" s="413">
        <v>2.74</v>
      </c>
    </row>
    <row r="596" spans="1:5" ht="25.5">
      <c r="A596" s="390">
        <v>20007</v>
      </c>
      <c r="B596" s="418" t="s">
        <v>5609</v>
      </c>
      <c r="C596" s="420" t="s">
        <v>86</v>
      </c>
      <c r="D596" s="412"/>
      <c r="E596" s="412">
        <v>3.04</v>
      </c>
    </row>
    <row r="597" spans="1:5" ht="25.5">
      <c r="A597" s="389">
        <v>20006</v>
      </c>
      <c r="B597" s="419" t="s">
        <v>5610</v>
      </c>
      <c r="C597" s="421" t="s">
        <v>86</v>
      </c>
      <c r="D597" s="413"/>
      <c r="E597" s="413">
        <v>3.79</v>
      </c>
    </row>
    <row r="598" spans="1:5">
      <c r="A598" s="390">
        <v>253</v>
      </c>
      <c r="B598" s="418" t="s">
        <v>5611</v>
      </c>
      <c r="C598" s="420" t="s">
        <v>19</v>
      </c>
      <c r="D598" s="412"/>
      <c r="E598" s="412">
        <v>14.19</v>
      </c>
    </row>
    <row r="599" spans="1:5">
      <c r="A599" s="389">
        <v>583</v>
      </c>
      <c r="B599" s="419" t="s">
        <v>5612</v>
      </c>
      <c r="C599" s="421" t="s">
        <v>54</v>
      </c>
      <c r="D599" s="413"/>
      <c r="E599" s="413">
        <v>25.54</v>
      </c>
    </row>
    <row r="600" spans="1:5">
      <c r="A600" s="390">
        <v>6</v>
      </c>
      <c r="B600" s="418" t="s">
        <v>14707</v>
      </c>
      <c r="C600" s="420" t="s">
        <v>269</v>
      </c>
      <c r="D600" s="412"/>
      <c r="E600" s="412">
        <v>2.35</v>
      </c>
    </row>
    <row r="601" spans="1:5" ht="38.25">
      <c r="A601" s="389">
        <v>20193</v>
      </c>
      <c r="B601" s="419" t="s">
        <v>13263</v>
      </c>
      <c r="C601" s="421" t="s">
        <v>2681</v>
      </c>
      <c r="D601" s="413"/>
      <c r="E601" s="413">
        <v>3.33</v>
      </c>
    </row>
    <row r="602" spans="1:5" ht="38.25">
      <c r="A602" s="390">
        <v>10527</v>
      </c>
      <c r="B602" s="418" t="s">
        <v>13264</v>
      </c>
      <c r="C602" s="420" t="s">
        <v>2682</v>
      </c>
      <c r="D602" s="412"/>
      <c r="E602" s="412">
        <v>10</v>
      </c>
    </row>
    <row r="603" spans="1:5" ht="63.75">
      <c r="A603" s="389">
        <v>10526</v>
      </c>
      <c r="B603" s="419" t="s">
        <v>10361</v>
      </c>
      <c r="C603" s="421" t="s">
        <v>2683</v>
      </c>
      <c r="D603" s="413"/>
      <c r="E603" s="413">
        <v>80</v>
      </c>
    </row>
    <row r="604" spans="1:5" ht="25.5">
      <c r="A604" s="390">
        <v>299</v>
      </c>
      <c r="B604" s="418" t="s">
        <v>5613</v>
      </c>
      <c r="C604" s="420" t="s">
        <v>89</v>
      </c>
      <c r="D604" s="412"/>
      <c r="E604" s="412">
        <v>1.42</v>
      </c>
    </row>
    <row r="605" spans="1:5" ht="25.5">
      <c r="A605" s="389">
        <v>298</v>
      </c>
      <c r="B605" s="419" t="s">
        <v>5614</v>
      </c>
      <c r="C605" s="421" t="s">
        <v>89</v>
      </c>
      <c r="D605" s="413"/>
      <c r="E605" s="413">
        <v>1.43</v>
      </c>
    </row>
    <row r="606" spans="1:5" ht="38.25">
      <c r="A606" s="390">
        <v>295</v>
      </c>
      <c r="B606" s="418" t="s">
        <v>14708</v>
      </c>
      <c r="C606" s="420" t="s">
        <v>89</v>
      </c>
      <c r="D606" s="412"/>
      <c r="E606" s="412">
        <v>0.85</v>
      </c>
    </row>
    <row r="607" spans="1:5" ht="25.5">
      <c r="A607" s="389">
        <v>296</v>
      </c>
      <c r="B607" s="419" t="s">
        <v>5615</v>
      </c>
      <c r="C607" s="421" t="s">
        <v>89</v>
      </c>
      <c r="D607" s="413"/>
      <c r="E607" s="413">
        <v>0.88</v>
      </c>
    </row>
    <row r="608" spans="1:5" ht="25.5">
      <c r="A608" s="390">
        <v>297</v>
      </c>
      <c r="B608" s="418" t="s">
        <v>5616</v>
      </c>
      <c r="C608" s="420" t="s">
        <v>89</v>
      </c>
      <c r="D608" s="412"/>
      <c r="E608" s="412">
        <v>1.24</v>
      </c>
    </row>
    <row r="609" spans="1:5" ht="25.5">
      <c r="A609" s="389">
        <v>301</v>
      </c>
      <c r="B609" s="419" t="s">
        <v>5617</v>
      </c>
      <c r="C609" s="421" t="s">
        <v>89</v>
      </c>
      <c r="D609" s="413"/>
      <c r="E609" s="413">
        <v>1.56</v>
      </c>
    </row>
    <row r="610" spans="1:5" ht="25.5">
      <c r="A610" s="390">
        <v>300</v>
      </c>
      <c r="B610" s="418" t="s">
        <v>5618</v>
      </c>
      <c r="C610" s="420" t="s">
        <v>89</v>
      </c>
      <c r="D610" s="412"/>
      <c r="E610" s="412">
        <v>6.56</v>
      </c>
    </row>
    <row r="611" spans="1:5" ht="25.5">
      <c r="A611" s="389">
        <v>20084</v>
      </c>
      <c r="B611" s="419" t="s">
        <v>5619</v>
      </c>
      <c r="C611" s="421" t="s">
        <v>89</v>
      </c>
      <c r="D611" s="413"/>
      <c r="E611" s="413">
        <v>0.85</v>
      </c>
    </row>
    <row r="612" spans="1:5" ht="25.5">
      <c r="A612" s="390">
        <v>20085</v>
      </c>
      <c r="B612" s="418" t="s">
        <v>5620</v>
      </c>
      <c r="C612" s="420" t="s">
        <v>89</v>
      </c>
      <c r="D612" s="412"/>
      <c r="E612" s="412">
        <v>0.79</v>
      </c>
    </row>
    <row r="613" spans="1:5" ht="25.5">
      <c r="A613" s="389">
        <v>311</v>
      </c>
      <c r="B613" s="419" t="s">
        <v>5621</v>
      </c>
      <c r="C613" s="421" t="s">
        <v>89</v>
      </c>
      <c r="D613" s="413"/>
      <c r="E613" s="413">
        <v>5.07</v>
      </c>
    </row>
    <row r="614" spans="1:5" ht="25.5">
      <c r="A614" s="390">
        <v>318</v>
      </c>
      <c r="B614" s="418" t="s">
        <v>5622</v>
      </c>
      <c r="C614" s="420" t="s">
        <v>89</v>
      </c>
      <c r="D614" s="412"/>
      <c r="E614" s="412">
        <v>8.89</v>
      </c>
    </row>
    <row r="615" spans="1:5" ht="25.5">
      <c r="A615" s="389">
        <v>319</v>
      </c>
      <c r="B615" s="419" t="s">
        <v>5623</v>
      </c>
      <c r="C615" s="421" t="s">
        <v>89</v>
      </c>
      <c r="D615" s="413"/>
      <c r="E615" s="413">
        <v>16.78</v>
      </c>
    </row>
    <row r="616" spans="1:5" ht="25.5">
      <c r="A616" s="390">
        <v>320</v>
      </c>
      <c r="B616" s="418" t="s">
        <v>5624</v>
      </c>
      <c r="C616" s="420" t="s">
        <v>89</v>
      </c>
      <c r="D616" s="412"/>
      <c r="E616" s="412">
        <v>53.35</v>
      </c>
    </row>
    <row r="617" spans="1:5" ht="25.5">
      <c r="A617" s="389">
        <v>314</v>
      </c>
      <c r="B617" s="419" t="s">
        <v>5625</v>
      </c>
      <c r="C617" s="421" t="s">
        <v>89</v>
      </c>
      <c r="D617" s="413"/>
      <c r="E617" s="413">
        <v>81.94</v>
      </c>
    </row>
    <row r="618" spans="1:5" ht="25.5">
      <c r="A618" s="390">
        <v>303</v>
      </c>
      <c r="B618" s="418" t="s">
        <v>5626</v>
      </c>
      <c r="C618" s="420" t="s">
        <v>89</v>
      </c>
      <c r="D618" s="412"/>
      <c r="E618" s="412">
        <v>2.13</v>
      </c>
    </row>
    <row r="619" spans="1:5" ht="25.5">
      <c r="A619" s="389">
        <v>304</v>
      </c>
      <c r="B619" s="419" t="s">
        <v>5627</v>
      </c>
      <c r="C619" s="421" t="s">
        <v>89</v>
      </c>
      <c r="D619" s="413"/>
      <c r="E619" s="413">
        <v>3.25</v>
      </c>
    </row>
    <row r="620" spans="1:5" ht="25.5">
      <c r="A620" s="390">
        <v>305</v>
      </c>
      <c r="B620" s="418" t="s">
        <v>5628</v>
      </c>
      <c r="C620" s="420" t="s">
        <v>89</v>
      </c>
      <c r="D620" s="412"/>
      <c r="E620" s="412">
        <v>5.55</v>
      </c>
    </row>
    <row r="621" spans="1:5" ht="25.5">
      <c r="A621" s="389">
        <v>306</v>
      </c>
      <c r="B621" s="419" t="s">
        <v>5629</v>
      </c>
      <c r="C621" s="421" t="s">
        <v>89</v>
      </c>
      <c r="D621" s="413"/>
      <c r="E621" s="413">
        <v>6.67</v>
      </c>
    </row>
    <row r="622" spans="1:5" ht="25.5">
      <c r="A622" s="390">
        <v>307</v>
      </c>
      <c r="B622" s="418" t="s">
        <v>5630</v>
      </c>
      <c r="C622" s="420" t="s">
        <v>89</v>
      </c>
      <c r="D622" s="412"/>
      <c r="E622" s="412">
        <v>13.16</v>
      </c>
    </row>
    <row r="623" spans="1:5" ht="25.5">
      <c r="A623" s="389">
        <v>309</v>
      </c>
      <c r="B623" s="419" t="s">
        <v>5631</v>
      </c>
      <c r="C623" s="421" t="s">
        <v>89</v>
      </c>
      <c r="D623" s="413"/>
      <c r="E623" s="413">
        <v>26.96</v>
      </c>
    </row>
    <row r="624" spans="1:5" ht="25.5">
      <c r="A624" s="390">
        <v>310</v>
      </c>
      <c r="B624" s="418" t="s">
        <v>5632</v>
      </c>
      <c r="C624" s="420" t="s">
        <v>89</v>
      </c>
      <c r="D624" s="412"/>
      <c r="E624" s="412">
        <v>34.19</v>
      </c>
    </row>
    <row r="625" spans="1:5" ht="25.5">
      <c r="A625" s="389">
        <v>328</v>
      </c>
      <c r="B625" s="419" t="s">
        <v>5633</v>
      </c>
      <c r="C625" s="421" t="s">
        <v>89</v>
      </c>
      <c r="D625" s="413"/>
      <c r="E625" s="413">
        <v>4.08</v>
      </c>
    </row>
    <row r="626" spans="1:5" ht="25.5">
      <c r="A626" s="390">
        <v>325</v>
      </c>
      <c r="B626" s="418" t="s">
        <v>5634</v>
      </c>
      <c r="C626" s="420" t="s">
        <v>89</v>
      </c>
      <c r="D626" s="412"/>
      <c r="E626" s="412">
        <v>1.58</v>
      </c>
    </row>
    <row r="627" spans="1:5" ht="25.5">
      <c r="A627" s="389">
        <v>20326</v>
      </c>
      <c r="B627" s="419" t="s">
        <v>13265</v>
      </c>
      <c r="C627" s="421" t="s">
        <v>89</v>
      </c>
      <c r="D627" s="413"/>
      <c r="E627" s="413">
        <v>4.24</v>
      </c>
    </row>
    <row r="628" spans="1:5" ht="25.5">
      <c r="A628" s="390">
        <v>329</v>
      </c>
      <c r="B628" s="418" t="s">
        <v>5635</v>
      </c>
      <c r="C628" s="420" t="s">
        <v>89</v>
      </c>
      <c r="D628" s="412"/>
      <c r="E628" s="412">
        <v>5.22</v>
      </c>
    </row>
    <row r="629" spans="1:5" ht="25.5">
      <c r="A629" s="389">
        <v>308</v>
      </c>
      <c r="B629" s="419" t="s">
        <v>5636</v>
      </c>
      <c r="C629" s="421" t="s">
        <v>89</v>
      </c>
      <c r="D629" s="413"/>
      <c r="E629" s="413">
        <v>17.57</v>
      </c>
    </row>
    <row r="630" spans="1:5" ht="25.5">
      <c r="A630" s="390">
        <v>12548</v>
      </c>
      <c r="B630" s="418" t="s">
        <v>13266</v>
      </c>
      <c r="C630" s="420" t="s">
        <v>89</v>
      </c>
      <c r="D630" s="412"/>
      <c r="E630" s="412">
        <v>58.69</v>
      </c>
    </row>
    <row r="631" spans="1:5" ht="25.5">
      <c r="A631" s="389">
        <v>13113</v>
      </c>
      <c r="B631" s="419" t="s">
        <v>13267</v>
      </c>
      <c r="C631" s="421" t="s">
        <v>89</v>
      </c>
      <c r="D631" s="413"/>
      <c r="E631" s="413">
        <v>25.58</v>
      </c>
    </row>
    <row r="632" spans="1:5" ht="25.5">
      <c r="A632" s="390">
        <v>13114</v>
      </c>
      <c r="B632" s="418" t="s">
        <v>13268</v>
      </c>
      <c r="C632" s="420" t="s">
        <v>89</v>
      </c>
      <c r="D632" s="412"/>
      <c r="E632" s="412">
        <v>31.14</v>
      </c>
    </row>
    <row r="633" spans="1:5" ht="25.5">
      <c r="A633" s="389">
        <v>12530</v>
      </c>
      <c r="B633" s="419" t="s">
        <v>13269</v>
      </c>
      <c r="C633" s="421" t="s">
        <v>89</v>
      </c>
      <c r="D633" s="413"/>
      <c r="E633" s="413">
        <v>35.68</v>
      </c>
    </row>
    <row r="634" spans="1:5" ht="25.5">
      <c r="A634" s="390">
        <v>12531</v>
      </c>
      <c r="B634" s="418" t="s">
        <v>13270</v>
      </c>
      <c r="C634" s="420" t="s">
        <v>89</v>
      </c>
      <c r="D634" s="412"/>
      <c r="E634" s="412">
        <v>39.909999999999997</v>
      </c>
    </row>
    <row r="635" spans="1:5" ht="25.5">
      <c r="A635" s="389">
        <v>12532</v>
      </c>
      <c r="B635" s="419" t="s">
        <v>13271</v>
      </c>
      <c r="C635" s="421" t="s">
        <v>89</v>
      </c>
      <c r="D635" s="413"/>
      <c r="E635" s="413">
        <v>48.81</v>
      </c>
    </row>
    <row r="636" spans="1:5" ht="25.5">
      <c r="A636" s="390">
        <v>12533</v>
      </c>
      <c r="B636" s="418" t="s">
        <v>13272</v>
      </c>
      <c r="C636" s="420" t="s">
        <v>89</v>
      </c>
      <c r="D636" s="412"/>
      <c r="E636" s="412">
        <v>58.22</v>
      </c>
    </row>
    <row r="637" spans="1:5" ht="25.5">
      <c r="A637" s="389">
        <v>12544</v>
      </c>
      <c r="B637" s="419" t="s">
        <v>13273</v>
      </c>
      <c r="C637" s="421" t="s">
        <v>89</v>
      </c>
      <c r="D637" s="413"/>
      <c r="E637" s="413">
        <v>71.12</v>
      </c>
    </row>
    <row r="638" spans="1:5" ht="25.5">
      <c r="A638" s="390">
        <v>12551</v>
      </c>
      <c r="B638" s="418" t="s">
        <v>13274</v>
      </c>
      <c r="C638" s="420" t="s">
        <v>89</v>
      </c>
      <c r="D638" s="412"/>
      <c r="E638" s="412">
        <v>84.11</v>
      </c>
    </row>
    <row r="639" spans="1:5" ht="25.5">
      <c r="A639" s="389">
        <v>12563</v>
      </c>
      <c r="B639" s="419" t="s">
        <v>13275</v>
      </c>
      <c r="C639" s="421" t="s">
        <v>89</v>
      </c>
      <c r="D639" s="413"/>
      <c r="E639" s="413">
        <v>155.71</v>
      </c>
    </row>
    <row r="640" spans="1:5" ht="25.5">
      <c r="A640" s="390">
        <v>12565</v>
      </c>
      <c r="B640" s="418" t="s">
        <v>13276</v>
      </c>
      <c r="C640" s="420" t="s">
        <v>89</v>
      </c>
      <c r="D640" s="412"/>
      <c r="E640" s="412">
        <v>245.02</v>
      </c>
    </row>
    <row r="641" spans="1:5" ht="25.5">
      <c r="A641" s="389">
        <v>12567</v>
      </c>
      <c r="B641" s="419" t="s">
        <v>13277</v>
      </c>
      <c r="C641" s="421" t="s">
        <v>89</v>
      </c>
      <c r="D641" s="413"/>
      <c r="E641" s="413">
        <v>318.83</v>
      </c>
    </row>
    <row r="642" spans="1:5" ht="25.5">
      <c r="A642" s="390">
        <v>12568</v>
      </c>
      <c r="B642" s="418" t="s">
        <v>13278</v>
      </c>
      <c r="C642" s="420" t="s">
        <v>89</v>
      </c>
      <c r="D642" s="412"/>
      <c r="E642" s="412">
        <v>526.44000000000005</v>
      </c>
    </row>
    <row r="643" spans="1:5" ht="25.5">
      <c r="A643" s="389">
        <v>11789</v>
      </c>
      <c r="B643" s="419" t="s">
        <v>13279</v>
      </c>
      <c r="C643" s="421" t="s">
        <v>89</v>
      </c>
      <c r="D643" s="413"/>
      <c r="E643" s="413">
        <v>0.5</v>
      </c>
    </row>
    <row r="644" spans="1:5" ht="51">
      <c r="A644" s="390">
        <v>20975</v>
      </c>
      <c r="B644" s="418" t="s">
        <v>13280</v>
      </c>
      <c r="C644" s="420" t="s">
        <v>89</v>
      </c>
      <c r="D644" s="412"/>
      <c r="E644" s="412">
        <v>6.94</v>
      </c>
    </row>
    <row r="645" spans="1:5" ht="51">
      <c r="A645" s="389">
        <v>20976</v>
      </c>
      <c r="B645" s="419" t="s">
        <v>14709</v>
      </c>
      <c r="C645" s="421" t="s">
        <v>89</v>
      </c>
      <c r="D645" s="413"/>
      <c r="E645" s="413">
        <v>10.48</v>
      </c>
    </row>
    <row r="646" spans="1:5" ht="25.5">
      <c r="A646" s="390">
        <v>12546</v>
      </c>
      <c r="B646" s="418" t="s">
        <v>5637</v>
      </c>
      <c r="C646" s="420" t="s">
        <v>89</v>
      </c>
      <c r="D646" s="412"/>
      <c r="E646" s="412">
        <v>82.66</v>
      </c>
    </row>
    <row r="647" spans="1:5" ht="25.5">
      <c r="A647" s="389">
        <v>12547</v>
      </c>
      <c r="B647" s="419" t="s">
        <v>5638</v>
      </c>
      <c r="C647" s="421" t="s">
        <v>89</v>
      </c>
      <c r="D647" s="413"/>
      <c r="E647" s="413">
        <v>93.68</v>
      </c>
    </row>
    <row r="648" spans="1:5">
      <c r="A648" s="390">
        <v>10560</v>
      </c>
      <c r="B648" s="418" t="s">
        <v>5639</v>
      </c>
      <c r="C648" s="420" t="s">
        <v>52</v>
      </c>
      <c r="D648" s="412"/>
      <c r="E648" s="412">
        <v>3121.29</v>
      </c>
    </row>
    <row r="649" spans="1:5" ht="25.5">
      <c r="A649" s="389">
        <v>12888</v>
      </c>
      <c r="B649" s="419" t="s">
        <v>5640</v>
      </c>
      <c r="C649" s="421" t="s">
        <v>2684</v>
      </c>
      <c r="D649" s="413"/>
      <c r="E649" s="413">
        <v>102.13</v>
      </c>
    </row>
    <row r="650" spans="1:5" ht="25.5">
      <c r="A650" s="390">
        <v>12889</v>
      </c>
      <c r="B650" s="418" t="s">
        <v>5641</v>
      </c>
      <c r="C650" s="420" t="s">
        <v>2684</v>
      </c>
      <c r="D650" s="412"/>
      <c r="E650" s="412">
        <v>43.4</v>
      </c>
    </row>
    <row r="651" spans="1:5" ht="51">
      <c r="A651" s="389">
        <v>13761</v>
      </c>
      <c r="B651" s="419" t="s">
        <v>10362</v>
      </c>
      <c r="C651" s="421" t="s">
        <v>89</v>
      </c>
      <c r="D651" s="413"/>
      <c r="E651" s="413">
        <v>2490</v>
      </c>
    </row>
    <row r="652" spans="1:5" ht="38.25">
      <c r="A652" s="390">
        <v>3332</v>
      </c>
      <c r="B652" s="418" t="s">
        <v>14710</v>
      </c>
      <c r="C652" s="420" t="s">
        <v>19</v>
      </c>
      <c r="D652" s="412"/>
      <c r="E652" s="412">
        <v>1.62</v>
      </c>
    </row>
    <row r="653" spans="1:5" ht="25.5">
      <c r="A653" s="389">
        <v>7600</v>
      </c>
      <c r="B653" s="419" t="s">
        <v>10363</v>
      </c>
      <c r="C653" s="421" t="s">
        <v>347</v>
      </c>
      <c r="D653" s="413"/>
      <c r="E653" s="413">
        <v>247.43</v>
      </c>
    </row>
    <row r="654" spans="1:5" ht="38.25">
      <c r="A654" s="390">
        <v>4814</v>
      </c>
      <c r="B654" s="418" t="s">
        <v>10364</v>
      </c>
      <c r="C654" s="420" t="s">
        <v>89</v>
      </c>
      <c r="D654" s="412"/>
      <c r="E654" s="412">
        <v>342.04</v>
      </c>
    </row>
    <row r="655" spans="1:5">
      <c r="A655" s="389">
        <v>25967</v>
      </c>
      <c r="B655" s="419" t="s">
        <v>10365</v>
      </c>
      <c r="C655" s="421" t="s">
        <v>89</v>
      </c>
      <c r="D655" s="413"/>
      <c r="E655" s="413">
        <v>1020.75</v>
      </c>
    </row>
    <row r="656" spans="1:5">
      <c r="A656" s="390">
        <v>6122</v>
      </c>
      <c r="B656" s="418" t="s">
        <v>5642</v>
      </c>
      <c r="C656" s="420" t="s">
        <v>19</v>
      </c>
      <c r="D656" s="412"/>
      <c r="E656" s="412">
        <v>8.98</v>
      </c>
    </row>
    <row r="657" spans="1:5" ht="38.25">
      <c r="A657" s="389">
        <v>21100</v>
      </c>
      <c r="B657" s="419" t="s">
        <v>5643</v>
      </c>
      <c r="C657" s="421" t="s">
        <v>89</v>
      </c>
      <c r="D657" s="413"/>
      <c r="E657" s="413">
        <v>2240.3000000000002</v>
      </c>
    </row>
    <row r="658" spans="1:5" ht="51">
      <c r="A658" s="390">
        <v>11816</v>
      </c>
      <c r="B658" s="418" t="s">
        <v>10366</v>
      </c>
      <c r="C658" s="420" t="s">
        <v>89</v>
      </c>
      <c r="D658" s="412"/>
      <c r="E658" s="412">
        <v>2388.81</v>
      </c>
    </row>
    <row r="659" spans="1:5" ht="51">
      <c r="A659" s="389">
        <v>11814</v>
      </c>
      <c r="B659" s="419" t="s">
        <v>10367</v>
      </c>
      <c r="C659" s="421" t="s">
        <v>89</v>
      </c>
      <c r="D659" s="413"/>
      <c r="E659" s="413">
        <v>5199.84</v>
      </c>
    </row>
    <row r="660" spans="1:5" ht="63.75">
      <c r="A660" s="390">
        <v>14186</v>
      </c>
      <c r="B660" s="418" t="s">
        <v>10368</v>
      </c>
      <c r="C660" s="420" t="s">
        <v>89</v>
      </c>
      <c r="D660" s="412"/>
      <c r="E660" s="412">
        <v>6529.1</v>
      </c>
    </row>
    <row r="661" spans="1:5" ht="51">
      <c r="A661" s="389">
        <v>14185</v>
      </c>
      <c r="B661" s="419" t="s">
        <v>10369</v>
      </c>
      <c r="C661" s="421" t="s">
        <v>89</v>
      </c>
      <c r="D661" s="413"/>
      <c r="E661" s="413">
        <v>8457.73</v>
      </c>
    </row>
    <row r="662" spans="1:5" ht="63.75">
      <c r="A662" s="390">
        <v>11811</v>
      </c>
      <c r="B662" s="418" t="s">
        <v>10370</v>
      </c>
      <c r="C662" s="420" t="s">
        <v>89</v>
      </c>
      <c r="D662" s="412"/>
      <c r="E662" s="412">
        <v>3233.92</v>
      </c>
    </row>
    <row r="663" spans="1:5" ht="25.5">
      <c r="A663" s="389">
        <v>26038</v>
      </c>
      <c r="B663" s="419" t="s">
        <v>5644</v>
      </c>
      <c r="C663" s="421" t="s">
        <v>89</v>
      </c>
      <c r="D663" s="413"/>
      <c r="E663" s="413">
        <v>115211.97</v>
      </c>
    </row>
    <row r="664" spans="1:5" ht="25.5">
      <c r="A664" s="390">
        <v>10700</v>
      </c>
      <c r="B664" s="418" t="s">
        <v>5645</v>
      </c>
      <c r="C664" s="420" t="s">
        <v>89</v>
      </c>
      <c r="D664" s="412"/>
      <c r="E664" s="412">
        <v>9615.66</v>
      </c>
    </row>
    <row r="665" spans="1:5" ht="25.5">
      <c r="A665" s="389">
        <v>346</v>
      </c>
      <c r="B665" s="419" t="s">
        <v>5646</v>
      </c>
      <c r="C665" s="421" t="s">
        <v>54</v>
      </c>
      <c r="D665" s="413"/>
      <c r="E665" s="413">
        <v>12.41</v>
      </c>
    </row>
    <row r="666" spans="1:5" ht="25.5">
      <c r="A666" s="390">
        <v>3312</v>
      </c>
      <c r="B666" s="418" t="s">
        <v>5647</v>
      </c>
      <c r="C666" s="420" t="s">
        <v>54</v>
      </c>
      <c r="D666" s="412"/>
      <c r="E666" s="412">
        <v>12.23</v>
      </c>
    </row>
    <row r="667" spans="1:5" ht="25.5">
      <c r="A667" s="389">
        <v>339</v>
      </c>
      <c r="B667" s="419" t="s">
        <v>5648</v>
      </c>
      <c r="C667" s="421" t="s">
        <v>86</v>
      </c>
      <c r="D667" s="413"/>
      <c r="E667" s="413">
        <v>0.6</v>
      </c>
    </row>
    <row r="668" spans="1:5" ht="25.5">
      <c r="A668" s="390">
        <v>34346</v>
      </c>
      <c r="B668" s="418" t="s">
        <v>13281</v>
      </c>
      <c r="C668" s="420" t="s">
        <v>86</v>
      </c>
      <c r="D668" s="412"/>
      <c r="E668" s="412">
        <v>0.79</v>
      </c>
    </row>
    <row r="669" spans="1:5">
      <c r="A669" s="389">
        <v>338</v>
      </c>
      <c r="B669" s="419" t="s">
        <v>5649</v>
      </c>
      <c r="C669" s="421" t="s">
        <v>54</v>
      </c>
      <c r="D669" s="413"/>
      <c r="E669" s="413">
        <v>15.62</v>
      </c>
    </row>
    <row r="670" spans="1:5" ht="25.5">
      <c r="A670" s="390">
        <v>340</v>
      </c>
      <c r="B670" s="418" t="s">
        <v>5650</v>
      </c>
      <c r="C670" s="420" t="s">
        <v>86</v>
      </c>
      <c r="D670" s="412"/>
      <c r="E670" s="412">
        <v>0.83</v>
      </c>
    </row>
    <row r="671" spans="1:5" ht="25.5">
      <c r="A671" s="389">
        <v>334</v>
      </c>
      <c r="B671" s="419" t="s">
        <v>5651</v>
      </c>
      <c r="C671" s="421" t="s">
        <v>54</v>
      </c>
      <c r="D671" s="413"/>
      <c r="E671" s="413">
        <v>11.22</v>
      </c>
    </row>
    <row r="672" spans="1:5" ht="25.5">
      <c r="A672" s="390">
        <v>335</v>
      </c>
      <c r="B672" s="418" t="s">
        <v>5652</v>
      </c>
      <c r="C672" s="420" t="s">
        <v>54</v>
      </c>
      <c r="D672" s="412"/>
      <c r="E672" s="412">
        <v>10.28</v>
      </c>
    </row>
    <row r="673" spans="1:5" ht="25.5">
      <c r="A673" s="389">
        <v>342</v>
      </c>
      <c r="B673" s="419" t="s">
        <v>5653</v>
      </c>
      <c r="C673" s="421" t="s">
        <v>54</v>
      </c>
      <c r="D673" s="413"/>
      <c r="E673" s="413">
        <v>11.62</v>
      </c>
    </row>
    <row r="674" spans="1:5" ht="25.5">
      <c r="A674" s="390">
        <v>333</v>
      </c>
      <c r="B674" s="418" t="s">
        <v>5654</v>
      </c>
      <c r="C674" s="420" t="s">
        <v>54</v>
      </c>
      <c r="D674" s="412"/>
      <c r="E674" s="412">
        <v>11.89</v>
      </c>
    </row>
    <row r="675" spans="1:5" ht="25.5">
      <c r="A675" s="389">
        <v>343</v>
      </c>
      <c r="B675" s="419" t="s">
        <v>5655</v>
      </c>
      <c r="C675" s="421" t="s">
        <v>86</v>
      </c>
      <c r="D675" s="413"/>
      <c r="E675" s="413">
        <v>0.32</v>
      </c>
    </row>
    <row r="676" spans="1:5" ht="25.5">
      <c r="A676" s="390">
        <v>344</v>
      </c>
      <c r="B676" s="418" t="s">
        <v>5656</v>
      </c>
      <c r="C676" s="420" t="s">
        <v>54</v>
      </c>
      <c r="D676" s="412"/>
      <c r="E676" s="412">
        <v>12.86</v>
      </c>
    </row>
    <row r="677" spans="1:5" ht="25.5">
      <c r="A677" s="389">
        <v>345</v>
      </c>
      <c r="B677" s="419" t="s">
        <v>5657</v>
      </c>
      <c r="C677" s="421" t="s">
        <v>54</v>
      </c>
      <c r="D677" s="413"/>
      <c r="E677" s="413">
        <v>15.72</v>
      </c>
    </row>
    <row r="678" spans="1:5" ht="25.5">
      <c r="A678" s="390">
        <v>341</v>
      </c>
      <c r="B678" s="418" t="s">
        <v>5657</v>
      </c>
      <c r="C678" s="420" t="s">
        <v>86</v>
      </c>
      <c r="D678" s="412"/>
      <c r="E678" s="412">
        <v>0.16</v>
      </c>
    </row>
    <row r="679" spans="1:5" ht="25.5">
      <c r="A679" s="389">
        <v>11107</v>
      </c>
      <c r="B679" s="419" t="s">
        <v>5658</v>
      </c>
      <c r="C679" s="421" t="s">
        <v>54</v>
      </c>
      <c r="D679" s="413"/>
      <c r="E679" s="413">
        <v>10.210000000000001</v>
      </c>
    </row>
    <row r="680" spans="1:5" ht="25.5">
      <c r="A680" s="390">
        <v>3313</v>
      </c>
      <c r="B680" s="418" t="s">
        <v>5659</v>
      </c>
      <c r="C680" s="420" t="s">
        <v>54</v>
      </c>
      <c r="D680" s="412"/>
      <c r="E680" s="412">
        <v>15.74</v>
      </c>
    </row>
    <row r="681" spans="1:5" ht="25.5">
      <c r="A681" s="389">
        <v>337</v>
      </c>
      <c r="B681" s="419" t="s">
        <v>5660</v>
      </c>
      <c r="C681" s="421" t="s">
        <v>54</v>
      </c>
      <c r="D681" s="413"/>
      <c r="E681" s="413">
        <v>8.14</v>
      </c>
    </row>
    <row r="682" spans="1:5" ht="25.5">
      <c r="A682" s="390">
        <v>34562</v>
      </c>
      <c r="B682" s="418" t="s">
        <v>5661</v>
      </c>
      <c r="C682" s="420" t="s">
        <v>54</v>
      </c>
      <c r="D682" s="412"/>
      <c r="E682" s="412">
        <v>8.43</v>
      </c>
    </row>
    <row r="683" spans="1:5" ht="38.25">
      <c r="A683" s="389">
        <v>12227</v>
      </c>
      <c r="B683" s="419" t="s">
        <v>10371</v>
      </c>
      <c r="C683" s="421" t="s">
        <v>89</v>
      </c>
      <c r="D683" s="413"/>
      <c r="E683" s="413">
        <v>85.51</v>
      </c>
    </row>
    <row r="684" spans="1:5" ht="25.5">
      <c r="A684" s="390">
        <v>12223</v>
      </c>
      <c r="B684" s="418" t="s">
        <v>5662</v>
      </c>
      <c r="C684" s="420" t="s">
        <v>89</v>
      </c>
      <c r="D684" s="412"/>
      <c r="E684" s="412">
        <v>95.33</v>
      </c>
    </row>
    <row r="685" spans="1:5" ht="25.5">
      <c r="A685" s="389">
        <v>10826</v>
      </c>
      <c r="B685" s="419" t="s">
        <v>5663</v>
      </c>
      <c r="C685" s="421" t="s">
        <v>89</v>
      </c>
      <c r="D685" s="413"/>
      <c r="E685" s="413">
        <v>16</v>
      </c>
    </row>
    <row r="686" spans="1:5" ht="38.25">
      <c r="A686" s="390">
        <v>369</v>
      </c>
      <c r="B686" s="418" t="s">
        <v>5664</v>
      </c>
      <c r="C686" s="420" t="s">
        <v>52</v>
      </c>
      <c r="D686" s="412"/>
      <c r="E686" s="412">
        <v>74.28</v>
      </c>
    </row>
    <row r="687" spans="1:5" ht="25.5">
      <c r="A687" s="389">
        <v>366</v>
      </c>
      <c r="B687" s="419" t="s">
        <v>10372</v>
      </c>
      <c r="C687" s="421" t="s">
        <v>52</v>
      </c>
      <c r="D687" s="413"/>
      <c r="E687" s="413">
        <v>35</v>
      </c>
    </row>
    <row r="688" spans="1:5" ht="25.5">
      <c r="A688" s="390">
        <v>367</v>
      </c>
      <c r="B688" s="418" t="s">
        <v>14711</v>
      </c>
      <c r="C688" s="420" t="s">
        <v>52</v>
      </c>
      <c r="D688" s="412"/>
      <c r="E688" s="412">
        <v>55.03</v>
      </c>
    </row>
    <row r="689" spans="1:5" ht="25.5">
      <c r="A689" s="389">
        <v>370</v>
      </c>
      <c r="B689" s="419" t="s">
        <v>10373</v>
      </c>
      <c r="C689" s="421" t="s">
        <v>52</v>
      </c>
      <c r="D689" s="413"/>
      <c r="E689" s="413">
        <v>40</v>
      </c>
    </row>
    <row r="690" spans="1:5" ht="25.5">
      <c r="A690" s="390">
        <v>368</v>
      </c>
      <c r="B690" s="418" t="s">
        <v>10374</v>
      </c>
      <c r="C690" s="420" t="s">
        <v>52</v>
      </c>
      <c r="D690" s="412"/>
      <c r="E690" s="412">
        <v>41.27</v>
      </c>
    </row>
    <row r="691" spans="1:5" ht="38.25">
      <c r="A691" s="389">
        <v>11075</v>
      </c>
      <c r="B691" s="419" t="s">
        <v>10375</v>
      </c>
      <c r="C691" s="421" t="s">
        <v>52</v>
      </c>
      <c r="D691" s="413"/>
      <c r="E691" s="413">
        <v>901.12</v>
      </c>
    </row>
    <row r="692" spans="1:5" ht="25.5">
      <c r="A692" s="390">
        <v>11077</v>
      </c>
      <c r="B692" s="418" t="s">
        <v>10376</v>
      </c>
      <c r="C692" s="420" t="s">
        <v>52</v>
      </c>
      <c r="D692" s="412"/>
      <c r="E692" s="412">
        <v>901.12</v>
      </c>
    </row>
    <row r="693" spans="1:5" ht="25.5">
      <c r="A693" s="389">
        <v>11078</v>
      </c>
      <c r="B693" s="419" t="s">
        <v>10377</v>
      </c>
      <c r="C693" s="421" t="s">
        <v>52</v>
      </c>
      <c r="D693" s="413"/>
      <c r="E693" s="413">
        <v>901.12</v>
      </c>
    </row>
    <row r="694" spans="1:5" ht="25.5">
      <c r="A694" s="390">
        <v>11076</v>
      </c>
      <c r="B694" s="418" t="s">
        <v>10378</v>
      </c>
      <c r="C694" s="420" t="s">
        <v>52</v>
      </c>
      <c r="D694" s="412"/>
      <c r="E694" s="412">
        <v>68.790000000000006</v>
      </c>
    </row>
    <row r="695" spans="1:5" ht="25.5">
      <c r="A695" s="389">
        <v>1381</v>
      </c>
      <c r="B695" s="419" t="s">
        <v>14712</v>
      </c>
      <c r="C695" s="421" t="s">
        <v>54</v>
      </c>
      <c r="D695" s="413"/>
      <c r="E695" s="413">
        <v>0.46</v>
      </c>
    </row>
    <row r="696" spans="1:5" ht="25.5">
      <c r="A696" s="390">
        <v>34353</v>
      </c>
      <c r="B696" s="418" t="s">
        <v>5665</v>
      </c>
      <c r="C696" s="420" t="s">
        <v>54</v>
      </c>
      <c r="D696" s="412"/>
      <c r="E696" s="412">
        <v>0.91</v>
      </c>
    </row>
    <row r="697" spans="1:5">
      <c r="A697" s="389">
        <v>37595</v>
      </c>
      <c r="B697" s="419" t="s">
        <v>10379</v>
      </c>
      <c r="C697" s="421" t="s">
        <v>54</v>
      </c>
      <c r="D697" s="413"/>
      <c r="E697" s="413">
        <v>1.38</v>
      </c>
    </row>
    <row r="698" spans="1:5">
      <c r="A698" s="390">
        <v>37596</v>
      </c>
      <c r="B698" s="418" t="s">
        <v>10380</v>
      </c>
      <c r="C698" s="420" t="s">
        <v>54</v>
      </c>
      <c r="D698" s="412"/>
      <c r="E698" s="412">
        <v>2.0499999999999998</v>
      </c>
    </row>
    <row r="699" spans="1:5" ht="38.25">
      <c r="A699" s="389">
        <v>371</v>
      </c>
      <c r="B699" s="419" t="s">
        <v>10381</v>
      </c>
      <c r="C699" s="421" t="s">
        <v>54</v>
      </c>
      <c r="D699" s="413"/>
      <c r="E699" s="413">
        <v>0.41</v>
      </c>
    </row>
    <row r="700" spans="1:5" ht="25.5">
      <c r="A700" s="390">
        <v>37553</v>
      </c>
      <c r="B700" s="418" t="s">
        <v>10382</v>
      </c>
      <c r="C700" s="420" t="s">
        <v>54</v>
      </c>
      <c r="D700" s="412"/>
      <c r="E700" s="412">
        <v>1.53</v>
      </c>
    </row>
    <row r="701" spans="1:5" ht="25.5">
      <c r="A701" s="389">
        <v>37552</v>
      </c>
      <c r="B701" s="419" t="s">
        <v>10383</v>
      </c>
      <c r="C701" s="421" t="s">
        <v>54</v>
      </c>
      <c r="D701" s="413"/>
      <c r="E701" s="413">
        <v>1.96</v>
      </c>
    </row>
    <row r="702" spans="1:5" ht="38.25">
      <c r="A702" s="390">
        <v>36880</v>
      </c>
      <c r="B702" s="418" t="s">
        <v>13282</v>
      </c>
      <c r="C702" s="420" t="s">
        <v>54</v>
      </c>
      <c r="D702" s="412"/>
      <c r="E702" s="412">
        <v>1.38</v>
      </c>
    </row>
    <row r="703" spans="1:5">
      <c r="A703" s="389">
        <v>34355</v>
      </c>
      <c r="B703" s="419" t="s">
        <v>5666</v>
      </c>
      <c r="C703" s="421" t="s">
        <v>54</v>
      </c>
      <c r="D703" s="413"/>
      <c r="E703" s="413">
        <v>1.27</v>
      </c>
    </row>
    <row r="704" spans="1:5" ht="25.5">
      <c r="A704" s="390">
        <v>130</v>
      </c>
      <c r="B704" s="418" t="s">
        <v>10384</v>
      </c>
      <c r="C704" s="420" t="s">
        <v>54</v>
      </c>
      <c r="D704" s="412"/>
      <c r="E704" s="412">
        <v>3.04</v>
      </c>
    </row>
    <row r="705" spans="1:5" ht="38.25">
      <c r="A705" s="389">
        <v>135</v>
      </c>
      <c r="B705" s="419" t="s">
        <v>10385</v>
      </c>
      <c r="C705" s="421" t="s">
        <v>54</v>
      </c>
      <c r="D705" s="413"/>
      <c r="E705" s="413">
        <v>3.92</v>
      </c>
    </row>
    <row r="706" spans="1:5">
      <c r="A706" s="390">
        <v>36886</v>
      </c>
      <c r="B706" s="418" t="s">
        <v>13283</v>
      </c>
      <c r="C706" s="420" t="s">
        <v>54</v>
      </c>
      <c r="D706" s="412"/>
      <c r="E706" s="412">
        <v>0.44</v>
      </c>
    </row>
    <row r="707" spans="1:5" ht="25.5">
      <c r="A707" s="389">
        <v>375</v>
      </c>
      <c r="B707" s="419" t="s">
        <v>5667</v>
      </c>
      <c r="C707" s="421" t="s">
        <v>54</v>
      </c>
      <c r="D707" s="413"/>
      <c r="E707" s="413">
        <v>0.96</v>
      </c>
    </row>
    <row r="708" spans="1:5" ht="25.5">
      <c r="A708" s="390">
        <v>374</v>
      </c>
      <c r="B708" s="418" t="s">
        <v>5668</v>
      </c>
      <c r="C708" s="420" t="s">
        <v>54</v>
      </c>
      <c r="D708" s="412"/>
      <c r="E708" s="412">
        <v>0.35</v>
      </c>
    </row>
    <row r="709" spans="1:5">
      <c r="A709" s="389">
        <v>34549</v>
      </c>
      <c r="B709" s="419" t="s">
        <v>5669</v>
      </c>
      <c r="C709" s="421" t="s">
        <v>52</v>
      </c>
      <c r="D709" s="413"/>
      <c r="E709" s="413">
        <v>222.83</v>
      </c>
    </row>
    <row r="710" spans="1:5" ht="38.25">
      <c r="A710" s="390">
        <v>6081</v>
      </c>
      <c r="B710" s="418" t="s">
        <v>5670</v>
      </c>
      <c r="C710" s="420" t="s">
        <v>52</v>
      </c>
      <c r="D710" s="412"/>
      <c r="E710" s="412">
        <v>31.57</v>
      </c>
    </row>
    <row r="711" spans="1:5" ht="38.25">
      <c r="A711" s="389">
        <v>6077</v>
      </c>
      <c r="B711" s="419" t="s">
        <v>5671</v>
      </c>
      <c r="C711" s="421" t="s">
        <v>52</v>
      </c>
      <c r="D711" s="413"/>
      <c r="E711" s="413">
        <v>18.2</v>
      </c>
    </row>
    <row r="712" spans="1:5" ht="38.25">
      <c r="A712" s="390">
        <v>6079</v>
      </c>
      <c r="B712" s="418" t="s">
        <v>5672</v>
      </c>
      <c r="C712" s="420" t="s">
        <v>52</v>
      </c>
      <c r="D712" s="412"/>
      <c r="E712" s="412">
        <v>10.4</v>
      </c>
    </row>
    <row r="713" spans="1:5" ht="38.25">
      <c r="A713" s="389">
        <v>1091</v>
      </c>
      <c r="B713" s="419" t="s">
        <v>13284</v>
      </c>
      <c r="C713" s="421" t="s">
        <v>89</v>
      </c>
      <c r="D713" s="413"/>
      <c r="E713" s="413">
        <v>14.77</v>
      </c>
    </row>
    <row r="714" spans="1:5" ht="38.25">
      <c r="A714" s="390">
        <v>1094</v>
      </c>
      <c r="B714" s="418" t="s">
        <v>13285</v>
      </c>
      <c r="C714" s="420" t="s">
        <v>89</v>
      </c>
      <c r="D714" s="412"/>
      <c r="E714" s="412">
        <v>10.33</v>
      </c>
    </row>
    <row r="715" spans="1:5" ht="38.25">
      <c r="A715" s="389">
        <v>1095</v>
      </c>
      <c r="B715" s="419" t="s">
        <v>13286</v>
      </c>
      <c r="C715" s="421" t="s">
        <v>89</v>
      </c>
      <c r="D715" s="413"/>
      <c r="E715" s="413">
        <v>21.96</v>
      </c>
    </row>
    <row r="716" spans="1:5" ht="38.25">
      <c r="A716" s="390">
        <v>1092</v>
      </c>
      <c r="B716" s="418" t="s">
        <v>13287</v>
      </c>
      <c r="C716" s="420" t="s">
        <v>89</v>
      </c>
      <c r="D716" s="412"/>
      <c r="E716" s="412">
        <v>16.989999999999998</v>
      </c>
    </row>
    <row r="717" spans="1:5" ht="38.25">
      <c r="A717" s="389">
        <v>1093</v>
      </c>
      <c r="B717" s="419" t="s">
        <v>13288</v>
      </c>
      <c r="C717" s="421" t="s">
        <v>89</v>
      </c>
      <c r="D717" s="413"/>
      <c r="E717" s="413">
        <v>39.68</v>
      </c>
    </row>
    <row r="718" spans="1:5" ht="38.25">
      <c r="A718" s="390">
        <v>1090</v>
      </c>
      <c r="B718" s="418" t="s">
        <v>13289</v>
      </c>
      <c r="C718" s="420" t="s">
        <v>89</v>
      </c>
      <c r="D718" s="412"/>
      <c r="E718" s="412">
        <v>28.41</v>
      </c>
    </row>
    <row r="719" spans="1:5" ht="38.25">
      <c r="A719" s="389">
        <v>1096</v>
      </c>
      <c r="B719" s="419" t="s">
        <v>13290</v>
      </c>
      <c r="C719" s="421" t="s">
        <v>89</v>
      </c>
      <c r="D719" s="413"/>
      <c r="E719" s="413">
        <v>51.13</v>
      </c>
    </row>
    <row r="720" spans="1:5" ht="38.25">
      <c r="A720" s="390">
        <v>1097</v>
      </c>
      <c r="B720" s="418" t="s">
        <v>13291</v>
      </c>
      <c r="C720" s="420" t="s">
        <v>89</v>
      </c>
      <c r="D720" s="412"/>
      <c r="E720" s="412">
        <v>43.4</v>
      </c>
    </row>
    <row r="721" spans="1:5">
      <c r="A721" s="389">
        <v>378</v>
      </c>
      <c r="B721" s="419" t="s">
        <v>5474</v>
      </c>
      <c r="C721" s="421" t="s">
        <v>19</v>
      </c>
      <c r="D721" s="413"/>
      <c r="E721" s="413">
        <v>13.22</v>
      </c>
    </row>
    <row r="722" spans="1:5">
      <c r="A722" s="390">
        <v>33939</v>
      </c>
      <c r="B722" s="418" t="s">
        <v>13292</v>
      </c>
      <c r="C722" s="420" t="s">
        <v>19</v>
      </c>
      <c r="D722" s="412"/>
      <c r="E722" s="412">
        <v>63.3</v>
      </c>
    </row>
    <row r="723" spans="1:5">
      <c r="A723" s="389">
        <v>34760</v>
      </c>
      <c r="B723" s="419" t="s">
        <v>10386</v>
      </c>
      <c r="C723" s="421" t="s">
        <v>19</v>
      </c>
      <c r="D723" s="413"/>
      <c r="E723" s="413">
        <v>63.3</v>
      </c>
    </row>
    <row r="724" spans="1:5">
      <c r="A724" s="390">
        <v>33952</v>
      </c>
      <c r="B724" s="418" t="s">
        <v>13293</v>
      </c>
      <c r="C724" s="420" t="s">
        <v>19</v>
      </c>
      <c r="D724" s="412"/>
      <c r="E724" s="412">
        <v>72.63</v>
      </c>
    </row>
    <row r="725" spans="1:5">
      <c r="A725" s="389">
        <v>33953</v>
      </c>
      <c r="B725" s="419" t="s">
        <v>13294</v>
      </c>
      <c r="C725" s="421" t="s">
        <v>19</v>
      </c>
      <c r="D725" s="413"/>
      <c r="E725" s="413">
        <v>86.05</v>
      </c>
    </row>
    <row r="726" spans="1:5" ht="38.25">
      <c r="A726" s="390">
        <v>13348</v>
      </c>
      <c r="B726" s="418" t="s">
        <v>13295</v>
      </c>
      <c r="C726" s="420" t="s">
        <v>89</v>
      </c>
      <c r="D726" s="412"/>
      <c r="E726" s="412">
        <v>0.55000000000000004</v>
      </c>
    </row>
    <row r="727" spans="1:5">
      <c r="A727" s="389">
        <v>4359</v>
      </c>
      <c r="B727" s="419" t="s">
        <v>5673</v>
      </c>
      <c r="C727" s="421" t="s">
        <v>89</v>
      </c>
      <c r="D727" s="413"/>
      <c r="E727" s="413">
        <v>0.14000000000000001</v>
      </c>
    </row>
    <row r="728" spans="1:5" ht="51">
      <c r="A728" s="390">
        <v>379</v>
      </c>
      <c r="B728" s="418" t="s">
        <v>13296</v>
      </c>
      <c r="C728" s="420" t="s">
        <v>89</v>
      </c>
      <c r="D728" s="412"/>
      <c r="E728" s="412">
        <v>0.48</v>
      </c>
    </row>
    <row r="729" spans="1:5" ht="38.25">
      <c r="A729" s="389">
        <v>11267</v>
      </c>
      <c r="B729" s="419" t="s">
        <v>14713</v>
      </c>
      <c r="C729" s="421" t="s">
        <v>89</v>
      </c>
      <c r="D729" s="413"/>
      <c r="E729" s="413">
        <v>4.79</v>
      </c>
    </row>
    <row r="730" spans="1:5">
      <c r="A730" s="390">
        <v>359</v>
      </c>
      <c r="B730" s="418" t="s">
        <v>5674</v>
      </c>
      <c r="C730" s="420" t="s">
        <v>89</v>
      </c>
      <c r="D730" s="412"/>
      <c r="E730" s="412">
        <v>36</v>
      </c>
    </row>
    <row r="731" spans="1:5" ht="25.5">
      <c r="A731" s="389">
        <v>10540</v>
      </c>
      <c r="B731" s="419" t="s">
        <v>5675</v>
      </c>
      <c r="C731" s="421" t="s">
        <v>54</v>
      </c>
      <c r="D731" s="413"/>
      <c r="E731" s="413">
        <v>3.44</v>
      </c>
    </row>
    <row r="732" spans="1:5">
      <c r="A732" s="390">
        <v>501</v>
      </c>
      <c r="B732" s="418" t="s">
        <v>5676</v>
      </c>
      <c r="C732" s="420" t="s">
        <v>54</v>
      </c>
      <c r="D732" s="412"/>
      <c r="E732" s="412">
        <v>2.76</v>
      </c>
    </row>
    <row r="733" spans="1:5" ht="25.5">
      <c r="A733" s="389">
        <v>517</v>
      </c>
      <c r="B733" s="419" t="s">
        <v>5677</v>
      </c>
      <c r="C733" s="421" t="s">
        <v>269</v>
      </c>
      <c r="D733" s="413"/>
      <c r="E733" s="413">
        <v>4.0999999999999996</v>
      </c>
    </row>
    <row r="734" spans="1:5" ht="25.5">
      <c r="A734" s="390">
        <v>516</v>
      </c>
      <c r="B734" s="418" t="s">
        <v>5678</v>
      </c>
      <c r="C734" s="420" t="s">
        <v>54</v>
      </c>
      <c r="D734" s="412"/>
      <c r="E734" s="412">
        <v>3.4</v>
      </c>
    </row>
    <row r="735" spans="1:5" ht="25.5">
      <c r="A735" s="389">
        <v>510</v>
      </c>
      <c r="B735" s="419" t="s">
        <v>5679</v>
      </c>
      <c r="C735" s="421" t="s">
        <v>54</v>
      </c>
      <c r="D735" s="413"/>
      <c r="E735" s="413">
        <v>3.65</v>
      </c>
    </row>
    <row r="736" spans="1:5" ht="38.25">
      <c r="A736" s="390">
        <v>509</v>
      </c>
      <c r="B736" s="418" t="s">
        <v>14714</v>
      </c>
      <c r="C736" s="420" t="s">
        <v>54</v>
      </c>
      <c r="D736" s="412"/>
      <c r="E736" s="412">
        <v>4.8899999999999997</v>
      </c>
    </row>
    <row r="737" spans="1:5" ht="25.5">
      <c r="A737" s="389">
        <v>20278</v>
      </c>
      <c r="B737" s="419" t="s">
        <v>5680</v>
      </c>
      <c r="C737" s="421" t="s">
        <v>82</v>
      </c>
      <c r="D737" s="413"/>
      <c r="E737" s="413">
        <v>3.65</v>
      </c>
    </row>
    <row r="738" spans="1:5" ht="25.5">
      <c r="A738" s="390">
        <v>20277</v>
      </c>
      <c r="B738" s="418" t="s">
        <v>5681</v>
      </c>
      <c r="C738" s="420" t="s">
        <v>82</v>
      </c>
      <c r="D738" s="412"/>
      <c r="E738" s="412">
        <v>10.95</v>
      </c>
    </row>
    <row r="739" spans="1:5" ht="25.5">
      <c r="A739" s="389">
        <v>518</v>
      </c>
      <c r="B739" s="419" t="s">
        <v>5682</v>
      </c>
      <c r="C739" s="421" t="s">
        <v>82</v>
      </c>
      <c r="D739" s="413"/>
      <c r="E739" s="413">
        <v>5.1100000000000003</v>
      </c>
    </row>
    <row r="740" spans="1:5" ht="25.5">
      <c r="A740" s="390">
        <v>522</v>
      </c>
      <c r="B740" s="418" t="s">
        <v>5683</v>
      </c>
      <c r="C740" s="420" t="s">
        <v>86</v>
      </c>
      <c r="D740" s="412"/>
      <c r="E740" s="412">
        <v>0.51</v>
      </c>
    </row>
    <row r="741" spans="1:5" ht="25.5">
      <c r="A741" s="389">
        <v>11761</v>
      </c>
      <c r="B741" s="419" t="s">
        <v>5684</v>
      </c>
      <c r="C741" s="421" t="s">
        <v>89</v>
      </c>
      <c r="D741" s="413"/>
      <c r="E741" s="413">
        <v>22.04</v>
      </c>
    </row>
    <row r="742" spans="1:5" ht="25.5">
      <c r="A742" s="390">
        <v>377</v>
      </c>
      <c r="B742" s="418" t="s">
        <v>5685</v>
      </c>
      <c r="C742" s="420" t="s">
        <v>89</v>
      </c>
      <c r="D742" s="412"/>
      <c r="E742" s="412">
        <v>21.5</v>
      </c>
    </row>
    <row r="743" spans="1:5" ht="51">
      <c r="A743" s="389">
        <v>26036</v>
      </c>
      <c r="B743" s="419" t="s">
        <v>10387</v>
      </c>
      <c r="C743" s="421" t="s">
        <v>89</v>
      </c>
      <c r="D743" s="413"/>
      <c r="E743" s="413">
        <v>361945.99</v>
      </c>
    </row>
    <row r="744" spans="1:5">
      <c r="A744" s="390">
        <v>12332</v>
      </c>
      <c r="B744" s="418" t="s">
        <v>5686</v>
      </c>
      <c r="C744" s="420" t="s">
        <v>347</v>
      </c>
      <c r="D744" s="412"/>
      <c r="E744" s="412">
        <v>38.020000000000003</v>
      </c>
    </row>
    <row r="745" spans="1:5">
      <c r="A745" s="389">
        <v>7588</v>
      </c>
      <c r="B745" s="419" t="s">
        <v>5687</v>
      </c>
      <c r="C745" s="421" t="s">
        <v>89</v>
      </c>
      <c r="D745" s="413"/>
      <c r="E745" s="413">
        <v>34.450000000000003</v>
      </c>
    </row>
    <row r="746" spans="1:5">
      <c r="A746" s="390">
        <v>34551</v>
      </c>
      <c r="B746" s="418" t="s">
        <v>5688</v>
      </c>
      <c r="C746" s="420" t="s">
        <v>19</v>
      </c>
      <c r="D746" s="412"/>
      <c r="E746" s="412">
        <v>9.0299999999999994</v>
      </c>
    </row>
    <row r="747" spans="1:5">
      <c r="A747" s="389">
        <v>2359</v>
      </c>
      <c r="B747" s="419" t="s">
        <v>5689</v>
      </c>
      <c r="C747" s="421" t="s">
        <v>19</v>
      </c>
      <c r="D747" s="413"/>
      <c r="E747" s="413">
        <v>12.81</v>
      </c>
    </row>
    <row r="748" spans="1:5">
      <c r="A748" s="390">
        <v>247</v>
      </c>
      <c r="B748" s="418" t="s">
        <v>5690</v>
      </c>
      <c r="C748" s="420" t="s">
        <v>19</v>
      </c>
      <c r="D748" s="412"/>
      <c r="E748" s="412">
        <v>9.48</v>
      </c>
    </row>
    <row r="749" spans="1:5" ht="25.5">
      <c r="A749" s="389">
        <v>246</v>
      </c>
      <c r="B749" s="419" t="s">
        <v>5691</v>
      </c>
      <c r="C749" s="421" t="s">
        <v>19</v>
      </c>
      <c r="D749" s="413"/>
      <c r="E749" s="413">
        <v>8.4499999999999993</v>
      </c>
    </row>
    <row r="750" spans="1:5">
      <c r="A750" s="390">
        <v>2350</v>
      </c>
      <c r="B750" s="418" t="s">
        <v>10388</v>
      </c>
      <c r="C750" s="420" t="s">
        <v>19</v>
      </c>
      <c r="D750" s="412"/>
      <c r="E750" s="412">
        <v>11.89</v>
      </c>
    </row>
    <row r="751" spans="1:5">
      <c r="A751" s="389">
        <v>245</v>
      </c>
      <c r="B751" s="419" t="s">
        <v>10389</v>
      </c>
      <c r="C751" s="421" t="s">
        <v>19</v>
      </c>
      <c r="D751" s="413"/>
      <c r="E751" s="413">
        <v>9.69</v>
      </c>
    </row>
    <row r="752" spans="1:5">
      <c r="A752" s="390">
        <v>251</v>
      </c>
      <c r="B752" s="418" t="s">
        <v>5692</v>
      </c>
      <c r="C752" s="420" t="s">
        <v>19</v>
      </c>
      <c r="D752" s="412"/>
      <c r="E752" s="412">
        <v>7.45</v>
      </c>
    </row>
    <row r="753" spans="1:5">
      <c r="A753" s="389">
        <v>252</v>
      </c>
      <c r="B753" s="419" t="s">
        <v>5693</v>
      </c>
      <c r="C753" s="421" t="s">
        <v>19</v>
      </c>
      <c r="D753" s="413"/>
      <c r="E753" s="413">
        <v>9.4</v>
      </c>
    </row>
    <row r="754" spans="1:5">
      <c r="A754" s="390">
        <v>6121</v>
      </c>
      <c r="B754" s="418" t="s">
        <v>5694</v>
      </c>
      <c r="C754" s="420" t="s">
        <v>19</v>
      </c>
      <c r="D754" s="412"/>
      <c r="E754" s="412">
        <v>8.5299999999999994</v>
      </c>
    </row>
    <row r="755" spans="1:5">
      <c r="A755" s="389">
        <v>244</v>
      </c>
      <c r="B755" s="419" t="s">
        <v>13297</v>
      </c>
      <c r="C755" s="421" t="s">
        <v>19</v>
      </c>
      <c r="D755" s="413"/>
      <c r="E755" s="413">
        <v>11.85</v>
      </c>
    </row>
    <row r="756" spans="1:5">
      <c r="A756" s="390">
        <v>532</v>
      </c>
      <c r="B756" s="418" t="s">
        <v>5695</v>
      </c>
      <c r="C756" s="420" t="s">
        <v>19</v>
      </c>
      <c r="D756" s="412"/>
      <c r="E756" s="412">
        <v>21.63</v>
      </c>
    </row>
    <row r="757" spans="1:5">
      <c r="A757" s="389">
        <v>4760</v>
      </c>
      <c r="B757" s="419" t="s">
        <v>5696</v>
      </c>
      <c r="C757" s="421" t="s">
        <v>19</v>
      </c>
      <c r="D757" s="413"/>
      <c r="E757" s="413">
        <v>12.02</v>
      </c>
    </row>
    <row r="758" spans="1:5" ht="25.5">
      <c r="A758" s="390">
        <v>10422</v>
      </c>
      <c r="B758" s="418" t="s">
        <v>5697</v>
      </c>
      <c r="C758" s="420" t="s">
        <v>89</v>
      </c>
      <c r="D758" s="412"/>
      <c r="E758" s="412">
        <v>264.77</v>
      </c>
    </row>
    <row r="759" spans="1:5" ht="25.5">
      <c r="A759" s="389">
        <v>10420</v>
      </c>
      <c r="B759" s="419" t="s">
        <v>5698</v>
      </c>
      <c r="C759" s="421" t="s">
        <v>89</v>
      </c>
      <c r="D759" s="413"/>
      <c r="E759" s="413">
        <v>99.3</v>
      </c>
    </row>
    <row r="760" spans="1:5" ht="25.5">
      <c r="A760" s="390">
        <v>10421</v>
      </c>
      <c r="B760" s="418" t="s">
        <v>5699</v>
      </c>
      <c r="C760" s="420" t="s">
        <v>89</v>
      </c>
      <c r="D760" s="412"/>
      <c r="E760" s="412">
        <v>132.9</v>
      </c>
    </row>
    <row r="761" spans="1:5" ht="38.25">
      <c r="A761" s="389">
        <v>36519</v>
      </c>
      <c r="B761" s="419" t="s">
        <v>10390</v>
      </c>
      <c r="C761" s="421" t="s">
        <v>89</v>
      </c>
      <c r="D761" s="413"/>
      <c r="E761" s="413">
        <v>386.62</v>
      </c>
    </row>
    <row r="762" spans="1:5" ht="38.25">
      <c r="A762" s="390">
        <v>36520</v>
      </c>
      <c r="B762" s="418" t="s">
        <v>10391</v>
      </c>
      <c r="C762" s="420" t="s">
        <v>89</v>
      </c>
      <c r="D762" s="412"/>
      <c r="E762" s="412">
        <v>494.73</v>
      </c>
    </row>
    <row r="763" spans="1:5" ht="25.5">
      <c r="A763" s="389">
        <v>11784</v>
      </c>
      <c r="B763" s="419" t="s">
        <v>5700</v>
      </c>
      <c r="C763" s="421" t="s">
        <v>89</v>
      </c>
      <c r="D763" s="413"/>
      <c r="E763" s="413">
        <v>371.57</v>
      </c>
    </row>
    <row r="764" spans="1:5">
      <c r="A764" s="390">
        <v>10</v>
      </c>
      <c r="B764" s="418" t="s">
        <v>5701</v>
      </c>
      <c r="C764" s="420" t="s">
        <v>89</v>
      </c>
      <c r="D764" s="412"/>
      <c r="E764" s="412">
        <v>7.79</v>
      </c>
    </row>
    <row r="765" spans="1:5">
      <c r="A765" s="389">
        <v>4815</v>
      </c>
      <c r="B765" s="419" t="s">
        <v>5702</v>
      </c>
      <c r="C765" s="421" t="s">
        <v>89</v>
      </c>
      <c r="D765" s="413"/>
      <c r="E765" s="413">
        <v>6.23</v>
      </c>
    </row>
    <row r="766" spans="1:5" ht="25.5">
      <c r="A766" s="390">
        <v>540</v>
      </c>
      <c r="B766" s="418" t="s">
        <v>5703</v>
      </c>
      <c r="C766" s="420" t="s">
        <v>89</v>
      </c>
      <c r="D766" s="412"/>
      <c r="E766" s="412">
        <v>180.69</v>
      </c>
    </row>
    <row r="767" spans="1:5" ht="25.5">
      <c r="A767" s="389">
        <v>11693</v>
      </c>
      <c r="B767" s="419" t="s">
        <v>5704</v>
      </c>
      <c r="C767" s="421" t="s">
        <v>82</v>
      </c>
      <c r="D767" s="413"/>
      <c r="E767" s="413">
        <v>312.58</v>
      </c>
    </row>
    <row r="768" spans="1:5" ht="25.5">
      <c r="A768" s="390">
        <v>11791</v>
      </c>
      <c r="B768" s="418" t="s">
        <v>5705</v>
      </c>
      <c r="C768" s="420" t="s">
        <v>89</v>
      </c>
      <c r="D768" s="412"/>
      <c r="E768" s="412">
        <v>205.26</v>
      </c>
    </row>
    <row r="769" spans="1:5" ht="25.5">
      <c r="A769" s="389">
        <v>11792</v>
      </c>
      <c r="B769" s="419" t="s">
        <v>5706</v>
      </c>
      <c r="C769" s="421" t="s">
        <v>89</v>
      </c>
      <c r="D769" s="413"/>
      <c r="E769" s="413">
        <v>512.28</v>
      </c>
    </row>
    <row r="770" spans="1:5" ht="25.5">
      <c r="A770" s="390">
        <v>11793</v>
      </c>
      <c r="B770" s="418" t="s">
        <v>5707</v>
      </c>
      <c r="C770" s="420" t="s">
        <v>89</v>
      </c>
      <c r="D770" s="412"/>
      <c r="E770" s="412">
        <v>358.24</v>
      </c>
    </row>
    <row r="771" spans="1:5" ht="25.5">
      <c r="A771" s="389">
        <v>541</v>
      </c>
      <c r="B771" s="419" t="s">
        <v>5708</v>
      </c>
      <c r="C771" s="421" t="s">
        <v>89</v>
      </c>
      <c r="D771" s="413"/>
      <c r="E771" s="413">
        <v>91.52</v>
      </c>
    </row>
    <row r="772" spans="1:5" ht="25.5">
      <c r="A772" s="390">
        <v>542</v>
      </c>
      <c r="B772" s="418" t="s">
        <v>5709</v>
      </c>
      <c r="C772" s="420" t="s">
        <v>89</v>
      </c>
      <c r="D772" s="412"/>
      <c r="E772" s="412">
        <v>122.51</v>
      </c>
    </row>
    <row r="773" spans="1:5" ht="51">
      <c r="A773" s="389">
        <v>1746</v>
      </c>
      <c r="B773" s="419" t="s">
        <v>13298</v>
      </c>
      <c r="C773" s="421" t="s">
        <v>89</v>
      </c>
      <c r="D773" s="413"/>
      <c r="E773" s="413">
        <v>140.77000000000001</v>
      </c>
    </row>
    <row r="774" spans="1:5" ht="51">
      <c r="A774" s="390">
        <v>1748</v>
      </c>
      <c r="B774" s="418" t="s">
        <v>14715</v>
      </c>
      <c r="C774" s="420" t="s">
        <v>89</v>
      </c>
      <c r="D774" s="412"/>
      <c r="E774" s="412">
        <v>187.19</v>
      </c>
    </row>
    <row r="775" spans="1:5" ht="51">
      <c r="A775" s="389">
        <v>1749</v>
      </c>
      <c r="B775" s="419" t="s">
        <v>13299</v>
      </c>
      <c r="C775" s="421" t="s">
        <v>89</v>
      </c>
      <c r="D775" s="413"/>
      <c r="E775" s="413">
        <v>271.20999999999998</v>
      </c>
    </row>
    <row r="776" spans="1:5" ht="38.25">
      <c r="A776" s="390">
        <v>37412</v>
      </c>
      <c r="B776" s="418" t="s">
        <v>13300</v>
      </c>
      <c r="C776" s="420" t="s">
        <v>89</v>
      </c>
      <c r="D776" s="412"/>
      <c r="E776" s="412">
        <v>137.6</v>
      </c>
    </row>
    <row r="777" spans="1:5" ht="51">
      <c r="A777" s="389">
        <v>1745</v>
      </c>
      <c r="B777" s="419" t="s">
        <v>13301</v>
      </c>
      <c r="C777" s="421" t="s">
        <v>89</v>
      </c>
      <c r="D777" s="413"/>
      <c r="E777" s="413">
        <v>163.63</v>
      </c>
    </row>
    <row r="778" spans="1:5" ht="38.25">
      <c r="A778" s="390">
        <v>1750</v>
      </c>
      <c r="B778" s="418" t="s">
        <v>13302</v>
      </c>
      <c r="C778" s="420" t="s">
        <v>89</v>
      </c>
      <c r="D778" s="412"/>
      <c r="E778" s="412">
        <v>382.37</v>
      </c>
    </row>
    <row r="779" spans="1:5" ht="63.75">
      <c r="A779" s="389">
        <v>10790</v>
      </c>
      <c r="B779" s="419" t="s">
        <v>14716</v>
      </c>
      <c r="C779" s="421" t="s">
        <v>19</v>
      </c>
      <c r="D779" s="413"/>
      <c r="E779" s="413">
        <v>0.68</v>
      </c>
    </row>
    <row r="780" spans="1:5" ht="38.25">
      <c r="A780" s="390">
        <v>11687</v>
      </c>
      <c r="B780" s="418" t="s">
        <v>13303</v>
      </c>
      <c r="C780" s="420" t="s">
        <v>86</v>
      </c>
      <c r="D780" s="412"/>
      <c r="E780" s="412">
        <v>609.24</v>
      </c>
    </row>
    <row r="781" spans="1:5" ht="38.25">
      <c r="A781" s="389">
        <v>11689</v>
      </c>
      <c r="B781" s="419" t="s">
        <v>13304</v>
      </c>
      <c r="C781" s="421" t="s">
        <v>86</v>
      </c>
      <c r="D781" s="413"/>
      <c r="E781" s="413">
        <v>763.34</v>
      </c>
    </row>
    <row r="782" spans="1:5" ht="25.5">
      <c r="A782" s="390">
        <v>3425</v>
      </c>
      <c r="B782" s="418" t="s">
        <v>5710</v>
      </c>
      <c r="C782" s="420" t="s">
        <v>82</v>
      </c>
      <c r="D782" s="412"/>
      <c r="E782" s="412">
        <v>120.58</v>
      </c>
    </row>
    <row r="783" spans="1:5" ht="25.5">
      <c r="A783" s="389">
        <v>3426</v>
      </c>
      <c r="B783" s="419" t="s">
        <v>5711</v>
      </c>
      <c r="C783" s="421" t="s">
        <v>82</v>
      </c>
      <c r="D783" s="413"/>
      <c r="E783" s="413">
        <v>78.64</v>
      </c>
    </row>
    <row r="784" spans="1:5" ht="25.5">
      <c r="A784" s="390">
        <v>3427</v>
      </c>
      <c r="B784" s="418" t="s">
        <v>5712</v>
      </c>
      <c r="C784" s="420" t="s">
        <v>82</v>
      </c>
      <c r="D784" s="412"/>
      <c r="E784" s="412">
        <v>52.43</v>
      </c>
    </row>
    <row r="785" spans="1:5" ht="51">
      <c r="A785" s="389">
        <v>27399</v>
      </c>
      <c r="B785" s="419" t="s">
        <v>10392</v>
      </c>
      <c r="C785" s="421" t="s">
        <v>89</v>
      </c>
      <c r="D785" s="413"/>
      <c r="E785" s="413">
        <v>64.13</v>
      </c>
    </row>
    <row r="786" spans="1:5" ht="25.5">
      <c r="A786" s="390">
        <v>555</v>
      </c>
      <c r="B786" s="418" t="s">
        <v>5713</v>
      </c>
      <c r="C786" s="420" t="s">
        <v>86</v>
      </c>
      <c r="D786" s="412"/>
      <c r="E786" s="412">
        <v>5.33</v>
      </c>
    </row>
    <row r="787" spans="1:5" ht="25.5">
      <c r="A787" s="389">
        <v>546</v>
      </c>
      <c r="B787" s="419" t="s">
        <v>5714</v>
      </c>
      <c r="C787" s="421" t="s">
        <v>54</v>
      </c>
      <c r="D787" s="413"/>
      <c r="E787" s="413">
        <v>4.5999999999999996</v>
      </c>
    </row>
    <row r="788" spans="1:5" ht="25.5">
      <c r="A788" s="390">
        <v>565</v>
      </c>
      <c r="B788" s="418" t="s">
        <v>5715</v>
      </c>
      <c r="C788" s="420" t="s">
        <v>86</v>
      </c>
      <c r="D788" s="412"/>
      <c r="E788" s="412">
        <v>8.14</v>
      </c>
    </row>
    <row r="789" spans="1:5" ht="25.5">
      <c r="A789" s="389">
        <v>557</v>
      </c>
      <c r="B789" s="419" t="s">
        <v>5716</v>
      </c>
      <c r="C789" s="421" t="s">
        <v>86</v>
      </c>
      <c r="D789" s="413"/>
      <c r="E789" s="413">
        <v>17.66</v>
      </c>
    </row>
    <row r="790" spans="1:5" ht="25.5">
      <c r="A790" s="390">
        <v>552</v>
      </c>
      <c r="B790" s="418" t="s">
        <v>5717</v>
      </c>
      <c r="C790" s="420" t="s">
        <v>86</v>
      </c>
      <c r="D790" s="412"/>
      <c r="E790" s="412">
        <v>8.69</v>
      </c>
    </row>
    <row r="791" spans="1:5" ht="25.5">
      <c r="A791" s="389">
        <v>561</v>
      </c>
      <c r="B791" s="419" t="s">
        <v>5718</v>
      </c>
      <c r="C791" s="421" t="s">
        <v>54</v>
      </c>
      <c r="D791" s="413"/>
      <c r="E791" s="413">
        <v>4.5599999999999996</v>
      </c>
    </row>
    <row r="792" spans="1:5" ht="25.5">
      <c r="A792" s="390">
        <v>556</v>
      </c>
      <c r="B792" s="418" t="s">
        <v>5719</v>
      </c>
      <c r="C792" s="420" t="s">
        <v>54</v>
      </c>
      <c r="D792" s="412"/>
      <c r="E792" s="412">
        <v>4.5999999999999996</v>
      </c>
    </row>
    <row r="793" spans="1:5" ht="25.5">
      <c r="A793" s="389">
        <v>549</v>
      </c>
      <c r="B793" s="419" t="s">
        <v>5720</v>
      </c>
      <c r="C793" s="421" t="s">
        <v>86</v>
      </c>
      <c r="D793" s="413"/>
      <c r="E793" s="413">
        <v>23.28</v>
      </c>
    </row>
    <row r="794" spans="1:5" ht="25.5">
      <c r="A794" s="390">
        <v>559</v>
      </c>
      <c r="B794" s="418" t="s">
        <v>5721</v>
      </c>
      <c r="C794" s="420" t="s">
        <v>86</v>
      </c>
      <c r="D794" s="412"/>
      <c r="E794" s="412">
        <v>11.64</v>
      </c>
    </row>
    <row r="795" spans="1:5" ht="25.5">
      <c r="A795" s="389">
        <v>558</v>
      </c>
      <c r="B795" s="419" t="s">
        <v>5721</v>
      </c>
      <c r="C795" s="421" t="s">
        <v>54</v>
      </c>
      <c r="D795" s="413"/>
      <c r="E795" s="413">
        <v>4.5999999999999996</v>
      </c>
    </row>
    <row r="796" spans="1:5" ht="25.5">
      <c r="A796" s="390">
        <v>551</v>
      </c>
      <c r="B796" s="418" t="s">
        <v>5722</v>
      </c>
      <c r="C796" s="420" t="s">
        <v>86</v>
      </c>
      <c r="D796" s="412"/>
      <c r="E796" s="412">
        <v>45.48</v>
      </c>
    </row>
    <row r="797" spans="1:5" ht="25.5">
      <c r="A797" s="389">
        <v>547</v>
      </c>
      <c r="B797" s="419" t="s">
        <v>13305</v>
      </c>
      <c r="C797" s="421" t="s">
        <v>86</v>
      </c>
      <c r="D797" s="413"/>
      <c r="E797" s="413">
        <v>17.43</v>
      </c>
    </row>
    <row r="798" spans="1:5" ht="25.5">
      <c r="A798" s="390">
        <v>560</v>
      </c>
      <c r="B798" s="418" t="s">
        <v>10393</v>
      </c>
      <c r="C798" s="420" t="s">
        <v>86</v>
      </c>
      <c r="D798" s="412"/>
      <c r="E798" s="412">
        <v>14.73</v>
      </c>
    </row>
    <row r="799" spans="1:5" ht="25.5">
      <c r="A799" s="389">
        <v>554</v>
      </c>
      <c r="B799" s="419" t="s">
        <v>10394</v>
      </c>
      <c r="C799" s="421" t="s">
        <v>54</v>
      </c>
      <c r="D799" s="413"/>
      <c r="E799" s="413">
        <v>4.5999999999999996</v>
      </c>
    </row>
    <row r="800" spans="1:5" ht="25.5">
      <c r="A800" s="390">
        <v>566</v>
      </c>
      <c r="B800" s="418" t="s">
        <v>5723</v>
      </c>
      <c r="C800" s="420" t="s">
        <v>86</v>
      </c>
      <c r="D800" s="412"/>
      <c r="E800" s="412">
        <v>2.37</v>
      </c>
    </row>
    <row r="801" spans="1:5" ht="25.5">
      <c r="A801" s="389">
        <v>550</v>
      </c>
      <c r="B801" s="419" t="s">
        <v>5724</v>
      </c>
      <c r="C801" s="421" t="s">
        <v>54</v>
      </c>
      <c r="D801" s="413"/>
      <c r="E801" s="413">
        <v>4.5999999999999996</v>
      </c>
    </row>
    <row r="802" spans="1:5" ht="25.5">
      <c r="A802" s="390">
        <v>563</v>
      </c>
      <c r="B802" s="418" t="s">
        <v>5725</v>
      </c>
      <c r="C802" s="420" t="s">
        <v>86</v>
      </c>
      <c r="D802" s="412"/>
      <c r="E802" s="412">
        <v>13.23</v>
      </c>
    </row>
    <row r="803" spans="1:5" ht="25.5">
      <c r="A803" s="389">
        <v>581</v>
      </c>
      <c r="B803" s="419" t="s">
        <v>5726</v>
      </c>
      <c r="C803" s="421" t="s">
        <v>82</v>
      </c>
      <c r="D803" s="413"/>
      <c r="E803" s="413">
        <v>304.05</v>
      </c>
    </row>
    <row r="804" spans="1:5">
      <c r="A804" s="390">
        <v>3437</v>
      </c>
      <c r="B804" s="418" t="s">
        <v>5727</v>
      </c>
      <c r="C804" s="420" t="s">
        <v>82</v>
      </c>
      <c r="D804" s="412"/>
      <c r="E804" s="412">
        <v>129.78</v>
      </c>
    </row>
    <row r="805" spans="1:5" ht="38.25">
      <c r="A805" s="389">
        <v>13373</v>
      </c>
      <c r="B805" s="419" t="s">
        <v>5728</v>
      </c>
      <c r="C805" s="421" t="s">
        <v>89</v>
      </c>
      <c r="D805" s="413"/>
      <c r="E805" s="413">
        <v>18.12</v>
      </c>
    </row>
    <row r="806" spans="1:5" ht="38.25">
      <c r="A806" s="390">
        <v>13374</v>
      </c>
      <c r="B806" s="418" t="s">
        <v>5729</v>
      </c>
      <c r="C806" s="420" t="s">
        <v>89</v>
      </c>
      <c r="D806" s="412"/>
      <c r="E806" s="412">
        <v>51.55</v>
      </c>
    </row>
    <row r="807" spans="1:5">
      <c r="A807" s="389">
        <v>10956</v>
      </c>
      <c r="B807" s="419" t="s">
        <v>5730</v>
      </c>
      <c r="C807" s="421" t="s">
        <v>89</v>
      </c>
      <c r="D807" s="413"/>
      <c r="E807" s="413">
        <v>48.65</v>
      </c>
    </row>
    <row r="808" spans="1:5" ht="25.5">
      <c r="A808" s="390">
        <v>641</v>
      </c>
      <c r="B808" s="418" t="s">
        <v>5731</v>
      </c>
      <c r="C808" s="420" t="s">
        <v>19</v>
      </c>
      <c r="D808" s="412"/>
      <c r="E808" s="412">
        <v>117.84</v>
      </c>
    </row>
    <row r="809" spans="1:5" ht="38.25">
      <c r="A809" s="389">
        <v>37597</v>
      </c>
      <c r="B809" s="419" t="s">
        <v>10395</v>
      </c>
      <c r="C809" s="421" t="s">
        <v>89</v>
      </c>
      <c r="D809" s="413"/>
      <c r="E809" s="413">
        <v>271648.44</v>
      </c>
    </row>
    <row r="810" spans="1:5" ht="51">
      <c r="A810" s="390">
        <v>37549</v>
      </c>
      <c r="B810" s="418" t="s">
        <v>10396</v>
      </c>
      <c r="C810" s="420" t="s">
        <v>89</v>
      </c>
      <c r="D810" s="412"/>
      <c r="E810" s="412">
        <v>1642.79</v>
      </c>
    </row>
    <row r="811" spans="1:5" ht="51">
      <c r="A811" s="389">
        <v>10535</v>
      </c>
      <c r="B811" s="419" t="s">
        <v>10397</v>
      </c>
      <c r="C811" s="421" t="s">
        <v>89</v>
      </c>
      <c r="D811" s="413"/>
      <c r="E811" s="413">
        <v>2290</v>
      </c>
    </row>
    <row r="812" spans="1:5" ht="38.25">
      <c r="A812" s="390">
        <v>10537</v>
      </c>
      <c r="B812" s="418" t="s">
        <v>10398</v>
      </c>
      <c r="C812" s="420" t="s">
        <v>89</v>
      </c>
      <c r="D812" s="412"/>
      <c r="E812" s="412">
        <v>3122.94</v>
      </c>
    </row>
    <row r="813" spans="1:5" ht="51">
      <c r="A813" s="389">
        <v>13891</v>
      </c>
      <c r="B813" s="419" t="s">
        <v>10399</v>
      </c>
      <c r="C813" s="421" t="s">
        <v>89</v>
      </c>
      <c r="D813" s="413"/>
      <c r="E813" s="413">
        <v>2864.44</v>
      </c>
    </row>
    <row r="814" spans="1:5" ht="51">
      <c r="A814" s="390">
        <v>25975</v>
      </c>
      <c r="B814" s="418" t="s">
        <v>10400</v>
      </c>
      <c r="C814" s="420" t="s">
        <v>89</v>
      </c>
      <c r="D814" s="412"/>
      <c r="E814" s="412">
        <v>12459.15</v>
      </c>
    </row>
    <row r="815" spans="1:5" ht="38.25">
      <c r="A815" s="389">
        <v>10532</v>
      </c>
      <c r="B815" s="419" t="s">
        <v>14717</v>
      </c>
      <c r="C815" s="421" t="s">
        <v>19</v>
      </c>
      <c r="D815" s="413"/>
      <c r="E815" s="413">
        <v>0.9</v>
      </c>
    </row>
    <row r="816" spans="1:5" ht="25.5">
      <c r="A816" s="390">
        <v>34552</v>
      </c>
      <c r="B816" s="418" t="s">
        <v>10401</v>
      </c>
      <c r="C816" s="420" t="s">
        <v>19</v>
      </c>
      <c r="D816" s="412"/>
      <c r="E816" s="412">
        <v>0.45</v>
      </c>
    </row>
    <row r="817" spans="1:5">
      <c r="A817" s="389">
        <v>34553</v>
      </c>
      <c r="B817" s="419" t="s">
        <v>10402</v>
      </c>
      <c r="C817" s="421" t="s">
        <v>19</v>
      </c>
      <c r="D817" s="413"/>
      <c r="E817" s="413">
        <v>0.48</v>
      </c>
    </row>
    <row r="818" spans="1:5" ht="38.25">
      <c r="A818" s="390">
        <v>10531</v>
      </c>
      <c r="B818" s="418" t="s">
        <v>10403</v>
      </c>
      <c r="C818" s="420" t="s">
        <v>19</v>
      </c>
      <c r="D818" s="412"/>
      <c r="E818" s="412">
        <v>0.94</v>
      </c>
    </row>
    <row r="819" spans="1:5" ht="38.25">
      <c r="A819" s="389">
        <v>646</v>
      </c>
      <c r="B819" s="419" t="s">
        <v>5732</v>
      </c>
      <c r="C819" s="421" t="s">
        <v>19</v>
      </c>
      <c r="D819" s="413"/>
      <c r="E819" s="413">
        <v>2.5499999999999998</v>
      </c>
    </row>
    <row r="820" spans="1:5" ht="38.25">
      <c r="A820" s="390">
        <v>643</v>
      </c>
      <c r="B820" s="418" t="s">
        <v>14718</v>
      </c>
      <c r="C820" s="420" t="s">
        <v>19</v>
      </c>
      <c r="D820" s="412"/>
      <c r="E820" s="412">
        <v>1.5</v>
      </c>
    </row>
    <row r="821" spans="1:5" ht="25.5">
      <c r="A821" s="389">
        <v>34554</v>
      </c>
      <c r="B821" s="419" t="s">
        <v>10404</v>
      </c>
      <c r="C821" s="421" t="s">
        <v>19</v>
      </c>
      <c r="D821" s="413"/>
      <c r="E821" s="413">
        <v>0.67</v>
      </c>
    </row>
    <row r="822" spans="1:5" ht="38.25">
      <c r="A822" s="390">
        <v>10533</v>
      </c>
      <c r="B822" s="418" t="s">
        <v>10405</v>
      </c>
      <c r="C822" s="420" t="s">
        <v>19</v>
      </c>
      <c r="D822" s="412"/>
      <c r="E822" s="412">
        <v>2.57</v>
      </c>
    </row>
    <row r="823" spans="1:5" ht="38.25">
      <c r="A823" s="389">
        <v>644</v>
      </c>
      <c r="B823" s="419" t="s">
        <v>5733</v>
      </c>
      <c r="C823" s="421" t="s">
        <v>19</v>
      </c>
      <c r="D823" s="413"/>
      <c r="E823" s="413">
        <v>3.6</v>
      </c>
    </row>
    <row r="824" spans="1:5" ht="51">
      <c r="A824" s="390">
        <v>36396</v>
      </c>
      <c r="B824" s="418" t="s">
        <v>10406</v>
      </c>
      <c r="C824" s="420" t="s">
        <v>89</v>
      </c>
      <c r="D824" s="412"/>
      <c r="E824" s="412">
        <v>2619.92</v>
      </c>
    </row>
    <row r="825" spans="1:5" ht="51">
      <c r="A825" s="389">
        <v>36397</v>
      </c>
      <c r="B825" s="419" t="s">
        <v>10407</v>
      </c>
      <c r="C825" s="421" t="s">
        <v>89</v>
      </c>
      <c r="D825" s="413"/>
      <c r="E825" s="413">
        <v>9315.25</v>
      </c>
    </row>
    <row r="826" spans="1:5" ht="38.25">
      <c r="A826" s="390">
        <v>36398</v>
      </c>
      <c r="B826" s="418" t="s">
        <v>10408</v>
      </c>
      <c r="C826" s="420" t="s">
        <v>89</v>
      </c>
      <c r="D826" s="412"/>
      <c r="E826" s="412">
        <v>11321.92</v>
      </c>
    </row>
    <row r="827" spans="1:5">
      <c r="A827" s="389">
        <v>11797</v>
      </c>
      <c r="B827" s="419" t="s">
        <v>5734</v>
      </c>
      <c r="C827" s="421" t="s">
        <v>89</v>
      </c>
      <c r="D827" s="413"/>
      <c r="E827" s="413">
        <v>195.67</v>
      </c>
    </row>
    <row r="828" spans="1:5">
      <c r="A828" s="390">
        <v>647</v>
      </c>
      <c r="B828" s="418" t="s">
        <v>5735</v>
      </c>
      <c r="C828" s="420" t="s">
        <v>19</v>
      </c>
      <c r="D828" s="412"/>
      <c r="E828" s="412">
        <v>15.01</v>
      </c>
    </row>
    <row r="829" spans="1:5" ht="25.5">
      <c r="A829" s="389">
        <v>7266</v>
      </c>
      <c r="B829" s="419" t="s">
        <v>10409</v>
      </c>
      <c r="C829" s="421" t="s">
        <v>2687</v>
      </c>
      <c r="D829" s="413"/>
      <c r="E829" s="413">
        <v>550</v>
      </c>
    </row>
    <row r="830" spans="1:5" ht="25.5">
      <c r="A830" s="390">
        <v>7270</v>
      </c>
      <c r="B830" s="418" t="s">
        <v>10410</v>
      </c>
      <c r="C830" s="420" t="s">
        <v>89</v>
      </c>
      <c r="D830" s="412"/>
      <c r="E830" s="412">
        <v>0.52</v>
      </c>
    </row>
    <row r="831" spans="1:5" ht="25.5">
      <c r="A831" s="389">
        <v>7269</v>
      </c>
      <c r="B831" s="419" t="s">
        <v>10411</v>
      </c>
      <c r="C831" s="421" t="s">
        <v>89</v>
      </c>
      <c r="D831" s="413"/>
      <c r="E831" s="413">
        <v>0.37</v>
      </c>
    </row>
    <row r="832" spans="1:5" ht="25.5">
      <c r="A832" s="390">
        <v>7271</v>
      </c>
      <c r="B832" s="418" t="s">
        <v>10412</v>
      </c>
      <c r="C832" s="420" t="s">
        <v>89</v>
      </c>
      <c r="D832" s="412"/>
      <c r="E832" s="412">
        <v>0.55000000000000004</v>
      </c>
    </row>
    <row r="833" spans="1:5" ht="25.5">
      <c r="A833" s="389">
        <v>7268</v>
      </c>
      <c r="B833" s="419" t="s">
        <v>10413</v>
      </c>
      <c r="C833" s="421" t="s">
        <v>89</v>
      </c>
      <c r="D833" s="413"/>
      <c r="E833" s="413">
        <v>0.78</v>
      </c>
    </row>
    <row r="834" spans="1:5" ht="25.5">
      <c r="A834" s="390">
        <v>7267</v>
      </c>
      <c r="B834" s="418" t="s">
        <v>10414</v>
      </c>
      <c r="C834" s="420" t="s">
        <v>89</v>
      </c>
      <c r="D834" s="412"/>
      <c r="E834" s="412">
        <v>0.38</v>
      </c>
    </row>
    <row r="835" spans="1:5" ht="38.25">
      <c r="A835" s="389">
        <v>37593</v>
      </c>
      <c r="B835" s="419" t="s">
        <v>13306</v>
      </c>
      <c r="C835" s="421" t="s">
        <v>89</v>
      </c>
      <c r="D835" s="413"/>
      <c r="E835" s="413">
        <v>1.8</v>
      </c>
    </row>
    <row r="836" spans="1:5" ht="38.25">
      <c r="A836" s="390">
        <v>37594</v>
      </c>
      <c r="B836" s="418" t="s">
        <v>13307</v>
      </c>
      <c r="C836" s="420" t="s">
        <v>89</v>
      </c>
      <c r="D836" s="412"/>
      <c r="E836" s="412">
        <v>2.2000000000000002</v>
      </c>
    </row>
    <row r="837" spans="1:5" ht="38.25">
      <c r="A837" s="389">
        <v>37592</v>
      </c>
      <c r="B837" s="419" t="s">
        <v>13308</v>
      </c>
      <c r="C837" s="421" t="s">
        <v>89</v>
      </c>
      <c r="D837" s="413"/>
      <c r="E837" s="413">
        <v>1.35</v>
      </c>
    </row>
    <row r="838" spans="1:5" ht="25.5">
      <c r="A838" s="390">
        <v>34556</v>
      </c>
      <c r="B838" s="418" t="s">
        <v>10415</v>
      </c>
      <c r="C838" s="420" t="s">
        <v>89</v>
      </c>
      <c r="D838" s="412"/>
      <c r="E838" s="412">
        <v>1.89</v>
      </c>
    </row>
    <row r="839" spans="1:5" ht="25.5">
      <c r="A839" s="389">
        <v>37873</v>
      </c>
      <c r="B839" s="419" t="s">
        <v>10416</v>
      </c>
      <c r="C839" s="421" t="s">
        <v>89</v>
      </c>
      <c r="D839" s="413"/>
      <c r="E839" s="413">
        <v>2.0699999999999998</v>
      </c>
    </row>
    <row r="840" spans="1:5" ht="25.5">
      <c r="A840" s="390">
        <v>34564</v>
      </c>
      <c r="B840" s="418" t="s">
        <v>13309</v>
      </c>
      <c r="C840" s="420" t="s">
        <v>89</v>
      </c>
      <c r="D840" s="412"/>
      <c r="E840" s="412">
        <v>2.37</v>
      </c>
    </row>
    <row r="841" spans="1:5" ht="25.5">
      <c r="A841" s="389">
        <v>34565</v>
      </c>
      <c r="B841" s="419" t="s">
        <v>10417</v>
      </c>
      <c r="C841" s="421" t="s">
        <v>89</v>
      </c>
      <c r="D841" s="413"/>
      <c r="E841" s="413">
        <v>2.73</v>
      </c>
    </row>
    <row r="842" spans="1:5" ht="38.25">
      <c r="A842" s="390">
        <v>38663</v>
      </c>
      <c r="B842" s="418" t="s">
        <v>10418</v>
      </c>
      <c r="C842" s="420" t="s">
        <v>89</v>
      </c>
      <c r="D842" s="412"/>
      <c r="E842" s="412">
        <v>1.46</v>
      </c>
    </row>
    <row r="843" spans="1:5" ht="25.5">
      <c r="A843" s="389">
        <v>34566</v>
      </c>
      <c r="B843" s="419" t="s">
        <v>10419</v>
      </c>
      <c r="C843" s="421" t="s">
        <v>89</v>
      </c>
      <c r="D843" s="413"/>
      <c r="E843" s="413">
        <v>1.48</v>
      </c>
    </row>
    <row r="844" spans="1:5" ht="25.5">
      <c r="A844" s="390">
        <v>34567</v>
      </c>
      <c r="B844" s="418" t="s">
        <v>10420</v>
      </c>
      <c r="C844" s="420" t="s">
        <v>89</v>
      </c>
      <c r="D844" s="412"/>
      <c r="E844" s="412">
        <v>1.66</v>
      </c>
    </row>
    <row r="845" spans="1:5" ht="38.25">
      <c r="A845" s="389">
        <v>38664</v>
      </c>
      <c r="B845" s="419" t="s">
        <v>10421</v>
      </c>
      <c r="C845" s="421" t="s">
        <v>89</v>
      </c>
      <c r="D845" s="413"/>
      <c r="E845" s="413">
        <v>1.61</v>
      </c>
    </row>
    <row r="846" spans="1:5" ht="25.5">
      <c r="A846" s="390">
        <v>34568</v>
      </c>
      <c r="B846" s="418" t="s">
        <v>10422</v>
      </c>
      <c r="C846" s="420" t="s">
        <v>89</v>
      </c>
      <c r="D846" s="412"/>
      <c r="E846" s="412">
        <v>2.17</v>
      </c>
    </row>
    <row r="847" spans="1:5" ht="25.5">
      <c r="A847" s="389">
        <v>34569</v>
      </c>
      <c r="B847" s="419" t="s">
        <v>10423</v>
      </c>
      <c r="C847" s="421" t="s">
        <v>89</v>
      </c>
      <c r="D847" s="413"/>
      <c r="E847" s="413">
        <v>2.2200000000000002</v>
      </c>
    </row>
    <row r="848" spans="1:5" ht="25.5">
      <c r="A848" s="390">
        <v>34570</v>
      </c>
      <c r="B848" s="418" t="s">
        <v>10424</v>
      </c>
      <c r="C848" s="420" t="s">
        <v>89</v>
      </c>
      <c r="D848" s="412"/>
      <c r="E848" s="412">
        <v>2.37</v>
      </c>
    </row>
    <row r="849" spans="1:5" ht="25.5">
      <c r="A849" s="389">
        <v>25070</v>
      </c>
      <c r="B849" s="419" t="s">
        <v>5736</v>
      </c>
      <c r="C849" s="421" t="s">
        <v>89</v>
      </c>
      <c r="D849" s="413"/>
      <c r="E849" s="413">
        <v>1.82</v>
      </c>
    </row>
    <row r="850" spans="1:5" ht="25.5">
      <c r="A850" s="390">
        <v>34571</v>
      </c>
      <c r="B850" s="418" t="s">
        <v>10425</v>
      </c>
      <c r="C850" s="420" t="s">
        <v>89</v>
      </c>
      <c r="D850" s="412"/>
      <c r="E850" s="412">
        <v>1.85</v>
      </c>
    </row>
    <row r="851" spans="1:5" ht="25.5">
      <c r="A851" s="389">
        <v>34573</v>
      </c>
      <c r="B851" s="419" t="s">
        <v>10426</v>
      </c>
      <c r="C851" s="421" t="s">
        <v>89</v>
      </c>
      <c r="D851" s="413"/>
      <c r="E851" s="413">
        <v>1.95</v>
      </c>
    </row>
    <row r="852" spans="1:5" ht="25.5">
      <c r="A852" s="390">
        <v>37107</v>
      </c>
      <c r="B852" s="418" t="s">
        <v>10427</v>
      </c>
      <c r="C852" s="420" t="s">
        <v>89</v>
      </c>
      <c r="D852" s="412"/>
      <c r="E852" s="412">
        <v>2.88</v>
      </c>
    </row>
    <row r="853" spans="1:5" ht="25.5">
      <c r="A853" s="389">
        <v>34576</v>
      </c>
      <c r="B853" s="419" t="s">
        <v>10428</v>
      </c>
      <c r="C853" s="421" t="s">
        <v>89</v>
      </c>
      <c r="D853" s="413"/>
      <c r="E853" s="413">
        <v>2.7</v>
      </c>
    </row>
    <row r="854" spans="1:5" ht="25.5">
      <c r="A854" s="390">
        <v>34577</v>
      </c>
      <c r="B854" s="418" t="s">
        <v>10429</v>
      </c>
      <c r="C854" s="420" t="s">
        <v>89</v>
      </c>
      <c r="D854" s="412"/>
      <c r="E854" s="412">
        <v>2.88</v>
      </c>
    </row>
    <row r="855" spans="1:5" ht="25.5">
      <c r="A855" s="389">
        <v>34578</v>
      </c>
      <c r="B855" s="419" t="s">
        <v>10430</v>
      </c>
      <c r="C855" s="421" t="s">
        <v>89</v>
      </c>
      <c r="D855" s="413"/>
      <c r="E855" s="413">
        <v>3.2</v>
      </c>
    </row>
    <row r="856" spans="1:5" ht="25.5">
      <c r="A856" s="390">
        <v>34579</v>
      </c>
      <c r="B856" s="418" t="s">
        <v>14719</v>
      </c>
      <c r="C856" s="420" t="s">
        <v>89</v>
      </c>
      <c r="D856" s="412"/>
      <c r="E856" s="412">
        <v>4.09</v>
      </c>
    </row>
    <row r="857" spans="1:5" ht="25.5">
      <c r="A857" s="389">
        <v>25067</v>
      </c>
      <c r="B857" s="419" t="s">
        <v>5737</v>
      </c>
      <c r="C857" s="421" t="s">
        <v>89</v>
      </c>
      <c r="D857" s="413"/>
      <c r="E857" s="413">
        <v>2.37</v>
      </c>
    </row>
    <row r="858" spans="1:5" ht="25.5">
      <c r="A858" s="390">
        <v>34580</v>
      </c>
      <c r="B858" s="418" t="s">
        <v>10431</v>
      </c>
      <c r="C858" s="420" t="s">
        <v>89</v>
      </c>
      <c r="D858" s="412"/>
      <c r="E858" s="412">
        <v>2.57</v>
      </c>
    </row>
    <row r="859" spans="1:5" ht="25.5">
      <c r="A859" s="389">
        <v>25071</v>
      </c>
      <c r="B859" s="419" t="s">
        <v>5738</v>
      </c>
      <c r="C859" s="421" t="s">
        <v>89</v>
      </c>
      <c r="D859" s="413"/>
      <c r="E859" s="413">
        <v>1.24</v>
      </c>
    </row>
    <row r="860" spans="1:5" ht="25.5">
      <c r="A860" s="390">
        <v>34555</v>
      </c>
      <c r="B860" s="418" t="s">
        <v>5739</v>
      </c>
      <c r="C860" s="420" t="s">
        <v>89</v>
      </c>
      <c r="D860" s="412"/>
      <c r="E860" s="412">
        <v>1.94</v>
      </c>
    </row>
    <row r="861" spans="1:5">
      <c r="A861" s="389">
        <v>34583</v>
      </c>
      <c r="B861" s="419" t="s">
        <v>5740</v>
      </c>
      <c r="C861" s="421" t="s">
        <v>82</v>
      </c>
      <c r="D861" s="413"/>
      <c r="E861" s="413">
        <v>44.66</v>
      </c>
    </row>
    <row r="862" spans="1:5">
      <c r="A862" s="390">
        <v>34584</v>
      </c>
      <c r="B862" s="418" t="s">
        <v>5741</v>
      </c>
      <c r="C862" s="420" t="s">
        <v>82</v>
      </c>
      <c r="D862" s="412"/>
      <c r="E862" s="412">
        <v>25</v>
      </c>
    </row>
    <row r="863" spans="1:5" ht="51">
      <c r="A863" s="389">
        <v>709</v>
      </c>
      <c r="B863" s="419" t="s">
        <v>14720</v>
      </c>
      <c r="C863" s="421" t="s">
        <v>82</v>
      </c>
      <c r="D863" s="413"/>
      <c r="E863" s="413">
        <v>223.65</v>
      </c>
    </row>
    <row r="864" spans="1:5" ht="25.5">
      <c r="A864" s="390">
        <v>715</v>
      </c>
      <c r="B864" s="418" t="s">
        <v>10432</v>
      </c>
      <c r="C864" s="420" t="s">
        <v>89</v>
      </c>
      <c r="D864" s="412"/>
      <c r="E864" s="412">
        <v>14.5</v>
      </c>
    </row>
    <row r="865" spans="1:5" ht="25.5">
      <c r="A865" s="389">
        <v>718</v>
      </c>
      <c r="B865" s="419" t="s">
        <v>10433</v>
      </c>
      <c r="C865" s="421" t="s">
        <v>89</v>
      </c>
      <c r="D865" s="413"/>
      <c r="E865" s="413">
        <v>21.61</v>
      </c>
    </row>
    <row r="866" spans="1:5" ht="25.5">
      <c r="A866" s="390">
        <v>10610</v>
      </c>
      <c r="B866" s="418" t="s">
        <v>5742</v>
      </c>
      <c r="C866" s="420" t="s">
        <v>89</v>
      </c>
      <c r="D866" s="412"/>
      <c r="E866" s="412">
        <v>1.49</v>
      </c>
    </row>
    <row r="867" spans="1:5" ht="25.5">
      <c r="A867" s="389">
        <v>34585</v>
      </c>
      <c r="B867" s="419" t="s">
        <v>10434</v>
      </c>
      <c r="C867" s="421" t="s">
        <v>89</v>
      </c>
      <c r="D867" s="413"/>
      <c r="E867" s="413">
        <v>1.51</v>
      </c>
    </row>
    <row r="868" spans="1:5" ht="25.5">
      <c r="A868" s="390">
        <v>34586</v>
      </c>
      <c r="B868" s="418" t="s">
        <v>10435</v>
      </c>
      <c r="C868" s="420" t="s">
        <v>89</v>
      </c>
      <c r="D868" s="412"/>
      <c r="E868" s="412">
        <v>1.53</v>
      </c>
    </row>
    <row r="869" spans="1:5" ht="25.5">
      <c r="A869" s="389">
        <v>38659</v>
      </c>
      <c r="B869" s="419" t="s">
        <v>10436</v>
      </c>
      <c r="C869" s="421" t="s">
        <v>89</v>
      </c>
      <c r="D869" s="413"/>
      <c r="E869" s="413">
        <v>1.59</v>
      </c>
    </row>
    <row r="870" spans="1:5" ht="25.5">
      <c r="A870" s="390">
        <v>34587</v>
      </c>
      <c r="B870" s="418" t="s">
        <v>10437</v>
      </c>
      <c r="C870" s="420" t="s">
        <v>89</v>
      </c>
      <c r="D870" s="412"/>
      <c r="E870" s="412">
        <v>1.88</v>
      </c>
    </row>
    <row r="871" spans="1:5" ht="25.5">
      <c r="A871" s="389">
        <v>34588</v>
      </c>
      <c r="B871" s="419" t="s">
        <v>10438</v>
      </c>
      <c r="C871" s="421" t="s">
        <v>89</v>
      </c>
      <c r="D871" s="413"/>
      <c r="E871" s="413">
        <v>1.97</v>
      </c>
    </row>
    <row r="872" spans="1:5" ht="25.5">
      <c r="A872" s="390">
        <v>34590</v>
      </c>
      <c r="B872" s="418" t="s">
        <v>10439</v>
      </c>
      <c r="C872" s="420" t="s">
        <v>89</v>
      </c>
      <c r="D872" s="412"/>
      <c r="E872" s="412">
        <v>2.12</v>
      </c>
    </row>
    <row r="873" spans="1:5" ht="25.5">
      <c r="A873" s="389">
        <v>34591</v>
      </c>
      <c r="B873" s="419" t="s">
        <v>10440</v>
      </c>
      <c r="C873" s="421" t="s">
        <v>89</v>
      </c>
      <c r="D873" s="413"/>
      <c r="E873" s="413">
        <v>2.65</v>
      </c>
    </row>
    <row r="874" spans="1:5" ht="38.25">
      <c r="A874" s="390">
        <v>679</v>
      </c>
      <c r="B874" s="418" t="s">
        <v>10441</v>
      </c>
      <c r="C874" s="420" t="s">
        <v>82</v>
      </c>
      <c r="D874" s="412"/>
      <c r="E874" s="412">
        <v>54.85</v>
      </c>
    </row>
    <row r="875" spans="1:5" ht="38.25">
      <c r="A875" s="389">
        <v>711</v>
      </c>
      <c r="B875" s="419" t="s">
        <v>10442</v>
      </c>
      <c r="C875" s="421" t="s">
        <v>82</v>
      </c>
      <c r="D875" s="413"/>
      <c r="E875" s="413">
        <v>33.11</v>
      </c>
    </row>
    <row r="876" spans="1:5" ht="38.25">
      <c r="A876" s="390">
        <v>712</v>
      </c>
      <c r="B876" s="418" t="s">
        <v>10443</v>
      </c>
      <c r="C876" s="420" t="s">
        <v>82</v>
      </c>
      <c r="D876" s="412"/>
      <c r="E876" s="412">
        <v>39.28</v>
      </c>
    </row>
    <row r="877" spans="1:5" ht="51">
      <c r="A877" s="389">
        <v>695</v>
      </c>
      <c r="B877" s="419" t="s">
        <v>10444</v>
      </c>
      <c r="C877" s="421" t="s">
        <v>82</v>
      </c>
      <c r="D877" s="413"/>
      <c r="E877" s="413">
        <v>34.56</v>
      </c>
    </row>
    <row r="878" spans="1:5" ht="25.5">
      <c r="A878" s="390">
        <v>674</v>
      </c>
      <c r="B878" s="418" t="s">
        <v>5743</v>
      </c>
      <c r="C878" s="420" t="s">
        <v>82</v>
      </c>
      <c r="D878" s="412"/>
      <c r="E878" s="412">
        <v>33.43</v>
      </c>
    </row>
    <row r="879" spans="1:5" ht="25.5">
      <c r="A879" s="389">
        <v>652</v>
      </c>
      <c r="B879" s="419" t="s">
        <v>5744</v>
      </c>
      <c r="C879" s="421" t="s">
        <v>82</v>
      </c>
      <c r="D879" s="413"/>
      <c r="E879" s="413">
        <v>66.86</v>
      </c>
    </row>
    <row r="880" spans="1:5" ht="25.5">
      <c r="A880" s="390">
        <v>34592</v>
      </c>
      <c r="B880" s="418" t="s">
        <v>5745</v>
      </c>
      <c r="C880" s="420" t="s">
        <v>89</v>
      </c>
      <c r="D880" s="412"/>
      <c r="E880" s="412">
        <v>1.32</v>
      </c>
    </row>
    <row r="881" spans="1:5" ht="25.5">
      <c r="A881" s="389">
        <v>651</v>
      </c>
      <c r="B881" s="419" t="s">
        <v>10445</v>
      </c>
      <c r="C881" s="421" t="s">
        <v>89</v>
      </c>
      <c r="D881" s="413"/>
      <c r="E881" s="413">
        <v>1.51</v>
      </c>
    </row>
    <row r="882" spans="1:5" ht="25.5">
      <c r="A882" s="390">
        <v>37103</v>
      </c>
      <c r="B882" s="418" t="s">
        <v>10446</v>
      </c>
      <c r="C882" s="420" t="s">
        <v>89</v>
      </c>
      <c r="D882" s="412"/>
      <c r="E882" s="412">
        <v>1.55</v>
      </c>
    </row>
    <row r="883" spans="1:5" ht="25.5">
      <c r="A883" s="389">
        <v>654</v>
      </c>
      <c r="B883" s="419" t="s">
        <v>10447</v>
      </c>
      <c r="C883" s="421" t="s">
        <v>89</v>
      </c>
      <c r="D883" s="413"/>
      <c r="E883" s="413">
        <v>1.95</v>
      </c>
    </row>
    <row r="884" spans="1:5" ht="25.5">
      <c r="A884" s="390">
        <v>650</v>
      </c>
      <c r="B884" s="418" t="s">
        <v>13310</v>
      </c>
      <c r="C884" s="420" t="s">
        <v>89</v>
      </c>
      <c r="D884" s="412"/>
      <c r="E884" s="412">
        <v>1.2</v>
      </c>
    </row>
    <row r="885" spans="1:5" ht="25.5">
      <c r="A885" s="389">
        <v>34599</v>
      </c>
      <c r="B885" s="419" t="s">
        <v>5746</v>
      </c>
      <c r="C885" s="421" t="s">
        <v>89</v>
      </c>
      <c r="D885" s="413"/>
      <c r="E885" s="413">
        <v>1.39</v>
      </c>
    </row>
    <row r="886" spans="1:5" ht="25.5">
      <c r="A886" s="390">
        <v>716</v>
      </c>
      <c r="B886" s="418" t="s">
        <v>10448</v>
      </c>
      <c r="C886" s="420" t="s">
        <v>89</v>
      </c>
      <c r="D886" s="412"/>
      <c r="E886" s="412">
        <v>14.66</v>
      </c>
    </row>
    <row r="887" spans="1:5" ht="25.5">
      <c r="A887" s="389">
        <v>11981</v>
      </c>
      <c r="B887" s="419" t="s">
        <v>10449</v>
      </c>
      <c r="C887" s="421" t="s">
        <v>89</v>
      </c>
      <c r="D887" s="413"/>
      <c r="E887" s="413">
        <v>14.82</v>
      </c>
    </row>
    <row r="888" spans="1:5" ht="25.5">
      <c r="A888" s="390">
        <v>12614</v>
      </c>
      <c r="B888" s="418" t="s">
        <v>5747</v>
      </c>
      <c r="C888" s="420" t="s">
        <v>89</v>
      </c>
      <c r="D888" s="412"/>
      <c r="E888" s="412">
        <v>16.39</v>
      </c>
    </row>
    <row r="889" spans="1:5" ht="25.5">
      <c r="A889" s="389">
        <v>12294</v>
      </c>
      <c r="B889" s="419" t="s">
        <v>5748</v>
      </c>
      <c r="C889" s="421" t="s">
        <v>89</v>
      </c>
      <c r="D889" s="413"/>
      <c r="E889" s="413">
        <v>2.2000000000000002</v>
      </c>
    </row>
    <row r="890" spans="1:5" ht="25.5">
      <c r="A890" s="390">
        <v>12295</v>
      </c>
      <c r="B890" s="418" t="s">
        <v>5749</v>
      </c>
      <c r="C890" s="420" t="s">
        <v>89</v>
      </c>
      <c r="D890" s="412"/>
      <c r="E890" s="412">
        <v>2.54</v>
      </c>
    </row>
    <row r="891" spans="1:5" ht="25.5">
      <c r="A891" s="389">
        <v>12296</v>
      </c>
      <c r="B891" s="419" t="s">
        <v>5750</v>
      </c>
      <c r="C891" s="421" t="s">
        <v>89</v>
      </c>
      <c r="D891" s="413"/>
      <c r="E891" s="413">
        <v>1.95</v>
      </c>
    </row>
    <row r="892" spans="1:5" ht="25.5">
      <c r="A892" s="390">
        <v>6140</v>
      </c>
      <c r="B892" s="418" t="s">
        <v>5751</v>
      </c>
      <c r="C892" s="420" t="s">
        <v>89</v>
      </c>
      <c r="D892" s="412"/>
      <c r="E892" s="412">
        <v>2.19</v>
      </c>
    </row>
    <row r="893" spans="1:5" ht="63.75">
      <c r="A893" s="389">
        <v>735</v>
      </c>
      <c r="B893" s="419" t="s">
        <v>10450</v>
      </c>
      <c r="C893" s="421" t="s">
        <v>89</v>
      </c>
      <c r="D893" s="413"/>
      <c r="E893" s="413">
        <v>1173.23</v>
      </c>
    </row>
    <row r="894" spans="1:5" ht="63.75">
      <c r="A894" s="390">
        <v>736</v>
      </c>
      <c r="B894" s="418" t="s">
        <v>10451</v>
      </c>
      <c r="C894" s="420" t="s">
        <v>89</v>
      </c>
      <c r="D894" s="412"/>
      <c r="E894" s="412">
        <v>986.48</v>
      </c>
    </row>
    <row r="895" spans="1:5" ht="63.75">
      <c r="A895" s="389">
        <v>729</v>
      </c>
      <c r="B895" s="419" t="s">
        <v>10452</v>
      </c>
      <c r="C895" s="421" t="s">
        <v>89</v>
      </c>
      <c r="D895" s="413"/>
      <c r="E895" s="413">
        <v>402</v>
      </c>
    </row>
    <row r="896" spans="1:5" ht="51">
      <c r="A896" s="390">
        <v>731</v>
      </c>
      <c r="B896" s="418" t="s">
        <v>10453</v>
      </c>
      <c r="C896" s="420" t="s">
        <v>89</v>
      </c>
      <c r="D896" s="412"/>
      <c r="E896" s="412">
        <v>391.25</v>
      </c>
    </row>
    <row r="897" spans="1:5" ht="76.5">
      <c r="A897" s="389">
        <v>10575</v>
      </c>
      <c r="B897" s="419" t="s">
        <v>14721</v>
      </c>
      <c r="C897" s="421" t="s">
        <v>89</v>
      </c>
      <c r="D897" s="413"/>
      <c r="E897" s="413">
        <v>610.57000000000005</v>
      </c>
    </row>
    <row r="898" spans="1:5" ht="63.75">
      <c r="A898" s="390">
        <v>733</v>
      </c>
      <c r="B898" s="418" t="s">
        <v>10454</v>
      </c>
      <c r="C898" s="420" t="s">
        <v>89</v>
      </c>
      <c r="D898" s="412"/>
      <c r="E898" s="412">
        <v>668.5</v>
      </c>
    </row>
    <row r="899" spans="1:5" ht="63.75">
      <c r="A899" s="389">
        <v>732</v>
      </c>
      <c r="B899" s="419" t="s">
        <v>10455</v>
      </c>
      <c r="C899" s="421" t="s">
        <v>89</v>
      </c>
      <c r="D899" s="413"/>
      <c r="E899" s="413">
        <v>659.51</v>
      </c>
    </row>
    <row r="900" spans="1:5" ht="63.75">
      <c r="A900" s="390">
        <v>737</v>
      </c>
      <c r="B900" s="418" t="s">
        <v>10456</v>
      </c>
      <c r="C900" s="420" t="s">
        <v>89</v>
      </c>
      <c r="D900" s="412"/>
      <c r="E900" s="412">
        <v>3698.34</v>
      </c>
    </row>
    <row r="901" spans="1:5" ht="63.75">
      <c r="A901" s="389">
        <v>738</v>
      </c>
      <c r="B901" s="419" t="s">
        <v>14722</v>
      </c>
      <c r="C901" s="421" t="s">
        <v>89</v>
      </c>
      <c r="D901" s="413"/>
      <c r="E901" s="413">
        <v>1714.89</v>
      </c>
    </row>
    <row r="902" spans="1:5" ht="63.75">
      <c r="A902" s="390">
        <v>740</v>
      </c>
      <c r="B902" s="418" t="s">
        <v>10457</v>
      </c>
      <c r="C902" s="420" t="s">
        <v>89</v>
      </c>
      <c r="D902" s="412"/>
      <c r="E902" s="412">
        <v>3479.16</v>
      </c>
    </row>
    <row r="903" spans="1:5" ht="63.75">
      <c r="A903" s="389">
        <v>734</v>
      </c>
      <c r="B903" s="419" t="s">
        <v>10458</v>
      </c>
      <c r="C903" s="421" t="s">
        <v>89</v>
      </c>
      <c r="D903" s="413"/>
      <c r="E903" s="413">
        <v>706.99</v>
      </c>
    </row>
    <row r="904" spans="1:5" ht="51">
      <c r="A904" s="390">
        <v>25932</v>
      </c>
      <c r="B904" s="418" t="s">
        <v>10459</v>
      </c>
      <c r="C904" s="420" t="s">
        <v>2688</v>
      </c>
      <c r="D904" s="412"/>
      <c r="E904" s="412">
        <v>185</v>
      </c>
    </row>
    <row r="905" spans="1:5" ht="25.5">
      <c r="A905" s="389">
        <v>745</v>
      </c>
      <c r="B905" s="419" t="s">
        <v>5752</v>
      </c>
      <c r="C905" s="421" t="s">
        <v>19</v>
      </c>
      <c r="D905" s="413"/>
      <c r="E905" s="413">
        <v>2.81</v>
      </c>
    </row>
    <row r="906" spans="1:5" ht="25.5">
      <c r="A906" s="390">
        <v>10753</v>
      </c>
      <c r="B906" s="418" t="s">
        <v>5753</v>
      </c>
      <c r="C906" s="420" t="s">
        <v>19</v>
      </c>
      <c r="D906" s="412"/>
      <c r="E906" s="412">
        <v>0.49</v>
      </c>
    </row>
    <row r="907" spans="1:5" ht="76.5">
      <c r="A907" s="389">
        <v>10587</v>
      </c>
      <c r="B907" s="419" t="s">
        <v>10460</v>
      </c>
      <c r="C907" s="421" t="s">
        <v>89</v>
      </c>
      <c r="D907" s="413"/>
      <c r="E907" s="413">
        <v>1584.23</v>
      </c>
    </row>
    <row r="908" spans="1:5" ht="76.5">
      <c r="A908" s="390">
        <v>759</v>
      </c>
      <c r="B908" s="418" t="s">
        <v>10461</v>
      </c>
      <c r="C908" s="420" t="s">
        <v>89</v>
      </c>
      <c r="D908" s="412"/>
      <c r="E908" s="412">
        <v>2277.81</v>
      </c>
    </row>
    <row r="909" spans="1:5" ht="76.5">
      <c r="A909" s="389">
        <v>761</v>
      </c>
      <c r="B909" s="419" t="s">
        <v>10462</v>
      </c>
      <c r="C909" s="421" t="s">
        <v>89</v>
      </c>
      <c r="D909" s="413"/>
      <c r="E909" s="413">
        <v>3861.09</v>
      </c>
    </row>
    <row r="910" spans="1:5" ht="76.5">
      <c r="A910" s="390">
        <v>750</v>
      </c>
      <c r="B910" s="418" t="s">
        <v>10463</v>
      </c>
      <c r="C910" s="420" t="s">
        <v>89</v>
      </c>
      <c r="D910" s="412"/>
      <c r="E910" s="412">
        <v>3665.79</v>
      </c>
    </row>
    <row r="911" spans="1:5" ht="76.5">
      <c r="A911" s="389">
        <v>755</v>
      </c>
      <c r="B911" s="419" t="s">
        <v>10464</v>
      </c>
      <c r="C911" s="421" t="s">
        <v>89</v>
      </c>
      <c r="D911" s="413"/>
      <c r="E911" s="413">
        <v>15042.63</v>
      </c>
    </row>
    <row r="912" spans="1:5" ht="89.25">
      <c r="A912" s="390">
        <v>749</v>
      </c>
      <c r="B912" s="418" t="s">
        <v>10465</v>
      </c>
      <c r="C912" s="420" t="s">
        <v>89</v>
      </c>
      <c r="D912" s="412"/>
      <c r="E912" s="412">
        <v>5532.4</v>
      </c>
    </row>
    <row r="913" spans="1:5" ht="89.25">
      <c r="A913" s="389">
        <v>756</v>
      </c>
      <c r="B913" s="419" t="s">
        <v>13311</v>
      </c>
      <c r="C913" s="421" t="s">
        <v>89</v>
      </c>
      <c r="D913" s="413"/>
      <c r="E913" s="413">
        <v>16406.009999999998</v>
      </c>
    </row>
    <row r="914" spans="1:5" ht="51">
      <c r="A914" s="390">
        <v>4086</v>
      </c>
      <c r="B914" s="418" t="s">
        <v>10466</v>
      </c>
      <c r="C914" s="420" t="s">
        <v>19</v>
      </c>
      <c r="D914" s="412"/>
      <c r="E914" s="412">
        <v>2.13</v>
      </c>
    </row>
    <row r="915" spans="1:5" ht="63.75">
      <c r="A915" s="389">
        <v>4085</v>
      </c>
      <c r="B915" s="419" t="s">
        <v>10467</v>
      </c>
      <c r="C915" s="421" t="s">
        <v>19</v>
      </c>
      <c r="D915" s="413"/>
      <c r="E915" s="413">
        <v>1.64</v>
      </c>
    </row>
    <row r="916" spans="1:5" ht="51">
      <c r="A916" s="390">
        <v>743</v>
      </c>
      <c r="B916" s="418" t="s">
        <v>10468</v>
      </c>
      <c r="C916" s="420" t="s">
        <v>19</v>
      </c>
      <c r="D916" s="412"/>
      <c r="E916" s="412">
        <v>0.86</v>
      </c>
    </row>
    <row r="917" spans="1:5" ht="76.5">
      <c r="A917" s="389">
        <v>4084</v>
      </c>
      <c r="B917" s="419" t="s">
        <v>10469</v>
      </c>
      <c r="C917" s="421" t="s">
        <v>19</v>
      </c>
      <c r="D917" s="413"/>
      <c r="E917" s="413">
        <v>1.28</v>
      </c>
    </row>
    <row r="918" spans="1:5" ht="63.75">
      <c r="A918" s="390">
        <v>757</v>
      </c>
      <c r="B918" s="418" t="s">
        <v>10470</v>
      </c>
      <c r="C918" s="420" t="s">
        <v>89</v>
      </c>
      <c r="D918" s="412"/>
      <c r="E918" s="412">
        <v>7449.38</v>
      </c>
    </row>
    <row r="919" spans="1:5" ht="63.75">
      <c r="A919" s="389">
        <v>10588</v>
      </c>
      <c r="B919" s="419" t="s">
        <v>10471</v>
      </c>
      <c r="C919" s="421" t="s">
        <v>89</v>
      </c>
      <c r="D919" s="413"/>
      <c r="E919" s="413">
        <v>1644.64</v>
      </c>
    </row>
    <row r="920" spans="1:5" ht="63.75">
      <c r="A920" s="390">
        <v>10592</v>
      </c>
      <c r="B920" s="418" t="s">
        <v>10472</v>
      </c>
      <c r="C920" s="420" t="s">
        <v>89</v>
      </c>
      <c r="D920" s="412"/>
      <c r="E920" s="412">
        <v>1986.5</v>
      </c>
    </row>
    <row r="921" spans="1:5" ht="63.75">
      <c r="A921" s="389">
        <v>10589</v>
      </c>
      <c r="B921" s="419" t="s">
        <v>10473</v>
      </c>
      <c r="C921" s="421" t="s">
        <v>89</v>
      </c>
      <c r="D921" s="413"/>
      <c r="E921" s="413">
        <v>2668.74</v>
      </c>
    </row>
    <row r="922" spans="1:5" ht="63.75">
      <c r="A922" s="390">
        <v>760</v>
      </c>
      <c r="B922" s="418" t="s">
        <v>14723</v>
      </c>
      <c r="C922" s="420" t="s">
        <v>89</v>
      </c>
      <c r="D922" s="412"/>
      <c r="E922" s="412">
        <v>14898.75</v>
      </c>
    </row>
    <row r="923" spans="1:5" ht="63.75">
      <c r="A923" s="389">
        <v>751</v>
      </c>
      <c r="B923" s="419" t="s">
        <v>10474</v>
      </c>
      <c r="C923" s="421" t="s">
        <v>89</v>
      </c>
      <c r="D923" s="413"/>
      <c r="E923" s="413">
        <v>2346.5500000000002</v>
      </c>
    </row>
    <row r="924" spans="1:5" ht="63.75">
      <c r="A924" s="390">
        <v>754</v>
      </c>
      <c r="B924" s="418" t="s">
        <v>10475</v>
      </c>
      <c r="C924" s="420" t="s">
        <v>89</v>
      </c>
      <c r="D924" s="412"/>
      <c r="E924" s="412">
        <v>3724.69</v>
      </c>
    </row>
    <row r="925" spans="1:5" ht="25.5">
      <c r="A925" s="389">
        <v>14013</v>
      </c>
      <c r="B925" s="419" t="s">
        <v>5754</v>
      </c>
      <c r="C925" s="421" t="s">
        <v>89</v>
      </c>
      <c r="D925" s="413"/>
      <c r="E925" s="413">
        <v>99937.02</v>
      </c>
    </row>
    <row r="926" spans="1:5" ht="25.5">
      <c r="A926" s="390">
        <v>5081</v>
      </c>
      <c r="B926" s="418" t="s">
        <v>5755</v>
      </c>
      <c r="C926" s="420" t="s">
        <v>2689</v>
      </c>
      <c r="D926" s="412"/>
      <c r="E926" s="412">
        <v>29.52</v>
      </c>
    </row>
    <row r="927" spans="1:5" ht="25.5">
      <c r="A927" s="389">
        <v>12893</v>
      </c>
      <c r="B927" s="419" t="s">
        <v>14724</v>
      </c>
      <c r="C927" s="421" t="s">
        <v>2689</v>
      </c>
      <c r="D927" s="413"/>
      <c r="E927" s="413">
        <v>37.380000000000003</v>
      </c>
    </row>
    <row r="928" spans="1:5">
      <c r="A928" s="390">
        <v>12615</v>
      </c>
      <c r="B928" s="418" t="s">
        <v>5756</v>
      </c>
      <c r="C928" s="420" t="s">
        <v>89</v>
      </c>
      <c r="D928" s="412"/>
      <c r="E928" s="412">
        <v>3.53</v>
      </c>
    </row>
    <row r="929" spans="1:5" ht="25.5">
      <c r="A929" s="389">
        <v>11685</v>
      </c>
      <c r="B929" s="419" t="s">
        <v>5757</v>
      </c>
      <c r="C929" s="421" t="s">
        <v>89</v>
      </c>
      <c r="D929" s="413"/>
      <c r="E929" s="413">
        <v>14.53</v>
      </c>
    </row>
    <row r="930" spans="1:5" ht="25.5">
      <c r="A930" s="390">
        <v>11679</v>
      </c>
      <c r="B930" s="418" t="s">
        <v>10476</v>
      </c>
      <c r="C930" s="420" t="s">
        <v>89</v>
      </c>
      <c r="D930" s="412"/>
      <c r="E930" s="412">
        <v>5.8</v>
      </c>
    </row>
    <row r="931" spans="1:5" ht="25.5">
      <c r="A931" s="389">
        <v>11680</v>
      </c>
      <c r="B931" s="419" t="s">
        <v>10477</v>
      </c>
      <c r="C931" s="421" t="s">
        <v>89</v>
      </c>
      <c r="D931" s="413"/>
      <c r="E931" s="413">
        <v>4.78</v>
      </c>
    </row>
    <row r="932" spans="1:5" ht="25.5">
      <c r="A932" s="390">
        <v>2512</v>
      </c>
      <c r="B932" s="418" t="s">
        <v>5758</v>
      </c>
      <c r="C932" s="420" t="s">
        <v>89</v>
      </c>
      <c r="D932" s="412"/>
      <c r="E932" s="412">
        <v>15.88</v>
      </c>
    </row>
    <row r="933" spans="1:5" ht="25.5">
      <c r="A933" s="389">
        <v>13385</v>
      </c>
      <c r="B933" s="419" t="s">
        <v>5759</v>
      </c>
      <c r="C933" s="421" t="s">
        <v>89</v>
      </c>
      <c r="D933" s="413"/>
      <c r="E933" s="413">
        <v>87.95</v>
      </c>
    </row>
    <row r="934" spans="1:5" ht="51">
      <c r="A934" s="390">
        <v>4350</v>
      </c>
      <c r="B934" s="418" t="s">
        <v>13312</v>
      </c>
      <c r="C934" s="420" t="s">
        <v>89</v>
      </c>
      <c r="D934" s="412"/>
      <c r="E934" s="412">
        <v>0.37</v>
      </c>
    </row>
    <row r="935" spans="1:5" ht="25.5">
      <c r="A935" s="389">
        <v>764</v>
      </c>
      <c r="B935" s="419" t="s">
        <v>5760</v>
      </c>
      <c r="C935" s="421" t="s">
        <v>89</v>
      </c>
      <c r="D935" s="413"/>
      <c r="E935" s="413">
        <v>4.28</v>
      </c>
    </row>
    <row r="936" spans="1:5" ht="38.25">
      <c r="A936" s="390">
        <v>831</v>
      </c>
      <c r="B936" s="418" t="s">
        <v>13313</v>
      </c>
      <c r="C936" s="420" t="s">
        <v>89</v>
      </c>
      <c r="D936" s="412"/>
      <c r="E936" s="412">
        <v>40.36</v>
      </c>
    </row>
    <row r="937" spans="1:5" ht="38.25">
      <c r="A937" s="389">
        <v>828</v>
      </c>
      <c r="B937" s="419" t="s">
        <v>13314</v>
      </c>
      <c r="C937" s="421" t="s">
        <v>89</v>
      </c>
      <c r="D937" s="413"/>
      <c r="E937" s="413">
        <v>0.3</v>
      </c>
    </row>
    <row r="938" spans="1:5" ht="38.25">
      <c r="A938" s="390">
        <v>829</v>
      </c>
      <c r="B938" s="418" t="s">
        <v>13315</v>
      </c>
      <c r="C938" s="420" t="s">
        <v>89</v>
      </c>
      <c r="D938" s="412"/>
      <c r="E938" s="412">
        <v>0.56999999999999995</v>
      </c>
    </row>
    <row r="939" spans="1:5" ht="38.25">
      <c r="A939" s="389">
        <v>812</v>
      </c>
      <c r="B939" s="419" t="s">
        <v>13316</v>
      </c>
      <c r="C939" s="421" t="s">
        <v>89</v>
      </c>
      <c r="D939" s="413"/>
      <c r="E939" s="413">
        <v>1.2</v>
      </c>
    </row>
    <row r="940" spans="1:5" ht="38.25">
      <c r="A940" s="390">
        <v>819</v>
      </c>
      <c r="B940" s="418" t="s">
        <v>13317</v>
      </c>
      <c r="C940" s="420" t="s">
        <v>89</v>
      </c>
      <c r="D940" s="412"/>
      <c r="E940" s="412">
        <v>2.13</v>
      </c>
    </row>
    <row r="941" spans="1:5" ht="38.25">
      <c r="A941" s="389">
        <v>818</v>
      </c>
      <c r="B941" s="419" t="s">
        <v>13318</v>
      </c>
      <c r="C941" s="421" t="s">
        <v>89</v>
      </c>
      <c r="D941" s="413"/>
      <c r="E941" s="413">
        <v>3.99</v>
      </c>
    </row>
    <row r="942" spans="1:5" ht="38.25">
      <c r="A942" s="390">
        <v>823</v>
      </c>
      <c r="B942" s="418" t="s">
        <v>14725</v>
      </c>
      <c r="C942" s="420" t="s">
        <v>89</v>
      </c>
      <c r="D942" s="412"/>
      <c r="E942" s="412">
        <v>9.84</v>
      </c>
    </row>
    <row r="943" spans="1:5" ht="38.25">
      <c r="A943" s="389">
        <v>832</v>
      </c>
      <c r="B943" s="419" t="s">
        <v>13319</v>
      </c>
      <c r="C943" s="421" t="s">
        <v>89</v>
      </c>
      <c r="D943" s="413"/>
      <c r="E943" s="413">
        <v>1.27</v>
      </c>
    </row>
    <row r="944" spans="1:5" ht="38.25">
      <c r="A944" s="390">
        <v>833</v>
      </c>
      <c r="B944" s="418" t="s">
        <v>13320</v>
      </c>
      <c r="C944" s="420" t="s">
        <v>89</v>
      </c>
      <c r="D944" s="412"/>
      <c r="E944" s="412">
        <v>1.87</v>
      </c>
    </row>
    <row r="945" spans="1:5" ht="38.25">
      <c r="A945" s="389">
        <v>834</v>
      </c>
      <c r="B945" s="419" t="s">
        <v>13321</v>
      </c>
      <c r="C945" s="421" t="s">
        <v>89</v>
      </c>
      <c r="D945" s="413"/>
      <c r="E945" s="413">
        <v>2.06</v>
      </c>
    </row>
    <row r="946" spans="1:5" ht="38.25">
      <c r="A946" s="390">
        <v>825</v>
      </c>
      <c r="B946" s="418" t="s">
        <v>13322</v>
      </c>
      <c r="C946" s="420" t="s">
        <v>89</v>
      </c>
      <c r="D946" s="412"/>
      <c r="E946" s="412">
        <v>2.21</v>
      </c>
    </row>
    <row r="947" spans="1:5" ht="38.25">
      <c r="A947" s="389">
        <v>813</v>
      </c>
      <c r="B947" s="419" t="s">
        <v>13323</v>
      </c>
      <c r="C947" s="421" t="s">
        <v>89</v>
      </c>
      <c r="D947" s="413"/>
      <c r="E947" s="413">
        <v>2.7</v>
      </c>
    </row>
    <row r="948" spans="1:5" ht="38.25">
      <c r="A948" s="390">
        <v>820</v>
      </c>
      <c r="B948" s="418" t="s">
        <v>13324</v>
      </c>
      <c r="C948" s="420" t="s">
        <v>89</v>
      </c>
      <c r="D948" s="412"/>
      <c r="E948" s="412">
        <v>2.95</v>
      </c>
    </row>
    <row r="949" spans="1:5" ht="38.25">
      <c r="A949" s="389">
        <v>816</v>
      </c>
      <c r="B949" s="419" t="s">
        <v>13325</v>
      </c>
      <c r="C949" s="421" t="s">
        <v>89</v>
      </c>
      <c r="D949" s="413"/>
      <c r="E949" s="413">
        <v>5.04</v>
      </c>
    </row>
    <row r="950" spans="1:5" ht="38.25">
      <c r="A950" s="390">
        <v>814</v>
      </c>
      <c r="B950" s="418" t="s">
        <v>13326</v>
      </c>
      <c r="C950" s="420" t="s">
        <v>89</v>
      </c>
      <c r="D950" s="412"/>
      <c r="E950" s="412">
        <v>6.29</v>
      </c>
    </row>
    <row r="951" spans="1:5" ht="38.25">
      <c r="A951" s="389">
        <v>815</v>
      </c>
      <c r="B951" s="419" t="s">
        <v>13327</v>
      </c>
      <c r="C951" s="421" t="s">
        <v>89</v>
      </c>
      <c r="D951" s="413"/>
      <c r="E951" s="413">
        <v>6.45</v>
      </c>
    </row>
    <row r="952" spans="1:5" ht="38.25">
      <c r="A952" s="390">
        <v>822</v>
      </c>
      <c r="B952" s="418" t="s">
        <v>13328</v>
      </c>
      <c r="C952" s="420" t="s">
        <v>89</v>
      </c>
      <c r="D952" s="412"/>
      <c r="E952" s="412">
        <v>7.47</v>
      </c>
    </row>
    <row r="953" spans="1:5" ht="38.25">
      <c r="A953" s="389">
        <v>821</v>
      </c>
      <c r="B953" s="419" t="s">
        <v>13329</v>
      </c>
      <c r="C953" s="421" t="s">
        <v>89</v>
      </c>
      <c r="D953" s="413"/>
      <c r="E953" s="413">
        <v>8.93</v>
      </c>
    </row>
    <row r="954" spans="1:5" ht="38.25">
      <c r="A954" s="390">
        <v>817</v>
      </c>
      <c r="B954" s="418" t="s">
        <v>13330</v>
      </c>
      <c r="C954" s="420" t="s">
        <v>89</v>
      </c>
      <c r="D954" s="412"/>
      <c r="E954" s="412">
        <v>12.21</v>
      </c>
    </row>
    <row r="955" spans="1:5" ht="25.5">
      <c r="A955" s="389">
        <v>20086</v>
      </c>
      <c r="B955" s="419" t="s">
        <v>14726</v>
      </c>
      <c r="C955" s="421" t="s">
        <v>89</v>
      </c>
      <c r="D955" s="413"/>
      <c r="E955" s="413">
        <v>1.68</v>
      </c>
    </row>
    <row r="956" spans="1:5" ht="25.5">
      <c r="A956" s="390">
        <v>792</v>
      </c>
      <c r="B956" s="418" t="s">
        <v>13331</v>
      </c>
      <c r="C956" s="420" t="s">
        <v>89</v>
      </c>
      <c r="D956" s="412"/>
      <c r="E956" s="412">
        <v>1.72</v>
      </c>
    </row>
    <row r="957" spans="1:5" ht="25.5">
      <c r="A957" s="389">
        <v>845</v>
      </c>
      <c r="B957" s="419" t="s">
        <v>5761</v>
      </c>
      <c r="C957" s="421" t="s">
        <v>347</v>
      </c>
      <c r="D957" s="413"/>
      <c r="E957" s="413">
        <v>9.7200000000000006</v>
      </c>
    </row>
    <row r="958" spans="1:5" ht="25.5">
      <c r="A958" s="390">
        <v>850</v>
      </c>
      <c r="B958" s="418" t="s">
        <v>5762</v>
      </c>
      <c r="C958" s="420" t="s">
        <v>347</v>
      </c>
      <c r="D958" s="412"/>
      <c r="E958" s="412">
        <v>0.64</v>
      </c>
    </row>
    <row r="959" spans="1:5" ht="25.5">
      <c r="A959" s="389">
        <v>851</v>
      </c>
      <c r="B959" s="419" t="s">
        <v>14727</v>
      </c>
      <c r="C959" s="421" t="s">
        <v>347</v>
      </c>
      <c r="D959" s="413"/>
      <c r="E959" s="413">
        <v>0.81</v>
      </c>
    </row>
    <row r="960" spans="1:5" ht="25.5">
      <c r="A960" s="390">
        <v>855</v>
      </c>
      <c r="B960" s="418" t="s">
        <v>5763</v>
      </c>
      <c r="C960" s="420" t="s">
        <v>347</v>
      </c>
      <c r="D960" s="412"/>
      <c r="E960" s="412">
        <v>1.19</v>
      </c>
    </row>
    <row r="961" spans="1:5" ht="25.5">
      <c r="A961" s="389">
        <v>852</v>
      </c>
      <c r="B961" s="419" t="s">
        <v>5764</v>
      </c>
      <c r="C961" s="421" t="s">
        <v>347</v>
      </c>
      <c r="D961" s="413"/>
      <c r="E961" s="413">
        <v>1.83</v>
      </c>
    </row>
    <row r="962" spans="1:5" ht="25.5">
      <c r="A962" s="390">
        <v>853</v>
      </c>
      <c r="B962" s="418" t="s">
        <v>5765</v>
      </c>
      <c r="C962" s="420" t="s">
        <v>347</v>
      </c>
      <c r="D962" s="412"/>
      <c r="E962" s="412">
        <v>1.86</v>
      </c>
    </row>
    <row r="963" spans="1:5" ht="25.5">
      <c r="A963" s="389">
        <v>843</v>
      </c>
      <c r="B963" s="419" t="s">
        <v>5766</v>
      </c>
      <c r="C963" s="421" t="s">
        <v>347</v>
      </c>
      <c r="D963" s="413"/>
      <c r="E963" s="413">
        <v>2.67</v>
      </c>
    </row>
    <row r="964" spans="1:5" ht="38.25">
      <c r="A964" s="390">
        <v>856</v>
      </c>
      <c r="B964" s="418" t="s">
        <v>14728</v>
      </c>
      <c r="C964" s="420" t="s">
        <v>347</v>
      </c>
      <c r="D964" s="412"/>
      <c r="E964" s="412">
        <v>4.3600000000000003</v>
      </c>
    </row>
    <row r="965" spans="1:5" ht="25.5">
      <c r="A965" s="389">
        <v>844</v>
      </c>
      <c r="B965" s="419" t="s">
        <v>5767</v>
      </c>
      <c r="C965" s="421" t="s">
        <v>347</v>
      </c>
      <c r="D965" s="413"/>
      <c r="E965" s="413">
        <v>5.53</v>
      </c>
    </row>
    <row r="966" spans="1:5">
      <c r="A966" s="390">
        <v>4374</v>
      </c>
      <c r="B966" s="418" t="s">
        <v>10478</v>
      </c>
      <c r="C966" s="420" t="s">
        <v>89</v>
      </c>
      <c r="D966" s="412"/>
      <c r="E966" s="412">
        <v>0.26</v>
      </c>
    </row>
    <row r="967" spans="1:5" ht="25.5">
      <c r="A967" s="389">
        <v>7568</v>
      </c>
      <c r="B967" s="419" t="s">
        <v>5768</v>
      </c>
      <c r="C967" s="421" t="s">
        <v>89</v>
      </c>
      <c r="D967" s="413"/>
      <c r="E967" s="413">
        <v>0.47</v>
      </c>
    </row>
    <row r="968" spans="1:5" ht="38.25">
      <c r="A968" s="390">
        <v>7584</v>
      </c>
      <c r="B968" s="418" t="s">
        <v>5769</v>
      </c>
      <c r="C968" s="420" t="s">
        <v>89</v>
      </c>
      <c r="D968" s="412"/>
      <c r="E968" s="412">
        <v>0.7</v>
      </c>
    </row>
    <row r="969" spans="1:5">
      <c r="A969" s="389">
        <v>11945</v>
      </c>
      <c r="B969" s="419" t="s">
        <v>5770</v>
      </c>
      <c r="C969" s="421" t="s">
        <v>89</v>
      </c>
      <c r="D969" s="413"/>
      <c r="E969" s="413">
        <v>0.05</v>
      </c>
    </row>
    <row r="970" spans="1:5">
      <c r="A970" s="390">
        <v>11946</v>
      </c>
      <c r="B970" s="418" t="s">
        <v>5771</v>
      </c>
      <c r="C970" s="420" t="s">
        <v>89</v>
      </c>
      <c r="D970" s="412"/>
      <c r="E970" s="412">
        <v>7.0000000000000007E-2</v>
      </c>
    </row>
    <row r="971" spans="1:5" ht="25.5">
      <c r="A971" s="389">
        <v>11950</v>
      </c>
      <c r="B971" s="419" t="s">
        <v>5772</v>
      </c>
      <c r="C971" s="421" t="s">
        <v>89</v>
      </c>
      <c r="D971" s="413"/>
      <c r="E971" s="413">
        <v>0.21</v>
      </c>
    </row>
    <row r="972" spans="1:5">
      <c r="A972" s="390">
        <v>4376</v>
      </c>
      <c r="B972" s="418" t="s">
        <v>5773</v>
      </c>
      <c r="C972" s="420" t="s">
        <v>89</v>
      </c>
      <c r="D972" s="412"/>
      <c r="E972" s="412">
        <v>0.14000000000000001</v>
      </c>
    </row>
    <row r="973" spans="1:5" ht="25.5">
      <c r="A973" s="389">
        <v>7583</v>
      </c>
      <c r="B973" s="419" t="s">
        <v>5774</v>
      </c>
      <c r="C973" s="421" t="s">
        <v>89</v>
      </c>
      <c r="D973" s="413"/>
      <c r="E973" s="413">
        <v>0.23</v>
      </c>
    </row>
    <row r="974" spans="1:5" ht="25.5">
      <c r="A974" s="390">
        <v>847</v>
      </c>
      <c r="B974" s="418" t="s">
        <v>5775</v>
      </c>
      <c r="C974" s="420" t="s">
        <v>89</v>
      </c>
      <c r="D974" s="412"/>
      <c r="E974" s="412">
        <v>12.03</v>
      </c>
    </row>
    <row r="975" spans="1:5" ht="25.5">
      <c r="A975" s="389">
        <v>846</v>
      </c>
      <c r="B975" s="419" t="s">
        <v>5776</v>
      </c>
      <c r="C975" s="421" t="s">
        <v>89</v>
      </c>
      <c r="D975" s="413"/>
      <c r="E975" s="413">
        <v>2.92</v>
      </c>
    </row>
    <row r="976" spans="1:5" ht="25.5">
      <c r="A976" s="390">
        <v>854</v>
      </c>
      <c r="B976" s="418" t="s">
        <v>5777</v>
      </c>
      <c r="C976" s="420" t="s">
        <v>89</v>
      </c>
      <c r="D976" s="412"/>
      <c r="E976" s="412">
        <v>15.22</v>
      </c>
    </row>
    <row r="977" spans="1:5" ht="25.5">
      <c r="A977" s="389">
        <v>848</v>
      </c>
      <c r="B977" s="419" t="s">
        <v>5778</v>
      </c>
      <c r="C977" s="421" t="s">
        <v>89</v>
      </c>
      <c r="D977" s="413"/>
      <c r="E977" s="413">
        <v>14.31</v>
      </c>
    </row>
    <row r="978" spans="1:5" ht="25.5">
      <c r="A978" s="390">
        <v>790</v>
      </c>
      <c r="B978" s="418" t="s">
        <v>5779</v>
      </c>
      <c r="C978" s="420" t="s">
        <v>89</v>
      </c>
      <c r="D978" s="412"/>
      <c r="E978" s="412">
        <v>9.6</v>
      </c>
    </row>
    <row r="979" spans="1:5" ht="25.5">
      <c r="A979" s="389">
        <v>766</v>
      </c>
      <c r="B979" s="419" t="s">
        <v>5780</v>
      </c>
      <c r="C979" s="421" t="s">
        <v>89</v>
      </c>
      <c r="D979" s="413"/>
      <c r="E979" s="413">
        <v>9.27</v>
      </c>
    </row>
    <row r="980" spans="1:5" ht="25.5">
      <c r="A980" s="390">
        <v>791</v>
      </c>
      <c r="B980" s="418" t="s">
        <v>5781</v>
      </c>
      <c r="C980" s="420" t="s">
        <v>89</v>
      </c>
      <c r="D980" s="412"/>
      <c r="E980" s="412">
        <v>9.5299999999999994</v>
      </c>
    </row>
    <row r="981" spans="1:5" ht="25.5">
      <c r="A981" s="389">
        <v>767</v>
      </c>
      <c r="B981" s="419" t="s">
        <v>5782</v>
      </c>
      <c r="C981" s="421" t="s">
        <v>89</v>
      </c>
      <c r="D981" s="413"/>
      <c r="E981" s="413">
        <v>9.42</v>
      </c>
    </row>
    <row r="982" spans="1:5" ht="25.5">
      <c r="A982" s="390">
        <v>768</v>
      </c>
      <c r="B982" s="418" t="s">
        <v>5783</v>
      </c>
      <c r="C982" s="420" t="s">
        <v>89</v>
      </c>
      <c r="D982" s="412"/>
      <c r="E982" s="412">
        <v>6.55</v>
      </c>
    </row>
    <row r="983" spans="1:5" ht="25.5">
      <c r="A983" s="389">
        <v>789</v>
      </c>
      <c r="B983" s="419" t="s">
        <v>5784</v>
      </c>
      <c r="C983" s="421" t="s">
        <v>89</v>
      </c>
      <c r="D983" s="413"/>
      <c r="E983" s="413">
        <v>6.62</v>
      </c>
    </row>
    <row r="984" spans="1:5" ht="25.5">
      <c r="A984" s="390">
        <v>769</v>
      </c>
      <c r="B984" s="418" t="s">
        <v>5785</v>
      </c>
      <c r="C984" s="420" t="s">
        <v>89</v>
      </c>
      <c r="D984" s="412"/>
      <c r="E984" s="412">
        <v>6.62</v>
      </c>
    </row>
    <row r="985" spans="1:5" ht="25.5">
      <c r="A985" s="389">
        <v>770</v>
      </c>
      <c r="B985" s="419" t="s">
        <v>5786</v>
      </c>
      <c r="C985" s="421" t="s">
        <v>89</v>
      </c>
      <c r="D985" s="413"/>
      <c r="E985" s="413">
        <v>2.0099999999999998</v>
      </c>
    </row>
    <row r="986" spans="1:5" ht="25.5">
      <c r="A986" s="390">
        <v>12394</v>
      </c>
      <c r="B986" s="418" t="s">
        <v>5787</v>
      </c>
      <c r="C986" s="420" t="s">
        <v>89</v>
      </c>
      <c r="D986" s="412"/>
      <c r="E986" s="412">
        <v>1.97</v>
      </c>
    </row>
    <row r="987" spans="1:5" ht="25.5">
      <c r="A987" s="389">
        <v>765</v>
      </c>
      <c r="B987" s="419" t="s">
        <v>5788</v>
      </c>
      <c r="C987" s="421" t="s">
        <v>89</v>
      </c>
      <c r="D987" s="413"/>
      <c r="E987" s="413">
        <v>4.21</v>
      </c>
    </row>
    <row r="988" spans="1:5" ht="25.5">
      <c r="A988" s="390">
        <v>787</v>
      </c>
      <c r="B988" s="418" t="s">
        <v>5789</v>
      </c>
      <c r="C988" s="420" t="s">
        <v>89</v>
      </c>
      <c r="D988" s="412"/>
      <c r="E988" s="412">
        <v>16</v>
      </c>
    </row>
    <row r="989" spans="1:5" ht="25.5">
      <c r="A989" s="389">
        <v>774</v>
      </c>
      <c r="B989" s="419" t="s">
        <v>5790</v>
      </c>
      <c r="C989" s="421" t="s">
        <v>89</v>
      </c>
      <c r="D989" s="413"/>
      <c r="E989" s="413">
        <v>16.260000000000002</v>
      </c>
    </row>
    <row r="990" spans="1:5" ht="25.5">
      <c r="A990" s="390">
        <v>773</v>
      </c>
      <c r="B990" s="418" t="s">
        <v>5791</v>
      </c>
      <c r="C990" s="420" t="s">
        <v>89</v>
      </c>
      <c r="D990" s="412"/>
      <c r="E990" s="412">
        <v>16.260000000000002</v>
      </c>
    </row>
    <row r="991" spans="1:5" ht="25.5">
      <c r="A991" s="389">
        <v>775</v>
      </c>
      <c r="B991" s="419" t="s">
        <v>5792</v>
      </c>
      <c r="C991" s="421" t="s">
        <v>89</v>
      </c>
      <c r="D991" s="413"/>
      <c r="E991" s="413">
        <v>16.52</v>
      </c>
    </row>
    <row r="992" spans="1:5" ht="25.5">
      <c r="A992" s="390">
        <v>788</v>
      </c>
      <c r="B992" s="418" t="s">
        <v>5793</v>
      </c>
      <c r="C992" s="420" t="s">
        <v>89</v>
      </c>
      <c r="D992" s="412"/>
      <c r="E992" s="412">
        <v>11.28</v>
      </c>
    </row>
    <row r="993" spans="1:5" ht="25.5">
      <c r="A993" s="389">
        <v>772</v>
      </c>
      <c r="B993" s="419" t="s">
        <v>5794</v>
      </c>
      <c r="C993" s="421" t="s">
        <v>89</v>
      </c>
      <c r="D993" s="413"/>
      <c r="E993" s="413">
        <v>11.02</v>
      </c>
    </row>
    <row r="994" spans="1:5" ht="25.5">
      <c r="A994" s="390">
        <v>771</v>
      </c>
      <c r="B994" s="418" t="s">
        <v>5795</v>
      </c>
      <c r="C994" s="420" t="s">
        <v>89</v>
      </c>
      <c r="D994" s="412"/>
      <c r="E994" s="412">
        <v>11.17</v>
      </c>
    </row>
    <row r="995" spans="1:5" ht="25.5">
      <c r="A995" s="389">
        <v>779</v>
      </c>
      <c r="B995" s="419" t="s">
        <v>5796</v>
      </c>
      <c r="C995" s="421" t="s">
        <v>89</v>
      </c>
      <c r="D995" s="413"/>
      <c r="E995" s="413">
        <v>2.94</v>
      </c>
    </row>
    <row r="996" spans="1:5" ht="25.5">
      <c r="A996" s="390">
        <v>776</v>
      </c>
      <c r="B996" s="418" t="s">
        <v>5797</v>
      </c>
      <c r="C996" s="420" t="s">
        <v>89</v>
      </c>
      <c r="D996" s="412"/>
      <c r="E996" s="412">
        <v>18.72</v>
      </c>
    </row>
    <row r="997" spans="1:5" ht="25.5">
      <c r="A997" s="389">
        <v>777</v>
      </c>
      <c r="B997" s="419" t="s">
        <v>5798</v>
      </c>
      <c r="C997" s="421" t="s">
        <v>89</v>
      </c>
      <c r="D997" s="413"/>
      <c r="E997" s="413">
        <v>19.350000000000001</v>
      </c>
    </row>
    <row r="998" spans="1:5" ht="25.5">
      <c r="A998" s="390">
        <v>778</v>
      </c>
      <c r="B998" s="418" t="s">
        <v>5799</v>
      </c>
      <c r="C998" s="420" t="s">
        <v>89</v>
      </c>
      <c r="D998" s="412"/>
      <c r="E998" s="412">
        <v>19.350000000000001</v>
      </c>
    </row>
    <row r="999" spans="1:5" ht="25.5">
      <c r="A999" s="389">
        <v>780</v>
      </c>
      <c r="B999" s="419" t="s">
        <v>5800</v>
      </c>
      <c r="C999" s="421" t="s">
        <v>89</v>
      </c>
      <c r="D999" s="413"/>
      <c r="E999" s="413">
        <v>19.579999999999998</v>
      </c>
    </row>
    <row r="1000" spans="1:5" ht="25.5">
      <c r="A1000" s="390">
        <v>781</v>
      </c>
      <c r="B1000" s="418" t="s">
        <v>5801</v>
      </c>
      <c r="C1000" s="420" t="s">
        <v>89</v>
      </c>
      <c r="D1000" s="412"/>
      <c r="E1000" s="412">
        <v>49.09</v>
      </c>
    </row>
    <row r="1001" spans="1:5" ht="25.5">
      <c r="A1001" s="389">
        <v>786</v>
      </c>
      <c r="B1001" s="419" t="s">
        <v>5802</v>
      </c>
      <c r="C1001" s="421" t="s">
        <v>89</v>
      </c>
      <c r="D1001" s="413"/>
      <c r="E1001" s="413">
        <v>49.09</v>
      </c>
    </row>
    <row r="1002" spans="1:5" ht="25.5">
      <c r="A1002" s="390">
        <v>782</v>
      </c>
      <c r="B1002" s="418" t="s">
        <v>5803</v>
      </c>
      <c r="C1002" s="420" t="s">
        <v>89</v>
      </c>
      <c r="D1002" s="412"/>
      <c r="E1002" s="412">
        <v>49.09</v>
      </c>
    </row>
    <row r="1003" spans="1:5" ht="25.5">
      <c r="A1003" s="389">
        <v>783</v>
      </c>
      <c r="B1003" s="419" t="s">
        <v>5804</v>
      </c>
      <c r="C1003" s="421" t="s">
        <v>89</v>
      </c>
      <c r="D1003" s="413"/>
      <c r="E1003" s="413">
        <v>80.02</v>
      </c>
    </row>
    <row r="1004" spans="1:5" ht="25.5">
      <c r="A1004" s="390">
        <v>785</v>
      </c>
      <c r="B1004" s="418" t="s">
        <v>5805</v>
      </c>
      <c r="C1004" s="420" t="s">
        <v>89</v>
      </c>
      <c r="D1004" s="412"/>
      <c r="E1004" s="412">
        <v>119.39</v>
      </c>
    </row>
    <row r="1005" spans="1:5" ht="25.5">
      <c r="A1005" s="389">
        <v>784</v>
      </c>
      <c r="B1005" s="419" t="s">
        <v>5806</v>
      </c>
      <c r="C1005" s="421" t="s">
        <v>89</v>
      </c>
      <c r="D1005" s="413"/>
      <c r="E1005" s="413">
        <v>111.65</v>
      </c>
    </row>
    <row r="1006" spans="1:5">
      <c r="A1006" s="390">
        <v>797</v>
      </c>
      <c r="B1006" s="418" t="s">
        <v>13332</v>
      </c>
      <c r="C1006" s="420" t="s">
        <v>89</v>
      </c>
      <c r="D1006" s="412"/>
      <c r="E1006" s="412">
        <v>4.01</v>
      </c>
    </row>
    <row r="1007" spans="1:5">
      <c r="A1007" s="389">
        <v>798</v>
      </c>
      <c r="B1007" s="419" t="s">
        <v>14729</v>
      </c>
      <c r="C1007" s="421" t="s">
        <v>89</v>
      </c>
      <c r="D1007" s="413"/>
      <c r="E1007" s="413">
        <v>0.59</v>
      </c>
    </row>
    <row r="1008" spans="1:5" ht="25.5">
      <c r="A1008" s="390">
        <v>796</v>
      </c>
      <c r="B1008" s="418" t="s">
        <v>13333</v>
      </c>
      <c r="C1008" s="420" t="s">
        <v>89</v>
      </c>
      <c r="D1008" s="412"/>
      <c r="E1008" s="412">
        <v>3.95</v>
      </c>
    </row>
    <row r="1009" spans="1:5">
      <c r="A1009" s="389">
        <v>799</v>
      </c>
      <c r="B1009" s="419" t="s">
        <v>13334</v>
      </c>
      <c r="C1009" s="421" t="s">
        <v>89</v>
      </c>
      <c r="D1009" s="413"/>
      <c r="E1009" s="413">
        <v>1.82</v>
      </c>
    </row>
    <row r="1010" spans="1:5" ht="25.5">
      <c r="A1010" s="390">
        <v>830</v>
      </c>
      <c r="B1010" s="418" t="s">
        <v>5807</v>
      </c>
      <c r="C1010" s="420" t="s">
        <v>89</v>
      </c>
      <c r="D1010" s="412"/>
      <c r="E1010" s="412">
        <v>10.199999999999999</v>
      </c>
    </row>
    <row r="1011" spans="1:5" ht="25.5">
      <c r="A1011" s="389">
        <v>826</v>
      </c>
      <c r="B1011" s="419" t="s">
        <v>10479</v>
      </c>
      <c r="C1011" s="421" t="s">
        <v>89</v>
      </c>
      <c r="D1011" s="413"/>
      <c r="E1011" s="413">
        <v>17.22</v>
      </c>
    </row>
    <row r="1012" spans="1:5" ht="38.25">
      <c r="A1012" s="390">
        <v>827</v>
      </c>
      <c r="B1012" s="418" t="s">
        <v>14730</v>
      </c>
      <c r="C1012" s="420" t="s">
        <v>89</v>
      </c>
      <c r="D1012" s="412"/>
      <c r="E1012" s="412">
        <v>19.89</v>
      </c>
    </row>
    <row r="1013" spans="1:5" ht="25.5">
      <c r="A1013" s="389">
        <v>804</v>
      </c>
      <c r="B1013" s="419" t="s">
        <v>5808</v>
      </c>
      <c r="C1013" s="421" t="s">
        <v>89</v>
      </c>
      <c r="D1013" s="413"/>
      <c r="E1013" s="413">
        <v>7.29</v>
      </c>
    </row>
    <row r="1014" spans="1:5" ht="25.5">
      <c r="A1014" s="390">
        <v>793</v>
      </c>
      <c r="B1014" s="418" t="s">
        <v>5809</v>
      </c>
      <c r="C1014" s="420" t="s">
        <v>89</v>
      </c>
      <c r="D1014" s="412"/>
      <c r="E1014" s="412">
        <v>3.61</v>
      </c>
    </row>
    <row r="1015" spans="1:5" ht="25.5">
      <c r="A1015" s="389">
        <v>801</v>
      </c>
      <c r="B1015" s="419" t="s">
        <v>5810</v>
      </c>
      <c r="C1015" s="421" t="s">
        <v>89</v>
      </c>
      <c r="D1015" s="413"/>
      <c r="E1015" s="413">
        <v>2.44</v>
      </c>
    </row>
    <row r="1016" spans="1:5" ht="25.5">
      <c r="A1016" s="390">
        <v>794</v>
      </c>
      <c r="B1016" s="418" t="s">
        <v>5811</v>
      </c>
      <c r="C1016" s="420" t="s">
        <v>89</v>
      </c>
      <c r="D1016" s="412"/>
      <c r="E1016" s="412">
        <v>2.56</v>
      </c>
    </row>
    <row r="1017" spans="1:5">
      <c r="A1017" s="389">
        <v>802</v>
      </c>
      <c r="B1017" s="419" t="s">
        <v>5812</v>
      </c>
      <c r="C1017" s="421" t="s">
        <v>89</v>
      </c>
      <c r="D1017" s="413"/>
      <c r="E1017" s="413">
        <v>7.7</v>
      </c>
    </row>
    <row r="1018" spans="1:5" ht="25.5">
      <c r="A1018" s="390">
        <v>803</v>
      </c>
      <c r="B1018" s="418" t="s">
        <v>5813</v>
      </c>
      <c r="C1018" s="420" t="s">
        <v>89</v>
      </c>
      <c r="D1018" s="412"/>
      <c r="E1018" s="412">
        <v>8.02</v>
      </c>
    </row>
    <row r="1019" spans="1:5">
      <c r="A1019" s="389">
        <v>4375</v>
      </c>
      <c r="B1019" s="419" t="s">
        <v>5814</v>
      </c>
      <c r="C1019" s="421" t="s">
        <v>89</v>
      </c>
      <c r="D1019" s="413"/>
      <c r="E1019" s="413">
        <v>7.0000000000000007E-2</v>
      </c>
    </row>
    <row r="1020" spans="1:5" ht="25.5">
      <c r="A1020" s="390">
        <v>12616</v>
      </c>
      <c r="B1020" s="418" t="s">
        <v>5815</v>
      </c>
      <c r="C1020" s="420" t="s">
        <v>89</v>
      </c>
      <c r="D1020" s="412"/>
      <c r="E1020" s="412">
        <v>4.87</v>
      </c>
    </row>
    <row r="1021" spans="1:5" ht="25.5">
      <c r="A1021" s="389">
        <v>12617</v>
      </c>
      <c r="B1021" s="419" t="s">
        <v>5816</v>
      </c>
      <c r="C1021" s="421" t="s">
        <v>89</v>
      </c>
      <c r="D1021" s="413"/>
      <c r="E1021" s="413">
        <v>4.87</v>
      </c>
    </row>
    <row r="1022" spans="1:5" ht="25.5">
      <c r="A1022" s="390">
        <v>37399</v>
      </c>
      <c r="B1022" s="418" t="s">
        <v>13335</v>
      </c>
      <c r="C1022" s="420" t="s">
        <v>89</v>
      </c>
      <c r="D1022" s="412"/>
      <c r="E1022" s="412">
        <v>25.82</v>
      </c>
    </row>
    <row r="1023" spans="1:5" ht="25.5">
      <c r="A1023" s="389">
        <v>25004</v>
      </c>
      <c r="B1023" s="419" t="s">
        <v>13336</v>
      </c>
      <c r="C1023" s="421" t="s">
        <v>54</v>
      </c>
      <c r="D1023" s="413"/>
      <c r="E1023" s="413">
        <v>14.47</v>
      </c>
    </row>
    <row r="1024" spans="1:5" ht="25.5">
      <c r="A1024" s="390">
        <v>25002</v>
      </c>
      <c r="B1024" s="418" t="s">
        <v>13337</v>
      </c>
      <c r="C1024" s="420" t="s">
        <v>54</v>
      </c>
      <c r="D1024" s="412"/>
      <c r="E1024" s="412">
        <v>14.59</v>
      </c>
    </row>
    <row r="1025" spans="1:5" ht="25.5">
      <c r="A1025" s="389">
        <v>37409</v>
      </c>
      <c r="B1025" s="419" t="s">
        <v>13338</v>
      </c>
      <c r="C1025" s="421" t="s">
        <v>54</v>
      </c>
      <c r="D1025" s="413"/>
      <c r="E1025" s="413">
        <v>14.35</v>
      </c>
    </row>
    <row r="1026" spans="1:5" ht="25.5">
      <c r="A1026" s="390">
        <v>841</v>
      </c>
      <c r="B1026" s="418" t="s">
        <v>5817</v>
      </c>
      <c r="C1026" s="420" t="s">
        <v>54</v>
      </c>
      <c r="D1026" s="412"/>
      <c r="E1026" s="412">
        <v>14.82</v>
      </c>
    </row>
    <row r="1027" spans="1:5" ht="25.5">
      <c r="A1027" s="389">
        <v>25005</v>
      </c>
      <c r="B1027" s="419" t="s">
        <v>13339</v>
      </c>
      <c r="C1027" s="421" t="s">
        <v>54</v>
      </c>
      <c r="D1027" s="413"/>
      <c r="E1027" s="413">
        <v>16.25</v>
      </c>
    </row>
    <row r="1028" spans="1:5" ht="25.5">
      <c r="A1028" s="390">
        <v>25003</v>
      </c>
      <c r="B1028" s="418" t="s">
        <v>13340</v>
      </c>
      <c r="C1028" s="420" t="s">
        <v>54</v>
      </c>
      <c r="D1028" s="412"/>
      <c r="E1028" s="412">
        <v>17.36</v>
      </c>
    </row>
    <row r="1029" spans="1:5" ht="25.5">
      <c r="A1029" s="389">
        <v>37410</v>
      </c>
      <c r="B1029" s="419" t="s">
        <v>13341</v>
      </c>
      <c r="C1029" s="421" t="s">
        <v>54</v>
      </c>
      <c r="D1029" s="413"/>
      <c r="E1029" s="413">
        <v>16.25</v>
      </c>
    </row>
    <row r="1030" spans="1:5" ht="25.5">
      <c r="A1030" s="390">
        <v>842</v>
      </c>
      <c r="B1030" s="418" t="s">
        <v>13342</v>
      </c>
      <c r="C1030" s="420" t="s">
        <v>54</v>
      </c>
      <c r="D1030" s="412"/>
      <c r="E1030" s="412">
        <v>18.28</v>
      </c>
    </row>
    <row r="1031" spans="1:5" ht="38.25">
      <c r="A1031" s="389">
        <v>959</v>
      </c>
      <c r="B1031" s="419" t="s">
        <v>5818</v>
      </c>
      <c r="C1031" s="421" t="s">
        <v>86</v>
      </c>
      <c r="D1031" s="413"/>
      <c r="E1031" s="413">
        <v>12.01</v>
      </c>
    </row>
    <row r="1032" spans="1:5" ht="38.25">
      <c r="A1032" s="390">
        <v>960</v>
      </c>
      <c r="B1032" s="418" t="s">
        <v>5819</v>
      </c>
      <c r="C1032" s="420" t="s">
        <v>86</v>
      </c>
      <c r="D1032" s="412"/>
      <c r="E1032" s="412">
        <v>17.809999999999999</v>
      </c>
    </row>
    <row r="1033" spans="1:5" ht="38.25">
      <c r="A1033" s="389">
        <v>961</v>
      </c>
      <c r="B1033" s="419" t="s">
        <v>5820</v>
      </c>
      <c r="C1033" s="421" t="s">
        <v>86</v>
      </c>
      <c r="D1033" s="413"/>
      <c r="E1033" s="413">
        <v>25.35</v>
      </c>
    </row>
    <row r="1034" spans="1:5" ht="38.25">
      <c r="A1034" s="390">
        <v>962</v>
      </c>
      <c r="B1034" s="418" t="s">
        <v>5821</v>
      </c>
      <c r="C1034" s="420" t="s">
        <v>86</v>
      </c>
      <c r="D1034" s="412"/>
      <c r="E1034" s="412">
        <v>36.56</v>
      </c>
    </row>
    <row r="1035" spans="1:5" ht="38.25">
      <c r="A1035" s="389">
        <v>957</v>
      </c>
      <c r="B1035" s="419" t="s">
        <v>5822</v>
      </c>
      <c r="C1035" s="421" t="s">
        <v>86</v>
      </c>
      <c r="D1035" s="413"/>
      <c r="E1035" s="413">
        <v>47.1</v>
      </c>
    </row>
    <row r="1036" spans="1:5" ht="38.25">
      <c r="A1036" s="390">
        <v>958</v>
      </c>
      <c r="B1036" s="418" t="s">
        <v>5823</v>
      </c>
      <c r="C1036" s="420" t="s">
        <v>86</v>
      </c>
      <c r="D1036" s="412"/>
      <c r="E1036" s="412">
        <v>58.91</v>
      </c>
    </row>
    <row r="1037" spans="1:5" ht="25.5">
      <c r="A1037" s="389">
        <v>979</v>
      </c>
      <c r="B1037" s="419" t="s">
        <v>13343</v>
      </c>
      <c r="C1037" s="421" t="s">
        <v>86</v>
      </c>
      <c r="D1037" s="413"/>
      <c r="E1037" s="413">
        <v>6.22</v>
      </c>
    </row>
    <row r="1038" spans="1:5" ht="38.25">
      <c r="A1038" s="390">
        <v>993</v>
      </c>
      <c r="B1038" s="418" t="s">
        <v>10480</v>
      </c>
      <c r="C1038" s="420" t="s">
        <v>86</v>
      </c>
      <c r="D1038" s="412"/>
      <c r="E1038" s="412">
        <v>1.19</v>
      </c>
    </row>
    <row r="1039" spans="1:5" ht="38.25">
      <c r="A1039" s="389">
        <v>1020</v>
      </c>
      <c r="B1039" s="419" t="s">
        <v>10481</v>
      </c>
      <c r="C1039" s="421" t="s">
        <v>86</v>
      </c>
      <c r="D1039" s="413"/>
      <c r="E1039" s="413">
        <v>4.8600000000000003</v>
      </c>
    </row>
    <row r="1040" spans="1:5" ht="38.25">
      <c r="A1040" s="390">
        <v>1017</v>
      </c>
      <c r="B1040" s="418" t="s">
        <v>10482</v>
      </c>
      <c r="C1040" s="420" t="s">
        <v>86</v>
      </c>
      <c r="D1040" s="412"/>
      <c r="E1040" s="412">
        <v>45.41</v>
      </c>
    </row>
    <row r="1041" spans="1:5" ht="38.25">
      <c r="A1041" s="389">
        <v>999</v>
      </c>
      <c r="B1041" s="419" t="s">
        <v>10483</v>
      </c>
      <c r="C1041" s="421" t="s">
        <v>86</v>
      </c>
      <c r="D1041" s="413"/>
      <c r="E1041" s="413">
        <v>57.68</v>
      </c>
    </row>
    <row r="1042" spans="1:5" ht="38.25">
      <c r="A1042" s="390">
        <v>995</v>
      </c>
      <c r="B1042" s="418" t="s">
        <v>10484</v>
      </c>
      <c r="C1042" s="420" t="s">
        <v>86</v>
      </c>
      <c r="D1042" s="412"/>
      <c r="E1042" s="412">
        <v>7.29</v>
      </c>
    </row>
    <row r="1043" spans="1:5" ht="38.25">
      <c r="A1043" s="389">
        <v>1000</v>
      </c>
      <c r="B1043" s="419" t="s">
        <v>10485</v>
      </c>
      <c r="C1043" s="421" t="s">
        <v>86</v>
      </c>
      <c r="D1043" s="413"/>
      <c r="E1043" s="413">
        <v>70.680000000000007</v>
      </c>
    </row>
    <row r="1044" spans="1:5" ht="38.25">
      <c r="A1044" s="390">
        <v>1022</v>
      </c>
      <c r="B1044" s="418" t="s">
        <v>10486</v>
      </c>
      <c r="C1044" s="420" t="s">
        <v>86</v>
      </c>
      <c r="D1044" s="412"/>
      <c r="E1044" s="412">
        <v>1.53</v>
      </c>
    </row>
    <row r="1045" spans="1:5" ht="38.25">
      <c r="A1045" s="389">
        <v>1015</v>
      </c>
      <c r="B1045" s="419" t="s">
        <v>10487</v>
      </c>
      <c r="C1045" s="421" t="s">
        <v>86</v>
      </c>
      <c r="D1045" s="413"/>
      <c r="E1045" s="413">
        <v>95.73</v>
      </c>
    </row>
    <row r="1046" spans="1:5" ht="38.25">
      <c r="A1046" s="390">
        <v>996</v>
      </c>
      <c r="B1046" s="418" t="s">
        <v>10488</v>
      </c>
      <c r="C1046" s="420" t="s">
        <v>86</v>
      </c>
      <c r="D1046" s="412"/>
      <c r="E1046" s="412">
        <v>11.25</v>
      </c>
    </row>
    <row r="1047" spans="1:5" ht="38.25">
      <c r="A1047" s="389">
        <v>1001</v>
      </c>
      <c r="B1047" s="419" t="s">
        <v>14731</v>
      </c>
      <c r="C1047" s="421" t="s">
        <v>86</v>
      </c>
      <c r="D1047" s="413"/>
      <c r="E1047" s="413">
        <v>113.88</v>
      </c>
    </row>
    <row r="1048" spans="1:5" ht="38.25">
      <c r="A1048" s="390">
        <v>1019</v>
      </c>
      <c r="B1048" s="418" t="s">
        <v>10489</v>
      </c>
      <c r="C1048" s="420" t="s">
        <v>86</v>
      </c>
      <c r="D1048" s="412"/>
      <c r="E1048" s="412">
        <v>14.81</v>
      </c>
    </row>
    <row r="1049" spans="1:5" ht="38.25">
      <c r="A1049" s="389">
        <v>1021</v>
      </c>
      <c r="B1049" s="419" t="s">
        <v>10490</v>
      </c>
      <c r="C1049" s="421" t="s">
        <v>86</v>
      </c>
      <c r="D1049" s="413"/>
      <c r="E1049" s="413">
        <v>2.54</v>
      </c>
    </row>
    <row r="1050" spans="1:5" ht="51">
      <c r="A1050" s="390">
        <v>1018</v>
      </c>
      <c r="B1050" s="418" t="s">
        <v>10491</v>
      </c>
      <c r="C1050" s="420" t="s">
        <v>86</v>
      </c>
      <c r="D1050" s="412"/>
      <c r="E1050" s="412">
        <v>20.07</v>
      </c>
    </row>
    <row r="1051" spans="1:5" ht="38.25">
      <c r="A1051" s="389">
        <v>994</v>
      </c>
      <c r="B1051" s="419" t="s">
        <v>10492</v>
      </c>
      <c r="C1051" s="421" t="s">
        <v>86</v>
      </c>
      <c r="D1051" s="413"/>
      <c r="E1051" s="413">
        <v>3.17</v>
      </c>
    </row>
    <row r="1052" spans="1:5" ht="51">
      <c r="A1052" s="390">
        <v>977</v>
      </c>
      <c r="B1052" s="418" t="s">
        <v>14732</v>
      </c>
      <c r="C1052" s="420" t="s">
        <v>86</v>
      </c>
      <c r="D1052" s="412"/>
      <c r="E1052" s="412">
        <v>28.05</v>
      </c>
    </row>
    <row r="1053" spans="1:5" ht="38.25">
      <c r="A1053" s="389">
        <v>998</v>
      </c>
      <c r="B1053" s="419" t="s">
        <v>10493</v>
      </c>
      <c r="C1053" s="421" t="s">
        <v>86</v>
      </c>
      <c r="D1053" s="413"/>
      <c r="E1053" s="413">
        <v>39.299999999999997</v>
      </c>
    </row>
    <row r="1054" spans="1:5" ht="38.25">
      <c r="A1054" s="390">
        <v>876</v>
      </c>
      <c r="B1054" s="418" t="s">
        <v>10494</v>
      </c>
      <c r="C1054" s="420" t="s">
        <v>86</v>
      </c>
      <c r="D1054" s="412"/>
      <c r="E1054" s="412">
        <v>177.21</v>
      </c>
    </row>
    <row r="1055" spans="1:5" ht="38.25">
      <c r="A1055" s="389">
        <v>877</v>
      </c>
      <c r="B1055" s="419" t="s">
        <v>10495</v>
      </c>
      <c r="C1055" s="421" t="s">
        <v>86</v>
      </c>
      <c r="D1055" s="413"/>
      <c r="E1055" s="413">
        <v>197.51</v>
      </c>
    </row>
    <row r="1056" spans="1:5" ht="38.25">
      <c r="A1056" s="390">
        <v>882</v>
      </c>
      <c r="B1056" s="418" t="s">
        <v>10496</v>
      </c>
      <c r="C1056" s="420" t="s">
        <v>86</v>
      </c>
      <c r="D1056" s="412"/>
      <c r="E1056" s="412">
        <v>224.77</v>
      </c>
    </row>
    <row r="1057" spans="1:5" ht="38.25">
      <c r="A1057" s="389">
        <v>878</v>
      </c>
      <c r="B1057" s="419" t="s">
        <v>10497</v>
      </c>
      <c r="C1057" s="421" t="s">
        <v>86</v>
      </c>
      <c r="D1057" s="413"/>
      <c r="E1057" s="413">
        <v>268.02999999999997</v>
      </c>
    </row>
    <row r="1058" spans="1:5" ht="38.25">
      <c r="A1058" s="390">
        <v>879</v>
      </c>
      <c r="B1058" s="418" t="s">
        <v>10498</v>
      </c>
      <c r="C1058" s="420" t="s">
        <v>86</v>
      </c>
      <c r="D1058" s="412"/>
      <c r="E1058" s="412">
        <v>311.51</v>
      </c>
    </row>
    <row r="1059" spans="1:5" ht="38.25">
      <c r="A1059" s="389">
        <v>880</v>
      </c>
      <c r="B1059" s="419" t="s">
        <v>10499</v>
      </c>
      <c r="C1059" s="421" t="s">
        <v>86</v>
      </c>
      <c r="D1059" s="413"/>
      <c r="E1059" s="413">
        <v>368.28</v>
      </c>
    </row>
    <row r="1060" spans="1:5" ht="38.25">
      <c r="A1060" s="390">
        <v>873</v>
      </c>
      <c r="B1060" s="418" t="s">
        <v>10500</v>
      </c>
      <c r="C1060" s="420" t="s">
        <v>86</v>
      </c>
      <c r="D1060" s="412"/>
      <c r="E1060" s="412">
        <v>113.09</v>
      </c>
    </row>
    <row r="1061" spans="1:5" ht="38.25">
      <c r="A1061" s="389">
        <v>881</v>
      </c>
      <c r="B1061" s="419" t="s">
        <v>10501</v>
      </c>
      <c r="C1061" s="421" t="s">
        <v>86</v>
      </c>
      <c r="D1061" s="413"/>
      <c r="E1061" s="413">
        <v>439.25</v>
      </c>
    </row>
    <row r="1062" spans="1:5" ht="38.25">
      <c r="A1062" s="390">
        <v>874</v>
      </c>
      <c r="B1062" s="418" t="s">
        <v>10502</v>
      </c>
      <c r="C1062" s="420" t="s">
        <v>86</v>
      </c>
      <c r="D1062" s="412"/>
      <c r="E1062" s="412">
        <v>134.91999999999999</v>
      </c>
    </row>
    <row r="1063" spans="1:5" ht="38.25">
      <c r="A1063" s="389">
        <v>875</v>
      </c>
      <c r="B1063" s="419" t="s">
        <v>10503</v>
      </c>
      <c r="C1063" s="421" t="s">
        <v>86</v>
      </c>
      <c r="D1063" s="413"/>
      <c r="E1063" s="413">
        <v>156.80000000000001</v>
      </c>
    </row>
    <row r="1064" spans="1:5" ht="38.25">
      <c r="A1064" s="390">
        <v>1011</v>
      </c>
      <c r="B1064" s="418" t="s">
        <v>10504</v>
      </c>
      <c r="C1064" s="420" t="s">
        <v>86</v>
      </c>
      <c r="D1064" s="412"/>
      <c r="E1064" s="412">
        <v>0.51</v>
      </c>
    </row>
    <row r="1065" spans="1:5" ht="38.25">
      <c r="A1065" s="389">
        <v>1013</v>
      </c>
      <c r="B1065" s="419" t="s">
        <v>10505</v>
      </c>
      <c r="C1065" s="421" t="s">
        <v>86</v>
      </c>
      <c r="D1065" s="413"/>
      <c r="E1065" s="413">
        <v>0.85</v>
      </c>
    </row>
    <row r="1066" spans="1:5" ht="38.25">
      <c r="A1066" s="390">
        <v>983</v>
      </c>
      <c r="B1066" s="418" t="s">
        <v>10506</v>
      </c>
      <c r="C1066" s="420" t="s">
        <v>86</v>
      </c>
      <c r="D1066" s="412"/>
      <c r="E1066" s="412">
        <v>0.85</v>
      </c>
    </row>
    <row r="1067" spans="1:5" ht="38.25">
      <c r="A1067" s="389">
        <v>980</v>
      </c>
      <c r="B1067" s="419" t="s">
        <v>10507</v>
      </c>
      <c r="C1067" s="421" t="s">
        <v>86</v>
      </c>
      <c r="D1067" s="413"/>
      <c r="E1067" s="413">
        <v>5.37</v>
      </c>
    </row>
    <row r="1068" spans="1:5" ht="38.25">
      <c r="A1068" s="390">
        <v>985</v>
      </c>
      <c r="B1068" s="418" t="s">
        <v>5824</v>
      </c>
      <c r="C1068" s="420" t="s">
        <v>86</v>
      </c>
      <c r="D1068" s="412"/>
      <c r="E1068" s="412">
        <v>4.3499999999999996</v>
      </c>
    </row>
    <row r="1069" spans="1:5" ht="38.25">
      <c r="A1069" s="389">
        <v>1006</v>
      </c>
      <c r="B1069" s="419" t="s">
        <v>13344</v>
      </c>
      <c r="C1069" s="421" t="s">
        <v>86</v>
      </c>
      <c r="D1069" s="413"/>
      <c r="E1069" s="413">
        <v>42.92</v>
      </c>
    </row>
    <row r="1070" spans="1:5" ht="38.25">
      <c r="A1070" s="390">
        <v>990</v>
      </c>
      <c r="B1070" s="418" t="s">
        <v>10508</v>
      </c>
      <c r="C1070" s="420" t="s">
        <v>86</v>
      </c>
      <c r="D1070" s="412"/>
      <c r="E1070" s="412">
        <v>51.85</v>
      </c>
    </row>
    <row r="1071" spans="1:5" ht="38.25">
      <c r="A1071" s="389">
        <v>1004</v>
      </c>
      <c r="B1071" s="419" t="s">
        <v>10509</v>
      </c>
      <c r="C1071" s="421" t="s">
        <v>86</v>
      </c>
      <c r="D1071" s="413"/>
      <c r="E1071" s="413">
        <v>9.0500000000000007</v>
      </c>
    </row>
    <row r="1072" spans="1:5" ht="38.25">
      <c r="A1072" s="390">
        <v>1005</v>
      </c>
      <c r="B1072" s="418" t="s">
        <v>10510</v>
      </c>
      <c r="C1072" s="420" t="s">
        <v>86</v>
      </c>
      <c r="D1072" s="412"/>
      <c r="E1072" s="412">
        <v>64.86</v>
      </c>
    </row>
    <row r="1073" spans="1:5" ht="38.25">
      <c r="A1073" s="389">
        <v>1014</v>
      </c>
      <c r="B1073" s="419" t="s">
        <v>10511</v>
      </c>
      <c r="C1073" s="421" t="s">
        <v>86</v>
      </c>
      <c r="D1073" s="413"/>
      <c r="E1073" s="413">
        <v>1.41</v>
      </c>
    </row>
    <row r="1074" spans="1:5" ht="38.25">
      <c r="A1074" s="390">
        <v>984</v>
      </c>
      <c r="B1074" s="418" t="s">
        <v>10512</v>
      </c>
      <c r="C1074" s="420" t="s">
        <v>86</v>
      </c>
      <c r="D1074" s="412"/>
      <c r="E1074" s="412">
        <v>1.19</v>
      </c>
    </row>
    <row r="1075" spans="1:5" ht="38.25">
      <c r="A1075" s="389">
        <v>991</v>
      </c>
      <c r="B1075" s="419" t="s">
        <v>10513</v>
      </c>
      <c r="C1075" s="421" t="s">
        <v>86</v>
      </c>
      <c r="D1075" s="413"/>
      <c r="E1075" s="413">
        <v>84.42</v>
      </c>
    </row>
    <row r="1076" spans="1:5" ht="38.25">
      <c r="A1076" s="390">
        <v>986</v>
      </c>
      <c r="B1076" s="418" t="s">
        <v>5825</v>
      </c>
      <c r="C1076" s="420" t="s">
        <v>86</v>
      </c>
      <c r="D1076" s="412"/>
      <c r="E1076" s="412">
        <v>9.73</v>
      </c>
    </row>
    <row r="1077" spans="1:5" ht="25.5">
      <c r="A1077" s="389">
        <v>11798</v>
      </c>
      <c r="B1077" s="419" t="s">
        <v>5826</v>
      </c>
      <c r="C1077" s="421" t="s">
        <v>86</v>
      </c>
      <c r="D1077" s="413"/>
      <c r="E1077" s="413">
        <v>20.92</v>
      </c>
    </row>
    <row r="1078" spans="1:5" ht="25.5">
      <c r="A1078" s="390">
        <v>11801</v>
      </c>
      <c r="B1078" s="418" t="s">
        <v>5827</v>
      </c>
      <c r="C1078" s="420" t="s">
        <v>86</v>
      </c>
      <c r="D1078" s="412"/>
      <c r="E1078" s="412">
        <v>28.22</v>
      </c>
    </row>
    <row r="1079" spans="1:5" ht="25.5">
      <c r="A1079" s="389">
        <v>11804</v>
      </c>
      <c r="B1079" s="419" t="s">
        <v>5828</v>
      </c>
      <c r="C1079" s="421" t="s">
        <v>86</v>
      </c>
      <c r="D1079" s="413"/>
      <c r="E1079" s="413">
        <v>41.96</v>
      </c>
    </row>
    <row r="1080" spans="1:5" ht="38.25">
      <c r="A1080" s="390">
        <v>1024</v>
      </c>
      <c r="B1080" s="418" t="s">
        <v>14733</v>
      </c>
      <c r="C1080" s="420" t="s">
        <v>86</v>
      </c>
      <c r="D1080" s="412"/>
      <c r="E1080" s="412">
        <v>102.63</v>
      </c>
    </row>
    <row r="1081" spans="1:5" ht="38.25">
      <c r="A1081" s="389">
        <v>987</v>
      </c>
      <c r="B1081" s="419" t="s">
        <v>5829</v>
      </c>
      <c r="C1081" s="421" t="s">
        <v>86</v>
      </c>
      <c r="D1081" s="413"/>
      <c r="E1081" s="413">
        <v>12.89</v>
      </c>
    </row>
    <row r="1082" spans="1:5" ht="38.25">
      <c r="A1082" s="390">
        <v>981</v>
      </c>
      <c r="B1082" s="418" t="s">
        <v>10514</v>
      </c>
      <c r="C1082" s="420" t="s">
        <v>86</v>
      </c>
      <c r="D1082" s="412"/>
      <c r="E1082" s="412">
        <v>2.04</v>
      </c>
    </row>
    <row r="1083" spans="1:5" ht="38.25">
      <c r="A1083" s="389">
        <v>1003</v>
      </c>
      <c r="B1083" s="419" t="s">
        <v>5830</v>
      </c>
      <c r="C1083" s="421" t="s">
        <v>86</v>
      </c>
      <c r="D1083" s="413"/>
      <c r="E1083" s="413">
        <v>1.7</v>
      </c>
    </row>
    <row r="1084" spans="1:5" ht="38.25">
      <c r="A1084" s="390">
        <v>992</v>
      </c>
      <c r="B1084" s="418" t="s">
        <v>10515</v>
      </c>
      <c r="C1084" s="420" t="s">
        <v>86</v>
      </c>
      <c r="D1084" s="412"/>
      <c r="E1084" s="412">
        <v>133.38999999999999</v>
      </c>
    </row>
    <row r="1085" spans="1:5" ht="38.25">
      <c r="A1085" s="389">
        <v>1007</v>
      </c>
      <c r="B1085" s="419" t="s">
        <v>5831</v>
      </c>
      <c r="C1085" s="421" t="s">
        <v>86</v>
      </c>
      <c r="D1085" s="413"/>
      <c r="E1085" s="413">
        <v>17.420000000000002</v>
      </c>
    </row>
    <row r="1086" spans="1:5" ht="51">
      <c r="A1086" s="390">
        <v>982</v>
      </c>
      <c r="B1086" s="418" t="s">
        <v>14734</v>
      </c>
      <c r="C1086" s="420" t="s">
        <v>86</v>
      </c>
      <c r="D1086" s="412"/>
      <c r="E1086" s="412">
        <v>3.05</v>
      </c>
    </row>
    <row r="1087" spans="1:5" ht="38.25">
      <c r="A1087" s="389">
        <v>1008</v>
      </c>
      <c r="B1087" s="419" t="s">
        <v>5832</v>
      </c>
      <c r="C1087" s="421" t="s">
        <v>86</v>
      </c>
      <c r="D1087" s="413"/>
      <c r="E1087" s="413">
        <v>2.6</v>
      </c>
    </row>
    <row r="1088" spans="1:5" ht="38.25">
      <c r="A1088" s="390">
        <v>988</v>
      </c>
      <c r="B1088" s="418" t="s">
        <v>10516</v>
      </c>
      <c r="C1088" s="420" t="s">
        <v>86</v>
      </c>
      <c r="D1088" s="412"/>
      <c r="E1088" s="412">
        <v>25.56</v>
      </c>
    </row>
    <row r="1089" spans="1:5" ht="38.25">
      <c r="A1089" s="389">
        <v>989</v>
      </c>
      <c r="B1089" s="419" t="s">
        <v>5833</v>
      </c>
      <c r="C1089" s="421" t="s">
        <v>86</v>
      </c>
      <c r="D1089" s="413"/>
      <c r="E1089" s="413">
        <v>34.44</v>
      </c>
    </row>
    <row r="1090" spans="1:5">
      <c r="A1090" s="390">
        <v>862</v>
      </c>
      <c r="B1090" s="418" t="s">
        <v>13345</v>
      </c>
      <c r="C1090" s="420" t="s">
        <v>86</v>
      </c>
      <c r="D1090" s="412"/>
      <c r="E1090" s="412">
        <v>4.21</v>
      </c>
    </row>
    <row r="1091" spans="1:5">
      <c r="A1091" s="389">
        <v>866</v>
      </c>
      <c r="B1091" s="419" t="s">
        <v>13346</v>
      </c>
      <c r="C1091" s="421" t="s">
        <v>86</v>
      </c>
      <c r="D1091" s="413"/>
      <c r="E1091" s="413">
        <v>51.76</v>
      </c>
    </row>
    <row r="1092" spans="1:5">
      <c r="A1092" s="390">
        <v>892</v>
      </c>
      <c r="B1092" s="418" t="s">
        <v>13347</v>
      </c>
      <c r="C1092" s="420" t="s">
        <v>86</v>
      </c>
      <c r="D1092" s="412"/>
      <c r="E1092" s="412">
        <v>65.819999999999993</v>
      </c>
    </row>
    <row r="1093" spans="1:5">
      <c r="A1093" s="389">
        <v>857</v>
      </c>
      <c r="B1093" s="419" t="s">
        <v>13348</v>
      </c>
      <c r="C1093" s="421" t="s">
        <v>86</v>
      </c>
      <c r="D1093" s="413"/>
      <c r="E1093" s="413">
        <v>6.7</v>
      </c>
    </row>
    <row r="1094" spans="1:5">
      <c r="A1094" s="390">
        <v>37404</v>
      </c>
      <c r="B1094" s="418" t="s">
        <v>13349</v>
      </c>
      <c r="C1094" s="420" t="s">
        <v>86</v>
      </c>
      <c r="D1094" s="412"/>
      <c r="E1094" s="412">
        <v>79.14</v>
      </c>
    </row>
    <row r="1095" spans="1:5">
      <c r="A1095" s="389">
        <v>868</v>
      </c>
      <c r="B1095" s="419" t="s">
        <v>13350</v>
      </c>
      <c r="C1095" s="421" t="s">
        <v>86</v>
      </c>
      <c r="D1095" s="413"/>
      <c r="E1095" s="413">
        <v>10.35</v>
      </c>
    </row>
    <row r="1096" spans="1:5">
      <c r="A1096" s="390">
        <v>870</v>
      </c>
      <c r="B1096" s="418" t="s">
        <v>13351</v>
      </c>
      <c r="C1096" s="420" t="s">
        <v>86</v>
      </c>
      <c r="D1096" s="412"/>
      <c r="E1096" s="412">
        <v>136.38</v>
      </c>
    </row>
    <row r="1097" spans="1:5">
      <c r="A1097" s="389">
        <v>863</v>
      </c>
      <c r="B1097" s="419" t="s">
        <v>13352</v>
      </c>
      <c r="C1097" s="421" t="s">
        <v>86</v>
      </c>
      <c r="D1097" s="413"/>
      <c r="E1097" s="413">
        <v>14.3</v>
      </c>
    </row>
    <row r="1098" spans="1:5">
      <c r="A1098" s="390">
        <v>867</v>
      </c>
      <c r="B1098" s="418" t="s">
        <v>13353</v>
      </c>
      <c r="C1098" s="420" t="s">
        <v>86</v>
      </c>
      <c r="D1098" s="412"/>
      <c r="E1098" s="412">
        <v>19.91</v>
      </c>
    </row>
    <row r="1099" spans="1:5">
      <c r="A1099" s="389">
        <v>891</v>
      </c>
      <c r="B1099" s="419" t="s">
        <v>13354</v>
      </c>
      <c r="C1099" s="421" t="s">
        <v>86</v>
      </c>
      <c r="D1099" s="413"/>
      <c r="E1099" s="413">
        <v>229.03</v>
      </c>
    </row>
    <row r="1100" spans="1:5">
      <c r="A1100" s="390">
        <v>864</v>
      </c>
      <c r="B1100" s="418" t="s">
        <v>13355</v>
      </c>
      <c r="C1100" s="420" t="s">
        <v>86</v>
      </c>
      <c r="D1100" s="412"/>
      <c r="E1100" s="412">
        <v>28.05</v>
      </c>
    </row>
    <row r="1101" spans="1:5">
      <c r="A1101" s="389">
        <v>865</v>
      </c>
      <c r="B1101" s="419" t="s">
        <v>13356</v>
      </c>
      <c r="C1101" s="421" t="s">
        <v>86</v>
      </c>
      <c r="D1101" s="413"/>
      <c r="E1101" s="413">
        <v>39.51</v>
      </c>
    </row>
    <row r="1102" spans="1:5" ht="38.25">
      <c r="A1102" s="390">
        <v>948</v>
      </c>
      <c r="B1102" s="418" t="s">
        <v>10517</v>
      </c>
      <c r="C1102" s="420" t="s">
        <v>86</v>
      </c>
      <c r="D1102" s="412"/>
      <c r="E1102" s="412">
        <v>22.64</v>
      </c>
    </row>
    <row r="1103" spans="1:5" ht="38.25">
      <c r="A1103" s="389">
        <v>947</v>
      </c>
      <c r="B1103" s="419" t="s">
        <v>10518</v>
      </c>
      <c r="C1103" s="421" t="s">
        <v>86</v>
      </c>
      <c r="D1103" s="413"/>
      <c r="E1103" s="413">
        <v>23.03</v>
      </c>
    </row>
    <row r="1104" spans="1:5" ht="38.25">
      <c r="A1104" s="390">
        <v>911</v>
      </c>
      <c r="B1104" s="418" t="s">
        <v>10519</v>
      </c>
      <c r="C1104" s="420" t="s">
        <v>86</v>
      </c>
      <c r="D1104" s="412"/>
      <c r="E1104" s="412">
        <v>33.49</v>
      </c>
    </row>
    <row r="1105" spans="1:5" ht="38.25">
      <c r="A1105" s="389">
        <v>925</v>
      </c>
      <c r="B1105" s="419" t="s">
        <v>10520</v>
      </c>
      <c r="C1105" s="421" t="s">
        <v>86</v>
      </c>
      <c r="D1105" s="413"/>
      <c r="E1105" s="413">
        <v>30.96</v>
      </c>
    </row>
    <row r="1106" spans="1:5" ht="38.25">
      <c r="A1106" s="390">
        <v>954</v>
      </c>
      <c r="B1106" s="418" t="s">
        <v>10521</v>
      </c>
      <c r="C1106" s="420" t="s">
        <v>86</v>
      </c>
      <c r="D1106" s="412"/>
      <c r="E1106" s="412">
        <v>34.200000000000003</v>
      </c>
    </row>
    <row r="1107" spans="1:5" ht="38.25">
      <c r="A1107" s="389">
        <v>901</v>
      </c>
      <c r="B1107" s="419" t="s">
        <v>13357</v>
      </c>
      <c r="C1107" s="421" t="s">
        <v>86</v>
      </c>
      <c r="D1107" s="413"/>
      <c r="E1107" s="413">
        <v>36.6</v>
      </c>
    </row>
    <row r="1108" spans="1:5" ht="38.25">
      <c r="A1108" s="390">
        <v>926</v>
      </c>
      <c r="B1108" s="418" t="s">
        <v>10522</v>
      </c>
      <c r="C1108" s="420" t="s">
        <v>86</v>
      </c>
      <c r="D1108" s="412"/>
      <c r="E1108" s="412">
        <v>38.68</v>
      </c>
    </row>
    <row r="1109" spans="1:5" ht="38.25">
      <c r="A1109" s="389">
        <v>912</v>
      </c>
      <c r="B1109" s="419" t="s">
        <v>10523</v>
      </c>
      <c r="C1109" s="421" t="s">
        <v>86</v>
      </c>
      <c r="D1109" s="413"/>
      <c r="E1109" s="413">
        <v>38.92</v>
      </c>
    </row>
    <row r="1110" spans="1:5" ht="38.25">
      <c r="A1110" s="390">
        <v>955</v>
      </c>
      <c r="B1110" s="418" t="s">
        <v>10524</v>
      </c>
      <c r="C1110" s="420" t="s">
        <v>86</v>
      </c>
      <c r="D1110" s="412"/>
      <c r="E1110" s="412">
        <v>46.45</v>
      </c>
    </row>
    <row r="1111" spans="1:5" ht="38.25">
      <c r="A1111" s="389">
        <v>946</v>
      </c>
      <c r="B1111" s="419" t="s">
        <v>10525</v>
      </c>
      <c r="C1111" s="421" t="s">
        <v>86</v>
      </c>
      <c r="D1111" s="413"/>
      <c r="E1111" s="413">
        <v>52.23</v>
      </c>
    </row>
    <row r="1112" spans="1:5" ht="38.25">
      <c r="A1112" s="390">
        <v>953</v>
      </c>
      <c r="B1112" s="418" t="s">
        <v>10526</v>
      </c>
      <c r="C1112" s="420" t="s">
        <v>86</v>
      </c>
      <c r="D1112" s="412"/>
      <c r="E1112" s="412">
        <v>47.53</v>
      </c>
    </row>
    <row r="1113" spans="1:5" ht="38.25">
      <c r="A1113" s="389">
        <v>902</v>
      </c>
      <c r="B1113" s="419" t="s">
        <v>10527</v>
      </c>
      <c r="C1113" s="421" t="s">
        <v>86</v>
      </c>
      <c r="D1113" s="413"/>
      <c r="E1113" s="413">
        <v>57.77</v>
      </c>
    </row>
    <row r="1114" spans="1:5" ht="38.25">
      <c r="A1114" s="390">
        <v>927</v>
      </c>
      <c r="B1114" s="418" t="s">
        <v>10528</v>
      </c>
      <c r="C1114" s="420" t="s">
        <v>86</v>
      </c>
      <c r="D1114" s="412"/>
      <c r="E1114" s="412">
        <v>56</v>
      </c>
    </row>
    <row r="1115" spans="1:5" ht="38.25">
      <c r="A1115" s="389">
        <v>913</v>
      </c>
      <c r="B1115" s="419" t="s">
        <v>10529</v>
      </c>
      <c r="C1115" s="421" t="s">
        <v>86</v>
      </c>
      <c r="D1115" s="413"/>
      <c r="E1115" s="413">
        <v>62.5</v>
      </c>
    </row>
    <row r="1116" spans="1:5" ht="38.25">
      <c r="A1116" s="390">
        <v>903</v>
      </c>
      <c r="B1116" s="418" t="s">
        <v>10530</v>
      </c>
      <c r="C1116" s="420" t="s">
        <v>86</v>
      </c>
      <c r="D1116" s="412"/>
      <c r="E1116" s="412">
        <v>70.739999999999995</v>
      </c>
    </row>
    <row r="1117" spans="1:5" ht="38.25">
      <c r="A1117" s="389">
        <v>945</v>
      </c>
      <c r="B1117" s="419" t="s">
        <v>14735</v>
      </c>
      <c r="C1117" s="421" t="s">
        <v>86</v>
      </c>
      <c r="D1117" s="413"/>
      <c r="E1117" s="413">
        <v>74.83</v>
      </c>
    </row>
    <row r="1118" spans="1:5" ht="38.25">
      <c r="A1118" s="390">
        <v>914</v>
      </c>
      <c r="B1118" s="418" t="s">
        <v>10531</v>
      </c>
      <c r="C1118" s="420" t="s">
        <v>86</v>
      </c>
      <c r="D1118" s="412"/>
      <c r="E1118" s="412">
        <v>76.66</v>
      </c>
    </row>
    <row r="1119" spans="1:5" ht="25.5">
      <c r="A1119" s="389">
        <v>34602</v>
      </c>
      <c r="B1119" s="419" t="s">
        <v>5834</v>
      </c>
      <c r="C1119" s="421" t="s">
        <v>86</v>
      </c>
      <c r="D1119" s="413"/>
      <c r="E1119" s="413">
        <v>2.13</v>
      </c>
    </row>
    <row r="1120" spans="1:5" ht="25.5">
      <c r="A1120" s="390">
        <v>34603</v>
      </c>
      <c r="B1120" s="418" t="s">
        <v>5835</v>
      </c>
      <c r="C1120" s="420" t="s">
        <v>86</v>
      </c>
      <c r="D1120" s="412"/>
      <c r="E1120" s="412">
        <v>10.26</v>
      </c>
    </row>
    <row r="1121" spans="1:5" ht="25.5">
      <c r="A1121" s="389">
        <v>34607</v>
      </c>
      <c r="B1121" s="419" t="s">
        <v>5836</v>
      </c>
      <c r="C1121" s="421" t="s">
        <v>86</v>
      </c>
      <c r="D1121" s="413"/>
      <c r="E1121" s="413">
        <v>4.58</v>
      </c>
    </row>
    <row r="1122" spans="1:5" ht="25.5">
      <c r="A1122" s="390">
        <v>34609</v>
      </c>
      <c r="B1122" s="418" t="s">
        <v>5837</v>
      </c>
      <c r="C1122" s="420" t="s">
        <v>86</v>
      </c>
      <c r="D1122" s="412"/>
      <c r="E1122" s="412">
        <v>6.86</v>
      </c>
    </row>
    <row r="1123" spans="1:5" ht="25.5">
      <c r="A1123" s="389">
        <v>34618</v>
      </c>
      <c r="B1123" s="419" t="s">
        <v>5838</v>
      </c>
      <c r="C1123" s="421" t="s">
        <v>86</v>
      </c>
      <c r="D1123" s="413"/>
      <c r="E1123" s="413">
        <v>2.83</v>
      </c>
    </row>
    <row r="1124" spans="1:5" ht="25.5">
      <c r="A1124" s="390">
        <v>34620</v>
      </c>
      <c r="B1124" s="418" t="s">
        <v>5839</v>
      </c>
      <c r="C1124" s="420" t="s">
        <v>86</v>
      </c>
      <c r="D1124" s="412"/>
      <c r="E1124" s="412">
        <v>14.16</v>
      </c>
    </row>
    <row r="1125" spans="1:5" ht="25.5">
      <c r="A1125" s="389">
        <v>34621</v>
      </c>
      <c r="B1125" s="419" t="s">
        <v>14736</v>
      </c>
      <c r="C1125" s="421" t="s">
        <v>86</v>
      </c>
      <c r="D1125" s="413"/>
      <c r="E1125" s="413">
        <v>6.57</v>
      </c>
    </row>
    <row r="1126" spans="1:5" ht="25.5">
      <c r="A1126" s="390">
        <v>34622</v>
      </c>
      <c r="B1126" s="418" t="s">
        <v>5840</v>
      </c>
      <c r="C1126" s="420" t="s">
        <v>86</v>
      </c>
      <c r="D1126" s="412"/>
      <c r="E1126" s="412">
        <v>9.3000000000000007</v>
      </c>
    </row>
    <row r="1127" spans="1:5" ht="25.5">
      <c r="A1127" s="389">
        <v>34624</v>
      </c>
      <c r="B1127" s="419" t="s">
        <v>5841</v>
      </c>
      <c r="C1127" s="421" t="s">
        <v>86</v>
      </c>
      <c r="D1127" s="413"/>
      <c r="E1127" s="413">
        <v>3.61</v>
      </c>
    </row>
    <row r="1128" spans="1:5" ht="25.5">
      <c r="A1128" s="390">
        <v>34626</v>
      </c>
      <c r="B1128" s="418" t="s">
        <v>5842</v>
      </c>
      <c r="C1128" s="420" t="s">
        <v>86</v>
      </c>
      <c r="D1128" s="412"/>
      <c r="E1128" s="412">
        <v>19.46</v>
      </c>
    </row>
    <row r="1129" spans="1:5" ht="25.5">
      <c r="A1129" s="389">
        <v>34627</v>
      </c>
      <c r="B1129" s="419" t="s">
        <v>5843</v>
      </c>
      <c r="C1129" s="421" t="s">
        <v>86</v>
      </c>
      <c r="D1129" s="413"/>
      <c r="E1129" s="413">
        <v>8.3800000000000008</v>
      </c>
    </row>
    <row r="1130" spans="1:5" ht="25.5">
      <c r="A1130" s="390">
        <v>34629</v>
      </c>
      <c r="B1130" s="418" t="s">
        <v>5844</v>
      </c>
      <c r="C1130" s="420" t="s">
        <v>86</v>
      </c>
      <c r="D1130" s="412"/>
      <c r="E1130" s="412">
        <v>12.28</v>
      </c>
    </row>
    <row r="1131" spans="1:5" ht="25.5">
      <c r="A1131" s="389">
        <v>11902</v>
      </c>
      <c r="B1131" s="419" t="s">
        <v>5845</v>
      </c>
      <c r="C1131" s="421" t="s">
        <v>86</v>
      </c>
      <c r="D1131" s="413"/>
      <c r="E1131" s="413">
        <v>0.67</v>
      </c>
    </row>
    <row r="1132" spans="1:5" ht="25.5">
      <c r="A1132" s="390">
        <v>11903</v>
      </c>
      <c r="B1132" s="418" t="s">
        <v>5846</v>
      </c>
      <c r="C1132" s="420" t="s">
        <v>86</v>
      </c>
      <c r="D1132" s="412"/>
      <c r="E1132" s="412">
        <v>0.97</v>
      </c>
    </row>
    <row r="1133" spans="1:5" ht="25.5">
      <c r="A1133" s="389">
        <v>11904</v>
      </c>
      <c r="B1133" s="419" t="s">
        <v>5847</v>
      </c>
      <c r="C1133" s="421" t="s">
        <v>86</v>
      </c>
      <c r="D1133" s="413"/>
      <c r="E1133" s="413">
        <v>1</v>
      </c>
    </row>
    <row r="1134" spans="1:5" ht="25.5">
      <c r="A1134" s="390">
        <v>11905</v>
      </c>
      <c r="B1134" s="418" t="s">
        <v>5848</v>
      </c>
      <c r="C1134" s="420" t="s">
        <v>86</v>
      </c>
      <c r="D1134" s="412"/>
      <c r="E1134" s="412">
        <v>1.08</v>
      </c>
    </row>
    <row r="1135" spans="1:5" ht="25.5">
      <c r="A1135" s="389">
        <v>11906</v>
      </c>
      <c r="B1135" s="419" t="s">
        <v>5849</v>
      </c>
      <c r="C1135" s="421" t="s">
        <v>86</v>
      </c>
      <c r="D1135" s="413"/>
      <c r="E1135" s="413">
        <v>1.38</v>
      </c>
    </row>
    <row r="1136" spans="1:5" ht="25.5">
      <c r="A1136" s="390">
        <v>11914</v>
      </c>
      <c r="B1136" s="418" t="s">
        <v>5850</v>
      </c>
      <c r="C1136" s="420" t="s">
        <v>86</v>
      </c>
      <c r="D1136" s="412"/>
      <c r="E1136" s="412">
        <v>19.68</v>
      </c>
    </row>
    <row r="1137" spans="1:5" ht="25.5">
      <c r="A1137" s="389">
        <v>11916</v>
      </c>
      <c r="B1137" s="419" t="s">
        <v>5851</v>
      </c>
      <c r="C1137" s="421" t="s">
        <v>86</v>
      </c>
      <c r="D1137" s="413"/>
      <c r="E1137" s="413">
        <v>3.84</v>
      </c>
    </row>
    <row r="1138" spans="1:5" ht="25.5">
      <c r="A1138" s="390">
        <v>11917</v>
      </c>
      <c r="B1138" s="418" t="s">
        <v>5852</v>
      </c>
      <c r="C1138" s="420" t="s">
        <v>86</v>
      </c>
      <c r="D1138" s="412"/>
      <c r="E1138" s="412">
        <v>6.53</v>
      </c>
    </row>
    <row r="1139" spans="1:5" ht="25.5">
      <c r="A1139" s="389">
        <v>11918</v>
      </c>
      <c r="B1139" s="419" t="s">
        <v>5853</v>
      </c>
      <c r="C1139" s="421" t="s">
        <v>86</v>
      </c>
      <c r="D1139" s="413"/>
      <c r="E1139" s="413">
        <v>7.69</v>
      </c>
    </row>
    <row r="1140" spans="1:5" ht="25.5">
      <c r="A1140" s="390">
        <v>11919</v>
      </c>
      <c r="B1140" s="418" t="s">
        <v>5854</v>
      </c>
      <c r="C1140" s="420" t="s">
        <v>86</v>
      </c>
      <c r="D1140" s="412"/>
      <c r="E1140" s="412">
        <v>3.05</v>
      </c>
    </row>
    <row r="1141" spans="1:5" ht="25.5">
      <c r="A1141" s="389">
        <v>11920</v>
      </c>
      <c r="B1141" s="419" t="s">
        <v>5855</v>
      </c>
      <c r="C1141" s="421" t="s">
        <v>86</v>
      </c>
      <c r="D1141" s="413"/>
      <c r="E1141" s="413">
        <v>4.8899999999999997</v>
      </c>
    </row>
    <row r="1142" spans="1:5" ht="25.5">
      <c r="A1142" s="390">
        <v>11924</v>
      </c>
      <c r="B1142" s="418" t="s">
        <v>5856</v>
      </c>
      <c r="C1142" s="420" t="s">
        <v>86</v>
      </c>
      <c r="D1142" s="412"/>
      <c r="E1142" s="412">
        <v>45.02</v>
      </c>
    </row>
    <row r="1143" spans="1:5" ht="25.5">
      <c r="A1143" s="389">
        <v>11921</v>
      </c>
      <c r="B1143" s="419" t="s">
        <v>5857</v>
      </c>
      <c r="C1143" s="421" t="s">
        <v>86</v>
      </c>
      <c r="D1143" s="413"/>
      <c r="E1143" s="413">
        <v>6.84</v>
      </c>
    </row>
    <row r="1144" spans="1:5" ht="25.5">
      <c r="A1144" s="390">
        <v>11922</v>
      </c>
      <c r="B1144" s="418" t="s">
        <v>5858</v>
      </c>
      <c r="C1144" s="420" t="s">
        <v>86</v>
      </c>
      <c r="D1144" s="412"/>
      <c r="E1144" s="412">
        <v>11.94</v>
      </c>
    </row>
    <row r="1145" spans="1:5" ht="25.5">
      <c r="A1145" s="389">
        <v>11923</v>
      </c>
      <c r="B1145" s="419" t="s">
        <v>5859</v>
      </c>
      <c r="C1145" s="421" t="s">
        <v>86</v>
      </c>
      <c r="D1145" s="413"/>
      <c r="E1145" s="413">
        <v>14.68</v>
      </c>
    </row>
    <row r="1146" spans="1:5" ht="25.5">
      <c r="A1146" s="390">
        <v>11901</v>
      </c>
      <c r="B1146" s="418" t="s">
        <v>5860</v>
      </c>
      <c r="C1146" s="420" t="s">
        <v>86</v>
      </c>
      <c r="D1146" s="412"/>
      <c r="E1146" s="412">
        <v>0.41</v>
      </c>
    </row>
    <row r="1147" spans="1:5">
      <c r="A1147" s="389">
        <v>2354</v>
      </c>
      <c r="B1147" s="419" t="s">
        <v>5861</v>
      </c>
      <c r="C1147" s="421" t="s">
        <v>19</v>
      </c>
      <c r="D1147" s="413"/>
      <c r="E1147" s="413">
        <v>19.600000000000001</v>
      </c>
    </row>
    <row r="1148" spans="1:5" ht="25.5">
      <c r="A1148" s="390">
        <v>5089</v>
      </c>
      <c r="B1148" s="418" t="s">
        <v>13358</v>
      </c>
      <c r="C1148" s="420" t="s">
        <v>89</v>
      </c>
      <c r="D1148" s="412"/>
      <c r="E1148" s="412">
        <v>23.21</v>
      </c>
    </row>
    <row r="1149" spans="1:5" ht="25.5">
      <c r="A1149" s="389">
        <v>5090</v>
      </c>
      <c r="B1149" s="419" t="s">
        <v>5862</v>
      </c>
      <c r="C1149" s="421" t="s">
        <v>89</v>
      </c>
      <c r="D1149" s="413"/>
      <c r="E1149" s="413">
        <v>11.21</v>
      </c>
    </row>
    <row r="1150" spans="1:5" ht="25.5">
      <c r="A1150" s="390">
        <v>5085</v>
      </c>
      <c r="B1150" s="418" t="s">
        <v>5863</v>
      </c>
      <c r="C1150" s="420" t="s">
        <v>89</v>
      </c>
      <c r="D1150" s="412"/>
      <c r="E1150" s="412">
        <v>16.88</v>
      </c>
    </row>
    <row r="1151" spans="1:5">
      <c r="A1151" s="389">
        <v>11848</v>
      </c>
      <c r="B1151" s="419" t="s">
        <v>5864</v>
      </c>
      <c r="C1151" s="421" t="s">
        <v>89</v>
      </c>
      <c r="D1151" s="413"/>
      <c r="E1151" s="413">
        <v>4.54</v>
      </c>
    </row>
    <row r="1152" spans="1:5" ht="25.5">
      <c r="A1152" s="390">
        <v>4496</v>
      </c>
      <c r="B1152" s="418" t="s">
        <v>5865</v>
      </c>
      <c r="C1152" s="420" t="s">
        <v>86</v>
      </c>
      <c r="D1152" s="412"/>
      <c r="E1152" s="412">
        <v>1.48</v>
      </c>
    </row>
    <row r="1153" spans="1:5" ht="25.5">
      <c r="A1153" s="389">
        <v>11871</v>
      </c>
      <c r="B1153" s="419" t="s">
        <v>5866</v>
      </c>
      <c r="C1153" s="421" t="s">
        <v>89</v>
      </c>
      <c r="D1153" s="413"/>
      <c r="E1153" s="413">
        <v>218.38</v>
      </c>
    </row>
    <row r="1154" spans="1:5" ht="25.5">
      <c r="A1154" s="390">
        <v>34636</v>
      </c>
      <c r="B1154" s="418" t="s">
        <v>5867</v>
      </c>
      <c r="C1154" s="420" t="s">
        <v>89</v>
      </c>
      <c r="D1154" s="412"/>
      <c r="E1154" s="412">
        <v>333</v>
      </c>
    </row>
    <row r="1155" spans="1:5" ht="25.5">
      <c r="A1155" s="389">
        <v>34639</v>
      </c>
      <c r="B1155" s="419" t="s">
        <v>5868</v>
      </c>
      <c r="C1155" s="421" t="s">
        <v>89</v>
      </c>
      <c r="D1155" s="413"/>
      <c r="E1155" s="413">
        <v>676.32</v>
      </c>
    </row>
    <row r="1156" spans="1:5" ht="25.5">
      <c r="A1156" s="390">
        <v>34640</v>
      </c>
      <c r="B1156" s="418" t="s">
        <v>5869</v>
      </c>
      <c r="C1156" s="420" t="s">
        <v>89</v>
      </c>
      <c r="D1156" s="412"/>
      <c r="E1156" s="412">
        <v>759.68</v>
      </c>
    </row>
    <row r="1157" spans="1:5" ht="25.5">
      <c r="A1157" s="389">
        <v>34637</v>
      </c>
      <c r="B1157" s="419" t="s">
        <v>10532</v>
      </c>
      <c r="C1157" s="421" t="s">
        <v>89</v>
      </c>
      <c r="D1157" s="413"/>
      <c r="E1157" s="413">
        <v>191.19</v>
      </c>
    </row>
    <row r="1158" spans="1:5" ht="25.5">
      <c r="A1158" s="390">
        <v>34638</v>
      </c>
      <c r="B1158" s="418" t="s">
        <v>10533</v>
      </c>
      <c r="C1158" s="420" t="s">
        <v>89</v>
      </c>
      <c r="D1158" s="412"/>
      <c r="E1158" s="412">
        <v>327.87</v>
      </c>
    </row>
    <row r="1159" spans="1:5" ht="25.5">
      <c r="A1159" s="389">
        <v>11868</v>
      </c>
      <c r="B1159" s="419" t="s">
        <v>5870</v>
      </c>
      <c r="C1159" s="421" t="s">
        <v>89</v>
      </c>
      <c r="D1159" s="413"/>
      <c r="E1159" s="413">
        <v>300.14</v>
      </c>
    </row>
    <row r="1160" spans="1:5" ht="25.5">
      <c r="A1160" s="390">
        <v>37106</v>
      </c>
      <c r="B1160" s="418" t="s">
        <v>5871</v>
      </c>
      <c r="C1160" s="420" t="s">
        <v>89</v>
      </c>
      <c r="D1160" s="412"/>
      <c r="E1160" s="412">
        <v>2898.95</v>
      </c>
    </row>
    <row r="1161" spans="1:5" ht="25.5">
      <c r="A1161" s="389">
        <v>11869</v>
      </c>
      <c r="B1161" s="419" t="s">
        <v>5872</v>
      </c>
      <c r="C1161" s="421" t="s">
        <v>89</v>
      </c>
      <c r="D1161" s="413"/>
      <c r="E1161" s="413">
        <v>486.96</v>
      </c>
    </row>
    <row r="1162" spans="1:5" ht="25.5">
      <c r="A1162" s="390">
        <v>37104</v>
      </c>
      <c r="B1162" s="418" t="s">
        <v>5873</v>
      </c>
      <c r="C1162" s="420" t="s">
        <v>89</v>
      </c>
      <c r="D1162" s="412"/>
      <c r="E1162" s="412">
        <v>627.73</v>
      </c>
    </row>
    <row r="1163" spans="1:5" ht="25.5">
      <c r="A1163" s="389">
        <v>37105</v>
      </c>
      <c r="B1163" s="419" t="s">
        <v>5874</v>
      </c>
      <c r="C1163" s="421" t="s">
        <v>89</v>
      </c>
      <c r="D1163" s="413"/>
      <c r="E1163" s="413">
        <v>1398.04</v>
      </c>
    </row>
    <row r="1164" spans="1:5" ht="38.25">
      <c r="A1164" s="390">
        <v>11638</v>
      </c>
      <c r="B1164" s="418" t="s">
        <v>14737</v>
      </c>
      <c r="C1164" s="420" t="s">
        <v>89</v>
      </c>
      <c r="D1164" s="412"/>
      <c r="E1164" s="412">
        <v>77.239999999999995</v>
      </c>
    </row>
    <row r="1165" spans="1:5" ht="51">
      <c r="A1165" s="389">
        <v>1030</v>
      </c>
      <c r="B1165" s="419" t="s">
        <v>10534</v>
      </c>
      <c r="C1165" s="421" t="s">
        <v>89</v>
      </c>
      <c r="D1165" s="413"/>
      <c r="E1165" s="413">
        <v>25.09</v>
      </c>
    </row>
    <row r="1166" spans="1:5" ht="51">
      <c r="A1166" s="390">
        <v>11694</v>
      </c>
      <c r="B1166" s="418" t="s">
        <v>10535</v>
      </c>
      <c r="C1166" s="420" t="s">
        <v>89</v>
      </c>
      <c r="D1166" s="412"/>
      <c r="E1166" s="412">
        <v>554.62</v>
      </c>
    </row>
    <row r="1167" spans="1:5" ht="25.5">
      <c r="A1167" s="389">
        <v>11241</v>
      </c>
      <c r="B1167" s="419" t="s">
        <v>5875</v>
      </c>
      <c r="C1167" s="421" t="s">
        <v>89</v>
      </c>
      <c r="D1167" s="413"/>
      <c r="E1167" s="413">
        <v>337.47</v>
      </c>
    </row>
    <row r="1168" spans="1:5" ht="51">
      <c r="A1168" s="390">
        <v>35277</v>
      </c>
      <c r="B1168" s="418" t="s">
        <v>10536</v>
      </c>
      <c r="C1168" s="420" t="s">
        <v>89</v>
      </c>
      <c r="D1168" s="412"/>
      <c r="E1168" s="412">
        <v>337.41</v>
      </c>
    </row>
    <row r="1169" spans="1:5" ht="89.25">
      <c r="A1169" s="389">
        <v>10521</v>
      </c>
      <c r="B1169" s="419" t="s">
        <v>14738</v>
      </c>
      <c r="C1169" s="421" t="s">
        <v>89</v>
      </c>
      <c r="D1169" s="413"/>
      <c r="E1169" s="413">
        <v>229.09</v>
      </c>
    </row>
    <row r="1170" spans="1:5" ht="76.5">
      <c r="A1170" s="390">
        <v>10885</v>
      </c>
      <c r="B1170" s="418" t="s">
        <v>13359</v>
      </c>
      <c r="C1170" s="420" t="s">
        <v>89</v>
      </c>
      <c r="D1170" s="412"/>
      <c r="E1170" s="412">
        <v>289.77</v>
      </c>
    </row>
    <row r="1171" spans="1:5" ht="76.5">
      <c r="A1171" s="389">
        <v>20962</v>
      </c>
      <c r="B1171" s="419" t="s">
        <v>13360</v>
      </c>
      <c r="C1171" s="421" t="s">
        <v>89</v>
      </c>
      <c r="D1171" s="413"/>
      <c r="E1171" s="413">
        <v>240</v>
      </c>
    </row>
    <row r="1172" spans="1:5" ht="76.5">
      <c r="A1172" s="390">
        <v>20963</v>
      </c>
      <c r="B1172" s="418" t="s">
        <v>13361</v>
      </c>
      <c r="C1172" s="420" t="s">
        <v>89</v>
      </c>
      <c r="D1172" s="412"/>
      <c r="E1172" s="412">
        <v>293.18</v>
      </c>
    </row>
    <row r="1173" spans="1:5" ht="63.75">
      <c r="A1173" s="389">
        <v>1062</v>
      </c>
      <c r="B1173" s="419" t="s">
        <v>10537</v>
      </c>
      <c r="C1173" s="421" t="s">
        <v>89</v>
      </c>
      <c r="D1173" s="413"/>
      <c r="E1173" s="413">
        <v>76</v>
      </c>
    </row>
    <row r="1174" spans="1:5" ht="38.25">
      <c r="A1174" s="390">
        <v>11246</v>
      </c>
      <c r="B1174" s="418" t="s">
        <v>5876</v>
      </c>
      <c r="C1174" s="420" t="s">
        <v>89</v>
      </c>
      <c r="D1174" s="412"/>
      <c r="E1174" s="412">
        <v>8.2799999999999994</v>
      </c>
    </row>
    <row r="1175" spans="1:5" ht="38.25">
      <c r="A1175" s="389">
        <v>11250</v>
      </c>
      <c r="B1175" s="419" t="s">
        <v>5877</v>
      </c>
      <c r="C1175" s="421" t="s">
        <v>89</v>
      </c>
      <c r="D1175" s="413"/>
      <c r="E1175" s="413">
        <v>40.56</v>
      </c>
    </row>
    <row r="1176" spans="1:5" ht="38.25">
      <c r="A1176" s="390">
        <v>11251</v>
      </c>
      <c r="B1176" s="418" t="s">
        <v>5878</v>
      </c>
      <c r="C1176" s="420" t="s">
        <v>89</v>
      </c>
      <c r="D1176" s="412"/>
      <c r="E1176" s="412">
        <v>73.44</v>
      </c>
    </row>
    <row r="1177" spans="1:5" ht="38.25">
      <c r="A1177" s="389">
        <v>11253</v>
      </c>
      <c r="B1177" s="419" t="s">
        <v>5879</v>
      </c>
      <c r="C1177" s="421" t="s">
        <v>89</v>
      </c>
      <c r="D1177" s="413"/>
      <c r="E1177" s="413">
        <v>116.67</v>
      </c>
    </row>
    <row r="1178" spans="1:5" ht="38.25">
      <c r="A1178" s="390">
        <v>11255</v>
      </c>
      <c r="B1178" s="418" t="s">
        <v>5880</v>
      </c>
      <c r="C1178" s="420" t="s">
        <v>89</v>
      </c>
      <c r="D1178" s="412"/>
      <c r="E1178" s="412">
        <v>172.53</v>
      </c>
    </row>
    <row r="1179" spans="1:5" ht="38.25">
      <c r="A1179" s="389">
        <v>14055</v>
      </c>
      <c r="B1179" s="419" t="s">
        <v>5881</v>
      </c>
      <c r="C1179" s="421" t="s">
        <v>89</v>
      </c>
      <c r="D1179" s="413"/>
      <c r="E1179" s="413">
        <v>416.67</v>
      </c>
    </row>
    <row r="1180" spans="1:5" ht="25.5">
      <c r="A1180" s="390">
        <v>10569</v>
      </c>
      <c r="B1180" s="418" t="s">
        <v>5882</v>
      </c>
      <c r="C1180" s="420" t="s">
        <v>89</v>
      </c>
      <c r="D1180" s="412"/>
      <c r="E1180" s="412">
        <v>1.67</v>
      </c>
    </row>
    <row r="1181" spans="1:5" ht="25.5">
      <c r="A1181" s="389">
        <v>11247</v>
      </c>
      <c r="B1181" s="419" t="s">
        <v>5883</v>
      </c>
      <c r="C1181" s="421" t="s">
        <v>89</v>
      </c>
      <c r="D1181" s="413"/>
      <c r="E1181" s="413">
        <v>750</v>
      </c>
    </row>
    <row r="1182" spans="1:5" ht="25.5">
      <c r="A1182" s="390">
        <v>11248</v>
      </c>
      <c r="B1182" s="418" t="s">
        <v>5884</v>
      </c>
      <c r="C1182" s="420" t="s">
        <v>89</v>
      </c>
      <c r="D1182" s="412"/>
      <c r="E1182" s="412">
        <v>1022.92</v>
      </c>
    </row>
    <row r="1183" spans="1:5" ht="25.5">
      <c r="A1183" s="389">
        <v>11249</v>
      </c>
      <c r="B1183" s="419" t="s">
        <v>5885</v>
      </c>
      <c r="C1183" s="421" t="s">
        <v>89</v>
      </c>
      <c r="D1183" s="413"/>
      <c r="E1183" s="413">
        <v>1430.56</v>
      </c>
    </row>
    <row r="1184" spans="1:5" ht="25.5">
      <c r="A1184" s="390">
        <v>11254</v>
      </c>
      <c r="B1184" s="418" t="s">
        <v>5886</v>
      </c>
      <c r="C1184" s="420" t="s">
        <v>89</v>
      </c>
      <c r="D1184" s="412"/>
      <c r="E1184" s="412">
        <v>123.47</v>
      </c>
    </row>
    <row r="1185" spans="1:5" ht="25.5">
      <c r="A1185" s="389">
        <v>11256</v>
      </c>
      <c r="B1185" s="419" t="s">
        <v>5887</v>
      </c>
      <c r="C1185" s="421" t="s">
        <v>89</v>
      </c>
      <c r="D1185" s="413"/>
      <c r="E1185" s="413">
        <v>205.53</v>
      </c>
    </row>
    <row r="1186" spans="1:5" ht="38.25">
      <c r="A1186" s="390">
        <v>11252</v>
      </c>
      <c r="B1186" s="418" t="s">
        <v>10538</v>
      </c>
      <c r="C1186" s="420" t="s">
        <v>89</v>
      </c>
      <c r="D1186" s="412"/>
      <c r="E1186" s="412">
        <v>83.47</v>
      </c>
    </row>
    <row r="1187" spans="1:5" ht="25.5">
      <c r="A1187" s="389">
        <v>2555</v>
      </c>
      <c r="B1187" s="419" t="s">
        <v>5888</v>
      </c>
      <c r="C1187" s="421" t="s">
        <v>89</v>
      </c>
      <c r="D1187" s="413"/>
      <c r="E1187" s="413">
        <v>1.39</v>
      </c>
    </row>
    <row r="1188" spans="1:5" ht="25.5">
      <c r="A1188" s="390">
        <v>2556</v>
      </c>
      <c r="B1188" s="418" t="s">
        <v>5889</v>
      </c>
      <c r="C1188" s="420" t="s">
        <v>89</v>
      </c>
      <c r="D1188" s="412"/>
      <c r="E1188" s="412">
        <v>0.83</v>
      </c>
    </row>
    <row r="1189" spans="1:5" ht="25.5">
      <c r="A1189" s="389">
        <v>2557</v>
      </c>
      <c r="B1189" s="419" t="s">
        <v>5890</v>
      </c>
      <c r="C1189" s="421" t="s">
        <v>89</v>
      </c>
      <c r="D1189" s="413"/>
      <c r="E1189" s="413">
        <v>1.39</v>
      </c>
    </row>
    <row r="1190" spans="1:5" ht="25.5">
      <c r="A1190" s="390">
        <v>1066</v>
      </c>
      <c r="B1190" s="418" t="s">
        <v>5891</v>
      </c>
      <c r="C1190" s="420" t="s">
        <v>89</v>
      </c>
      <c r="D1190" s="412"/>
      <c r="E1190" s="412">
        <v>496.38</v>
      </c>
    </row>
    <row r="1191" spans="1:5" ht="38.25">
      <c r="A1191" s="389">
        <v>1043</v>
      </c>
      <c r="B1191" s="419" t="s">
        <v>13362</v>
      </c>
      <c r="C1191" s="421" t="s">
        <v>89</v>
      </c>
      <c r="D1191" s="413"/>
      <c r="E1191" s="413">
        <v>52.63</v>
      </c>
    </row>
    <row r="1192" spans="1:5" ht="38.25">
      <c r="A1192" s="390">
        <v>1072</v>
      </c>
      <c r="B1192" s="418" t="s">
        <v>5892</v>
      </c>
      <c r="C1192" s="420" t="s">
        <v>89</v>
      </c>
      <c r="D1192" s="412"/>
      <c r="E1192" s="412">
        <v>48.39</v>
      </c>
    </row>
    <row r="1193" spans="1:5" ht="38.25">
      <c r="A1193" s="389">
        <v>1061</v>
      </c>
      <c r="B1193" s="419" t="s">
        <v>5893</v>
      </c>
      <c r="C1193" s="421" t="s">
        <v>89</v>
      </c>
      <c r="D1193" s="413"/>
      <c r="E1193" s="413">
        <v>117.22</v>
      </c>
    </row>
    <row r="1194" spans="1:5" ht="38.25">
      <c r="A1194" s="390">
        <v>1065</v>
      </c>
      <c r="B1194" s="418" t="s">
        <v>5894</v>
      </c>
      <c r="C1194" s="420" t="s">
        <v>89</v>
      </c>
      <c r="D1194" s="412"/>
      <c r="E1194" s="412">
        <v>130.59</v>
      </c>
    </row>
    <row r="1195" spans="1:5" ht="38.25">
      <c r="A1195" s="389">
        <v>3280</v>
      </c>
      <c r="B1195" s="419" t="s">
        <v>5895</v>
      </c>
      <c r="C1195" s="421" t="s">
        <v>89</v>
      </c>
      <c r="D1195" s="413"/>
      <c r="E1195" s="413">
        <v>107.03</v>
      </c>
    </row>
    <row r="1196" spans="1:5" ht="38.25">
      <c r="A1196" s="390">
        <v>11881</v>
      </c>
      <c r="B1196" s="418" t="s">
        <v>5896</v>
      </c>
      <c r="C1196" s="420" t="s">
        <v>89</v>
      </c>
      <c r="D1196" s="412"/>
      <c r="E1196" s="412">
        <v>49.71</v>
      </c>
    </row>
    <row r="1197" spans="1:5" ht="38.25">
      <c r="A1197" s="389">
        <v>34641</v>
      </c>
      <c r="B1197" s="419" t="s">
        <v>13363</v>
      </c>
      <c r="C1197" s="421" t="s">
        <v>89</v>
      </c>
      <c r="D1197" s="413"/>
      <c r="E1197" s="413">
        <v>40.090000000000003</v>
      </c>
    </row>
    <row r="1198" spans="1:5" ht="38.25">
      <c r="A1198" s="390">
        <v>34643</v>
      </c>
      <c r="B1198" s="418" t="s">
        <v>13364</v>
      </c>
      <c r="C1198" s="420" t="s">
        <v>89</v>
      </c>
      <c r="D1198" s="412"/>
      <c r="E1198" s="412">
        <v>10.92</v>
      </c>
    </row>
    <row r="1199" spans="1:5" ht="38.25">
      <c r="A1199" s="389">
        <v>3278</v>
      </c>
      <c r="B1199" s="419" t="s">
        <v>5897</v>
      </c>
      <c r="C1199" s="421" t="s">
        <v>89</v>
      </c>
      <c r="D1199" s="413"/>
      <c r="E1199" s="413">
        <v>56.12</v>
      </c>
    </row>
    <row r="1200" spans="1:5" ht="38.25">
      <c r="A1200" s="390">
        <v>3279</v>
      </c>
      <c r="B1200" s="418" t="s">
        <v>5898</v>
      </c>
      <c r="C1200" s="420" t="s">
        <v>89</v>
      </c>
      <c r="D1200" s="412"/>
      <c r="E1200" s="412">
        <v>92.6</v>
      </c>
    </row>
    <row r="1201" spans="1:5" ht="63.75">
      <c r="A1201" s="389">
        <v>13845</v>
      </c>
      <c r="B1201" s="419" t="s">
        <v>10539</v>
      </c>
      <c r="C1201" s="421" t="s">
        <v>89</v>
      </c>
      <c r="D1201" s="413"/>
      <c r="E1201" s="413">
        <v>59.86</v>
      </c>
    </row>
    <row r="1202" spans="1:5" ht="63.75">
      <c r="A1202" s="390">
        <v>13844</v>
      </c>
      <c r="B1202" s="418" t="s">
        <v>10540</v>
      </c>
      <c r="C1202" s="420" t="s">
        <v>89</v>
      </c>
      <c r="D1202" s="412"/>
      <c r="E1202" s="412">
        <v>63.61</v>
      </c>
    </row>
    <row r="1203" spans="1:5" ht="63.75">
      <c r="A1203" s="389">
        <v>13843</v>
      </c>
      <c r="B1203" s="419" t="s">
        <v>14739</v>
      </c>
      <c r="C1203" s="421" t="s">
        <v>89</v>
      </c>
      <c r="D1203" s="413"/>
      <c r="E1203" s="413">
        <v>83.33</v>
      </c>
    </row>
    <row r="1204" spans="1:5" ht="63.75">
      <c r="A1204" s="390">
        <v>13842</v>
      </c>
      <c r="B1204" s="418" t="s">
        <v>10541</v>
      </c>
      <c r="C1204" s="420" t="s">
        <v>89</v>
      </c>
      <c r="D1204" s="412"/>
      <c r="E1204" s="412">
        <v>97.78</v>
      </c>
    </row>
    <row r="1205" spans="1:5" ht="38.25">
      <c r="A1205" s="389">
        <v>12075</v>
      </c>
      <c r="B1205" s="419" t="s">
        <v>10542</v>
      </c>
      <c r="C1205" s="421" t="s">
        <v>89</v>
      </c>
      <c r="D1205" s="413"/>
      <c r="E1205" s="413">
        <v>327.31</v>
      </c>
    </row>
    <row r="1206" spans="1:5" ht="38.25">
      <c r="A1206" s="390">
        <v>13405</v>
      </c>
      <c r="B1206" s="418" t="s">
        <v>10543</v>
      </c>
      <c r="C1206" s="420" t="s">
        <v>89</v>
      </c>
      <c r="D1206" s="412"/>
      <c r="E1206" s="412">
        <v>108.33</v>
      </c>
    </row>
    <row r="1207" spans="1:5" ht="38.25">
      <c r="A1207" s="389">
        <v>13404</v>
      </c>
      <c r="B1207" s="419" t="s">
        <v>10544</v>
      </c>
      <c r="C1207" s="421" t="s">
        <v>89</v>
      </c>
      <c r="D1207" s="413"/>
      <c r="E1207" s="413">
        <v>108.33</v>
      </c>
    </row>
    <row r="1208" spans="1:5" ht="25.5">
      <c r="A1208" s="390">
        <v>11882</v>
      </c>
      <c r="B1208" s="418" t="s">
        <v>14740</v>
      </c>
      <c r="C1208" s="420" t="s">
        <v>89</v>
      </c>
      <c r="D1208" s="412"/>
      <c r="E1208" s="412">
        <v>56.12</v>
      </c>
    </row>
    <row r="1209" spans="1:5" ht="38.25">
      <c r="A1209" s="389">
        <v>11996</v>
      </c>
      <c r="B1209" s="419" t="s">
        <v>10545</v>
      </c>
      <c r="C1209" s="421" t="s">
        <v>89</v>
      </c>
      <c r="D1209" s="413"/>
      <c r="E1209" s="413">
        <v>1.92</v>
      </c>
    </row>
    <row r="1210" spans="1:5" ht="25.5">
      <c r="A1210" s="390">
        <v>20254</v>
      </c>
      <c r="B1210" s="418" t="s">
        <v>5899</v>
      </c>
      <c r="C1210" s="420" t="s">
        <v>89</v>
      </c>
      <c r="D1210" s="412"/>
      <c r="E1210" s="412">
        <v>8.44</v>
      </c>
    </row>
    <row r="1211" spans="1:5" ht="25.5">
      <c r="A1211" s="389">
        <v>20255</v>
      </c>
      <c r="B1211" s="419" t="s">
        <v>5900</v>
      </c>
      <c r="C1211" s="421" t="s">
        <v>89</v>
      </c>
      <c r="D1211" s="413"/>
      <c r="E1211" s="413">
        <v>15.19</v>
      </c>
    </row>
    <row r="1212" spans="1:5" ht="25.5">
      <c r="A1212" s="390">
        <v>20253</v>
      </c>
      <c r="B1212" s="418" t="s">
        <v>5901</v>
      </c>
      <c r="C1212" s="420" t="s">
        <v>89</v>
      </c>
      <c r="D1212" s="412"/>
      <c r="E1212" s="412">
        <v>30</v>
      </c>
    </row>
    <row r="1213" spans="1:5">
      <c r="A1213" s="389">
        <v>12001</v>
      </c>
      <c r="B1213" s="419" t="s">
        <v>5902</v>
      </c>
      <c r="C1213" s="421" t="s">
        <v>89</v>
      </c>
      <c r="D1213" s="413"/>
      <c r="E1213" s="413">
        <v>4.5599999999999996</v>
      </c>
    </row>
    <row r="1214" spans="1:5">
      <c r="A1214" s="390">
        <v>1871</v>
      </c>
      <c r="B1214" s="418" t="s">
        <v>5903</v>
      </c>
      <c r="C1214" s="420" t="s">
        <v>89</v>
      </c>
      <c r="D1214" s="412"/>
      <c r="E1214" s="412">
        <v>5.69</v>
      </c>
    </row>
    <row r="1215" spans="1:5">
      <c r="A1215" s="389">
        <v>1872</v>
      </c>
      <c r="B1215" s="419" t="s">
        <v>5904</v>
      </c>
      <c r="C1215" s="421" t="s">
        <v>89</v>
      </c>
      <c r="D1215" s="413"/>
      <c r="E1215" s="413">
        <v>2.09</v>
      </c>
    </row>
    <row r="1216" spans="1:5">
      <c r="A1216" s="390">
        <v>1873</v>
      </c>
      <c r="B1216" s="418" t="s">
        <v>5905</v>
      </c>
      <c r="C1216" s="420" t="s">
        <v>89</v>
      </c>
      <c r="D1216" s="412"/>
      <c r="E1216" s="412">
        <v>3.33</v>
      </c>
    </row>
    <row r="1217" spans="1:5" ht="25.5">
      <c r="A1217" s="389">
        <v>11713</v>
      </c>
      <c r="B1217" s="419" t="s">
        <v>10546</v>
      </c>
      <c r="C1217" s="421" t="s">
        <v>89</v>
      </c>
      <c r="D1217" s="413"/>
      <c r="E1217" s="413">
        <v>23.71</v>
      </c>
    </row>
    <row r="1218" spans="1:5" ht="25.5">
      <c r="A1218" s="390">
        <v>11716</v>
      </c>
      <c r="B1218" s="418" t="s">
        <v>10547</v>
      </c>
      <c r="C1218" s="420" t="s">
        <v>89</v>
      </c>
      <c r="D1218" s="412"/>
      <c r="E1218" s="412">
        <v>10.119999999999999</v>
      </c>
    </row>
    <row r="1219" spans="1:5" ht="25.5">
      <c r="A1219" s="389">
        <v>5103</v>
      </c>
      <c r="B1219" s="419" t="s">
        <v>10548</v>
      </c>
      <c r="C1219" s="421" t="s">
        <v>89</v>
      </c>
      <c r="D1219" s="413"/>
      <c r="E1219" s="413">
        <v>10.27</v>
      </c>
    </row>
    <row r="1220" spans="1:5" ht="38.25">
      <c r="A1220" s="390">
        <v>11712</v>
      </c>
      <c r="B1220" s="418" t="s">
        <v>10549</v>
      </c>
      <c r="C1220" s="420" t="s">
        <v>89</v>
      </c>
      <c r="D1220" s="412"/>
      <c r="E1220" s="412">
        <v>23.9</v>
      </c>
    </row>
    <row r="1221" spans="1:5" ht="25.5">
      <c r="A1221" s="389">
        <v>11717</v>
      </c>
      <c r="B1221" s="419" t="s">
        <v>10550</v>
      </c>
      <c r="C1221" s="421" t="s">
        <v>89</v>
      </c>
      <c r="D1221" s="413"/>
      <c r="E1221" s="413">
        <v>25.97</v>
      </c>
    </row>
    <row r="1222" spans="1:5" ht="25.5">
      <c r="A1222" s="390">
        <v>11714</v>
      </c>
      <c r="B1222" s="418" t="s">
        <v>10551</v>
      </c>
      <c r="C1222" s="420" t="s">
        <v>89</v>
      </c>
      <c r="D1222" s="412"/>
      <c r="E1222" s="412">
        <v>32.31</v>
      </c>
    </row>
    <row r="1223" spans="1:5" ht="25.5">
      <c r="A1223" s="389">
        <v>11715</v>
      </c>
      <c r="B1223" s="419" t="s">
        <v>10552</v>
      </c>
      <c r="C1223" s="421" t="s">
        <v>89</v>
      </c>
      <c r="D1223" s="413"/>
      <c r="E1223" s="413">
        <v>37.18</v>
      </c>
    </row>
    <row r="1224" spans="1:5" ht="38.25">
      <c r="A1224" s="390">
        <v>11880</v>
      </c>
      <c r="B1224" s="418" t="s">
        <v>10553</v>
      </c>
      <c r="C1224" s="420" t="s">
        <v>89</v>
      </c>
      <c r="D1224" s="412"/>
      <c r="E1224" s="412">
        <v>66.83</v>
      </c>
    </row>
    <row r="1225" spans="1:5" ht="25.5">
      <c r="A1225" s="389">
        <v>1056</v>
      </c>
      <c r="B1225" s="419" t="s">
        <v>5906</v>
      </c>
      <c r="C1225" s="421" t="s">
        <v>89</v>
      </c>
      <c r="D1225" s="413"/>
      <c r="E1225" s="413">
        <v>95.69</v>
      </c>
    </row>
    <row r="1226" spans="1:5" ht="25.5">
      <c r="A1226" s="390">
        <v>1068</v>
      </c>
      <c r="B1226" s="418" t="s">
        <v>5907</v>
      </c>
      <c r="C1226" s="420" t="s">
        <v>89</v>
      </c>
      <c r="D1226" s="412"/>
      <c r="E1226" s="412">
        <v>96.6</v>
      </c>
    </row>
    <row r="1227" spans="1:5">
      <c r="A1227" s="389">
        <v>14116</v>
      </c>
      <c r="B1227" s="419" t="s">
        <v>5908</v>
      </c>
      <c r="C1227" s="421" t="s">
        <v>89</v>
      </c>
      <c r="D1227" s="413"/>
      <c r="E1227" s="413">
        <v>16.53</v>
      </c>
    </row>
    <row r="1228" spans="1:5">
      <c r="A1228" s="390">
        <v>14061</v>
      </c>
      <c r="B1228" s="418" t="s">
        <v>5909</v>
      </c>
      <c r="C1228" s="420" t="s">
        <v>89</v>
      </c>
      <c r="D1228" s="412"/>
      <c r="E1228" s="412">
        <v>68.67</v>
      </c>
    </row>
    <row r="1229" spans="1:5" ht="25.5">
      <c r="A1229" s="389">
        <v>599</v>
      </c>
      <c r="B1229" s="419" t="s">
        <v>5910</v>
      </c>
      <c r="C1229" s="421" t="s">
        <v>82</v>
      </c>
      <c r="D1229" s="413"/>
      <c r="E1229" s="413">
        <v>263.79000000000002</v>
      </c>
    </row>
    <row r="1230" spans="1:5" ht="25.5">
      <c r="A1230" s="390">
        <v>34380</v>
      </c>
      <c r="B1230" s="418" t="s">
        <v>5911</v>
      </c>
      <c r="C1230" s="420" t="s">
        <v>89</v>
      </c>
      <c r="D1230" s="412"/>
      <c r="E1230" s="412">
        <v>142.19</v>
      </c>
    </row>
    <row r="1231" spans="1:5">
      <c r="A1231" s="389">
        <v>11161</v>
      </c>
      <c r="B1231" s="419" t="s">
        <v>5912</v>
      </c>
      <c r="C1231" s="421" t="s">
        <v>54</v>
      </c>
      <c r="D1231" s="413"/>
      <c r="E1231" s="413">
        <v>0.83</v>
      </c>
    </row>
    <row r="1232" spans="1:5" ht="25.5">
      <c r="A1232" s="390">
        <v>1106</v>
      </c>
      <c r="B1232" s="418" t="s">
        <v>5913</v>
      </c>
      <c r="C1232" s="420" t="s">
        <v>54</v>
      </c>
      <c r="D1232" s="412"/>
      <c r="E1232" s="412">
        <v>0.57999999999999996</v>
      </c>
    </row>
    <row r="1233" spans="1:5">
      <c r="A1233" s="389">
        <v>1107</v>
      </c>
      <c r="B1233" s="419" t="s">
        <v>13365</v>
      </c>
      <c r="C1233" s="421" t="s">
        <v>54</v>
      </c>
      <c r="D1233" s="413"/>
      <c r="E1233" s="413">
        <v>0.34</v>
      </c>
    </row>
    <row r="1234" spans="1:5">
      <c r="A1234" s="390">
        <v>4758</v>
      </c>
      <c r="B1234" s="418" t="s">
        <v>5914</v>
      </c>
      <c r="C1234" s="420" t="s">
        <v>19</v>
      </c>
      <c r="D1234" s="412"/>
      <c r="E1234" s="412">
        <v>11.36</v>
      </c>
    </row>
    <row r="1235" spans="1:5" ht="25.5">
      <c r="A1235" s="389">
        <v>25963</v>
      </c>
      <c r="B1235" s="419" t="s">
        <v>10554</v>
      </c>
      <c r="C1235" s="421" t="s">
        <v>54</v>
      </c>
      <c r="D1235" s="413"/>
      <c r="E1235" s="413">
        <v>0.08</v>
      </c>
    </row>
    <row r="1236" spans="1:5">
      <c r="A1236" s="390">
        <v>4759</v>
      </c>
      <c r="B1236" s="418" t="s">
        <v>5915</v>
      </c>
      <c r="C1236" s="420" t="s">
        <v>19</v>
      </c>
      <c r="D1236" s="412"/>
      <c r="E1236" s="412">
        <v>12.18</v>
      </c>
    </row>
    <row r="1237" spans="1:5" ht="25.5">
      <c r="A1237" s="389">
        <v>11572</v>
      </c>
      <c r="B1237" s="419" t="s">
        <v>5916</v>
      </c>
      <c r="C1237" s="421" t="s">
        <v>89</v>
      </c>
      <c r="D1237" s="413"/>
      <c r="E1237" s="413">
        <v>15.53</v>
      </c>
    </row>
    <row r="1238" spans="1:5" ht="25.5">
      <c r="A1238" s="390">
        <v>1108</v>
      </c>
      <c r="B1238" s="418" t="s">
        <v>5917</v>
      </c>
      <c r="C1238" s="420" t="s">
        <v>86</v>
      </c>
      <c r="D1238" s="412"/>
      <c r="E1238" s="412">
        <v>12.44</v>
      </c>
    </row>
    <row r="1239" spans="1:5" ht="25.5">
      <c r="A1239" s="389">
        <v>1117</v>
      </c>
      <c r="B1239" s="419" t="s">
        <v>5918</v>
      </c>
      <c r="C1239" s="421" t="s">
        <v>86</v>
      </c>
      <c r="D1239" s="413"/>
      <c r="E1239" s="413">
        <v>14.62</v>
      </c>
    </row>
    <row r="1240" spans="1:5" ht="25.5">
      <c r="A1240" s="390">
        <v>1118</v>
      </c>
      <c r="B1240" s="418" t="s">
        <v>5919</v>
      </c>
      <c r="C1240" s="420" t="s">
        <v>86</v>
      </c>
      <c r="D1240" s="412"/>
      <c r="E1240" s="412">
        <v>18.04</v>
      </c>
    </row>
    <row r="1241" spans="1:5" ht="25.5">
      <c r="A1241" s="389">
        <v>1119</v>
      </c>
      <c r="B1241" s="419" t="s">
        <v>5920</v>
      </c>
      <c r="C1241" s="421" t="s">
        <v>86</v>
      </c>
      <c r="D1241" s="413"/>
      <c r="E1241" s="413">
        <v>6.22</v>
      </c>
    </row>
    <row r="1242" spans="1:5" ht="25.5">
      <c r="A1242" s="390">
        <v>1109</v>
      </c>
      <c r="B1242" s="418" t="s">
        <v>5921</v>
      </c>
      <c r="C1242" s="420" t="s">
        <v>86</v>
      </c>
      <c r="D1242" s="412"/>
      <c r="E1242" s="412">
        <v>12.76</v>
      </c>
    </row>
    <row r="1243" spans="1:5" ht="25.5">
      <c r="A1243" s="389">
        <v>1110</v>
      </c>
      <c r="B1243" s="419" t="s">
        <v>5922</v>
      </c>
      <c r="C1243" s="421" t="s">
        <v>86</v>
      </c>
      <c r="D1243" s="413"/>
      <c r="E1243" s="413">
        <v>14</v>
      </c>
    </row>
    <row r="1244" spans="1:5" ht="25.5">
      <c r="A1244" s="390">
        <v>12618</v>
      </c>
      <c r="B1244" s="418" t="s">
        <v>5923</v>
      </c>
      <c r="C1244" s="420" t="s">
        <v>89</v>
      </c>
      <c r="D1244" s="412"/>
      <c r="E1244" s="412">
        <v>39.15</v>
      </c>
    </row>
    <row r="1245" spans="1:5" ht="25.5">
      <c r="A1245" s="389">
        <v>10542</v>
      </c>
      <c r="B1245" s="419" t="s">
        <v>13366</v>
      </c>
      <c r="C1245" s="421" t="s">
        <v>86</v>
      </c>
      <c r="D1245" s="413"/>
      <c r="E1245" s="413">
        <v>30.26</v>
      </c>
    </row>
    <row r="1246" spans="1:5" ht="25.5">
      <c r="A1246" s="390">
        <v>10543</v>
      </c>
      <c r="B1246" s="418" t="s">
        <v>13367</v>
      </c>
      <c r="C1246" s="420" t="s">
        <v>86</v>
      </c>
      <c r="D1246" s="412"/>
      <c r="E1246" s="412">
        <v>42.62</v>
      </c>
    </row>
    <row r="1247" spans="1:5" ht="25.5">
      <c r="A1247" s="389">
        <v>10544</v>
      </c>
      <c r="B1247" s="419" t="s">
        <v>13368</v>
      </c>
      <c r="C1247" s="421" t="s">
        <v>86</v>
      </c>
      <c r="D1247" s="413"/>
      <c r="E1247" s="413">
        <v>51.25</v>
      </c>
    </row>
    <row r="1248" spans="1:5" ht="25.5">
      <c r="A1248" s="390">
        <v>10545</v>
      </c>
      <c r="B1248" s="418" t="s">
        <v>14741</v>
      </c>
      <c r="C1248" s="420" t="s">
        <v>86</v>
      </c>
      <c r="D1248" s="412"/>
      <c r="E1248" s="412">
        <v>78.61</v>
      </c>
    </row>
    <row r="1249" spans="1:5" ht="38.25">
      <c r="A1249" s="389">
        <v>13115</v>
      </c>
      <c r="B1249" s="419" t="s">
        <v>13369</v>
      </c>
      <c r="C1249" s="421" t="s">
        <v>86</v>
      </c>
      <c r="D1249" s="413"/>
      <c r="E1249" s="413">
        <v>18.920000000000002</v>
      </c>
    </row>
    <row r="1250" spans="1:5" ht="38.25">
      <c r="A1250" s="390">
        <v>10541</v>
      </c>
      <c r="B1250" s="418" t="s">
        <v>13370</v>
      </c>
      <c r="C1250" s="420" t="s">
        <v>86</v>
      </c>
      <c r="D1250" s="412"/>
      <c r="E1250" s="412">
        <v>21.97</v>
      </c>
    </row>
    <row r="1251" spans="1:5" ht="38.25">
      <c r="A1251" s="389">
        <v>1139</v>
      </c>
      <c r="B1251" s="419" t="s">
        <v>10555</v>
      </c>
      <c r="C1251" s="421" t="s">
        <v>19</v>
      </c>
      <c r="D1251" s="413"/>
      <c r="E1251" s="413">
        <v>64.13</v>
      </c>
    </row>
    <row r="1252" spans="1:5" ht="38.25">
      <c r="A1252" s="390">
        <v>1133</v>
      </c>
      <c r="B1252" s="418" t="s">
        <v>13371</v>
      </c>
      <c r="C1252" s="420" t="s">
        <v>19</v>
      </c>
      <c r="D1252" s="412"/>
      <c r="E1252" s="412">
        <v>54</v>
      </c>
    </row>
    <row r="1253" spans="1:5" ht="38.25">
      <c r="A1253" s="389">
        <v>1286</v>
      </c>
      <c r="B1253" s="419" t="s">
        <v>5924</v>
      </c>
      <c r="C1253" s="421" t="s">
        <v>19</v>
      </c>
      <c r="D1253" s="413"/>
      <c r="E1253" s="413">
        <v>172.45</v>
      </c>
    </row>
    <row r="1254" spans="1:5" ht="51">
      <c r="A1254" s="390">
        <v>25010</v>
      </c>
      <c r="B1254" s="418" t="s">
        <v>14742</v>
      </c>
      <c r="C1254" s="420" t="s">
        <v>89</v>
      </c>
      <c r="D1254" s="412"/>
      <c r="E1254" s="412">
        <v>1383919.77</v>
      </c>
    </row>
    <row r="1255" spans="1:5" ht="51">
      <c r="A1255" s="389">
        <v>25011</v>
      </c>
      <c r="B1255" s="419" t="s">
        <v>13372</v>
      </c>
      <c r="C1255" s="421" t="s">
        <v>89</v>
      </c>
      <c r="D1255" s="413"/>
      <c r="E1255" s="413">
        <v>2263711.2799999998</v>
      </c>
    </row>
    <row r="1256" spans="1:5" ht="38.25">
      <c r="A1256" s="390">
        <v>1140</v>
      </c>
      <c r="B1256" s="418" t="s">
        <v>10556</v>
      </c>
      <c r="C1256" s="420" t="s">
        <v>19</v>
      </c>
      <c r="D1256" s="412"/>
      <c r="E1256" s="412">
        <v>40.53</v>
      </c>
    </row>
    <row r="1257" spans="1:5" ht="51">
      <c r="A1257" s="389">
        <v>1147</v>
      </c>
      <c r="B1257" s="419" t="s">
        <v>10557</v>
      </c>
      <c r="C1257" s="421" t="s">
        <v>19</v>
      </c>
      <c r="D1257" s="413"/>
      <c r="E1257" s="413">
        <v>90</v>
      </c>
    </row>
    <row r="1258" spans="1:5" ht="25.5">
      <c r="A1258" s="390">
        <v>1146</v>
      </c>
      <c r="B1258" s="418" t="s">
        <v>5925</v>
      </c>
      <c r="C1258" s="420" t="s">
        <v>19</v>
      </c>
      <c r="D1258" s="412"/>
      <c r="E1258" s="412">
        <v>101.25</v>
      </c>
    </row>
    <row r="1259" spans="1:5" ht="38.25">
      <c r="A1259" s="389">
        <v>1142</v>
      </c>
      <c r="B1259" s="419" t="s">
        <v>10558</v>
      </c>
      <c r="C1259" s="421" t="s">
        <v>19</v>
      </c>
      <c r="D1259" s="413"/>
      <c r="E1259" s="413">
        <v>46.45</v>
      </c>
    </row>
    <row r="1260" spans="1:5" ht="51">
      <c r="A1260" s="390">
        <v>1143</v>
      </c>
      <c r="B1260" s="418" t="s">
        <v>10559</v>
      </c>
      <c r="C1260" s="420" t="s">
        <v>19</v>
      </c>
      <c r="D1260" s="412"/>
      <c r="E1260" s="412">
        <v>67.5</v>
      </c>
    </row>
    <row r="1261" spans="1:5" ht="38.25">
      <c r="A1261" s="389">
        <v>13617</v>
      </c>
      <c r="B1261" s="419" t="s">
        <v>10560</v>
      </c>
      <c r="C1261" s="421" t="s">
        <v>89</v>
      </c>
      <c r="D1261" s="413"/>
      <c r="E1261" s="413">
        <v>40519.19</v>
      </c>
    </row>
    <row r="1262" spans="1:5" ht="38.25">
      <c r="A1262" s="390">
        <v>13441</v>
      </c>
      <c r="B1262" s="418" t="s">
        <v>13373</v>
      </c>
      <c r="C1262" s="420" t="s">
        <v>89</v>
      </c>
      <c r="D1262" s="412"/>
      <c r="E1262" s="412">
        <v>68270</v>
      </c>
    </row>
    <row r="1263" spans="1:5" ht="25.5">
      <c r="A1263" s="389">
        <v>1159</v>
      </c>
      <c r="B1263" s="419" t="s">
        <v>13374</v>
      </c>
      <c r="C1263" s="421" t="s">
        <v>89</v>
      </c>
      <c r="D1263" s="413"/>
      <c r="E1263" s="413">
        <v>105780.08</v>
      </c>
    </row>
    <row r="1264" spans="1:5" ht="38.25">
      <c r="A1264" s="390">
        <v>1158</v>
      </c>
      <c r="B1264" s="418" t="s">
        <v>10561</v>
      </c>
      <c r="C1264" s="420" t="s">
        <v>19</v>
      </c>
      <c r="D1264" s="412"/>
      <c r="E1264" s="412">
        <v>43.39</v>
      </c>
    </row>
    <row r="1265" spans="1:5" ht="25.5">
      <c r="A1265" s="389">
        <v>12114</v>
      </c>
      <c r="B1265" s="419" t="s">
        <v>5926</v>
      </c>
      <c r="C1265" s="421" t="s">
        <v>89</v>
      </c>
      <c r="D1265" s="413"/>
      <c r="E1265" s="413">
        <v>144.28</v>
      </c>
    </row>
    <row r="1266" spans="1:5" ht="25.5">
      <c r="A1266" s="390">
        <v>11552</v>
      </c>
      <c r="B1266" s="418" t="s">
        <v>5927</v>
      </c>
      <c r="C1266" s="420" t="s">
        <v>86</v>
      </c>
      <c r="D1266" s="412"/>
      <c r="E1266" s="412">
        <v>5.88</v>
      </c>
    </row>
    <row r="1267" spans="1:5" ht="38.25">
      <c r="A1267" s="389">
        <v>38672</v>
      </c>
      <c r="B1267" s="419" t="s">
        <v>10562</v>
      </c>
      <c r="C1267" s="421" t="s">
        <v>89</v>
      </c>
      <c r="D1267" s="413"/>
      <c r="E1267" s="413">
        <v>2.1800000000000002</v>
      </c>
    </row>
    <row r="1268" spans="1:5" ht="38.25">
      <c r="A1268" s="390">
        <v>38669</v>
      </c>
      <c r="B1268" s="418" t="s">
        <v>10563</v>
      </c>
      <c r="C1268" s="420" t="s">
        <v>89</v>
      </c>
      <c r="D1268" s="412"/>
      <c r="E1268" s="412">
        <v>1.69</v>
      </c>
    </row>
    <row r="1269" spans="1:5" ht="38.25">
      <c r="A1269" s="389">
        <v>38673</v>
      </c>
      <c r="B1269" s="419" t="s">
        <v>10564</v>
      </c>
      <c r="C1269" s="421" t="s">
        <v>89</v>
      </c>
      <c r="D1269" s="413"/>
      <c r="E1269" s="413">
        <v>2.72</v>
      </c>
    </row>
    <row r="1270" spans="1:5" ht="38.25">
      <c r="A1270" s="390">
        <v>38670</v>
      </c>
      <c r="B1270" s="418" t="s">
        <v>10565</v>
      </c>
      <c r="C1270" s="420" t="s">
        <v>89</v>
      </c>
      <c r="D1270" s="412"/>
      <c r="E1270" s="412">
        <v>1.84</v>
      </c>
    </row>
    <row r="1271" spans="1:5" ht="25.5">
      <c r="A1271" s="389">
        <v>659</v>
      </c>
      <c r="B1271" s="419" t="s">
        <v>10566</v>
      </c>
      <c r="C1271" s="421" t="s">
        <v>89</v>
      </c>
      <c r="D1271" s="413"/>
      <c r="E1271" s="413">
        <v>0.99</v>
      </c>
    </row>
    <row r="1272" spans="1:5" ht="25.5">
      <c r="A1272" s="390">
        <v>660</v>
      </c>
      <c r="B1272" s="418" t="s">
        <v>10567</v>
      </c>
      <c r="C1272" s="420" t="s">
        <v>89</v>
      </c>
      <c r="D1272" s="412"/>
      <c r="E1272" s="412">
        <v>1.45</v>
      </c>
    </row>
    <row r="1273" spans="1:5" ht="25.5">
      <c r="A1273" s="389">
        <v>658</v>
      </c>
      <c r="B1273" s="419" t="s">
        <v>10568</v>
      </c>
      <c r="C1273" s="421" t="s">
        <v>89</v>
      </c>
      <c r="D1273" s="413"/>
      <c r="E1273" s="413">
        <v>0.8</v>
      </c>
    </row>
    <row r="1274" spans="1:5" ht="38.25">
      <c r="A1274" s="390">
        <v>38660</v>
      </c>
      <c r="B1274" s="418" t="s">
        <v>10569</v>
      </c>
      <c r="C1274" s="420" t="s">
        <v>89</v>
      </c>
      <c r="D1274" s="412"/>
      <c r="E1274" s="412">
        <v>1.1399999999999999</v>
      </c>
    </row>
    <row r="1275" spans="1:5" ht="25.5">
      <c r="A1275" s="389">
        <v>34647</v>
      </c>
      <c r="B1275" s="419" t="s">
        <v>10570</v>
      </c>
      <c r="C1275" s="421" t="s">
        <v>89</v>
      </c>
      <c r="D1275" s="413"/>
      <c r="E1275" s="413">
        <v>2</v>
      </c>
    </row>
    <row r="1276" spans="1:5" ht="25.5">
      <c r="A1276" s="390">
        <v>34649</v>
      </c>
      <c r="B1276" s="418" t="s">
        <v>10571</v>
      </c>
      <c r="C1276" s="420" t="s">
        <v>89</v>
      </c>
      <c r="D1276" s="412"/>
      <c r="E1276" s="412">
        <v>2.06</v>
      </c>
    </row>
    <row r="1277" spans="1:5" ht="25.5">
      <c r="A1277" s="389">
        <v>34652</v>
      </c>
      <c r="B1277" s="419" t="s">
        <v>10572</v>
      </c>
      <c r="C1277" s="421" t="s">
        <v>89</v>
      </c>
      <c r="D1277" s="413"/>
      <c r="E1277" s="413">
        <v>2.81</v>
      </c>
    </row>
    <row r="1278" spans="1:5" ht="25.5">
      <c r="A1278" s="390">
        <v>34655</v>
      </c>
      <c r="B1278" s="418" t="s">
        <v>10573</v>
      </c>
      <c r="C1278" s="420" t="s">
        <v>89</v>
      </c>
      <c r="D1278" s="412"/>
      <c r="E1278" s="412">
        <v>2.72</v>
      </c>
    </row>
    <row r="1279" spans="1:5" ht="25.5">
      <c r="A1279" s="389">
        <v>585</v>
      </c>
      <c r="B1279" s="419" t="s">
        <v>5928</v>
      </c>
      <c r="C1279" s="421" t="s">
        <v>54</v>
      </c>
      <c r="D1279" s="413"/>
      <c r="E1279" s="413">
        <v>20.73</v>
      </c>
    </row>
    <row r="1280" spans="1:5" ht="25.5">
      <c r="A1280" s="390">
        <v>10951</v>
      </c>
      <c r="B1280" s="418" t="s">
        <v>5929</v>
      </c>
      <c r="C1280" s="420" t="s">
        <v>54</v>
      </c>
      <c r="D1280" s="412"/>
      <c r="E1280" s="412">
        <v>6.03</v>
      </c>
    </row>
    <row r="1281" spans="1:5" ht="25.5">
      <c r="A1281" s="389">
        <v>10952</v>
      </c>
      <c r="B1281" s="419" t="s">
        <v>5930</v>
      </c>
      <c r="C1281" s="421" t="s">
        <v>54</v>
      </c>
      <c r="D1281" s="413"/>
      <c r="E1281" s="413">
        <v>5.18</v>
      </c>
    </row>
    <row r="1282" spans="1:5" ht="25.5">
      <c r="A1282" s="390">
        <v>10953</v>
      </c>
      <c r="B1282" s="418" t="s">
        <v>5931</v>
      </c>
      <c r="C1282" s="420" t="s">
        <v>54</v>
      </c>
      <c r="D1282" s="412"/>
      <c r="E1282" s="412">
        <v>5.18</v>
      </c>
    </row>
    <row r="1283" spans="1:5" ht="25.5">
      <c r="A1283" s="389">
        <v>587</v>
      </c>
      <c r="B1283" s="419" t="s">
        <v>5932</v>
      </c>
      <c r="C1283" s="421" t="s">
        <v>54</v>
      </c>
      <c r="D1283" s="413"/>
      <c r="E1283" s="413">
        <v>22.21</v>
      </c>
    </row>
    <row r="1284" spans="1:5" ht="25.5">
      <c r="A1284" s="390">
        <v>590</v>
      </c>
      <c r="B1284" s="418" t="s">
        <v>13375</v>
      </c>
      <c r="C1284" s="420" t="s">
        <v>54</v>
      </c>
      <c r="D1284" s="412"/>
      <c r="E1284" s="412">
        <v>21.47</v>
      </c>
    </row>
    <row r="1285" spans="1:5" ht="25.5">
      <c r="A1285" s="389">
        <v>592</v>
      </c>
      <c r="B1285" s="419" t="s">
        <v>10574</v>
      </c>
      <c r="C1285" s="421" t="s">
        <v>54</v>
      </c>
      <c r="D1285" s="413"/>
      <c r="E1285" s="413">
        <v>22.21</v>
      </c>
    </row>
    <row r="1286" spans="1:5" ht="25.5">
      <c r="A1286" s="390">
        <v>586</v>
      </c>
      <c r="B1286" s="418" t="s">
        <v>5933</v>
      </c>
      <c r="C1286" s="420" t="s">
        <v>86</v>
      </c>
      <c r="D1286" s="412"/>
      <c r="E1286" s="412">
        <v>13.06</v>
      </c>
    </row>
    <row r="1287" spans="1:5" ht="25.5">
      <c r="A1287" s="389">
        <v>591</v>
      </c>
      <c r="B1287" s="419" t="s">
        <v>14743</v>
      </c>
      <c r="C1287" s="421" t="s">
        <v>54</v>
      </c>
      <c r="D1287" s="413"/>
      <c r="E1287" s="413">
        <v>20.73</v>
      </c>
    </row>
    <row r="1288" spans="1:5" ht="25.5">
      <c r="A1288" s="390">
        <v>588</v>
      </c>
      <c r="B1288" s="418" t="s">
        <v>5934</v>
      </c>
      <c r="C1288" s="420" t="s">
        <v>86</v>
      </c>
      <c r="D1288" s="412"/>
      <c r="E1288" s="412">
        <v>20.66</v>
      </c>
    </row>
    <row r="1289" spans="1:5" ht="25.5">
      <c r="A1289" s="389">
        <v>589</v>
      </c>
      <c r="B1289" s="419" t="s">
        <v>5935</v>
      </c>
      <c r="C1289" s="421" t="s">
        <v>86</v>
      </c>
      <c r="D1289" s="413"/>
      <c r="E1289" s="413">
        <v>34.909999999999997</v>
      </c>
    </row>
    <row r="1290" spans="1:5" ht="25.5">
      <c r="A1290" s="390">
        <v>584</v>
      </c>
      <c r="B1290" s="418" t="s">
        <v>5936</v>
      </c>
      <c r="C1290" s="420" t="s">
        <v>86</v>
      </c>
      <c r="D1290" s="412"/>
      <c r="E1290" s="412">
        <v>22.06</v>
      </c>
    </row>
    <row r="1291" spans="1:5" ht="25.5">
      <c r="A1291" s="389">
        <v>4777</v>
      </c>
      <c r="B1291" s="419" t="s">
        <v>5937</v>
      </c>
      <c r="C1291" s="421" t="s">
        <v>54</v>
      </c>
      <c r="D1291" s="413"/>
      <c r="E1291" s="413">
        <v>5.18</v>
      </c>
    </row>
    <row r="1292" spans="1:5">
      <c r="A1292" s="390">
        <v>4912</v>
      </c>
      <c r="B1292" s="418" t="s">
        <v>5938</v>
      </c>
      <c r="C1292" s="420" t="s">
        <v>54</v>
      </c>
      <c r="D1292" s="412"/>
      <c r="E1292" s="412">
        <v>6.01</v>
      </c>
    </row>
    <row r="1293" spans="1:5" ht="25.5">
      <c r="A1293" s="389">
        <v>567</v>
      </c>
      <c r="B1293" s="419" t="s">
        <v>5939</v>
      </c>
      <c r="C1293" s="421" t="s">
        <v>86</v>
      </c>
      <c r="D1293" s="413"/>
      <c r="E1293" s="413">
        <v>6.06</v>
      </c>
    </row>
    <row r="1294" spans="1:5" ht="25.5">
      <c r="A1294" s="390">
        <v>574</v>
      </c>
      <c r="B1294" s="418" t="s">
        <v>5940</v>
      </c>
      <c r="C1294" s="420" t="s">
        <v>86</v>
      </c>
      <c r="D1294" s="412"/>
      <c r="E1294" s="412">
        <v>16.36</v>
      </c>
    </row>
    <row r="1295" spans="1:5" ht="38.25">
      <c r="A1295" s="389">
        <v>568</v>
      </c>
      <c r="B1295" s="419" t="s">
        <v>14744</v>
      </c>
      <c r="C1295" s="421" t="s">
        <v>86</v>
      </c>
      <c r="D1295" s="413"/>
      <c r="E1295" s="413">
        <v>36.700000000000003</v>
      </c>
    </row>
    <row r="1296" spans="1:5" ht="25.5">
      <c r="A1296" s="390">
        <v>569</v>
      </c>
      <c r="B1296" s="418" t="s">
        <v>5941</v>
      </c>
      <c r="C1296" s="420" t="s">
        <v>54</v>
      </c>
      <c r="D1296" s="412"/>
      <c r="E1296" s="412">
        <v>5.1100000000000003</v>
      </c>
    </row>
    <row r="1297" spans="1:5" ht="25.5">
      <c r="A1297" s="389">
        <v>1165</v>
      </c>
      <c r="B1297" s="419" t="s">
        <v>5942</v>
      </c>
      <c r="C1297" s="421" t="s">
        <v>89</v>
      </c>
      <c r="D1297" s="413"/>
      <c r="E1297" s="413">
        <v>8.56</v>
      </c>
    </row>
    <row r="1298" spans="1:5" ht="25.5">
      <c r="A1298" s="390">
        <v>1164</v>
      </c>
      <c r="B1298" s="418" t="s">
        <v>5943</v>
      </c>
      <c r="C1298" s="420" t="s">
        <v>89</v>
      </c>
      <c r="D1298" s="412"/>
      <c r="E1298" s="412">
        <v>7.41</v>
      </c>
    </row>
    <row r="1299" spans="1:5">
      <c r="A1299" s="389">
        <v>1162</v>
      </c>
      <c r="B1299" s="419" t="s">
        <v>5944</v>
      </c>
      <c r="C1299" s="421" t="s">
        <v>89</v>
      </c>
      <c r="D1299" s="413"/>
      <c r="E1299" s="413">
        <v>2.16</v>
      </c>
    </row>
    <row r="1300" spans="1:5">
      <c r="A1300" s="390">
        <v>12395</v>
      </c>
      <c r="B1300" s="418" t="s">
        <v>5945</v>
      </c>
      <c r="C1300" s="420" t="s">
        <v>89</v>
      </c>
      <c r="D1300" s="412"/>
      <c r="E1300" s="412">
        <v>1.94</v>
      </c>
    </row>
    <row r="1301" spans="1:5">
      <c r="A1301" s="389">
        <v>1170</v>
      </c>
      <c r="B1301" s="419" t="s">
        <v>5946</v>
      </c>
      <c r="C1301" s="421" t="s">
        <v>89</v>
      </c>
      <c r="D1301" s="413"/>
      <c r="E1301" s="413">
        <v>4.47</v>
      </c>
    </row>
    <row r="1302" spans="1:5" ht="25.5">
      <c r="A1302" s="390">
        <v>1169</v>
      </c>
      <c r="B1302" s="418" t="s">
        <v>5947</v>
      </c>
      <c r="C1302" s="420" t="s">
        <v>89</v>
      </c>
      <c r="D1302" s="412"/>
      <c r="E1302" s="412">
        <v>14.63</v>
      </c>
    </row>
    <row r="1303" spans="1:5">
      <c r="A1303" s="389">
        <v>1166</v>
      </c>
      <c r="B1303" s="419" t="s">
        <v>5948</v>
      </c>
      <c r="C1303" s="421" t="s">
        <v>89</v>
      </c>
      <c r="D1303" s="413"/>
      <c r="E1303" s="413">
        <v>11.17</v>
      </c>
    </row>
    <row r="1304" spans="1:5">
      <c r="A1304" s="390">
        <v>1163</v>
      </c>
      <c r="B1304" s="418" t="s">
        <v>5949</v>
      </c>
      <c r="C1304" s="420" t="s">
        <v>89</v>
      </c>
      <c r="D1304" s="412"/>
      <c r="E1304" s="412">
        <v>3.01</v>
      </c>
    </row>
    <row r="1305" spans="1:5">
      <c r="A1305" s="389">
        <v>12396</v>
      </c>
      <c r="B1305" s="419" t="s">
        <v>5950</v>
      </c>
      <c r="C1305" s="421" t="s">
        <v>89</v>
      </c>
      <c r="D1305" s="413"/>
      <c r="E1305" s="413">
        <v>1.9</v>
      </c>
    </row>
    <row r="1306" spans="1:5">
      <c r="A1306" s="390">
        <v>1168</v>
      </c>
      <c r="B1306" s="418" t="s">
        <v>5951</v>
      </c>
      <c r="C1306" s="420" t="s">
        <v>89</v>
      </c>
      <c r="D1306" s="412"/>
      <c r="E1306" s="412">
        <v>25.2</v>
      </c>
    </row>
    <row r="1307" spans="1:5">
      <c r="A1307" s="389">
        <v>1167</v>
      </c>
      <c r="B1307" s="419" t="s">
        <v>5952</v>
      </c>
      <c r="C1307" s="421" t="s">
        <v>89</v>
      </c>
      <c r="D1307" s="413"/>
      <c r="E1307" s="413">
        <v>44.81</v>
      </c>
    </row>
    <row r="1308" spans="1:5" ht="25.5">
      <c r="A1308" s="390">
        <v>1197</v>
      </c>
      <c r="B1308" s="418" t="s">
        <v>5953</v>
      </c>
      <c r="C1308" s="420" t="s">
        <v>89</v>
      </c>
      <c r="D1308" s="412"/>
      <c r="E1308" s="412">
        <v>0.79</v>
      </c>
    </row>
    <row r="1309" spans="1:5">
      <c r="A1309" s="389">
        <v>1202</v>
      </c>
      <c r="B1309" s="419" t="s">
        <v>5954</v>
      </c>
      <c r="C1309" s="421" t="s">
        <v>89</v>
      </c>
      <c r="D1309" s="413"/>
      <c r="E1309" s="413">
        <v>2.1</v>
      </c>
    </row>
    <row r="1310" spans="1:5" ht="25.5">
      <c r="A1310" s="390">
        <v>1198</v>
      </c>
      <c r="B1310" s="418" t="s">
        <v>5955</v>
      </c>
      <c r="C1310" s="420" t="s">
        <v>89</v>
      </c>
      <c r="D1310" s="412"/>
      <c r="E1310" s="412">
        <v>1.19</v>
      </c>
    </row>
    <row r="1311" spans="1:5">
      <c r="A1311" s="389">
        <v>26047</v>
      </c>
      <c r="B1311" s="419" t="s">
        <v>5956</v>
      </c>
      <c r="C1311" s="421" t="s">
        <v>89</v>
      </c>
      <c r="D1311" s="413"/>
      <c r="E1311" s="413">
        <v>47.54</v>
      </c>
    </row>
    <row r="1312" spans="1:5">
      <c r="A1312" s="390">
        <v>26048</v>
      </c>
      <c r="B1312" s="418" t="s">
        <v>5957</v>
      </c>
      <c r="C1312" s="420" t="s">
        <v>89</v>
      </c>
      <c r="D1312" s="412"/>
      <c r="E1312" s="412">
        <v>80.84</v>
      </c>
    </row>
    <row r="1313" spans="1:5" ht="25.5">
      <c r="A1313" s="389">
        <v>1207</v>
      </c>
      <c r="B1313" s="419" t="s">
        <v>5958</v>
      </c>
      <c r="C1313" s="421" t="s">
        <v>89</v>
      </c>
      <c r="D1313" s="413"/>
      <c r="E1313" s="413">
        <v>15.55</v>
      </c>
    </row>
    <row r="1314" spans="1:5" ht="25.5">
      <c r="A1314" s="390">
        <v>1206</v>
      </c>
      <c r="B1314" s="418" t="s">
        <v>5959</v>
      </c>
      <c r="C1314" s="420" t="s">
        <v>89</v>
      </c>
      <c r="D1314" s="412"/>
      <c r="E1314" s="412">
        <v>3.74</v>
      </c>
    </row>
    <row r="1315" spans="1:5" ht="25.5">
      <c r="A1315" s="389">
        <v>1183</v>
      </c>
      <c r="B1315" s="419" t="s">
        <v>5960</v>
      </c>
      <c r="C1315" s="421" t="s">
        <v>89</v>
      </c>
      <c r="D1315" s="413"/>
      <c r="E1315" s="413">
        <v>8.3699999999999992</v>
      </c>
    </row>
    <row r="1316" spans="1:5" ht="25.5">
      <c r="A1316" s="390">
        <v>20088</v>
      </c>
      <c r="B1316" s="418" t="s">
        <v>5961</v>
      </c>
      <c r="C1316" s="420" t="s">
        <v>89</v>
      </c>
      <c r="D1316" s="412"/>
      <c r="E1316" s="412">
        <v>10.18</v>
      </c>
    </row>
    <row r="1317" spans="1:5" ht="25.5">
      <c r="A1317" s="389">
        <v>20089</v>
      </c>
      <c r="B1317" s="419" t="s">
        <v>5962</v>
      </c>
      <c r="C1317" s="421" t="s">
        <v>89</v>
      </c>
      <c r="D1317" s="413"/>
      <c r="E1317" s="413">
        <v>50.64</v>
      </c>
    </row>
    <row r="1318" spans="1:5" ht="25.5">
      <c r="A1318" s="390">
        <v>20087</v>
      </c>
      <c r="B1318" s="418" t="s">
        <v>5963</v>
      </c>
      <c r="C1318" s="420" t="s">
        <v>89</v>
      </c>
      <c r="D1318" s="412"/>
      <c r="E1318" s="412">
        <v>6.9</v>
      </c>
    </row>
    <row r="1319" spans="1:5" ht="25.5">
      <c r="A1319" s="389">
        <v>1184</v>
      </c>
      <c r="B1319" s="419" t="s">
        <v>5964</v>
      </c>
      <c r="C1319" s="421" t="s">
        <v>89</v>
      </c>
      <c r="D1319" s="413"/>
      <c r="E1319" s="413">
        <v>51.39</v>
      </c>
    </row>
    <row r="1320" spans="1:5" ht="25.5">
      <c r="A1320" s="390">
        <v>1191</v>
      </c>
      <c r="B1320" s="418" t="s">
        <v>5965</v>
      </c>
      <c r="C1320" s="420" t="s">
        <v>89</v>
      </c>
      <c r="D1320" s="412"/>
      <c r="E1320" s="412">
        <v>0.83</v>
      </c>
    </row>
    <row r="1321" spans="1:5" ht="25.5">
      <c r="A1321" s="389">
        <v>1185</v>
      </c>
      <c r="B1321" s="419" t="s">
        <v>5966</v>
      </c>
      <c r="C1321" s="421" t="s">
        <v>89</v>
      </c>
      <c r="D1321" s="413"/>
      <c r="E1321" s="413">
        <v>0.9</v>
      </c>
    </row>
    <row r="1322" spans="1:5" ht="25.5">
      <c r="A1322" s="390">
        <v>1189</v>
      </c>
      <c r="B1322" s="418" t="s">
        <v>5967</v>
      </c>
      <c r="C1322" s="420" t="s">
        <v>89</v>
      </c>
      <c r="D1322" s="412"/>
      <c r="E1322" s="412">
        <v>1.27</v>
      </c>
    </row>
    <row r="1323" spans="1:5" ht="25.5">
      <c r="A1323" s="389">
        <v>1193</v>
      </c>
      <c r="B1323" s="419" t="s">
        <v>5968</v>
      </c>
      <c r="C1323" s="421" t="s">
        <v>89</v>
      </c>
      <c r="D1323" s="413"/>
      <c r="E1323" s="413">
        <v>2.54</v>
      </c>
    </row>
    <row r="1324" spans="1:5" ht="25.5">
      <c r="A1324" s="390">
        <v>1194</v>
      </c>
      <c r="B1324" s="418" t="s">
        <v>5969</v>
      </c>
      <c r="C1324" s="420" t="s">
        <v>89</v>
      </c>
      <c r="D1324" s="412"/>
      <c r="E1324" s="412">
        <v>4.67</v>
      </c>
    </row>
    <row r="1325" spans="1:5" ht="25.5">
      <c r="A1325" s="389">
        <v>1195</v>
      </c>
      <c r="B1325" s="419" t="s">
        <v>5970</v>
      </c>
      <c r="C1325" s="421" t="s">
        <v>89</v>
      </c>
      <c r="D1325" s="413"/>
      <c r="E1325" s="413">
        <v>7.14</v>
      </c>
    </row>
    <row r="1326" spans="1:5" ht="25.5">
      <c r="A1326" s="390">
        <v>1204</v>
      </c>
      <c r="B1326" s="418" t="s">
        <v>5971</v>
      </c>
      <c r="C1326" s="420" t="s">
        <v>89</v>
      </c>
      <c r="D1326" s="412"/>
      <c r="E1326" s="412">
        <v>13.14</v>
      </c>
    </row>
    <row r="1327" spans="1:5" ht="25.5">
      <c r="A1327" s="389">
        <v>1205</v>
      </c>
      <c r="B1327" s="419" t="s">
        <v>5972</v>
      </c>
      <c r="C1327" s="421" t="s">
        <v>89</v>
      </c>
      <c r="D1327" s="413"/>
      <c r="E1327" s="413">
        <v>29.65</v>
      </c>
    </row>
    <row r="1328" spans="1:5">
      <c r="A1328" s="390">
        <v>1200</v>
      </c>
      <c r="B1328" s="418" t="s">
        <v>5973</v>
      </c>
      <c r="C1328" s="420" t="s">
        <v>89</v>
      </c>
      <c r="D1328" s="412"/>
      <c r="E1328" s="412">
        <v>5.69</v>
      </c>
    </row>
    <row r="1329" spans="1:5">
      <c r="A1329" s="389">
        <v>12909</v>
      </c>
      <c r="B1329" s="419" t="s">
        <v>5974</v>
      </c>
      <c r="C1329" s="421" t="s">
        <v>89</v>
      </c>
      <c r="D1329" s="413"/>
      <c r="E1329" s="413">
        <v>2.56</v>
      </c>
    </row>
    <row r="1330" spans="1:5">
      <c r="A1330" s="390">
        <v>12910</v>
      </c>
      <c r="B1330" s="418" t="s">
        <v>5975</v>
      </c>
      <c r="C1330" s="420" t="s">
        <v>89</v>
      </c>
      <c r="D1330" s="412"/>
      <c r="E1330" s="412">
        <v>4.3099999999999996</v>
      </c>
    </row>
    <row r="1331" spans="1:5">
      <c r="A1331" s="389">
        <v>20092</v>
      </c>
      <c r="B1331" s="419" t="s">
        <v>5976</v>
      </c>
      <c r="C1331" s="421" t="s">
        <v>89</v>
      </c>
      <c r="D1331" s="413"/>
      <c r="E1331" s="413">
        <v>68.069999999999993</v>
      </c>
    </row>
    <row r="1332" spans="1:5" ht="25.5">
      <c r="A1332" s="390">
        <v>1210</v>
      </c>
      <c r="B1332" s="418" t="s">
        <v>13376</v>
      </c>
      <c r="C1332" s="420" t="s">
        <v>89</v>
      </c>
      <c r="D1332" s="412"/>
      <c r="E1332" s="412">
        <v>5.64</v>
      </c>
    </row>
    <row r="1333" spans="1:5" ht="25.5">
      <c r="A1333" s="389">
        <v>1203</v>
      </c>
      <c r="B1333" s="419" t="s">
        <v>5977</v>
      </c>
      <c r="C1333" s="421" t="s">
        <v>89</v>
      </c>
      <c r="D1333" s="413"/>
      <c r="E1333" s="413">
        <v>4.3099999999999996</v>
      </c>
    </row>
    <row r="1334" spans="1:5" ht="25.5">
      <c r="A1334" s="390">
        <v>1188</v>
      </c>
      <c r="B1334" s="418" t="s">
        <v>5978</v>
      </c>
      <c r="C1334" s="420" t="s">
        <v>89</v>
      </c>
      <c r="D1334" s="412"/>
      <c r="E1334" s="412">
        <v>14.27</v>
      </c>
    </row>
    <row r="1335" spans="1:5" ht="25.5">
      <c r="A1335" s="389">
        <v>1211</v>
      </c>
      <c r="B1335" s="419" t="s">
        <v>14745</v>
      </c>
      <c r="C1335" s="421" t="s">
        <v>89</v>
      </c>
      <c r="D1335" s="413"/>
      <c r="E1335" s="413">
        <v>7.9</v>
      </c>
    </row>
    <row r="1336" spans="1:5" ht="25.5">
      <c r="A1336" s="390">
        <v>1199</v>
      </c>
      <c r="B1336" s="418" t="s">
        <v>5979</v>
      </c>
      <c r="C1336" s="420" t="s">
        <v>89</v>
      </c>
      <c r="D1336" s="412"/>
      <c r="E1336" s="412">
        <v>22.11</v>
      </c>
    </row>
    <row r="1337" spans="1:5" ht="25.5">
      <c r="A1337" s="389">
        <v>1187</v>
      </c>
      <c r="B1337" s="419" t="s">
        <v>10575</v>
      </c>
      <c r="C1337" s="421" t="s">
        <v>89</v>
      </c>
      <c r="D1337" s="413"/>
      <c r="E1337" s="413">
        <v>41.8</v>
      </c>
    </row>
    <row r="1338" spans="1:5">
      <c r="A1338" s="390">
        <v>12894</v>
      </c>
      <c r="B1338" s="418" t="s">
        <v>10576</v>
      </c>
      <c r="C1338" s="420" t="s">
        <v>89</v>
      </c>
      <c r="D1338" s="412"/>
      <c r="E1338" s="412">
        <v>31.15</v>
      </c>
    </row>
    <row r="1339" spans="1:5">
      <c r="A1339" s="389">
        <v>12895</v>
      </c>
      <c r="B1339" s="419" t="s">
        <v>5980</v>
      </c>
      <c r="C1339" s="421" t="s">
        <v>89</v>
      </c>
      <c r="D1339" s="413"/>
      <c r="E1339" s="413">
        <v>13.18</v>
      </c>
    </row>
    <row r="1340" spans="1:5" ht="51">
      <c r="A1340" s="390">
        <v>1631</v>
      </c>
      <c r="B1340" s="418" t="s">
        <v>13377</v>
      </c>
      <c r="C1340" s="420" t="s">
        <v>89</v>
      </c>
      <c r="D1340" s="412"/>
      <c r="E1340" s="412">
        <v>141.72999999999999</v>
      </c>
    </row>
    <row r="1341" spans="1:5" ht="51">
      <c r="A1341" s="389">
        <v>1633</v>
      </c>
      <c r="B1341" s="419" t="s">
        <v>13378</v>
      </c>
      <c r="C1341" s="421" t="s">
        <v>89</v>
      </c>
      <c r="D1341" s="413"/>
      <c r="E1341" s="413">
        <v>240.8</v>
      </c>
    </row>
    <row r="1342" spans="1:5" ht="38.25">
      <c r="A1342" s="390">
        <v>10818</v>
      </c>
      <c r="B1342" s="418" t="s">
        <v>14746</v>
      </c>
      <c r="C1342" s="420" t="s">
        <v>54</v>
      </c>
      <c r="D1342" s="412"/>
      <c r="E1342" s="412">
        <v>8.19</v>
      </c>
    </row>
    <row r="1343" spans="1:5">
      <c r="A1343" s="389">
        <v>10710</v>
      </c>
      <c r="B1343" s="419" t="s">
        <v>5981</v>
      </c>
      <c r="C1343" s="421" t="s">
        <v>82</v>
      </c>
      <c r="D1343" s="413"/>
      <c r="E1343" s="413">
        <v>112</v>
      </c>
    </row>
    <row r="1344" spans="1:5" ht="25.5">
      <c r="A1344" s="390">
        <v>10709</v>
      </c>
      <c r="B1344" s="418" t="s">
        <v>5982</v>
      </c>
      <c r="C1344" s="420" t="s">
        <v>82</v>
      </c>
      <c r="D1344" s="412"/>
      <c r="E1344" s="412">
        <v>137.6</v>
      </c>
    </row>
    <row r="1345" spans="1:5" ht="25.5">
      <c r="A1345" s="389">
        <v>10708</v>
      </c>
      <c r="B1345" s="419" t="s">
        <v>5983</v>
      </c>
      <c r="C1345" s="421" t="s">
        <v>82</v>
      </c>
      <c r="D1345" s="413"/>
      <c r="E1345" s="413">
        <v>43.36</v>
      </c>
    </row>
    <row r="1346" spans="1:5">
      <c r="A1346" s="390">
        <v>1214</v>
      </c>
      <c r="B1346" s="418" t="s">
        <v>5984</v>
      </c>
      <c r="C1346" s="420" t="s">
        <v>19</v>
      </c>
      <c r="D1346" s="412"/>
      <c r="E1346" s="412">
        <v>13.03</v>
      </c>
    </row>
    <row r="1347" spans="1:5">
      <c r="A1347" s="389">
        <v>1213</v>
      </c>
      <c r="B1347" s="419" t="s">
        <v>5985</v>
      </c>
      <c r="C1347" s="421" t="s">
        <v>19</v>
      </c>
      <c r="D1347" s="413"/>
      <c r="E1347" s="413">
        <v>13.22</v>
      </c>
    </row>
    <row r="1348" spans="1:5">
      <c r="A1348" s="390">
        <v>5091</v>
      </c>
      <c r="B1348" s="418" t="s">
        <v>5986</v>
      </c>
      <c r="C1348" s="420" t="s">
        <v>89</v>
      </c>
      <c r="D1348" s="412"/>
      <c r="E1348" s="412">
        <v>14.22</v>
      </c>
    </row>
    <row r="1349" spans="1:5">
      <c r="A1349" s="389">
        <v>13653</v>
      </c>
      <c r="B1349" s="419" t="s">
        <v>5987</v>
      </c>
      <c r="C1349" s="421" t="s">
        <v>2683</v>
      </c>
      <c r="D1349" s="413"/>
      <c r="E1349" s="413">
        <v>15967.64</v>
      </c>
    </row>
    <row r="1350" spans="1:5" ht="51">
      <c r="A1350" s="390">
        <v>14615</v>
      </c>
      <c r="B1350" s="418" t="s">
        <v>10577</v>
      </c>
      <c r="C1350" s="420" t="s">
        <v>89</v>
      </c>
      <c r="D1350" s="412"/>
      <c r="E1350" s="412">
        <v>2594.31</v>
      </c>
    </row>
    <row r="1351" spans="1:5" ht="25.5">
      <c r="A1351" s="389">
        <v>2711</v>
      </c>
      <c r="B1351" s="419" t="s">
        <v>5988</v>
      </c>
      <c r="C1351" s="421" t="s">
        <v>89</v>
      </c>
      <c r="D1351" s="413"/>
      <c r="E1351" s="413">
        <v>121.18</v>
      </c>
    </row>
    <row r="1352" spans="1:5">
      <c r="A1352" s="390">
        <v>4743</v>
      </c>
      <c r="B1352" s="418" t="s">
        <v>5989</v>
      </c>
      <c r="C1352" s="420" t="s">
        <v>52</v>
      </c>
      <c r="D1352" s="412"/>
      <c r="E1352" s="412">
        <v>25.22</v>
      </c>
    </row>
    <row r="1353" spans="1:5">
      <c r="A1353" s="389">
        <v>4744</v>
      </c>
      <c r="B1353" s="419" t="s">
        <v>5990</v>
      </c>
      <c r="C1353" s="421" t="s">
        <v>52</v>
      </c>
      <c r="D1353" s="413"/>
      <c r="E1353" s="413">
        <v>32.97</v>
      </c>
    </row>
    <row r="1354" spans="1:5">
      <c r="A1354" s="390">
        <v>4745</v>
      </c>
      <c r="B1354" s="418" t="s">
        <v>5991</v>
      </c>
      <c r="C1354" s="420" t="s">
        <v>52</v>
      </c>
      <c r="D1354" s="412"/>
      <c r="E1354" s="412">
        <v>44.17</v>
      </c>
    </row>
    <row r="1355" spans="1:5" ht="89.25">
      <c r="A1355" s="389">
        <v>36496</v>
      </c>
      <c r="B1355" s="419" t="s">
        <v>10578</v>
      </c>
      <c r="C1355" s="421" t="s">
        <v>89</v>
      </c>
      <c r="D1355" s="413"/>
      <c r="E1355" s="413">
        <v>6586.89</v>
      </c>
    </row>
    <row r="1356" spans="1:5" ht="63.75">
      <c r="A1356" s="390">
        <v>10630</v>
      </c>
      <c r="B1356" s="418" t="s">
        <v>13379</v>
      </c>
      <c r="C1356" s="420" t="s">
        <v>89</v>
      </c>
      <c r="D1356" s="412"/>
      <c r="E1356" s="412">
        <v>374947.2</v>
      </c>
    </row>
    <row r="1357" spans="1:5" ht="63.75">
      <c r="A1357" s="389">
        <v>10609</v>
      </c>
      <c r="B1357" s="419" t="s">
        <v>13380</v>
      </c>
      <c r="C1357" s="421" t="s">
        <v>89</v>
      </c>
      <c r="D1357" s="413"/>
      <c r="E1357" s="413">
        <v>427023.22</v>
      </c>
    </row>
    <row r="1358" spans="1:5" ht="76.5">
      <c r="A1358" s="390">
        <v>37762</v>
      </c>
      <c r="B1358" s="418" t="s">
        <v>13381</v>
      </c>
      <c r="C1358" s="420" t="s">
        <v>89</v>
      </c>
      <c r="D1358" s="412"/>
      <c r="E1358" s="412">
        <v>321569.28999999998</v>
      </c>
    </row>
    <row r="1359" spans="1:5" ht="76.5">
      <c r="A1359" s="389">
        <v>37763</v>
      </c>
      <c r="B1359" s="419" t="s">
        <v>13382</v>
      </c>
      <c r="C1359" s="421" t="s">
        <v>89</v>
      </c>
      <c r="D1359" s="413"/>
      <c r="E1359" s="413">
        <v>325475.01</v>
      </c>
    </row>
    <row r="1360" spans="1:5" ht="63.75">
      <c r="A1360" s="390">
        <v>13456</v>
      </c>
      <c r="B1360" s="418" t="s">
        <v>13383</v>
      </c>
      <c r="C1360" s="420" t="s">
        <v>89</v>
      </c>
      <c r="D1360" s="412"/>
      <c r="E1360" s="412">
        <v>325475.01</v>
      </c>
    </row>
    <row r="1361" spans="1:5" ht="63.75">
      <c r="A1361" s="389">
        <v>1283</v>
      </c>
      <c r="B1361" s="419" t="s">
        <v>13384</v>
      </c>
      <c r="C1361" s="421" t="s">
        <v>89</v>
      </c>
      <c r="D1361" s="413"/>
      <c r="E1361" s="413">
        <v>370000</v>
      </c>
    </row>
    <row r="1362" spans="1:5" ht="63.75">
      <c r="A1362" s="390">
        <v>13215</v>
      </c>
      <c r="B1362" s="418" t="s">
        <v>13385</v>
      </c>
      <c r="C1362" s="420" t="s">
        <v>89</v>
      </c>
      <c r="D1362" s="412"/>
      <c r="E1362" s="412">
        <v>453712.17</v>
      </c>
    </row>
    <row r="1363" spans="1:5" ht="25.5">
      <c r="A1363" s="389">
        <v>4235</v>
      </c>
      <c r="B1363" s="419" t="s">
        <v>5992</v>
      </c>
      <c r="C1363" s="421" t="s">
        <v>19</v>
      </c>
      <c r="D1363" s="413"/>
      <c r="E1363" s="413">
        <v>7.96</v>
      </c>
    </row>
    <row r="1364" spans="1:5" ht="25.5">
      <c r="A1364" s="390">
        <v>1325</v>
      </c>
      <c r="B1364" s="418" t="s">
        <v>5993</v>
      </c>
      <c r="C1364" s="420" t="s">
        <v>54</v>
      </c>
      <c r="D1364" s="412"/>
      <c r="E1364" s="412">
        <v>3.86</v>
      </c>
    </row>
    <row r="1365" spans="1:5" ht="25.5">
      <c r="A1365" s="389">
        <v>1327</v>
      </c>
      <c r="B1365" s="419" t="s">
        <v>5994</v>
      </c>
      <c r="C1365" s="421" t="s">
        <v>54</v>
      </c>
      <c r="D1365" s="413"/>
      <c r="E1365" s="413">
        <v>3.52</v>
      </c>
    </row>
    <row r="1366" spans="1:5" ht="25.5">
      <c r="A1366" s="390">
        <v>1328</v>
      </c>
      <c r="B1366" s="418" t="s">
        <v>5995</v>
      </c>
      <c r="C1366" s="420" t="s">
        <v>54</v>
      </c>
      <c r="D1366" s="412"/>
      <c r="E1366" s="412">
        <v>3.55</v>
      </c>
    </row>
    <row r="1367" spans="1:5" ht="25.5">
      <c r="A1367" s="389">
        <v>1321</v>
      </c>
      <c r="B1367" s="419" t="s">
        <v>5996</v>
      </c>
      <c r="C1367" s="421" t="s">
        <v>54</v>
      </c>
      <c r="D1367" s="413"/>
      <c r="E1367" s="413">
        <v>2.4900000000000002</v>
      </c>
    </row>
    <row r="1368" spans="1:5" ht="25.5">
      <c r="A1368" s="390">
        <v>1318</v>
      </c>
      <c r="B1368" s="418" t="s">
        <v>5997</v>
      </c>
      <c r="C1368" s="420" t="s">
        <v>54</v>
      </c>
      <c r="D1368" s="412"/>
      <c r="E1368" s="412">
        <v>2.71</v>
      </c>
    </row>
    <row r="1369" spans="1:5" ht="25.5">
      <c r="A1369" s="389">
        <v>1322</v>
      </c>
      <c r="B1369" s="419" t="s">
        <v>13386</v>
      </c>
      <c r="C1369" s="421" t="s">
        <v>54</v>
      </c>
      <c r="D1369" s="413"/>
      <c r="E1369" s="413">
        <v>2.99</v>
      </c>
    </row>
    <row r="1370" spans="1:5" ht="25.5">
      <c r="A1370" s="390">
        <v>1323</v>
      </c>
      <c r="B1370" s="418" t="s">
        <v>14747</v>
      </c>
      <c r="C1370" s="420" t="s">
        <v>54</v>
      </c>
      <c r="D1370" s="412"/>
      <c r="E1370" s="412">
        <v>2.99</v>
      </c>
    </row>
    <row r="1371" spans="1:5" ht="25.5">
      <c r="A1371" s="389">
        <v>1319</v>
      </c>
      <c r="B1371" s="419" t="s">
        <v>5998</v>
      </c>
      <c r="C1371" s="421" t="s">
        <v>54</v>
      </c>
      <c r="D1371" s="413"/>
      <c r="E1371" s="413">
        <v>2.4900000000000002</v>
      </c>
    </row>
    <row r="1372" spans="1:5" ht="25.5">
      <c r="A1372" s="390">
        <v>1333</v>
      </c>
      <c r="B1372" s="418" t="s">
        <v>5999</v>
      </c>
      <c r="C1372" s="420" t="s">
        <v>54</v>
      </c>
      <c r="D1372" s="412"/>
      <c r="E1372" s="412">
        <v>2.52</v>
      </c>
    </row>
    <row r="1373" spans="1:5" ht="25.5">
      <c r="A1373" s="389">
        <v>1330</v>
      </c>
      <c r="B1373" s="419" t="s">
        <v>6000</v>
      </c>
      <c r="C1373" s="421" t="s">
        <v>54</v>
      </c>
      <c r="D1373" s="413"/>
      <c r="E1373" s="413">
        <v>2.52</v>
      </c>
    </row>
    <row r="1374" spans="1:5" ht="25.5">
      <c r="A1374" s="390">
        <v>1336</v>
      </c>
      <c r="B1374" s="418" t="s">
        <v>6001</v>
      </c>
      <c r="C1374" s="420" t="s">
        <v>82</v>
      </c>
      <c r="D1374" s="412"/>
      <c r="E1374" s="412">
        <v>509.89</v>
      </c>
    </row>
    <row r="1375" spans="1:5" ht="25.5">
      <c r="A1375" s="389">
        <v>10957</v>
      </c>
      <c r="B1375" s="419" t="s">
        <v>6002</v>
      </c>
      <c r="C1375" s="421" t="s">
        <v>54</v>
      </c>
      <c r="D1375" s="413"/>
      <c r="E1375" s="413">
        <v>2.71</v>
      </c>
    </row>
    <row r="1376" spans="1:5" ht="25.5">
      <c r="A1376" s="390">
        <v>1332</v>
      </c>
      <c r="B1376" s="418" t="s">
        <v>6003</v>
      </c>
      <c r="C1376" s="420" t="s">
        <v>54</v>
      </c>
      <c r="D1376" s="412"/>
      <c r="E1376" s="412">
        <v>2.52</v>
      </c>
    </row>
    <row r="1377" spans="1:5" ht="25.5">
      <c r="A1377" s="389">
        <v>1334</v>
      </c>
      <c r="B1377" s="419" t="s">
        <v>6004</v>
      </c>
      <c r="C1377" s="421" t="s">
        <v>54</v>
      </c>
      <c r="D1377" s="413"/>
      <c r="E1377" s="413">
        <v>2.52</v>
      </c>
    </row>
    <row r="1378" spans="1:5" ht="25.5">
      <c r="A1378" s="390">
        <v>1335</v>
      </c>
      <c r="B1378" s="418" t="s">
        <v>6005</v>
      </c>
      <c r="C1378" s="420" t="s">
        <v>54</v>
      </c>
      <c r="D1378" s="412"/>
      <c r="E1378" s="412">
        <v>2.52</v>
      </c>
    </row>
    <row r="1379" spans="1:5" ht="38.25">
      <c r="A1379" s="389">
        <v>12760</v>
      </c>
      <c r="B1379" s="419" t="s">
        <v>14748</v>
      </c>
      <c r="C1379" s="421" t="s">
        <v>82</v>
      </c>
      <c r="D1379" s="413"/>
      <c r="E1379" s="413">
        <v>818.58</v>
      </c>
    </row>
    <row r="1380" spans="1:5" ht="38.25">
      <c r="A1380" s="390">
        <v>12759</v>
      </c>
      <c r="B1380" s="418" t="s">
        <v>13387</v>
      </c>
      <c r="C1380" s="420" t="s">
        <v>82</v>
      </c>
      <c r="D1380" s="412"/>
      <c r="E1380" s="412">
        <v>545.71</v>
      </c>
    </row>
    <row r="1381" spans="1:5" ht="25.5">
      <c r="A1381" s="389">
        <v>1337</v>
      </c>
      <c r="B1381" s="419" t="s">
        <v>6006</v>
      </c>
      <c r="C1381" s="421" t="s">
        <v>54</v>
      </c>
      <c r="D1381" s="413"/>
      <c r="E1381" s="413">
        <v>3.52</v>
      </c>
    </row>
    <row r="1382" spans="1:5" ht="25.5">
      <c r="A1382" s="390">
        <v>11115</v>
      </c>
      <c r="B1382" s="418" t="s">
        <v>6007</v>
      </c>
      <c r="C1382" s="420" t="s">
        <v>86</v>
      </c>
      <c r="D1382" s="412"/>
      <c r="E1382" s="412">
        <v>45.84</v>
      </c>
    </row>
    <row r="1383" spans="1:5">
      <c r="A1383" s="389">
        <v>11122</v>
      </c>
      <c r="B1383" s="419" t="s">
        <v>6008</v>
      </c>
      <c r="C1383" s="421" t="s">
        <v>54</v>
      </c>
      <c r="D1383" s="413"/>
      <c r="E1383" s="413">
        <v>20.72</v>
      </c>
    </row>
    <row r="1384" spans="1:5">
      <c r="A1384" s="390">
        <v>11123</v>
      </c>
      <c r="B1384" s="418" t="s">
        <v>6009</v>
      </c>
      <c r="C1384" s="420" t="s">
        <v>54</v>
      </c>
      <c r="D1384" s="412"/>
      <c r="E1384" s="412">
        <v>20.48</v>
      </c>
    </row>
    <row r="1385" spans="1:5">
      <c r="A1385" s="389">
        <v>11125</v>
      </c>
      <c r="B1385" s="419" t="s">
        <v>6010</v>
      </c>
      <c r="C1385" s="421" t="s">
        <v>54</v>
      </c>
      <c r="D1385" s="413"/>
      <c r="E1385" s="413">
        <v>20.329999999999998</v>
      </c>
    </row>
    <row r="1386" spans="1:5" ht="25.5">
      <c r="A1386" s="390">
        <v>11112</v>
      </c>
      <c r="B1386" s="418" t="s">
        <v>6011</v>
      </c>
      <c r="C1386" s="420" t="s">
        <v>54</v>
      </c>
      <c r="D1386" s="412"/>
      <c r="E1386" s="412">
        <v>19.91</v>
      </c>
    </row>
    <row r="1387" spans="1:5" ht="25.5">
      <c r="A1387" s="389">
        <v>11113</v>
      </c>
      <c r="B1387" s="419" t="s">
        <v>10579</v>
      </c>
      <c r="C1387" s="421" t="s">
        <v>54</v>
      </c>
      <c r="D1387" s="413"/>
      <c r="E1387" s="413">
        <v>20.09</v>
      </c>
    </row>
    <row r="1388" spans="1:5" ht="25.5">
      <c r="A1388" s="390">
        <v>11114</v>
      </c>
      <c r="B1388" s="418" t="s">
        <v>10580</v>
      </c>
      <c r="C1388" s="420" t="s">
        <v>86</v>
      </c>
      <c r="D1388" s="412"/>
      <c r="E1388" s="412">
        <v>24.2</v>
      </c>
    </row>
    <row r="1389" spans="1:5" ht="38.25">
      <c r="A1389" s="389">
        <v>11063</v>
      </c>
      <c r="B1389" s="419" t="s">
        <v>10581</v>
      </c>
      <c r="C1389" s="421" t="s">
        <v>82</v>
      </c>
      <c r="D1389" s="413"/>
      <c r="E1389" s="413">
        <v>41.58</v>
      </c>
    </row>
    <row r="1390" spans="1:5" ht="38.25">
      <c r="A1390" s="390">
        <v>11062</v>
      </c>
      <c r="B1390" s="418" t="s">
        <v>10582</v>
      </c>
      <c r="C1390" s="420" t="s">
        <v>82</v>
      </c>
      <c r="D1390" s="412"/>
      <c r="E1390" s="412">
        <v>42.95</v>
      </c>
    </row>
    <row r="1391" spans="1:5" ht="25.5">
      <c r="A1391" s="389">
        <v>38139</v>
      </c>
      <c r="B1391" s="419" t="s">
        <v>10583</v>
      </c>
      <c r="C1391" s="421" t="s">
        <v>82</v>
      </c>
      <c r="D1391" s="413"/>
      <c r="E1391" s="413">
        <v>18.96</v>
      </c>
    </row>
    <row r="1392" spans="1:5" ht="25.5">
      <c r="A1392" s="390">
        <v>1338</v>
      </c>
      <c r="B1392" s="418" t="s">
        <v>6012</v>
      </c>
      <c r="C1392" s="420" t="s">
        <v>82</v>
      </c>
      <c r="D1392" s="412"/>
      <c r="E1392" s="412">
        <v>15.22</v>
      </c>
    </row>
    <row r="1393" spans="1:5" ht="25.5">
      <c r="A1393" s="389">
        <v>1340</v>
      </c>
      <c r="B1393" s="419" t="s">
        <v>6013</v>
      </c>
      <c r="C1393" s="421" t="s">
        <v>82</v>
      </c>
      <c r="D1393" s="413"/>
      <c r="E1393" s="413">
        <v>17.600000000000001</v>
      </c>
    </row>
    <row r="1394" spans="1:5" ht="25.5">
      <c r="A1394" s="390">
        <v>1341</v>
      </c>
      <c r="B1394" s="418" t="s">
        <v>6014</v>
      </c>
      <c r="C1394" s="420" t="s">
        <v>82</v>
      </c>
      <c r="D1394" s="412"/>
      <c r="E1394" s="412">
        <v>16.95</v>
      </c>
    </row>
    <row r="1395" spans="1:5" ht="38.25">
      <c r="A1395" s="389">
        <v>1364</v>
      </c>
      <c r="B1395" s="419" t="s">
        <v>10584</v>
      </c>
      <c r="C1395" s="421" t="s">
        <v>82</v>
      </c>
      <c r="D1395" s="413"/>
      <c r="E1395" s="413">
        <v>19.260000000000002</v>
      </c>
    </row>
    <row r="1396" spans="1:5" ht="38.25">
      <c r="A1396" s="390">
        <v>1361</v>
      </c>
      <c r="B1396" s="418" t="s">
        <v>10585</v>
      </c>
      <c r="C1396" s="420" t="s">
        <v>89</v>
      </c>
      <c r="D1396" s="412"/>
      <c r="E1396" s="412">
        <v>80.31</v>
      </c>
    </row>
    <row r="1397" spans="1:5" ht="38.25">
      <c r="A1397" s="389">
        <v>1362</v>
      </c>
      <c r="B1397" s="419" t="s">
        <v>10586</v>
      </c>
      <c r="C1397" s="421" t="s">
        <v>82</v>
      </c>
      <c r="D1397" s="413"/>
      <c r="E1397" s="413">
        <v>26.81</v>
      </c>
    </row>
    <row r="1398" spans="1:5" ht="38.25">
      <c r="A1398" s="390">
        <v>11131</v>
      </c>
      <c r="B1398" s="418" t="s">
        <v>10587</v>
      </c>
      <c r="C1398" s="420" t="s">
        <v>82</v>
      </c>
      <c r="D1398" s="412"/>
      <c r="E1398" s="412">
        <v>34.31</v>
      </c>
    </row>
    <row r="1399" spans="1:5" ht="38.25">
      <c r="A1399" s="389">
        <v>11132</v>
      </c>
      <c r="B1399" s="419" t="s">
        <v>10588</v>
      </c>
      <c r="C1399" s="421" t="s">
        <v>82</v>
      </c>
      <c r="D1399" s="413"/>
      <c r="E1399" s="413">
        <v>40.57</v>
      </c>
    </row>
    <row r="1400" spans="1:5" ht="38.25">
      <c r="A1400" s="390">
        <v>1363</v>
      </c>
      <c r="B1400" s="418" t="s">
        <v>10589</v>
      </c>
      <c r="C1400" s="420" t="s">
        <v>82</v>
      </c>
      <c r="D1400" s="412"/>
      <c r="E1400" s="412">
        <v>13.64</v>
      </c>
    </row>
    <row r="1401" spans="1:5" ht="38.25">
      <c r="A1401" s="389">
        <v>11130</v>
      </c>
      <c r="B1401" s="419" t="s">
        <v>10590</v>
      </c>
      <c r="C1401" s="421" t="s">
        <v>82</v>
      </c>
      <c r="D1401" s="413"/>
      <c r="E1401" s="413">
        <v>17.28</v>
      </c>
    </row>
    <row r="1402" spans="1:5" ht="38.25">
      <c r="A1402" s="390">
        <v>11134</v>
      </c>
      <c r="B1402" s="418" t="s">
        <v>10591</v>
      </c>
      <c r="C1402" s="420" t="s">
        <v>82</v>
      </c>
      <c r="D1402" s="412"/>
      <c r="E1402" s="412">
        <v>20.23</v>
      </c>
    </row>
    <row r="1403" spans="1:5" ht="38.25">
      <c r="A1403" s="389">
        <v>11135</v>
      </c>
      <c r="B1403" s="419" t="s">
        <v>10592</v>
      </c>
      <c r="C1403" s="421" t="s">
        <v>82</v>
      </c>
      <c r="D1403" s="413"/>
      <c r="E1403" s="413">
        <v>24.66</v>
      </c>
    </row>
    <row r="1404" spans="1:5" ht="38.25">
      <c r="A1404" s="390">
        <v>11136</v>
      </c>
      <c r="B1404" s="418" t="s">
        <v>10593</v>
      </c>
      <c r="C1404" s="420" t="s">
        <v>82</v>
      </c>
      <c r="D1404" s="412"/>
      <c r="E1404" s="412">
        <v>26.68</v>
      </c>
    </row>
    <row r="1405" spans="1:5" ht="38.25">
      <c r="A1405" s="389">
        <v>34743</v>
      </c>
      <c r="B1405" s="419" t="s">
        <v>10594</v>
      </c>
      <c r="C1405" s="421" t="s">
        <v>82</v>
      </c>
      <c r="D1405" s="413"/>
      <c r="E1405" s="413">
        <v>33.96</v>
      </c>
    </row>
    <row r="1406" spans="1:5" ht="38.25">
      <c r="A1406" s="390">
        <v>11137</v>
      </c>
      <c r="B1406" s="418" t="s">
        <v>10595</v>
      </c>
      <c r="C1406" s="420" t="s">
        <v>82</v>
      </c>
      <c r="D1406" s="412"/>
      <c r="E1406" s="412">
        <v>37.869999999999997</v>
      </c>
    </row>
    <row r="1407" spans="1:5" ht="38.25">
      <c r="A1407" s="389">
        <v>34745</v>
      </c>
      <c r="B1407" s="419" t="s">
        <v>10596</v>
      </c>
      <c r="C1407" s="421" t="s">
        <v>82</v>
      </c>
      <c r="D1407" s="413"/>
      <c r="E1407" s="413">
        <v>43.16</v>
      </c>
    </row>
    <row r="1408" spans="1:5" ht="38.25">
      <c r="A1408" s="390">
        <v>34746</v>
      </c>
      <c r="B1408" s="418" t="s">
        <v>14749</v>
      </c>
      <c r="C1408" s="420" t="s">
        <v>82</v>
      </c>
      <c r="D1408" s="412"/>
      <c r="E1408" s="412">
        <v>11.12</v>
      </c>
    </row>
    <row r="1409" spans="1:5" ht="38.25">
      <c r="A1409" s="389">
        <v>1360</v>
      </c>
      <c r="B1409" s="419" t="s">
        <v>10597</v>
      </c>
      <c r="C1409" s="421" t="s">
        <v>82</v>
      </c>
      <c r="D1409" s="413"/>
      <c r="E1409" s="413">
        <v>13.73</v>
      </c>
    </row>
    <row r="1410" spans="1:5" ht="38.25">
      <c r="A1410" s="390">
        <v>1347</v>
      </c>
      <c r="B1410" s="418" t="s">
        <v>10598</v>
      </c>
      <c r="C1410" s="420" t="s">
        <v>82</v>
      </c>
      <c r="D1410" s="412"/>
      <c r="E1410" s="412">
        <v>20.87</v>
      </c>
    </row>
    <row r="1411" spans="1:5" ht="38.25">
      <c r="A1411" s="389">
        <v>1346</v>
      </c>
      <c r="B1411" s="419" t="s">
        <v>10599</v>
      </c>
      <c r="C1411" s="421" t="s">
        <v>82</v>
      </c>
      <c r="D1411" s="413"/>
      <c r="E1411" s="413">
        <v>17.47</v>
      </c>
    </row>
    <row r="1412" spans="1:5" ht="38.25">
      <c r="A1412" s="390">
        <v>1342</v>
      </c>
      <c r="B1412" s="418" t="s">
        <v>10600</v>
      </c>
      <c r="C1412" s="420" t="s">
        <v>89</v>
      </c>
      <c r="D1412" s="412"/>
      <c r="E1412" s="412">
        <v>53.8</v>
      </c>
    </row>
    <row r="1413" spans="1:5" ht="38.25">
      <c r="A1413" s="389">
        <v>1345</v>
      </c>
      <c r="B1413" s="419" t="s">
        <v>10601</v>
      </c>
      <c r="C1413" s="421" t="s">
        <v>82</v>
      </c>
      <c r="D1413" s="413"/>
      <c r="E1413" s="413">
        <v>28.3</v>
      </c>
    </row>
    <row r="1414" spans="1:5" ht="51">
      <c r="A1414" s="390">
        <v>1349</v>
      </c>
      <c r="B1414" s="418" t="s">
        <v>14750</v>
      </c>
      <c r="C1414" s="420" t="s">
        <v>89</v>
      </c>
      <c r="D1414" s="412"/>
      <c r="E1414" s="412">
        <v>76.72</v>
      </c>
    </row>
    <row r="1415" spans="1:5" ht="38.25">
      <c r="A1415" s="389">
        <v>1344</v>
      </c>
      <c r="B1415" s="419" t="s">
        <v>10602</v>
      </c>
      <c r="C1415" s="421" t="s">
        <v>89</v>
      </c>
      <c r="D1415" s="413"/>
      <c r="E1415" s="413">
        <v>30.44</v>
      </c>
    </row>
    <row r="1416" spans="1:5" ht="38.25">
      <c r="A1416" s="390">
        <v>1350</v>
      </c>
      <c r="B1416" s="418" t="s">
        <v>10603</v>
      </c>
      <c r="C1416" s="420" t="s">
        <v>89</v>
      </c>
      <c r="D1416" s="412"/>
      <c r="E1416" s="412">
        <v>42.44</v>
      </c>
    </row>
    <row r="1417" spans="1:5" ht="38.25">
      <c r="A1417" s="389">
        <v>1357</v>
      </c>
      <c r="B1417" s="419" t="s">
        <v>10604</v>
      </c>
      <c r="C1417" s="421" t="s">
        <v>89</v>
      </c>
      <c r="D1417" s="413"/>
      <c r="E1417" s="413">
        <v>54.07</v>
      </c>
    </row>
    <row r="1418" spans="1:5" ht="38.25">
      <c r="A1418" s="390">
        <v>1355</v>
      </c>
      <c r="B1418" s="418" t="s">
        <v>10605</v>
      </c>
      <c r="C1418" s="420" t="s">
        <v>82</v>
      </c>
      <c r="D1418" s="412"/>
      <c r="E1418" s="412">
        <v>24.88</v>
      </c>
    </row>
    <row r="1419" spans="1:5" ht="38.25">
      <c r="A1419" s="389">
        <v>1358</v>
      </c>
      <c r="B1419" s="419" t="s">
        <v>10606</v>
      </c>
      <c r="C1419" s="421" t="s">
        <v>82</v>
      </c>
      <c r="D1419" s="413"/>
      <c r="E1419" s="413">
        <v>28.83</v>
      </c>
    </row>
    <row r="1420" spans="1:5" ht="38.25">
      <c r="A1420" s="390">
        <v>1359</v>
      </c>
      <c r="B1420" s="418" t="s">
        <v>10607</v>
      </c>
      <c r="C1420" s="420" t="s">
        <v>89</v>
      </c>
      <c r="D1420" s="412"/>
      <c r="E1420" s="412">
        <v>83.52</v>
      </c>
    </row>
    <row r="1421" spans="1:5" ht="38.25">
      <c r="A1421" s="389">
        <v>1351</v>
      </c>
      <c r="B1421" s="419" t="s">
        <v>10608</v>
      </c>
      <c r="C1421" s="421" t="s">
        <v>89</v>
      </c>
      <c r="D1421" s="413"/>
      <c r="E1421" s="413">
        <v>26.92</v>
      </c>
    </row>
    <row r="1422" spans="1:5" ht="25.5">
      <c r="A1422" s="390">
        <v>11026</v>
      </c>
      <c r="B1422" s="418" t="s">
        <v>6015</v>
      </c>
      <c r="C1422" s="420" t="s">
        <v>54</v>
      </c>
      <c r="D1422" s="412"/>
      <c r="E1422" s="412">
        <v>4.2</v>
      </c>
    </row>
    <row r="1423" spans="1:5" ht="25.5">
      <c r="A1423" s="389">
        <v>11027</v>
      </c>
      <c r="B1423" s="419" t="s">
        <v>6016</v>
      </c>
      <c r="C1423" s="421" t="s">
        <v>54</v>
      </c>
      <c r="D1423" s="413"/>
      <c r="E1423" s="413">
        <v>4.29</v>
      </c>
    </row>
    <row r="1424" spans="1:5" ht="25.5">
      <c r="A1424" s="390">
        <v>11046</v>
      </c>
      <c r="B1424" s="418" t="s">
        <v>6017</v>
      </c>
      <c r="C1424" s="420" t="s">
        <v>54</v>
      </c>
      <c r="D1424" s="412"/>
      <c r="E1424" s="412">
        <v>4.29</v>
      </c>
    </row>
    <row r="1425" spans="1:5" ht="25.5">
      <c r="A1425" s="389">
        <v>11047</v>
      </c>
      <c r="B1425" s="419" t="s">
        <v>6018</v>
      </c>
      <c r="C1425" s="421" t="s">
        <v>54</v>
      </c>
      <c r="D1425" s="413"/>
      <c r="E1425" s="413">
        <v>4.2</v>
      </c>
    </row>
    <row r="1426" spans="1:5" ht="25.5">
      <c r="A1426" s="390">
        <v>11051</v>
      </c>
      <c r="B1426" s="418" t="s">
        <v>6019</v>
      </c>
      <c r="C1426" s="420" t="s">
        <v>54</v>
      </c>
      <c r="D1426" s="412"/>
      <c r="E1426" s="412">
        <v>4.5999999999999996</v>
      </c>
    </row>
    <row r="1427" spans="1:5" ht="25.5">
      <c r="A1427" s="389">
        <v>11061</v>
      </c>
      <c r="B1427" s="419" t="s">
        <v>6020</v>
      </c>
      <c r="C1427" s="421" t="s">
        <v>54</v>
      </c>
      <c r="D1427" s="413"/>
      <c r="E1427" s="413">
        <v>5.07</v>
      </c>
    </row>
    <row r="1428" spans="1:5" ht="25.5">
      <c r="A1428" s="390">
        <v>11049</v>
      </c>
      <c r="B1428" s="418" t="s">
        <v>6021</v>
      </c>
      <c r="C1428" s="420" t="s">
        <v>54</v>
      </c>
      <c r="D1428" s="412"/>
      <c r="E1428" s="412">
        <v>4.2</v>
      </c>
    </row>
    <row r="1429" spans="1:5" ht="25.5">
      <c r="A1429" s="389">
        <v>12620</v>
      </c>
      <c r="B1429" s="419" t="s">
        <v>6022</v>
      </c>
      <c r="C1429" s="421" t="s">
        <v>86</v>
      </c>
      <c r="D1429" s="413"/>
      <c r="E1429" s="413">
        <v>10.6</v>
      </c>
    </row>
    <row r="1430" spans="1:5" ht="25.5">
      <c r="A1430" s="390">
        <v>12621</v>
      </c>
      <c r="B1430" s="418" t="s">
        <v>6023</v>
      </c>
      <c r="C1430" s="420" t="s">
        <v>86</v>
      </c>
      <c r="D1430" s="412"/>
      <c r="E1430" s="412">
        <v>12.68</v>
      </c>
    </row>
    <row r="1431" spans="1:5" ht="25.5">
      <c r="A1431" s="389">
        <v>12622</v>
      </c>
      <c r="B1431" s="419" t="s">
        <v>6024</v>
      </c>
      <c r="C1431" s="421" t="s">
        <v>86</v>
      </c>
      <c r="D1431" s="413"/>
      <c r="E1431" s="413">
        <v>21.21</v>
      </c>
    </row>
    <row r="1432" spans="1:5" ht="38.25">
      <c r="A1432" s="390">
        <v>11584</v>
      </c>
      <c r="B1432" s="418" t="s">
        <v>10609</v>
      </c>
      <c r="C1432" s="420" t="s">
        <v>89</v>
      </c>
      <c r="D1432" s="412"/>
      <c r="E1432" s="412">
        <v>65.37</v>
      </c>
    </row>
    <row r="1433" spans="1:5" ht="25.5">
      <c r="A1433" s="389">
        <v>13712</v>
      </c>
      <c r="B1433" s="419" t="s">
        <v>6025</v>
      </c>
      <c r="C1433" s="421" t="s">
        <v>89</v>
      </c>
      <c r="D1433" s="413"/>
      <c r="E1433" s="413">
        <v>8607.94</v>
      </c>
    </row>
    <row r="1434" spans="1:5" ht="25.5">
      <c r="A1434" s="390">
        <v>13711</v>
      </c>
      <c r="B1434" s="418" t="s">
        <v>6026</v>
      </c>
      <c r="C1434" s="420" t="s">
        <v>89</v>
      </c>
      <c r="D1434" s="412"/>
      <c r="E1434" s="412">
        <v>26832.99</v>
      </c>
    </row>
    <row r="1435" spans="1:5" ht="25.5">
      <c r="A1435" s="389">
        <v>13704</v>
      </c>
      <c r="B1435" s="419" t="s">
        <v>6027</v>
      </c>
      <c r="C1435" s="421" t="s">
        <v>89</v>
      </c>
      <c r="D1435" s="413"/>
      <c r="E1435" s="413">
        <v>3833.53</v>
      </c>
    </row>
    <row r="1436" spans="1:5" ht="25.5">
      <c r="A1436" s="390">
        <v>13710</v>
      </c>
      <c r="B1436" s="418" t="s">
        <v>6028</v>
      </c>
      <c r="C1436" s="420" t="s">
        <v>89</v>
      </c>
      <c r="D1436" s="412"/>
      <c r="E1436" s="412">
        <v>4582.8500000000004</v>
      </c>
    </row>
    <row r="1437" spans="1:5" ht="38.25">
      <c r="A1437" s="389">
        <v>12096</v>
      </c>
      <c r="B1437" s="419" t="s">
        <v>6029</v>
      </c>
      <c r="C1437" s="421" t="s">
        <v>89</v>
      </c>
      <c r="D1437" s="413"/>
      <c r="E1437" s="413">
        <v>18.899999999999999</v>
      </c>
    </row>
    <row r="1438" spans="1:5" ht="38.25">
      <c r="A1438" s="390">
        <v>12097</v>
      </c>
      <c r="B1438" s="418" t="s">
        <v>10610</v>
      </c>
      <c r="C1438" s="420" t="s">
        <v>89</v>
      </c>
      <c r="D1438" s="412"/>
      <c r="E1438" s="412">
        <v>16.649999999999999</v>
      </c>
    </row>
    <row r="1439" spans="1:5" ht="38.25">
      <c r="A1439" s="389">
        <v>12098</v>
      </c>
      <c r="B1439" s="419" t="s">
        <v>10611</v>
      </c>
      <c r="C1439" s="421" t="s">
        <v>89</v>
      </c>
      <c r="D1439" s="413"/>
      <c r="E1439" s="413">
        <v>26.15</v>
      </c>
    </row>
    <row r="1440" spans="1:5" ht="38.25">
      <c r="A1440" s="390">
        <v>12099</v>
      </c>
      <c r="B1440" s="418" t="s">
        <v>10612</v>
      </c>
      <c r="C1440" s="420" t="s">
        <v>89</v>
      </c>
      <c r="D1440" s="412"/>
      <c r="E1440" s="412">
        <v>22.8</v>
      </c>
    </row>
    <row r="1441" spans="1:5" ht="38.25">
      <c r="A1441" s="389">
        <v>12100</v>
      </c>
      <c r="B1441" s="419" t="s">
        <v>10613</v>
      </c>
      <c r="C1441" s="421" t="s">
        <v>89</v>
      </c>
      <c r="D1441" s="413"/>
      <c r="E1441" s="413">
        <v>28.12</v>
      </c>
    </row>
    <row r="1442" spans="1:5" ht="51">
      <c r="A1442" s="390">
        <v>20971</v>
      </c>
      <c r="B1442" s="418" t="s">
        <v>13388</v>
      </c>
      <c r="C1442" s="420" t="s">
        <v>89</v>
      </c>
      <c r="D1442" s="412"/>
      <c r="E1442" s="412">
        <v>9.6199999999999992</v>
      </c>
    </row>
    <row r="1443" spans="1:5" ht="25.5">
      <c r="A1443" s="389">
        <v>12081</v>
      </c>
      <c r="B1443" s="419" t="s">
        <v>6030</v>
      </c>
      <c r="C1443" s="421" t="s">
        <v>89</v>
      </c>
      <c r="D1443" s="413"/>
      <c r="E1443" s="413">
        <v>149.94999999999999</v>
      </c>
    </row>
    <row r="1444" spans="1:5" ht="25.5">
      <c r="A1444" s="390">
        <v>13709</v>
      </c>
      <c r="B1444" s="418" t="s">
        <v>6031</v>
      </c>
      <c r="C1444" s="420" t="s">
        <v>89</v>
      </c>
      <c r="D1444" s="412"/>
      <c r="E1444" s="412">
        <v>526.07000000000005</v>
      </c>
    </row>
    <row r="1445" spans="1:5" ht="25.5">
      <c r="A1445" s="389">
        <v>13366</v>
      </c>
      <c r="B1445" s="419" t="s">
        <v>14751</v>
      </c>
      <c r="C1445" s="421" t="s">
        <v>89</v>
      </c>
      <c r="D1445" s="413"/>
      <c r="E1445" s="413">
        <v>23.93</v>
      </c>
    </row>
    <row r="1446" spans="1:5" ht="38.25">
      <c r="A1446" s="390">
        <v>13403</v>
      </c>
      <c r="B1446" s="418" t="s">
        <v>13389</v>
      </c>
      <c r="C1446" s="420" t="s">
        <v>89</v>
      </c>
      <c r="D1446" s="412"/>
      <c r="E1446" s="412">
        <v>18.739999999999998</v>
      </c>
    </row>
    <row r="1447" spans="1:5" ht="25.5">
      <c r="A1447" s="389">
        <v>12080</v>
      </c>
      <c r="B1447" s="419" t="s">
        <v>6032</v>
      </c>
      <c r="C1447" s="421" t="s">
        <v>89</v>
      </c>
      <c r="D1447" s="413"/>
      <c r="E1447" s="413">
        <v>36.24</v>
      </c>
    </row>
    <row r="1448" spans="1:5" ht="38.25">
      <c r="A1448" s="390">
        <v>12083</v>
      </c>
      <c r="B1448" s="418" t="s">
        <v>10614</v>
      </c>
      <c r="C1448" s="420" t="s">
        <v>89</v>
      </c>
      <c r="D1448" s="412"/>
      <c r="E1448" s="412">
        <v>562.30999999999995</v>
      </c>
    </row>
    <row r="1449" spans="1:5" ht="51">
      <c r="A1449" s="389">
        <v>12079</v>
      </c>
      <c r="B1449" s="419" t="s">
        <v>10615</v>
      </c>
      <c r="C1449" s="421" t="s">
        <v>89</v>
      </c>
      <c r="D1449" s="413"/>
      <c r="E1449" s="413">
        <v>458.66</v>
      </c>
    </row>
    <row r="1450" spans="1:5" ht="38.25">
      <c r="A1450" s="390">
        <v>12082</v>
      </c>
      <c r="B1450" s="418" t="s">
        <v>10616</v>
      </c>
      <c r="C1450" s="420" t="s">
        <v>89</v>
      </c>
      <c r="D1450" s="412"/>
      <c r="E1450" s="412">
        <v>244.61</v>
      </c>
    </row>
    <row r="1451" spans="1:5" ht="25.5">
      <c r="A1451" s="389">
        <v>12092</v>
      </c>
      <c r="B1451" s="419" t="s">
        <v>6033</v>
      </c>
      <c r="C1451" s="421" t="s">
        <v>89</v>
      </c>
      <c r="D1451" s="413"/>
      <c r="E1451" s="413">
        <v>60.1</v>
      </c>
    </row>
    <row r="1452" spans="1:5" ht="25.5">
      <c r="A1452" s="390">
        <v>13368</v>
      </c>
      <c r="B1452" s="418" t="s">
        <v>6034</v>
      </c>
      <c r="C1452" s="420" t="s">
        <v>89</v>
      </c>
      <c r="D1452" s="412"/>
      <c r="E1452" s="412">
        <v>65.599999999999994</v>
      </c>
    </row>
    <row r="1453" spans="1:5" ht="38.25">
      <c r="A1453" s="389">
        <v>12090</v>
      </c>
      <c r="B1453" s="419" t="s">
        <v>14752</v>
      </c>
      <c r="C1453" s="421" t="s">
        <v>89</v>
      </c>
      <c r="D1453" s="413"/>
      <c r="E1453" s="413">
        <v>27.71</v>
      </c>
    </row>
    <row r="1454" spans="1:5" ht="25.5">
      <c r="A1454" s="390">
        <v>12091</v>
      </c>
      <c r="B1454" s="418" t="s">
        <v>6035</v>
      </c>
      <c r="C1454" s="420" t="s">
        <v>89</v>
      </c>
      <c r="D1454" s="412"/>
      <c r="E1454" s="412">
        <v>33.43</v>
      </c>
    </row>
    <row r="1455" spans="1:5" ht="25.5">
      <c r="A1455" s="389">
        <v>13367</v>
      </c>
      <c r="B1455" s="419" t="s">
        <v>6036</v>
      </c>
      <c r="C1455" s="421" t="s">
        <v>89</v>
      </c>
      <c r="D1455" s="413"/>
      <c r="E1455" s="413">
        <v>40.299999999999997</v>
      </c>
    </row>
    <row r="1456" spans="1:5" ht="25.5">
      <c r="A1456" s="390">
        <v>5047</v>
      </c>
      <c r="B1456" s="418" t="s">
        <v>6037</v>
      </c>
      <c r="C1456" s="420" t="s">
        <v>89</v>
      </c>
      <c r="D1456" s="412"/>
      <c r="E1456" s="412">
        <v>229.86</v>
      </c>
    </row>
    <row r="1457" spans="1:5" ht="25.5">
      <c r="A1457" s="389">
        <v>5048</v>
      </c>
      <c r="B1457" s="419" t="s">
        <v>6038</v>
      </c>
      <c r="C1457" s="421" t="s">
        <v>89</v>
      </c>
      <c r="D1457" s="413"/>
      <c r="E1457" s="413">
        <v>309.68</v>
      </c>
    </row>
    <row r="1458" spans="1:5" ht="51">
      <c r="A1458" s="390">
        <v>13386</v>
      </c>
      <c r="B1458" s="418" t="s">
        <v>10617</v>
      </c>
      <c r="C1458" s="420" t="s">
        <v>89</v>
      </c>
      <c r="D1458" s="412"/>
      <c r="E1458" s="412">
        <v>328.02</v>
      </c>
    </row>
    <row r="1459" spans="1:5">
      <c r="A1459" s="389">
        <v>20056</v>
      </c>
      <c r="B1459" s="419" t="s">
        <v>6039</v>
      </c>
      <c r="C1459" s="421" t="s">
        <v>89</v>
      </c>
      <c r="D1459" s="413"/>
      <c r="E1459" s="413">
        <v>26.37</v>
      </c>
    </row>
    <row r="1460" spans="1:5" ht="51">
      <c r="A1460" s="390">
        <v>13354</v>
      </c>
      <c r="B1460" s="418" t="s">
        <v>10618</v>
      </c>
      <c r="C1460" s="420" t="s">
        <v>89</v>
      </c>
      <c r="D1460" s="412"/>
      <c r="E1460" s="412">
        <v>456.1</v>
      </c>
    </row>
    <row r="1461" spans="1:5" ht="25.5">
      <c r="A1461" s="389">
        <v>14058</v>
      </c>
      <c r="B1461" s="419" t="s">
        <v>6040</v>
      </c>
      <c r="C1461" s="421" t="s">
        <v>89</v>
      </c>
      <c r="D1461" s="413"/>
      <c r="E1461" s="413">
        <v>578.21</v>
      </c>
    </row>
    <row r="1462" spans="1:5" ht="25.5">
      <c r="A1462" s="390">
        <v>14056</v>
      </c>
      <c r="B1462" s="418" t="s">
        <v>6041</v>
      </c>
      <c r="C1462" s="420" t="s">
        <v>89</v>
      </c>
      <c r="D1462" s="412"/>
      <c r="E1462" s="412">
        <v>3829.75</v>
      </c>
    </row>
    <row r="1463" spans="1:5" ht="25.5">
      <c r="A1463" s="389">
        <v>14057</v>
      </c>
      <c r="B1463" s="419" t="s">
        <v>6042</v>
      </c>
      <c r="C1463" s="421" t="s">
        <v>89</v>
      </c>
      <c r="D1463" s="413"/>
      <c r="E1463" s="413">
        <v>595.83000000000004</v>
      </c>
    </row>
    <row r="1464" spans="1:5" ht="25.5">
      <c r="A1464" s="390">
        <v>13708</v>
      </c>
      <c r="B1464" s="418" t="s">
        <v>6043</v>
      </c>
      <c r="C1464" s="420" t="s">
        <v>89</v>
      </c>
      <c r="D1464" s="412"/>
      <c r="E1464" s="412">
        <v>629.57000000000005</v>
      </c>
    </row>
    <row r="1465" spans="1:5" ht="25.5">
      <c r="A1465" s="389">
        <v>13353</v>
      </c>
      <c r="B1465" s="419" t="s">
        <v>6044</v>
      </c>
      <c r="C1465" s="421" t="s">
        <v>89</v>
      </c>
      <c r="D1465" s="413"/>
      <c r="E1465" s="413">
        <v>262.10000000000002</v>
      </c>
    </row>
    <row r="1466" spans="1:5" ht="25.5">
      <c r="A1466" s="390">
        <v>13847</v>
      </c>
      <c r="B1466" s="418" t="s">
        <v>6045</v>
      </c>
      <c r="C1466" s="420" t="s">
        <v>89</v>
      </c>
      <c r="D1466" s="412"/>
      <c r="E1466" s="412">
        <v>112.4</v>
      </c>
    </row>
    <row r="1467" spans="1:5" ht="63.75">
      <c r="A1467" s="389">
        <v>13369</v>
      </c>
      <c r="B1467" s="419" t="s">
        <v>10619</v>
      </c>
      <c r="C1467" s="421" t="s">
        <v>89</v>
      </c>
      <c r="D1467" s="413"/>
      <c r="E1467" s="413">
        <v>212.09</v>
      </c>
    </row>
    <row r="1468" spans="1:5" ht="63.75">
      <c r="A1468" s="390">
        <v>13370</v>
      </c>
      <c r="B1468" s="418" t="s">
        <v>10620</v>
      </c>
      <c r="C1468" s="420" t="s">
        <v>89</v>
      </c>
      <c r="D1468" s="412"/>
      <c r="E1468" s="412">
        <v>260.51</v>
      </c>
    </row>
    <row r="1469" spans="1:5" ht="38.25">
      <c r="A1469" s="389">
        <v>2395</v>
      </c>
      <c r="B1469" s="419" t="s">
        <v>10621</v>
      </c>
      <c r="C1469" s="421" t="s">
        <v>89</v>
      </c>
      <c r="D1469" s="413"/>
      <c r="E1469" s="413">
        <v>590.42999999999995</v>
      </c>
    </row>
    <row r="1470" spans="1:5" ht="38.25">
      <c r="A1470" s="390">
        <v>2398</v>
      </c>
      <c r="B1470" s="418" t="s">
        <v>10622</v>
      </c>
      <c r="C1470" s="420" t="s">
        <v>89</v>
      </c>
      <c r="D1470" s="412"/>
      <c r="E1470" s="412">
        <v>1293.6600000000001</v>
      </c>
    </row>
    <row r="1471" spans="1:5" ht="38.25">
      <c r="A1471" s="389">
        <v>2399</v>
      </c>
      <c r="B1471" s="419" t="s">
        <v>10623</v>
      </c>
      <c r="C1471" s="421" t="s">
        <v>89</v>
      </c>
      <c r="D1471" s="413"/>
      <c r="E1471" s="413">
        <v>1606.34</v>
      </c>
    </row>
    <row r="1472" spans="1:5" ht="51">
      <c r="A1472" s="390">
        <v>12340</v>
      </c>
      <c r="B1472" s="418" t="s">
        <v>10624</v>
      </c>
      <c r="C1472" s="420" t="s">
        <v>89</v>
      </c>
      <c r="D1472" s="412"/>
      <c r="E1472" s="412">
        <v>1899.37</v>
      </c>
    </row>
    <row r="1473" spans="1:5" ht="63.75">
      <c r="A1473" s="389">
        <v>12341</v>
      </c>
      <c r="B1473" s="419" t="s">
        <v>10625</v>
      </c>
      <c r="C1473" s="421" t="s">
        <v>89</v>
      </c>
      <c r="D1473" s="413"/>
      <c r="E1473" s="413">
        <v>1740.67</v>
      </c>
    </row>
    <row r="1474" spans="1:5" ht="38.25">
      <c r="A1474" s="390">
        <v>14281</v>
      </c>
      <c r="B1474" s="418" t="s">
        <v>10626</v>
      </c>
      <c r="C1474" s="420" t="s">
        <v>89</v>
      </c>
      <c r="D1474" s="412"/>
      <c r="E1474" s="412">
        <v>877.83</v>
      </c>
    </row>
    <row r="1475" spans="1:5" ht="38.25">
      <c r="A1475" s="389">
        <v>14282</v>
      </c>
      <c r="B1475" s="419" t="s">
        <v>10627</v>
      </c>
      <c r="C1475" s="421" t="s">
        <v>89</v>
      </c>
      <c r="D1475" s="413"/>
      <c r="E1475" s="413">
        <v>1124.6300000000001</v>
      </c>
    </row>
    <row r="1476" spans="1:5" ht="38.25">
      <c r="A1476" s="390">
        <v>14283</v>
      </c>
      <c r="B1476" s="418" t="s">
        <v>10628</v>
      </c>
      <c r="C1476" s="420" t="s">
        <v>89</v>
      </c>
      <c r="D1476" s="412"/>
      <c r="E1476" s="412">
        <v>1512</v>
      </c>
    </row>
    <row r="1477" spans="1:5" ht="38.25">
      <c r="A1477" s="389">
        <v>14386</v>
      </c>
      <c r="B1477" s="419" t="s">
        <v>6046</v>
      </c>
      <c r="C1477" s="421" t="s">
        <v>89</v>
      </c>
      <c r="D1477" s="413"/>
      <c r="E1477" s="413">
        <v>1747.85</v>
      </c>
    </row>
    <row r="1478" spans="1:5" ht="38.25">
      <c r="A1478" s="390">
        <v>14385</v>
      </c>
      <c r="B1478" s="418" t="s">
        <v>10629</v>
      </c>
      <c r="C1478" s="420" t="s">
        <v>89</v>
      </c>
      <c r="D1478" s="412"/>
      <c r="E1478" s="412">
        <v>499.83</v>
      </c>
    </row>
    <row r="1479" spans="1:5" ht="25.5">
      <c r="A1479" s="389">
        <v>13278</v>
      </c>
      <c r="B1479" s="419" t="s">
        <v>6047</v>
      </c>
      <c r="C1479" s="421" t="s">
        <v>54</v>
      </c>
      <c r="D1479" s="413"/>
      <c r="E1479" s="413">
        <v>78.8</v>
      </c>
    </row>
    <row r="1480" spans="1:5" ht="25.5">
      <c r="A1480" s="390">
        <v>13279</v>
      </c>
      <c r="B1480" s="418" t="s">
        <v>6048</v>
      </c>
      <c r="C1480" s="420" t="s">
        <v>54</v>
      </c>
      <c r="D1480" s="412"/>
      <c r="E1480" s="412">
        <v>7.21</v>
      </c>
    </row>
    <row r="1481" spans="1:5" ht="25.5">
      <c r="A1481" s="389">
        <v>11977</v>
      </c>
      <c r="B1481" s="419" t="s">
        <v>10630</v>
      </c>
      <c r="C1481" s="421" t="s">
        <v>89</v>
      </c>
      <c r="D1481" s="413"/>
      <c r="E1481" s="413">
        <v>6.2</v>
      </c>
    </row>
    <row r="1482" spans="1:5" ht="25.5">
      <c r="A1482" s="390">
        <v>11975</v>
      </c>
      <c r="B1482" s="418" t="s">
        <v>10631</v>
      </c>
      <c r="C1482" s="420" t="s">
        <v>89</v>
      </c>
      <c r="D1482" s="412"/>
      <c r="E1482" s="412">
        <v>13.58</v>
      </c>
    </row>
    <row r="1483" spans="1:5" ht="25.5">
      <c r="A1483" s="389">
        <v>11976</v>
      </c>
      <c r="B1483" s="419" t="s">
        <v>14753</v>
      </c>
      <c r="C1483" s="421" t="s">
        <v>89</v>
      </c>
      <c r="D1483" s="413"/>
      <c r="E1483" s="413">
        <v>4.57</v>
      </c>
    </row>
    <row r="1484" spans="1:5" ht="25.5">
      <c r="A1484" s="390">
        <v>1367</v>
      </c>
      <c r="B1484" s="418" t="s">
        <v>6049</v>
      </c>
      <c r="C1484" s="420" t="s">
        <v>89</v>
      </c>
      <c r="D1484" s="412"/>
      <c r="E1484" s="412">
        <v>188.25</v>
      </c>
    </row>
    <row r="1485" spans="1:5" ht="25.5">
      <c r="A1485" s="389">
        <v>1368</v>
      </c>
      <c r="B1485" s="419" t="s">
        <v>6050</v>
      </c>
      <c r="C1485" s="421" t="s">
        <v>89</v>
      </c>
      <c r="D1485" s="413"/>
      <c r="E1485" s="413">
        <v>35</v>
      </c>
    </row>
    <row r="1486" spans="1:5" ht="25.5">
      <c r="A1486" s="390">
        <v>7608</v>
      </c>
      <c r="B1486" s="418" t="s">
        <v>10632</v>
      </c>
      <c r="C1486" s="420" t="s">
        <v>89</v>
      </c>
      <c r="D1486" s="412"/>
      <c r="E1486" s="412">
        <v>4.1100000000000003</v>
      </c>
    </row>
    <row r="1487" spans="1:5" ht="25.5">
      <c r="A1487" s="389">
        <v>12115</v>
      </c>
      <c r="B1487" s="419" t="s">
        <v>6051</v>
      </c>
      <c r="C1487" s="421" t="s">
        <v>89</v>
      </c>
      <c r="D1487" s="413"/>
      <c r="E1487" s="413">
        <v>17.38</v>
      </c>
    </row>
    <row r="1488" spans="1:5" ht="25.5">
      <c r="A1488" s="390">
        <v>11109</v>
      </c>
      <c r="B1488" s="418" t="s">
        <v>6052</v>
      </c>
      <c r="C1488" s="420" t="s">
        <v>54</v>
      </c>
      <c r="D1488" s="412"/>
      <c r="E1488" s="412">
        <v>1.62</v>
      </c>
    </row>
    <row r="1489" spans="1:5" ht="25.5">
      <c r="A1489" s="389">
        <v>497</v>
      </c>
      <c r="B1489" s="419" t="s">
        <v>6053</v>
      </c>
      <c r="C1489" s="421" t="s">
        <v>2702</v>
      </c>
      <c r="D1489" s="413"/>
      <c r="E1489" s="413">
        <v>1692.44</v>
      </c>
    </row>
    <row r="1490" spans="1:5">
      <c r="A1490" s="390">
        <v>1380</v>
      </c>
      <c r="B1490" s="418" t="s">
        <v>6054</v>
      </c>
      <c r="C1490" s="420" t="s">
        <v>54</v>
      </c>
      <c r="D1490" s="412"/>
      <c r="E1490" s="412">
        <v>2.78</v>
      </c>
    </row>
    <row r="1491" spans="1:5">
      <c r="A1491" s="389">
        <v>1379</v>
      </c>
      <c r="B1491" s="419" t="s">
        <v>6055</v>
      </c>
      <c r="C1491" s="421" t="s">
        <v>54</v>
      </c>
      <c r="D1491" s="413"/>
      <c r="E1491" s="413">
        <v>0.47</v>
      </c>
    </row>
    <row r="1492" spans="1:5" ht="25.5">
      <c r="A1492" s="390">
        <v>10511</v>
      </c>
      <c r="B1492" s="418" t="s">
        <v>6056</v>
      </c>
      <c r="C1492" s="420" t="s">
        <v>2704</v>
      </c>
      <c r="D1492" s="412"/>
      <c r="E1492" s="412">
        <v>23.7</v>
      </c>
    </row>
    <row r="1493" spans="1:5" ht="25.5">
      <c r="A1493" s="389">
        <v>13284</v>
      </c>
      <c r="B1493" s="419" t="s">
        <v>14754</v>
      </c>
      <c r="C1493" s="421" t="s">
        <v>54</v>
      </c>
      <c r="D1493" s="413"/>
      <c r="E1493" s="413">
        <v>0.4</v>
      </c>
    </row>
    <row r="1494" spans="1:5" ht="25.5">
      <c r="A1494" s="390">
        <v>25974</v>
      </c>
      <c r="B1494" s="418" t="s">
        <v>6057</v>
      </c>
      <c r="C1494" s="420" t="s">
        <v>54</v>
      </c>
      <c r="D1494" s="412"/>
      <c r="E1494" s="412">
        <v>1.59</v>
      </c>
    </row>
    <row r="1495" spans="1:5">
      <c r="A1495" s="389">
        <v>1382</v>
      </c>
      <c r="B1495" s="419" t="s">
        <v>6058</v>
      </c>
      <c r="C1495" s="421" t="s">
        <v>2704</v>
      </c>
      <c r="D1495" s="413"/>
      <c r="E1495" s="413">
        <v>22.84</v>
      </c>
    </row>
    <row r="1496" spans="1:5">
      <c r="A1496" s="390">
        <v>34753</v>
      </c>
      <c r="B1496" s="418" t="s">
        <v>6059</v>
      </c>
      <c r="C1496" s="420" t="s">
        <v>54</v>
      </c>
      <c r="D1496" s="412"/>
      <c r="E1496" s="412">
        <v>0.46</v>
      </c>
    </row>
    <row r="1497" spans="1:5" ht="38.25">
      <c r="A1497" s="389">
        <v>420</v>
      </c>
      <c r="B1497" s="419" t="s">
        <v>13390</v>
      </c>
      <c r="C1497" s="421" t="s">
        <v>89</v>
      </c>
      <c r="D1497" s="413"/>
      <c r="E1497" s="413">
        <v>15.41</v>
      </c>
    </row>
    <row r="1498" spans="1:5" ht="51">
      <c r="A1498" s="390">
        <v>12327</v>
      </c>
      <c r="B1498" s="418" t="s">
        <v>13391</v>
      </c>
      <c r="C1498" s="420" t="s">
        <v>89</v>
      </c>
      <c r="D1498" s="412"/>
      <c r="E1498" s="412">
        <v>18.350000000000001</v>
      </c>
    </row>
    <row r="1499" spans="1:5">
      <c r="A1499" s="389">
        <v>13003</v>
      </c>
      <c r="B1499" s="419" t="s">
        <v>6060</v>
      </c>
      <c r="C1499" s="421" t="s">
        <v>269</v>
      </c>
      <c r="D1499" s="413"/>
      <c r="E1499" s="413">
        <v>1.99</v>
      </c>
    </row>
    <row r="1500" spans="1:5" ht="25.5">
      <c r="A1500" s="390">
        <v>12329</v>
      </c>
      <c r="B1500" s="418" t="s">
        <v>6061</v>
      </c>
      <c r="C1500" s="420" t="s">
        <v>54</v>
      </c>
      <c r="D1500" s="412"/>
      <c r="E1500" s="412">
        <v>61.45</v>
      </c>
    </row>
    <row r="1501" spans="1:5" ht="25.5">
      <c r="A1501" s="389">
        <v>1339</v>
      </c>
      <c r="B1501" s="419" t="s">
        <v>6062</v>
      </c>
      <c r="C1501" s="421" t="s">
        <v>54</v>
      </c>
      <c r="D1501" s="413"/>
      <c r="E1501" s="413">
        <v>15.26</v>
      </c>
    </row>
    <row r="1502" spans="1:5">
      <c r="A1502" s="390">
        <v>11601</v>
      </c>
      <c r="B1502" s="418" t="s">
        <v>6063</v>
      </c>
      <c r="C1502" s="420" t="s">
        <v>269</v>
      </c>
      <c r="D1502" s="412"/>
      <c r="E1502" s="412">
        <v>26.12</v>
      </c>
    </row>
    <row r="1503" spans="1:5">
      <c r="A1503" s="389">
        <v>11849</v>
      </c>
      <c r="B1503" s="419" t="s">
        <v>6064</v>
      </c>
      <c r="C1503" s="421" t="s">
        <v>269</v>
      </c>
      <c r="D1503" s="413"/>
      <c r="E1503" s="413">
        <v>8.6999999999999993</v>
      </c>
    </row>
    <row r="1504" spans="1:5" ht="25.5">
      <c r="A1504" s="390">
        <v>4791</v>
      </c>
      <c r="B1504" s="418" t="s">
        <v>6065</v>
      </c>
      <c r="C1504" s="420" t="s">
        <v>54</v>
      </c>
      <c r="D1504" s="412"/>
      <c r="E1504" s="412">
        <v>23.54</v>
      </c>
    </row>
    <row r="1505" spans="1:5" ht="38.25">
      <c r="A1505" s="389">
        <v>37418</v>
      </c>
      <c r="B1505" s="419" t="s">
        <v>13392</v>
      </c>
      <c r="C1505" s="421" t="s">
        <v>89</v>
      </c>
      <c r="D1505" s="413"/>
      <c r="E1505" s="413">
        <v>8.92</v>
      </c>
    </row>
    <row r="1506" spans="1:5" ht="38.25">
      <c r="A1506" s="390">
        <v>37419</v>
      </c>
      <c r="B1506" s="418" t="s">
        <v>13393</v>
      </c>
      <c r="C1506" s="420" t="s">
        <v>89</v>
      </c>
      <c r="D1506" s="412"/>
      <c r="E1506" s="412">
        <v>9.16</v>
      </c>
    </row>
    <row r="1507" spans="1:5" ht="38.25">
      <c r="A1507" s="389">
        <v>1436</v>
      </c>
      <c r="B1507" s="419" t="s">
        <v>6066</v>
      </c>
      <c r="C1507" s="421" t="s">
        <v>89</v>
      </c>
      <c r="D1507" s="413"/>
      <c r="E1507" s="413">
        <v>5.93</v>
      </c>
    </row>
    <row r="1508" spans="1:5" ht="25.5">
      <c r="A1508" s="390">
        <v>1427</v>
      </c>
      <c r="B1508" s="418" t="s">
        <v>6067</v>
      </c>
      <c r="C1508" s="420" t="s">
        <v>89</v>
      </c>
      <c r="D1508" s="412"/>
      <c r="E1508" s="412">
        <v>5.98</v>
      </c>
    </row>
    <row r="1509" spans="1:5" ht="38.25">
      <c r="A1509" s="389">
        <v>1423</v>
      </c>
      <c r="B1509" s="419" t="s">
        <v>6068</v>
      </c>
      <c r="C1509" s="421" t="s">
        <v>89</v>
      </c>
      <c r="D1509" s="413"/>
      <c r="E1509" s="413">
        <v>2.62</v>
      </c>
    </row>
    <row r="1510" spans="1:5" ht="38.25">
      <c r="A1510" s="390">
        <v>1421</v>
      </c>
      <c r="B1510" s="418" t="s">
        <v>6069</v>
      </c>
      <c r="C1510" s="420" t="s">
        <v>89</v>
      </c>
      <c r="D1510" s="412"/>
      <c r="E1510" s="412">
        <v>2.75</v>
      </c>
    </row>
    <row r="1511" spans="1:5" ht="38.25">
      <c r="A1511" s="389">
        <v>1420</v>
      </c>
      <c r="B1511" s="419" t="s">
        <v>6070</v>
      </c>
      <c r="C1511" s="421" t="s">
        <v>89</v>
      </c>
      <c r="D1511" s="413"/>
      <c r="E1511" s="413">
        <v>2.8</v>
      </c>
    </row>
    <row r="1512" spans="1:5" ht="38.25">
      <c r="A1512" s="390">
        <v>1419</v>
      </c>
      <c r="B1512" s="418" t="s">
        <v>6071</v>
      </c>
      <c r="C1512" s="420" t="s">
        <v>89</v>
      </c>
      <c r="D1512" s="412"/>
      <c r="E1512" s="412">
        <v>3.03</v>
      </c>
    </row>
    <row r="1513" spans="1:5" ht="38.25">
      <c r="A1513" s="389">
        <v>1439</v>
      </c>
      <c r="B1513" s="419" t="s">
        <v>6072</v>
      </c>
      <c r="C1513" s="421" t="s">
        <v>89</v>
      </c>
      <c r="D1513" s="413"/>
      <c r="E1513" s="413">
        <v>3.06</v>
      </c>
    </row>
    <row r="1514" spans="1:5" ht="38.25">
      <c r="A1514" s="390">
        <v>1415</v>
      </c>
      <c r="B1514" s="418" t="s">
        <v>6073</v>
      </c>
      <c r="C1514" s="420" t="s">
        <v>89</v>
      </c>
      <c r="D1514" s="412"/>
      <c r="E1514" s="412">
        <v>3.39</v>
      </c>
    </row>
    <row r="1515" spans="1:5" ht="38.25">
      <c r="A1515" s="389">
        <v>1414</v>
      </c>
      <c r="B1515" s="419" t="s">
        <v>6074</v>
      </c>
      <c r="C1515" s="421" t="s">
        <v>89</v>
      </c>
      <c r="D1515" s="413"/>
      <c r="E1515" s="413">
        <v>3.44</v>
      </c>
    </row>
    <row r="1516" spans="1:5" ht="38.25">
      <c r="A1516" s="390">
        <v>1413</v>
      </c>
      <c r="B1516" s="418" t="s">
        <v>6075</v>
      </c>
      <c r="C1516" s="420" t="s">
        <v>89</v>
      </c>
      <c r="D1516" s="412"/>
      <c r="E1516" s="412">
        <v>5.21</v>
      </c>
    </row>
    <row r="1517" spans="1:5" ht="38.25">
      <c r="A1517" s="389">
        <v>1417</v>
      </c>
      <c r="B1517" s="419" t="s">
        <v>6076</v>
      </c>
      <c r="C1517" s="421" t="s">
        <v>89</v>
      </c>
      <c r="D1517" s="413"/>
      <c r="E1517" s="413">
        <v>5.21</v>
      </c>
    </row>
    <row r="1518" spans="1:5" ht="38.25">
      <c r="A1518" s="390">
        <v>1412</v>
      </c>
      <c r="B1518" s="418" t="s">
        <v>6077</v>
      </c>
      <c r="C1518" s="420" t="s">
        <v>89</v>
      </c>
      <c r="D1518" s="412"/>
      <c r="E1518" s="412">
        <v>4.71</v>
      </c>
    </row>
    <row r="1519" spans="1:5" ht="38.25">
      <c r="A1519" s="389">
        <v>1416</v>
      </c>
      <c r="B1519" s="419" t="s">
        <v>6078</v>
      </c>
      <c r="C1519" s="421" t="s">
        <v>89</v>
      </c>
      <c r="D1519" s="413"/>
      <c r="E1519" s="413">
        <v>4.7699999999999996</v>
      </c>
    </row>
    <row r="1520" spans="1:5" ht="38.25">
      <c r="A1520" s="390">
        <v>1411</v>
      </c>
      <c r="B1520" s="418" t="s">
        <v>10633</v>
      </c>
      <c r="C1520" s="420" t="s">
        <v>89</v>
      </c>
      <c r="D1520" s="412"/>
      <c r="E1520" s="412">
        <v>9.7899999999999991</v>
      </c>
    </row>
    <row r="1521" spans="1:5" ht="38.25">
      <c r="A1521" s="389">
        <v>1435</v>
      </c>
      <c r="B1521" s="419" t="s">
        <v>10634</v>
      </c>
      <c r="C1521" s="421" t="s">
        <v>89</v>
      </c>
      <c r="D1521" s="413"/>
      <c r="E1521" s="413">
        <v>6.53</v>
      </c>
    </row>
    <row r="1522" spans="1:5" ht="38.25">
      <c r="A1522" s="390">
        <v>1406</v>
      </c>
      <c r="B1522" s="418" t="s">
        <v>10635</v>
      </c>
      <c r="C1522" s="420" t="s">
        <v>89</v>
      </c>
      <c r="D1522" s="412"/>
      <c r="E1522" s="412">
        <v>6.53</v>
      </c>
    </row>
    <row r="1523" spans="1:5" ht="38.25">
      <c r="A1523" s="389">
        <v>1407</v>
      </c>
      <c r="B1523" s="419" t="s">
        <v>10636</v>
      </c>
      <c r="C1523" s="421" t="s">
        <v>89</v>
      </c>
      <c r="D1523" s="413"/>
      <c r="E1523" s="413">
        <v>8.1300000000000008</v>
      </c>
    </row>
    <row r="1524" spans="1:5" ht="38.25">
      <c r="A1524" s="390">
        <v>1418</v>
      </c>
      <c r="B1524" s="418" t="s">
        <v>10637</v>
      </c>
      <c r="C1524" s="420" t="s">
        <v>89</v>
      </c>
      <c r="D1524" s="412"/>
      <c r="E1524" s="412">
        <v>8.1300000000000008</v>
      </c>
    </row>
    <row r="1525" spans="1:5" ht="38.25">
      <c r="A1525" s="389">
        <v>1404</v>
      </c>
      <c r="B1525" s="419" t="s">
        <v>14755</v>
      </c>
      <c r="C1525" s="421" t="s">
        <v>89</v>
      </c>
      <c r="D1525" s="413"/>
      <c r="E1525" s="413">
        <v>8.6</v>
      </c>
    </row>
    <row r="1526" spans="1:5" ht="38.25">
      <c r="A1526" s="390">
        <v>1410</v>
      </c>
      <c r="B1526" s="418" t="s">
        <v>10638</v>
      </c>
      <c r="C1526" s="420" t="s">
        <v>89</v>
      </c>
      <c r="D1526" s="412"/>
      <c r="E1526" s="412">
        <v>8.6</v>
      </c>
    </row>
    <row r="1527" spans="1:5" ht="38.25">
      <c r="A1527" s="389">
        <v>20093</v>
      </c>
      <c r="B1527" s="419" t="s">
        <v>6079</v>
      </c>
      <c r="C1527" s="421" t="s">
        <v>89</v>
      </c>
      <c r="D1527" s="413"/>
      <c r="E1527" s="413">
        <v>9.7899999999999991</v>
      </c>
    </row>
    <row r="1528" spans="1:5" ht="38.25">
      <c r="A1528" s="390">
        <v>1402</v>
      </c>
      <c r="B1528" s="418" t="s">
        <v>6080</v>
      </c>
      <c r="C1528" s="420" t="s">
        <v>89</v>
      </c>
      <c r="D1528" s="412"/>
      <c r="E1528" s="412">
        <v>2.59</v>
      </c>
    </row>
    <row r="1529" spans="1:5" ht="51">
      <c r="A1529" s="389">
        <v>1443</v>
      </c>
      <c r="B1529" s="419" t="s">
        <v>10639</v>
      </c>
      <c r="C1529" s="421" t="s">
        <v>19</v>
      </c>
      <c r="D1529" s="413"/>
      <c r="E1529" s="413">
        <v>2.34</v>
      </c>
    </row>
    <row r="1530" spans="1:5" ht="38.25">
      <c r="A1530" s="390">
        <v>11281</v>
      </c>
      <c r="B1530" s="418" t="s">
        <v>13394</v>
      </c>
      <c r="C1530" s="420" t="s">
        <v>89</v>
      </c>
      <c r="D1530" s="412"/>
      <c r="E1530" s="412">
        <v>6560</v>
      </c>
    </row>
    <row r="1531" spans="1:5" ht="38.25">
      <c r="A1531" s="389">
        <v>13458</v>
      </c>
      <c r="B1531" s="419" t="s">
        <v>13395</v>
      </c>
      <c r="C1531" s="421" t="s">
        <v>89</v>
      </c>
      <c r="D1531" s="413"/>
      <c r="E1531" s="413">
        <v>8128.7</v>
      </c>
    </row>
    <row r="1532" spans="1:5" ht="51">
      <c r="A1532" s="390">
        <v>1449</v>
      </c>
      <c r="B1532" s="418" t="s">
        <v>10640</v>
      </c>
      <c r="C1532" s="420" t="s">
        <v>19</v>
      </c>
      <c r="D1532" s="412"/>
      <c r="E1532" s="412">
        <v>2.11</v>
      </c>
    </row>
    <row r="1533" spans="1:5" ht="63.75">
      <c r="A1533" s="389">
        <v>1453</v>
      </c>
      <c r="B1533" s="419" t="s">
        <v>14756</v>
      </c>
      <c r="C1533" s="421" t="s">
        <v>19</v>
      </c>
      <c r="D1533" s="413"/>
      <c r="E1533" s="413">
        <v>2.81</v>
      </c>
    </row>
    <row r="1534" spans="1:5" ht="51">
      <c r="A1534" s="390">
        <v>1444</v>
      </c>
      <c r="B1534" s="418" t="s">
        <v>10641</v>
      </c>
      <c r="C1534" s="420" t="s">
        <v>19</v>
      </c>
      <c r="D1534" s="412"/>
      <c r="E1534" s="412">
        <v>2.5</v>
      </c>
    </row>
    <row r="1535" spans="1:5" ht="25.5">
      <c r="A1535" s="389">
        <v>1448</v>
      </c>
      <c r="B1535" s="419" t="s">
        <v>6081</v>
      </c>
      <c r="C1535" s="421" t="s">
        <v>19</v>
      </c>
      <c r="D1535" s="413"/>
      <c r="E1535" s="413">
        <v>2.81</v>
      </c>
    </row>
    <row r="1536" spans="1:5" ht="51">
      <c r="A1536" s="390">
        <v>1445</v>
      </c>
      <c r="B1536" s="418" t="s">
        <v>10642</v>
      </c>
      <c r="C1536" s="420" t="s">
        <v>19</v>
      </c>
      <c r="D1536" s="412"/>
      <c r="E1536" s="412">
        <v>2.81</v>
      </c>
    </row>
    <row r="1537" spans="1:5" ht="63.75">
      <c r="A1537" s="389">
        <v>13803</v>
      </c>
      <c r="B1537" s="419" t="s">
        <v>10643</v>
      </c>
      <c r="C1537" s="421" t="s">
        <v>89</v>
      </c>
      <c r="D1537" s="413"/>
      <c r="E1537" s="413">
        <v>87753.22</v>
      </c>
    </row>
    <row r="1538" spans="1:5" ht="25.5">
      <c r="A1538" s="390">
        <v>1511</v>
      </c>
      <c r="B1538" s="418" t="s">
        <v>6082</v>
      </c>
      <c r="C1538" s="420" t="s">
        <v>19</v>
      </c>
      <c r="D1538" s="412"/>
      <c r="E1538" s="412">
        <v>11.1</v>
      </c>
    </row>
    <row r="1539" spans="1:5" ht="25.5">
      <c r="A1539" s="389">
        <v>1513</v>
      </c>
      <c r="B1539" s="419" t="s">
        <v>6083</v>
      </c>
      <c r="C1539" s="421" t="s">
        <v>19</v>
      </c>
      <c r="D1539" s="413"/>
      <c r="E1539" s="413">
        <v>15</v>
      </c>
    </row>
    <row r="1540" spans="1:5" ht="25.5">
      <c r="A1540" s="390">
        <v>1508</v>
      </c>
      <c r="B1540" s="418" t="s">
        <v>6084</v>
      </c>
      <c r="C1540" s="420" t="s">
        <v>19</v>
      </c>
      <c r="D1540" s="412"/>
      <c r="E1540" s="412">
        <v>12</v>
      </c>
    </row>
    <row r="1541" spans="1:5" ht="25.5">
      <c r="A1541" s="389">
        <v>1512</v>
      </c>
      <c r="B1541" s="419" t="s">
        <v>6085</v>
      </c>
      <c r="C1541" s="421" t="s">
        <v>19</v>
      </c>
      <c r="D1541" s="413"/>
      <c r="E1541" s="413">
        <v>14.4</v>
      </c>
    </row>
    <row r="1542" spans="1:5" ht="25.5">
      <c r="A1542" s="390">
        <v>1514</v>
      </c>
      <c r="B1542" s="418" t="s">
        <v>6086</v>
      </c>
      <c r="C1542" s="420" t="s">
        <v>19</v>
      </c>
      <c r="D1542" s="412"/>
      <c r="E1542" s="412">
        <v>19.5</v>
      </c>
    </row>
    <row r="1543" spans="1:5" ht="25.5">
      <c r="A1543" s="389">
        <v>1515</v>
      </c>
      <c r="B1543" s="419" t="s">
        <v>6087</v>
      </c>
      <c r="C1543" s="421" t="s">
        <v>19</v>
      </c>
      <c r="D1543" s="413"/>
      <c r="E1543" s="413">
        <v>30.6</v>
      </c>
    </row>
    <row r="1544" spans="1:5" ht="25.5">
      <c r="A1544" s="390">
        <v>1509</v>
      </c>
      <c r="B1544" s="418" t="s">
        <v>6088</v>
      </c>
      <c r="C1544" s="420" t="s">
        <v>19</v>
      </c>
      <c r="D1544" s="412"/>
      <c r="E1544" s="412">
        <v>14.4</v>
      </c>
    </row>
    <row r="1545" spans="1:5" ht="38.25">
      <c r="A1545" s="389">
        <v>34348</v>
      </c>
      <c r="B1545" s="419" t="s">
        <v>10644</v>
      </c>
      <c r="C1545" s="421" t="s">
        <v>86</v>
      </c>
      <c r="D1545" s="413"/>
      <c r="E1545" s="413">
        <v>26.78</v>
      </c>
    </row>
    <row r="1546" spans="1:5" ht="38.25">
      <c r="A1546" s="390">
        <v>34347</v>
      </c>
      <c r="B1546" s="418" t="s">
        <v>10645</v>
      </c>
      <c r="C1546" s="420" t="s">
        <v>86</v>
      </c>
      <c r="D1546" s="412"/>
      <c r="E1546" s="412">
        <v>13.84</v>
      </c>
    </row>
    <row r="1547" spans="1:5" ht="51">
      <c r="A1547" s="389">
        <v>11146</v>
      </c>
      <c r="B1547" s="419" t="s">
        <v>10646</v>
      </c>
      <c r="C1547" s="421" t="s">
        <v>52</v>
      </c>
      <c r="D1547" s="413"/>
      <c r="E1547" s="413">
        <v>246.32</v>
      </c>
    </row>
    <row r="1548" spans="1:5" ht="51">
      <c r="A1548" s="390">
        <v>11147</v>
      </c>
      <c r="B1548" s="418" t="s">
        <v>10647</v>
      </c>
      <c r="C1548" s="420" t="s">
        <v>52</v>
      </c>
      <c r="D1548" s="412"/>
      <c r="E1548" s="412">
        <v>255.44</v>
      </c>
    </row>
    <row r="1549" spans="1:5" ht="51">
      <c r="A1549" s="389">
        <v>34872</v>
      </c>
      <c r="B1549" s="419" t="s">
        <v>10648</v>
      </c>
      <c r="C1549" s="421" t="s">
        <v>52</v>
      </c>
      <c r="D1549" s="413"/>
      <c r="E1549" s="413">
        <v>264.56</v>
      </c>
    </row>
    <row r="1550" spans="1:5" ht="51">
      <c r="A1550" s="390">
        <v>34491</v>
      </c>
      <c r="B1550" s="418" t="s">
        <v>10649</v>
      </c>
      <c r="C1550" s="420" t="s">
        <v>52</v>
      </c>
      <c r="D1550" s="412"/>
      <c r="E1550" s="412">
        <v>269.92</v>
      </c>
    </row>
    <row r="1551" spans="1:5" ht="51">
      <c r="A1551" s="389">
        <v>34770</v>
      </c>
      <c r="B1551" s="419" t="s">
        <v>10650</v>
      </c>
      <c r="C1551" s="421" t="s">
        <v>2702</v>
      </c>
      <c r="D1551" s="413"/>
      <c r="E1551" s="413">
        <v>224.34</v>
      </c>
    </row>
    <row r="1552" spans="1:5" ht="51">
      <c r="A1552" s="390">
        <v>34759</v>
      </c>
      <c r="B1552" s="418" t="s">
        <v>10651</v>
      </c>
      <c r="C1552" s="420" t="s">
        <v>52</v>
      </c>
      <c r="D1552" s="412"/>
      <c r="E1552" s="412">
        <v>560.25</v>
      </c>
    </row>
    <row r="1553" spans="1:5" ht="51">
      <c r="A1553" s="389">
        <v>1518</v>
      </c>
      <c r="B1553" s="419" t="s">
        <v>10652</v>
      </c>
      <c r="C1553" s="421" t="s">
        <v>2702</v>
      </c>
      <c r="D1553" s="413"/>
      <c r="E1553" s="413">
        <v>252</v>
      </c>
    </row>
    <row r="1554" spans="1:5" ht="51">
      <c r="A1554" s="390">
        <v>1520</v>
      </c>
      <c r="B1554" s="418" t="s">
        <v>10653</v>
      </c>
      <c r="C1554" s="420" t="s">
        <v>52</v>
      </c>
      <c r="D1554" s="412"/>
      <c r="E1554" s="412">
        <v>627.98</v>
      </c>
    </row>
    <row r="1555" spans="1:5" ht="51">
      <c r="A1555" s="389">
        <v>34492</v>
      </c>
      <c r="B1555" s="419" t="s">
        <v>10654</v>
      </c>
      <c r="C1555" s="421" t="s">
        <v>52</v>
      </c>
      <c r="D1555" s="413"/>
      <c r="E1555" s="413">
        <v>223.51</v>
      </c>
    </row>
    <row r="1556" spans="1:5" ht="51">
      <c r="A1556" s="390">
        <v>1524</v>
      </c>
      <c r="B1556" s="418" t="s">
        <v>10655</v>
      </c>
      <c r="C1556" s="420" t="s">
        <v>52</v>
      </c>
      <c r="D1556" s="412"/>
      <c r="E1556" s="412">
        <v>260</v>
      </c>
    </row>
    <row r="1557" spans="1:5" ht="51">
      <c r="A1557" s="389">
        <v>34493</v>
      </c>
      <c r="B1557" s="419" t="s">
        <v>10656</v>
      </c>
      <c r="C1557" s="421" t="s">
        <v>52</v>
      </c>
      <c r="D1557" s="413"/>
      <c r="E1557" s="413">
        <v>232.18</v>
      </c>
    </row>
    <row r="1558" spans="1:5" ht="51">
      <c r="A1558" s="390">
        <v>1527</v>
      </c>
      <c r="B1558" s="418" t="s">
        <v>13396</v>
      </c>
      <c r="C1558" s="420" t="s">
        <v>52</v>
      </c>
      <c r="D1558" s="412"/>
      <c r="E1558" s="412">
        <v>270.95</v>
      </c>
    </row>
    <row r="1559" spans="1:5" ht="51">
      <c r="A1559" s="389">
        <v>34494</v>
      </c>
      <c r="B1559" s="419" t="s">
        <v>10657</v>
      </c>
      <c r="C1559" s="421" t="s">
        <v>52</v>
      </c>
      <c r="D1559" s="413"/>
      <c r="E1559" s="413">
        <v>242.48</v>
      </c>
    </row>
    <row r="1560" spans="1:5" ht="51">
      <c r="A1560" s="390">
        <v>1525</v>
      </c>
      <c r="B1560" s="418" t="s">
        <v>14757</v>
      </c>
      <c r="C1560" s="420" t="s">
        <v>52</v>
      </c>
      <c r="D1560" s="412"/>
      <c r="E1560" s="412">
        <v>280.07</v>
      </c>
    </row>
    <row r="1561" spans="1:5" ht="51">
      <c r="A1561" s="389">
        <v>34495</v>
      </c>
      <c r="B1561" s="419" t="s">
        <v>10658</v>
      </c>
      <c r="C1561" s="421" t="s">
        <v>52</v>
      </c>
      <c r="D1561" s="413"/>
      <c r="E1561" s="413">
        <v>252.84</v>
      </c>
    </row>
    <row r="1562" spans="1:5" ht="51">
      <c r="A1562" s="390">
        <v>11145</v>
      </c>
      <c r="B1562" s="418" t="s">
        <v>10659</v>
      </c>
      <c r="C1562" s="420" t="s">
        <v>52</v>
      </c>
      <c r="D1562" s="412"/>
      <c r="E1562" s="412">
        <v>290.11</v>
      </c>
    </row>
    <row r="1563" spans="1:5" ht="51">
      <c r="A1563" s="389">
        <v>34496</v>
      </c>
      <c r="B1563" s="419" t="s">
        <v>10660</v>
      </c>
      <c r="C1563" s="421" t="s">
        <v>52</v>
      </c>
      <c r="D1563" s="413"/>
      <c r="E1563" s="413">
        <v>264.11</v>
      </c>
    </row>
    <row r="1564" spans="1:5" ht="51">
      <c r="A1564" s="390">
        <v>34479</v>
      </c>
      <c r="B1564" s="418" t="s">
        <v>10661</v>
      </c>
      <c r="C1564" s="420" t="s">
        <v>52</v>
      </c>
      <c r="D1564" s="412"/>
      <c r="E1564" s="412">
        <v>301.05</v>
      </c>
    </row>
    <row r="1565" spans="1:5" ht="51">
      <c r="A1565" s="389">
        <v>34481</v>
      </c>
      <c r="B1565" s="419" t="s">
        <v>10662</v>
      </c>
      <c r="C1565" s="421" t="s">
        <v>52</v>
      </c>
      <c r="D1565" s="413"/>
      <c r="E1565" s="413">
        <v>338.46</v>
      </c>
    </row>
    <row r="1566" spans="1:5" ht="63.75">
      <c r="A1566" s="390">
        <v>34483</v>
      </c>
      <c r="B1566" s="418" t="s">
        <v>14758</v>
      </c>
      <c r="C1566" s="420" t="s">
        <v>52</v>
      </c>
      <c r="D1566" s="412"/>
      <c r="E1566" s="412">
        <v>401.4</v>
      </c>
    </row>
    <row r="1567" spans="1:5" ht="51">
      <c r="A1567" s="389">
        <v>34871</v>
      </c>
      <c r="B1567" s="419" t="s">
        <v>10663</v>
      </c>
      <c r="C1567" s="421" t="s">
        <v>52</v>
      </c>
      <c r="D1567" s="413"/>
      <c r="E1567" s="413">
        <v>520</v>
      </c>
    </row>
    <row r="1568" spans="1:5" ht="51">
      <c r="A1568" s="390">
        <v>34485</v>
      </c>
      <c r="B1568" s="418" t="s">
        <v>10664</v>
      </c>
      <c r="C1568" s="420" t="s">
        <v>52</v>
      </c>
      <c r="D1568" s="412"/>
      <c r="E1568" s="412">
        <v>515.44000000000005</v>
      </c>
    </row>
    <row r="1569" spans="1:5" ht="51">
      <c r="A1569" s="389">
        <v>34497</v>
      </c>
      <c r="B1569" s="419" t="s">
        <v>10665</v>
      </c>
      <c r="C1569" s="421" t="s">
        <v>52</v>
      </c>
      <c r="D1569" s="413"/>
      <c r="E1569" s="413">
        <v>711.58</v>
      </c>
    </row>
    <row r="1570" spans="1:5" ht="51">
      <c r="A1570" s="390">
        <v>34487</v>
      </c>
      <c r="B1570" s="418" t="s">
        <v>10666</v>
      </c>
      <c r="C1570" s="420" t="s">
        <v>52</v>
      </c>
      <c r="D1570" s="412"/>
      <c r="E1570" s="412">
        <v>684.21</v>
      </c>
    </row>
    <row r="1571" spans="1:5" ht="51">
      <c r="A1571" s="389">
        <v>14041</v>
      </c>
      <c r="B1571" s="419" t="s">
        <v>10667</v>
      </c>
      <c r="C1571" s="421" t="s">
        <v>52</v>
      </c>
      <c r="D1571" s="413"/>
      <c r="E1571" s="413">
        <v>223.02</v>
      </c>
    </row>
    <row r="1572" spans="1:5" ht="51">
      <c r="A1572" s="390">
        <v>1523</v>
      </c>
      <c r="B1572" s="418" t="s">
        <v>10668</v>
      </c>
      <c r="C1572" s="420" t="s">
        <v>52</v>
      </c>
      <c r="D1572" s="412"/>
      <c r="E1572" s="412">
        <v>225.15</v>
      </c>
    </row>
    <row r="1573" spans="1:5" ht="25.5">
      <c r="A1573" s="389">
        <v>14052</v>
      </c>
      <c r="B1573" s="419" t="s">
        <v>6089</v>
      </c>
      <c r="C1573" s="421" t="s">
        <v>89</v>
      </c>
      <c r="D1573" s="413"/>
      <c r="E1573" s="413">
        <v>7.16</v>
      </c>
    </row>
    <row r="1574" spans="1:5" ht="25.5">
      <c r="A1574" s="390">
        <v>14054</v>
      </c>
      <c r="B1574" s="418" t="s">
        <v>6090</v>
      </c>
      <c r="C1574" s="420" t="s">
        <v>89</v>
      </c>
      <c r="D1574" s="412"/>
      <c r="E1574" s="412">
        <v>11.51</v>
      </c>
    </row>
    <row r="1575" spans="1:5" ht="25.5">
      <c r="A1575" s="389">
        <v>14053</v>
      </c>
      <c r="B1575" s="419" t="s">
        <v>6091</v>
      </c>
      <c r="C1575" s="421" t="s">
        <v>89</v>
      </c>
      <c r="D1575" s="413"/>
      <c r="E1575" s="413">
        <v>7.85</v>
      </c>
    </row>
    <row r="1576" spans="1:5" ht="38.25">
      <c r="A1576" s="390">
        <v>2558</v>
      </c>
      <c r="B1576" s="418" t="s">
        <v>10669</v>
      </c>
      <c r="C1576" s="420" t="s">
        <v>89</v>
      </c>
      <c r="D1576" s="412"/>
      <c r="E1576" s="412">
        <v>7.75</v>
      </c>
    </row>
    <row r="1577" spans="1:5">
      <c r="A1577" s="389">
        <v>12010</v>
      </c>
      <c r="B1577" s="419" t="s">
        <v>6092</v>
      </c>
      <c r="C1577" s="421" t="s">
        <v>89</v>
      </c>
      <c r="D1577" s="413"/>
      <c r="E1577" s="413">
        <v>9.2799999999999994</v>
      </c>
    </row>
    <row r="1578" spans="1:5">
      <c r="A1578" s="390">
        <v>12011</v>
      </c>
      <c r="B1578" s="418" t="s">
        <v>6093</v>
      </c>
      <c r="C1578" s="420" t="s">
        <v>89</v>
      </c>
      <c r="D1578" s="412"/>
      <c r="E1578" s="412">
        <v>9.1999999999999993</v>
      </c>
    </row>
    <row r="1579" spans="1:5" ht="25.5">
      <c r="A1579" s="389">
        <v>12016</v>
      </c>
      <c r="B1579" s="419" t="s">
        <v>6094</v>
      </c>
      <c r="C1579" s="421" t="s">
        <v>89</v>
      </c>
      <c r="D1579" s="413"/>
      <c r="E1579" s="413">
        <v>6.14</v>
      </c>
    </row>
    <row r="1580" spans="1:5">
      <c r="A1580" s="390">
        <v>12015</v>
      </c>
      <c r="B1580" s="418" t="s">
        <v>6095</v>
      </c>
      <c r="C1580" s="420" t="s">
        <v>89</v>
      </c>
      <c r="D1580" s="412"/>
      <c r="E1580" s="412">
        <v>20.329999999999998</v>
      </c>
    </row>
    <row r="1581" spans="1:5" ht="25.5">
      <c r="A1581" s="389">
        <v>12017</v>
      </c>
      <c r="B1581" s="419" t="s">
        <v>6096</v>
      </c>
      <c r="C1581" s="421" t="s">
        <v>89</v>
      </c>
      <c r="D1581" s="413"/>
      <c r="E1581" s="413">
        <v>6.22</v>
      </c>
    </row>
    <row r="1582" spans="1:5" ht="25.5">
      <c r="A1582" s="390">
        <v>12020</v>
      </c>
      <c r="B1582" s="418" t="s">
        <v>6097</v>
      </c>
      <c r="C1582" s="420" t="s">
        <v>89</v>
      </c>
      <c r="D1582" s="412"/>
      <c r="E1582" s="412">
        <v>6.46</v>
      </c>
    </row>
    <row r="1583" spans="1:5">
      <c r="A1583" s="389">
        <v>12019</v>
      </c>
      <c r="B1583" s="419" t="s">
        <v>6098</v>
      </c>
      <c r="C1583" s="421" t="s">
        <v>89</v>
      </c>
      <c r="D1583" s="413"/>
      <c r="E1583" s="413">
        <v>22.59</v>
      </c>
    </row>
    <row r="1584" spans="1:5" ht="25.5">
      <c r="A1584" s="390">
        <v>12021</v>
      </c>
      <c r="B1584" s="418" t="s">
        <v>6099</v>
      </c>
      <c r="C1584" s="420" t="s">
        <v>89</v>
      </c>
      <c r="D1584" s="412"/>
      <c r="E1584" s="412">
        <v>6.26</v>
      </c>
    </row>
    <row r="1585" spans="1:5" ht="25.5">
      <c r="A1585" s="389">
        <v>12024</v>
      </c>
      <c r="B1585" s="419" t="s">
        <v>6100</v>
      </c>
      <c r="C1585" s="421" t="s">
        <v>89</v>
      </c>
      <c r="D1585" s="413"/>
      <c r="E1585" s="413">
        <v>17.920000000000002</v>
      </c>
    </row>
    <row r="1586" spans="1:5" ht="25.5">
      <c r="A1586" s="390">
        <v>12025</v>
      </c>
      <c r="B1586" s="418" t="s">
        <v>6101</v>
      </c>
      <c r="C1586" s="420" t="s">
        <v>89</v>
      </c>
      <c r="D1586" s="412"/>
      <c r="E1586" s="412">
        <v>14.98</v>
      </c>
    </row>
    <row r="1587" spans="1:5" ht="25.5">
      <c r="A1587" s="389">
        <v>12026</v>
      </c>
      <c r="B1587" s="419" t="s">
        <v>6102</v>
      </c>
      <c r="C1587" s="421" t="s">
        <v>89</v>
      </c>
      <c r="D1587" s="413"/>
      <c r="E1587" s="413">
        <v>15.18</v>
      </c>
    </row>
    <row r="1588" spans="1:5" ht="25.5">
      <c r="A1588" s="390">
        <v>12029</v>
      </c>
      <c r="B1588" s="418" t="s">
        <v>6103</v>
      </c>
      <c r="C1588" s="420" t="s">
        <v>89</v>
      </c>
      <c r="D1588" s="412"/>
      <c r="E1588" s="412">
        <v>15.54</v>
      </c>
    </row>
    <row r="1589" spans="1:5" ht="25.5">
      <c r="A1589" s="389">
        <v>2560</v>
      </c>
      <c r="B1589" s="419" t="s">
        <v>6104</v>
      </c>
      <c r="C1589" s="421" t="s">
        <v>89</v>
      </c>
      <c r="D1589" s="413"/>
      <c r="E1589" s="413">
        <v>12.15</v>
      </c>
    </row>
    <row r="1590" spans="1:5" ht="25.5">
      <c r="A1590" s="390">
        <v>2559</v>
      </c>
      <c r="B1590" s="418" t="s">
        <v>6105</v>
      </c>
      <c r="C1590" s="420" t="s">
        <v>89</v>
      </c>
      <c r="D1590" s="412"/>
      <c r="E1590" s="412">
        <v>7.62</v>
      </c>
    </row>
    <row r="1591" spans="1:5" ht="25.5">
      <c r="A1591" s="389">
        <v>2592</v>
      </c>
      <c r="B1591" s="419" t="s">
        <v>6106</v>
      </c>
      <c r="C1591" s="421" t="s">
        <v>89</v>
      </c>
      <c r="D1591" s="413"/>
      <c r="E1591" s="413">
        <v>157.99</v>
      </c>
    </row>
    <row r="1592" spans="1:5" ht="25.5">
      <c r="A1592" s="390">
        <v>2589</v>
      </c>
      <c r="B1592" s="418" t="s">
        <v>6107</v>
      </c>
      <c r="C1592" s="420" t="s">
        <v>89</v>
      </c>
      <c r="D1592" s="412"/>
      <c r="E1592" s="412">
        <v>28.39</v>
      </c>
    </row>
    <row r="1593" spans="1:5" ht="25.5">
      <c r="A1593" s="389">
        <v>2566</v>
      </c>
      <c r="B1593" s="419" t="s">
        <v>6108</v>
      </c>
      <c r="C1593" s="421" t="s">
        <v>89</v>
      </c>
      <c r="D1593" s="413"/>
      <c r="E1593" s="413">
        <v>19.690000000000001</v>
      </c>
    </row>
    <row r="1594" spans="1:5" ht="25.5">
      <c r="A1594" s="390">
        <v>2591</v>
      </c>
      <c r="B1594" s="418" t="s">
        <v>6109</v>
      </c>
      <c r="C1594" s="420" t="s">
        <v>89</v>
      </c>
      <c r="D1594" s="412"/>
      <c r="E1594" s="412">
        <v>6.57</v>
      </c>
    </row>
    <row r="1595" spans="1:5" ht="25.5">
      <c r="A1595" s="389">
        <v>2590</v>
      </c>
      <c r="B1595" s="419" t="s">
        <v>6110</v>
      </c>
      <c r="C1595" s="421" t="s">
        <v>89</v>
      </c>
      <c r="D1595" s="413"/>
      <c r="E1595" s="413">
        <v>11.79</v>
      </c>
    </row>
    <row r="1596" spans="1:5" ht="25.5">
      <c r="A1596" s="390">
        <v>2567</v>
      </c>
      <c r="B1596" s="418" t="s">
        <v>6111</v>
      </c>
      <c r="C1596" s="420" t="s">
        <v>89</v>
      </c>
      <c r="D1596" s="412"/>
      <c r="E1596" s="412">
        <v>38.619999999999997</v>
      </c>
    </row>
    <row r="1597" spans="1:5" ht="25.5">
      <c r="A1597" s="389">
        <v>2565</v>
      </c>
      <c r="B1597" s="419" t="s">
        <v>13397</v>
      </c>
      <c r="C1597" s="421" t="s">
        <v>89</v>
      </c>
      <c r="D1597" s="413"/>
      <c r="E1597" s="413">
        <v>7.11</v>
      </c>
    </row>
    <row r="1598" spans="1:5" ht="25.5">
      <c r="A1598" s="390">
        <v>2568</v>
      </c>
      <c r="B1598" s="418" t="s">
        <v>6112</v>
      </c>
      <c r="C1598" s="420" t="s">
        <v>89</v>
      </c>
      <c r="D1598" s="412"/>
      <c r="E1598" s="412">
        <v>83.43</v>
      </c>
    </row>
    <row r="1599" spans="1:5" ht="25.5">
      <c r="A1599" s="389">
        <v>2594</v>
      </c>
      <c r="B1599" s="419" t="s">
        <v>6113</v>
      </c>
      <c r="C1599" s="421" t="s">
        <v>89</v>
      </c>
      <c r="D1599" s="413"/>
      <c r="E1599" s="413">
        <v>150.75</v>
      </c>
    </row>
    <row r="1600" spans="1:5" ht="25.5">
      <c r="A1600" s="390">
        <v>2587</v>
      </c>
      <c r="B1600" s="418" t="s">
        <v>14759</v>
      </c>
      <c r="C1600" s="420" t="s">
        <v>89</v>
      </c>
      <c r="D1600" s="412"/>
      <c r="E1600" s="412">
        <v>30.44</v>
      </c>
    </row>
    <row r="1601" spans="1:5" ht="25.5">
      <c r="A1601" s="389">
        <v>2588</v>
      </c>
      <c r="B1601" s="419" t="s">
        <v>6114</v>
      </c>
      <c r="C1601" s="421" t="s">
        <v>89</v>
      </c>
      <c r="D1601" s="413"/>
      <c r="E1601" s="413">
        <v>20.36</v>
      </c>
    </row>
    <row r="1602" spans="1:5" ht="25.5">
      <c r="A1602" s="390">
        <v>2569</v>
      </c>
      <c r="B1602" s="418" t="s">
        <v>6115</v>
      </c>
      <c r="C1602" s="420" t="s">
        <v>89</v>
      </c>
      <c r="D1602" s="412"/>
      <c r="E1602" s="412">
        <v>7.11</v>
      </c>
    </row>
    <row r="1603" spans="1:5" ht="25.5">
      <c r="A1603" s="389">
        <v>2570</v>
      </c>
      <c r="B1603" s="419" t="s">
        <v>6116</v>
      </c>
      <c r="C1603" s="421" t="s">
        <v>89</v>
      </c>
      <c r="D1603" s="413"/>
      <c r="E1603" s="413">
        <v>11.89</v>
      </c>
    </row>
    <row r="1604" spans="1:5" ht="25.5">
      <c r="A1604" s="390">
        <v>2571</v>
      </c>
      <c r="B1604" s="418" t="s">
        <v>6117</v>
      </c>
      <c r="C1604" s="420" t="s">
        <v>89</v>
      </c>
      <c r="D1604" s="412"/>
      <c r="E1604" s="412">
        <v>43.23</v>
      </c>
    </row>
    <row r="1605" spans="1:5" ht="25.5">
      <c r="A1605" s="389">
        <v>2593</v>
      </c>
      <c r="B1605" s="419" t="s">
        <v>6118</v>
      </c>
      <c r="C1605" s="421" t="s">
        <v>89</v>
      </c>
      <c r="D1605" s="413"/>
      <c r="E1605" s="413">
        <v>7.67</v>
      </c>
    </row>
    <row r="1606" spans="1:5" ht="25.5">
      <c r="A1606" s="390">
        <v>2572</v>
      </c>
      <c r="B1606" s="418" t="s">
        <v>6119</v>
      </c>
      <c r="C1606" s="420" t="s">
        <v>89</v>
      </c>
      <c r="D1606" s="412"/>
      <c r="E1606" s="412">
        <v>83.38</v>
      </c>
    </row>
    <row r="1607" spans="1:5" ht="25.5">
      <c r="A1607" s="389">
        <v>2595</v>
      </c>
      <c r="B1607" s="419" t="s">
        <v>6120</v>
      </c>
      <c r="C1607" s="421" t="s">
        <v>89</v>
      </c>
      <c r="D1607" s="413"/>
      <c r="E1607" s="413">
        <v>161.34</v>
      </c>
    </row>
    <row r="1608" spans="1:5" ht="25.5">
      <c r="A1608" s="390">
        <v>2576</v>
      </c>
      <c r="B1608" s="418" t="s">
        <v>6121</v>
      </c>
      <c r="C1608" s="420" t="s">
        <v>89</v>
      </c>
      <c r="D1608" s="412"/>
      <c r="E1608" s="412">
        <v>32.869999999999997</v>
      </c>
    </row>
    <row r="1609" spans="1:5" ht="25.5">
      <c r="A1609" s="389">
        <v>2575</v>
      </c>
      <c r="B1609" s="419" t="s">
        <v>6122</v>
      </c>
      <c r="C1609" s="421" t="s">
        <v>89</v>
      </c>
      <c r="D1609" s="413"/>
      <c r="E1609" s="413">
        <v>22.89</v>
      </c>
    </row>
    <row r="1610" spans="1:5" ht="38.25">
      <c r="A1610" s="390">
        <v>2573</v>
      </c>
      <c r="B1610" s="418" t="s">
        <v>14760</v>
      </c>
      <c r="C1610" s="420" t="s">
        <v>89</v>
      </c>
      <c r="D1610" s="412"/>
      <c r="E1610" s="412">
        <v>8.18</v>
      </c>
    </row>
    <row r="1611" spans="1:5" ht="25.5">
      <c r="A1611" s="389">
        <v>2586</v>
      </c>
      <c r="B1611" s="419" t="s">
        <v>6123</v>
      </c>
      <c r="C1611" s="421" t="s">
        <v>89</v>
      </c>
      <c r="D1611" s="413"/>
      <c r="E1611" s="413">
        <v>14.02</v>
      </c>
    </row>
    <row r="1612" spans="1:5" ht="25.5">
      <c r="A1612" s="390">
        <v>2577</v>
      </c>
      <c r="B1612" s="418" t="s">
        <v>6124</v>
      </c>
      <c r="C1612" s="420" t="s">
        <v>89</v>
      </c>
      <c r="D1612" s="412"/>
      <c r="E1612" s="412">
        <v>46.17</v>
      </c>
    </row>
    <row r="1613" spans="1:5" ht="25.5">
      <c r="A1613" s="389">
        <v>2574</v>
      </c>
      <c r="B1613" s="419" t="s">
        <v>6125</v>
      </c>
      <c r="C1613" s="421" t="s">
        <v>89</v>
      </c>
      <c r="D1613" s="413"/>
      <c r="E1613" s="413">
        <v>8.2100000000000009</v>
      </c>
    </row>
    <row r="1614" spans="1:5" ht="25.5">
      <c r="A1614" s="390">
        <v>2578</v>
      </c>
      <c r="B1614" s="418" t="s">
        <v>6126</v>
      </c>
      <c r="C1614" s="420" t="s">
        <v>89</v>
      </c>
      <c r="D1614" s="412"/>
      <c r="E1614" s="412">
        <v>91.41</v>
      </c>
    </row>
    <row r="1615" spans="1:5" ht="25.5">
      <c r="A1615" s="389">
        <v>2585</v>
      </c>
      <c r="B1615" s="419" t="s">
        <v>6127</v>
      </c>
      <c r="C1615" s="421" t="s">
        <v>89</v>
      </c>
      <c r="D1615" s="413"/>
      <c r="E1615" s="413">
        <v>166.69</v>
      </c>
    </row>
    <row r="1616" spans="1:5" ht="25.5">
      <c r="A1616" s="390">
        <v>12008</v>
      </c>
      <c r="B1616" s="418" t="s">
        <v>6128</v>
      </c>
      <c r="C1616" s="420" t="s">
        <v>89</v>
      </c>
      <c r="D1616" s="412"/>
      <c r="E1616" s="412">
        <v>91.41</v>
      </c>
    </row>
    <row r="1617" spans="1:5" ht="25.5">
      <c r="A1617" s="389">
        <v>2582</v>
      </c>
      <c r="B1617" s="419" t="s">
        <v>6129</v>
      </c>
      <c r="C1617" s="421" t="s">
        <v>89</v>
      </c>
      <c r="D1617" s="413"/>
      <c r="E1617" s="413">
        <v>33.25</v>
      </c>
    </row>
    <row r="1618" spans="1:5" ht="25.5">
      <c r="A1618" s="390">
        <v>2597</v>
      </c>
      <c r="B1618" s="418" t="s">
        <v>6130</v>
      </c>
      <c r="C1618" s="420" t="s">
        <v>89</v>
      </c>
      <c r="D1618" s="412"/>
      <c r="E1618" s="412">
        <v>25.63</v>
      </c>
    </row>
    <row r="1619" spans="1:5" ht="25.5">
      <c r="A1619" s="389">
        <v>2579</v>
      </c>
      <c r="B1619" s="419" t="s">
        <v>6131</v>
      </c>
      <c r="C1619" s="421" t="s">
        <v>89</v>
      </c>
      <c r="D1619" s="413"/>
      <c r="E1619" s="413">
        <v>8.1300000000000008</v>
      </c>
    </row>
    <row r="1620" spans="1:5" ht="25.5">
      <c r="A1620" s="390">
        <v>2581</v>
      </c>
      <c r="B1620" s="418" t="s">
        <v>6132</v>
      </c>
      <c r="C1620" s="420" t="s">
        <v>89</v>
      </c>
      <c r="D1620" s="412"/>
      <c r="E1620" s="412">
        <v>15.27</v>
      </c>
    </row>
    <row r="1621" spans="1:5" ht="25.5">
      <c r="A1621" s="389">
        <v>2596</v>
      </c>
      <c r="B1621" s="419" t="s">
        <v>6133</v>
      </c>
      <c r="C1621" s="421" t="s">
        <v>89</v>
      </c>
      <c r="D1621" s="413"/>
      <c r="E1621" s="413">
        <v>47.32</v>
      </c>
    </row>
    <row r="1622" spans="1:5" ht="25.5">
      <c r="A1622" s="390">
        <v>2580</v>
      </c>
      <c r="B1622" s="418" t="s">
        <v>10670</v>
      </c>
      <c r="C1622" s="420" t="s">
        <v>89</v>
      </c>
      <c r="D1622" s="412"/>
      <c r="E1622" s="412">
        <v>8.6999999999999993</v>
      </c>
    </row>
    <row r="1623" spans="1:5" ht="25.5">
      <c r="A1623" s="389">
        <v>2583</v>
      </c>
      <c r="B1623" s="419" t="s">
        <v>10671</v>
      </c>
      <c r="C1623" s="421" t="s">
        <v>89</v>
      </c>
      <c r="D1623" s="413"/>
      <c r="E1623" s="413">
        <v>89.27</v>
      </c>
    </row>
    <row r="1624" spans="1:5" ht="25.5">
      <c r="A1624" s="390">
        <v>2584</v>
      </c>
      <c r="B1624" s="418" t="s">
        <v>6134</v>
      </c>
      <c r="C1624" s="420" t="s">
        <v>89</v>
      </c>
      <c r="D1624" s="412"/>
      <c r="E1624" s="412">
        <v>181.27</v>
      </c>
    </row>
    <row r="1625" spans="1:5">
      <c r="A1625" s="389">
        <v>12623</v>
      </c>
      <c r="B1625" s="419" t="s">
        <v>6135</v>
      </c>
      <c r="C1625" s="421" t="s">
        <v>86</v>
      </c>
      <c r="D1625" s="413"/>
      <c r="E1625" s="413">
        <v>9.7100000000000009</v>
      </c>
    </row>
    <row r="1626" spans="1:5" ht="25.5">
      <c r="A1626" s="390">
        <v>34498</v>
      </c>
      <c r="B1626" s="418" t="s">
        <v>6136</v>
      </c>
      <c r="C1626" s="420" t="s">
        <v>89</v>
      </c>
      <c r="D1626" s="412"/>
      <c r="E1626" s="412">
        <v>67.73</v>
      </c>
    </row>
    <row r="1627" spans="1:5" ht="25.5">
      <c r="A1627" s="389">
        <v>13244</v>
      </c>
      <c r="B1627" s="419" t="s">
        <v>6137</v>
      </c>
      <c r="C1627" s="421" t="s">
        <v>89</v>
      </c>
      <c r="D1627" s="413"/>
      <c r="E1627" s="413">
        <v>28.51</v>
      </c>
    </row>
    <row r="1628" spans="1:5" ht="51">
      <c r="A1628" s="390">
        <v>2517</v>
      </c>
      <c r="B1628" s="418" t="s">
        <v>10672</v>
      </c>
      <c r="C1628" s="420" t="s">
        <v>89</v>
      </c>
      <c r="D1628" s="412"/>
      <c r="E1628" s="412">
        <v>10.44</v>
      </c>
    </row>
    <row r="1629" spans="1:5" ht="51">
      <c r="A1629" s="389">
        <v>2522</v>
      </c>
      <c r="B1629" s="419" t="s">
        <v>10673</v>
      </c>
      <c r="C1629" s="421" t="s">
        <v>89</v>
      </c>
      <c r="D1629" s="413"/>
      <c r="E1629" s="413">
        <v>9.4600000000000009</v>
      </c>
    </row>
    <row r="1630" spans="1:5" ht="51">
      <c r="A1630" s="390">
        <v>2548</v>
      </c>
      <c r="B1630" s="418" t="s">
        <v>10674</v>
      </c>
      <c r="C1630" s="420" t="s">
        <v>89</v>
      </c>
      <c r="D1630" s="412"/>
      <c r="E1630" s="412">
        <v>3.66</v>
      </c>
    </row>
    <row r="1631" spans="1:5" ht="51">
      <c r="A1631" s="389">
        <v>2516</v>
      </c>
      <c r="B1631" s="419" t="s">
        <v>10675</v>
      </c>
      <c r="C1631" s="421" t="s">
        <v>89</v>
      </c>
      <c r="D1631" s="413"/>
      <c r="E1631" s="413">
        <v>5.19</v>
      </c>
    </row>
    <row r="1632" spans="1:5" ht="51">
      <c r="A1632" s="390">
        <v>2518</v>
      </c>
      <c r="B1632" s="418" t="s">
        <v>10676</v>
      </c>
      <c r="C1632" s="420" t="s">
        <v>89</v>
      </c>
      <c r="D1632" s="412"/>
      <c r="E1632" s="412">
        <v>52.43</v>
      </c>
    </row>
    <row r="1633" spans="1:5" ht="51">
      <c r="A1633" s="389">
        <v>2521</v>
      </c>
      <c r="B1633" s="419" t="s">
        <v>10677</v>
      </c>
      <c r="C1633" s="421" t="s">
        <v>89</v>
      </c>
      <c r="D1633" s="413"/>
      <c r="E1633" s="413">
        <v>32.07</v>
      </c>
    </row>
    <row r="1634" spans="1:5" ht="51">
      <c r="A1634" s="390">
        <v>2515</v>
      </c>
      <c r="B1634" s="418" t="s">
        <v>10678</v>
      </c>
      <c r="C1634" s="420" t="s">
        <v>89</v>
      </c>
      <c r="D1634" s="412"/>
      <c r="E1634" s="412">
        <v>4.53</v>
      </c>
    </row>
    <row r="1635" spans="1:5" ht="51">
      <c r="A1635" s="389">
        <v>2519</v>
      </c>
      <c r="B1635" s="419" t="s">
        <v>10679</v>
      </c>
      <c r="C1635" s="421" t="s">
        <v>89</v>
      </c>
      <c r="D1635" s="413"/>
      <c r="E1635" s="413">
        <v>58.55</v>
      </c>
    </row>
    <row r="1636" spans="1:5" ht="51">
      <c r="A1636" s="390">
        <v>2520</v>
      </c>
      <c r="B1636" s="418" t="s">
        <v>10680</v>
      </c>
      <c r="C1636" s="420" t="s">
        <v>89</v>
      </c>
      <c r="D1636" s="412"/>
      <c r="E1636" s="412">
        <v>101.21</v>
      </c>
    </row>
    <row r="1637" spans="1:5" ht="25.5">
      <c r="A1637" s="389">
        <v>11855</v>
      </c>
      <c r="B1637" s="419" t="s">
        <v>6138</v>
      </c>
      <c r="C1637" s="421" t="s">
        <v>89</v>
      </c>
      <c r="D1637" s="413"/>
      <c r="E1637" s="413">
        <v>8.5</v>
      </c>
    </row>
    <row r="1638" spans="1:5" ht="38.25">
      <c r="A1638" s="390">
        <v>1562</v>
      </c>
      <c r="B1638" s="418" t="s">
        <v>13398</v>
      </c>
      <c r="C1638" s="420" t="s">
        <v>89</v>
      </c>
      <c r="D1638" s="412"/>
      <c r="E1638" s="412">
        <v>10.5</v>
      </c>
    </row>
    <row r="1639" spans="1:5" ht="38.25">
      <c r="A1639" s="389">
        <v>1563</v>
      </c>
      <c r="B1639" s="419" t="s">
        <v>10681</v>
      </c>
      <c r="C1639" s="421" t="s">
        <v>89</v>
      </c>
      <c r="D1639" s="413"/>
      <c r="E1639" s="413">
        <v>13.5</v>
      </c>
    </row>
    <row r="1640" spans="1:5" ht="38.25">
      <c r="A1640" s="390">
        <v>11821</v>
      </c>
      <c r="B1640" s="418" t="s">
        <v>10682</v>
      </c>
      <c r="C1640" s="420" t="s">
        <v>89</v>
      </c>
      <c r="D1640" s="412"/>
      <c r="E1640" s="412">
        <v>3.6</v>
      </c>
    </row>
    <row r="1641" spans="1:5" ht="25.5">
      <c r="A1641" s="389">
        <v>11818</v>
      </c>
      <c r="B1641" s="419" t="s">
        <v>14761</v>
      </c>
      <c r="C1641" s="421" t="s">
        <v>89</v>
      </c>
      <c r="D1641" s="413"/>
      <c r="E1641" s="413">
        <v>3.55</v>
      </c>
    </row>
    <row r="1642" spans="1:5" ht="25.5">
      <c r="A1642" s="390">
        <v>11820</v>
      </c>
      <c r="B1642" s="418" t="s">
        <v>6139</v>
      </c>
      <c r="C1642" s="420" t="s">
        <v>89</v>
      </c>
      <c r="D1642" s="412"/>
      <c r="E1642" s="412">
        <v>3.5</v>
      </c>
    </row>
    <row r="1643" spans="1:5" ht="25.5">
      <c r="A1643" s="389">
        <v>11819</v>
      </c>
      <c r="B1643" s="419" t="s">
        <v>6140</v>
      </c>
      <c r="C1643" s="421" t="s">
        <v>89</v>
      </c>
      <c r="D1643" s="413"/>
      <c r="E1643" s="413">
        <v>62.5</v>
      </c>
    </row>
    <row r="1644" spans="1:5" ht="25.5">
      <c r="A1644" s="390">
        <v>11857</v>
      </c>
      <c r="B1644" s="418" t="s">
        <v>6141</v>
      </c>
      <c r="C1644" s="420" t="s">
        <v>89</v>
      </c>
      <c r="D1644" s="412"/>
      <c r="E1644" s="412">
        <v>11.5</v>
      </c>
    </row>
    <row r="1645" spans="1:5" ht="25.5">
      <c r="A1645" s="389">
        <v>11858</v>
      </c>
      <c r="B1645" s="419" t="s">
        <v>6142</v>
      </c>
      <c r="C1645" s="421" t="s">
        <v>89</v>
      </c>
      <c r="D1645" s="413"/>
      <c r="E1645" s="413">
        <v>14.1</v>
      </c>
    </row>
    <row r="1646" spans="1:5" ht="25.5">
      <c r="A1646" s="390">
        <v>1539</v>
      </c>
      <c r="B1646" s="418" t="s">
        <v>6143</v>
      </c>
      <c r="C1646" s="420" t="s">
        <v>89</v>
      </c>
      <c r="D1646" s="412"/>
      <c r="E1646" s="412">
        <v>3.6</v>
      </c>
    </row>
    <row r="1647" spans="1:5" ht="25.5">
      <c r="A1647" s="389">
        <v>11859</v>
      </c>
      <c r="B1647" s="419" t="s">
        <v>6144</v>
      </c>
      <c r="C1647" s="421" t="s">
        <v>89</v>
      </c>
      <c r="D1647" s="413"/>
      <c r="E1647" s="413">
        <v>20</v>
      </c>
    </row>
    <row r="1648" spans="1:5" ht="25.5">
      <c r="A1648" s="390">
        <v>1550</v>
      </c>
      <c r="B1648" s="418" t="s">
        <v>6145</v>
      </c>
      <c r="C1648" s="420" t="s">
        <v>89</v>
      </c>
      <c r="D1648" s="412"/>
      <c r="E1648" s="412">
        <v>4.8</v>
      </c>
    </row>
    <row r="1649" spans="1:5" ht="25.5">
      <c r="A1649" s="389">
        <v>11854</v>
      </c>
      <c r="B1649" s="419" t="s">
        <v>6146</v>
      </c>
      <c r="C1649" s="421" t="s">
        <v>89</v>
      </c>
      <c r="D1649" s="413"/>
      <c r="E1649" s="413">
        <v>4.3499999999999996</v>
      </c>
    </row>
    <row r="1650" spans="1:5" ht="25.5">
      <c r="A1650" s="390">
        <v>11862</v>
      </c>
      <c r="B1650" s="418" t="s">
        <v>6147</v>
      </c>
      <c r="C1650" s="420" t="s">
        <v>89</v>
      </c>
      <c r="D1650" s="412"/>
      <c r="E1650" s="412">
        <v>6.2</v>
      </c>
    </row>
    <row r="1651" spans="1:5" ht="25.5">
      <c r="A1651" s="389">
        <v>11863</v>
      </c>
      <c r="B1651" s="419" t="s">
        <v>14762</v>
      </c>
      <c r="C1651" s="421" t="s">
        <v>89</v>
      </c>
      <c r="D1651" s="413"/>
      <c r="E1651" s="413">
        <v>2.2000000000000002</v>
      </c>
    </row>
    <row r="1652" spans="1:5" ht="25.5">
      <c r="A1652" s="390">
        <v>11864</v>
      </c>
      <c r="B1652" s="418" t="s">
        <v>6148</v>
      </c>
      <c r="C1652" s="420" t="s">
        <v>89</v>
      </c>
      <c r="D1652" s="412"/>
      <c r="E1652" s="412">
        <v>14.5</v>
      </c>
    </row>
    <row r="1653" spans="1:5" ht="25.5">
      <c r="A1653" s="389">
        <v>1602</v>
      </c>
      <c r="B1653" s="419" t="s">
        <v>6149</v>
      </c>
      <c r="C1653" s="421" t="s">
        <v>89</v>
      </c>
      <c r="D1653" s="413"/>
      <c r="E1653" s="413">
        <v>27.9</v>
      </c>
    </row>
    <row r="1654" spans="1:5" ht="25.5">
      <c r="A1654" s="390">
        <v>1601</v>
      </c>
      <c r="B1654" s="418" t="s">
        <v>6150</v>
      </c>
      <c r="C1654" s="420" t="s">
        <v>89</v>
      </c>
      <c r="D1654" s="412"/>
      <c r="E1654" s="412">
        <v>24.75</v>
      </c>
    </row>
    <row r="1655" spans="1:5" ht="25.5">
      <c r="A1655" s="389">
        <v>1598</v>
      </c>
      <c r="B1655" s="419" t="s">
        <v>6151</v>
      </c>
      <c r="C1655" s="421" t="s">
        <v>89</v>
      </c>
      <c r="D1655" s="413"/>
      <c r="E1655" s="413">
        <v>5.85</v>
      </c>
    </row>
    <row r="1656" spans="1:5" ht="25.5">
      <c r="A1656" s="390">
        <v>1600</v>
      </c>
      <c r="B1656" s="418" t="s">
        <v>6152</v>
      </c>
      <c r="C1656" s="420" t="s">
        <v>89</v>
      </c>
      <c r="D1656" s="412"/>
      <c r="E1656" s="412">
        <v>8.4499999999999993</v>
      </c>
    </row>
    <row r="1657" spans="1:5" ht="25.5">
      <c r="A1657" s="389">
        <v>1603</v>
      </c>
      <c r="B1657" s="419" t="s">
        <v>6153</v>
      </c>
      <c r="C1657" s="421" t="s">
        <v>89</v>
      </c>
      <c r="D1657" s="413"/>
      <c r="E1657" s="413">
        <v>37.5</v>
      </c>
    </row>
    <row r="1658" spans="1:5" ht="25.5">
      <c r="A1658" s="390">
        <v>1599</v>
      </c>
      <c r="B1658" s="418" t="s">
        <v>6154</v>
      </c>
      <c r="C1658" s="420" t="s">
        <v>89</v>
      </c>
      <c r="D1658" s="412"/>
      <c r="E1658" s="412">
        <v>6.55</v>
      </c>
    </row>
    <row r="1659" spans="1:5" ht="25.5">
      <c r="A1659" s="389">
        <v>1597</v>
      </c>
      <c r="B1659" s="419" t="s">
        <v>6155</v>
      </c>
      <c r="C1659" s="421" t="s">
        <v>89</v>
      </c>
      <c r="D1659" s="413"/>
      <c r="E1659" s="413">
        <v>4.6500000000000004</v>
      </c>
    </row>
    <row r="1660" spans="1:5" ht="51">
      <c r="A1660" s="390">
        <v>2527</v>
      </c>
      <c r="B1660" s="418" t="s">
        <v>10683</v>
      </c>
      <c r="C1660" s="420" t="s">
        <v>89</v>
      </c>
      <c r="D1660" s="412"/>
      <c r="E1660" s="412">
        <v>6.65</v>
      </c>
    </row>
    <row r="1661" spans="1:5" ht="51">
      <c r="A1661" s="389">
        <v>2526</v>
      </c>
      <c r="B1661" s="419" t="s">
        <v>10684</v>
      </c>
      <c r="C1661" s="421" t="s">
        <v>89</v>
      </c>
      <c r="D1661" s="413"/>
      <c r="E1661" s="413">
        <v>5.73</v>
      </c>
    </row>
    <row r="1662" spans="1:5" ht="51">
      <c r="A1662" s="390">
        <v>2487</v>
      </c>
      <c r="B1662" s="418" t="s">
        <v>10685</v>
      </c>
      <c r="C1662" s="420" t="s">
        <v>89</v>
      </c>
      <c r="D1662" s="412"/>
      <c r="E1662" s="412">
        <v>2.33</v>
      </c>
    </row>
    <row r="1663" spans="1:5" ht="51">
      <c r="A1663" s="389">
        <v>2483</v>
      </c>
      <c r="B1663" s="419" t="s">
        <v>10686</v>
      </c>
      <c r="C1663" s="421" t="s">
        <v>89</v>
      </c>
      <c r="D1663" s="413"/>
      <c r="E1663" s="413">
        <v>2.99</v>
      </c>
    </row>
    <row r="1664" spans="1:5" ht="51">
      <c r="A1664" s="390">
        <v>2528</v>
      </c>
      <c r="B1664" s="418" t="s">
        <v>10687</v>
      </c>
      <c r="C1664" s="420" t="s">
        <v>89</v>
      </c>
      <c r="D1664" s="412"/>
      <c r="E1664" s="412">
        <v>20.41</v>
      </c>
    </row>
    <row r="1665" spans="1:5" ht="51">
      <c r="A1665" s="389">
        <v>2489</v>
      </c>
      <c r="B1665" s="419" t="s">
        <v>10688</v>
      </c>
      <c r="C1665" s="421" t="s">
        <v>89</v>
      </c>
      <c r="D1665" s="413"/>
      <c r="E1665" s="413">
        <v>8.98</v>
      </c>
    </row>
    <row r="1666" spans="1:5" ht="51">
      <c r="A1666" s="390">
        <v>2488</v>
      </c>
      <c r="B1666" s="418" t="s">
        <v>10689</v>
      </c>
      <c r="C1666" s="420" t="s">
        <v>89</v>
      </c>
      <c r="D1666" s="412"/>
      <c r="E1666" s="412">
        <v>2.56</v>
      </c>
    </row>
    <row r="1667" spans="1:5" ht="51">
      <c r="A1667" s="389">
        <v>2484</v>
      </c>
      <c r="B1667" s="419" t="s">
        <v>10690</v>
      </c>
      <c r="C1667" s="421" t="s">
        <v>89</v>
      </c>
      <c r="D1667" s="413"/>
      <c r="E1667" s="413">
        <v>25.12</v>
      </c>
    </row>
    <row r="1668" spans="1:5" ht="51">
      <c r="A1668" s="390">
        <v>2485</v>
      </c>
      <c r="B1668" s="418" t="s">
        <v>10691</v>
      </c>
      <c r="C1668" s="420" t="s">
        <v>89</v>
      </c>
      <c r="D1668" s="412"/>
      <c r="E1668" s="412">
        <v>61.05</v>
      </c>
    </row>
    <row r="1669" spans="1:5" ht="25.5">
      <c r="A1669" s="389">
        <v>11856</v>
      </c>
      <c r="B1669" s="419" t="s">
        <v>6156</v>
      </c>
      <c r="C1669" s="421" t="s">
        <v>89</v>
      </c>
      <c r="D1669" s="413"/>
      <c r="E1669" s="413">
        <v>3.1</v>
      </c>
    </row>
    <row r="1670" spans="1:5" ht="25.5">
      <c r="A1670" s="390">
        <v>38683</v>
      </c>
      <c r="B1670" s="418" t="s">
        <v>10692</v>
      </c>
      <c r="C1670" s="420" t="s">
        <v>89</v>
      </c>
      <c r="D1670" s="412"/>
      <c r="E1670" s="412">
        <v>13.77</v>
      </c>
    </row>
    <row r="1671" spans="1:5" ht="51">
      <c r="A1671" s="389">
        <v>1607</v>
      </c>
      <c r="B1671" s="419" t="s">
        <v>10693</v>
      </c>
      <c r="C1671" s="421" t="s">
        <v>347</v>
      </c>
      <c r="D1671" s="413"/>
      <c r="E1671" s="413">
        <v>0.15</v>
      </c>
    </row>
    <row r="1672" spans="1:5" ht="25.5">
      <c r="A1672" s="390">
        <v>12118</v>
      </c>
      <c r="B1672" s="418" t="s">
        <v>6157</v>
      </c>
      <c r="C1672" s="420" t="s">
        <v>89</v>
      </c>
      <c r="D1672" s="412"/>
      <c r="E1672" s="412">
        <v>49.6</v>
      </c>
    </row>
    <row r="1673" spans="1:5" ht="25.5">
      <c r="A1673" s="389">
        <v>13347</v>
      </c>
      <c r="B1673" s="419" t="s">
        <v>6158</v>
      </c>
      <c r="C1673" s="421" t="s">
        <v>89</v>
      </c>
      <c r="D1673" s="413"/>
      <c r="E1673" s="413">
        <v>47.38</v>
      </c>
    </row>
    <row r="1674" spans="1:5" ht="25.5">
      <c r="A1674" s="390">
        <v>12006</v>
      </c>
      <c r="B1674" s="418" t="s">
        <v>6159</v>
      </c>
      <c r="C1674" s="420" t="s">
        <v>89</v>
      </c>
      <c r="D1674" s="412"/>
      <c r="E1674" s="412">
        <v>36.270000000000003</v>
      </c>
    </row>
    <row r="1675" spans="1:5" ht="38.25">
      <c r="A1675" s="389">
        <v>12002</v>
      </c>
      <c r="B1675" s="419" t="s">
        <v>10694</v>
      </c>
      <c r="C1675" s="421" t="s">
        <v>89</v>
      </c>
      <c r="D1675" s="413"/>
      <c r="E1675" s="413">
        <v>25.69</v>
      </c>
    </row>
    <row r="1676" spans="1:5" ht="25.5">
      <c r="A1676" s="390">
        <v>12004</v>
      </c>
      <c r="B1676" s="418" t="s">
        <v>6160</v>
      </c>
      <c r="C1676" s="420" t="s">
        <v>89</v>
      </c>
      <c r="D1676" s="412"/>
      <c r="E1676" s="412">
        <v>25.17</v>
      </c>
    </row>
    <row r="1677" spans="1:5" ht="25.5">
      <c r="A1677" s="389">
        <v>12005</v>
      </c>
      <c r="B1677" s="419" t="s">
        <v>13399</v>
      </c>
      <c r="C1677" s="421" t="s">
        <v>89</v>
      </c>
      <c r="D1677" s="413"/>
      <c r="E1677" s="413">
        <v>23.94</v>
      </c>
    </row>
    <row r="1678" spans="1:5" ht="25.5">
      <c r="A1678" s="390">
        <v>12007</v>
      </c>
      <c r="B1678" s="418" t="s">
        <v>6161</v>
      </c>
      <c r="C1678" s="420" t="s">
        <v>89</v>
      </c>
      <c r="D1678" s="412"/>
      <c r="E1678" s="412">
        <v>18.79</v>
      </c>
    </row>
    <row r="1679" spans="1:5" ht="38.25">
      <c r="A1679" s="389">
        <v>12612</v>
      </c>
      <c r="B1679" s="419" t="s">
        <v>10695</v>
      </c>
      <c r="C1679" s="421" t="s">
        <v>89</v>
      </c>
      <c r="D1679" s="413"/>
      <c r="E1679" s="413">
        <v>4.22</v>
      </c>
    </row>
    <row r="1680" spans="1:5" ht="38.25">
      <c r="A1680" s="390">
        <v>6142</v>
      </c>
      <c r="B1680" s="418" t="s">
        <v>10696</v>
      </c>
      <c r="C1680" s="420" t="s">
        <v>89</v>
      </c>
      <c r="D1680" s="412"/>
      <c r="E1680" s="412">
        <v>4.75</v>
      </c>
    </row>
    <row r="1681" spans="1:5" ht="51">
      <c r="A1681" s="389">
        <v>11686</v>
      </c>
      <c r="B1681" s="419" t="s">
        <v>14763</v>
      </c>
      <c r="C1681" s="421" t="s">
        <v>89</v>
      </c>
      <c r="D1681" s="413"/>
      <c r="E1681" s="413">
        <v>6.59</v>
      </c>
    </row>
    <row r="1682" spans="1:5" ht="51">
      <c r="A1682" s="390">
        <v>12116</v>
      </c>
      <c r="B1682" s="418" t="s">
        <v>10697</v>
      </c>
      <c r="C1682" s="420" t="s">
        <v>89</v>
      </c>
      <c r="D1682" s="412"/>
      <c r="E1682" s="412">
        <v>12.35</v>
      </c>
    </row>
    <row r="1683" spans="1:5" ht="51">
      <c r="A1683" s="389">
        <v>12130</v>
      </c>
      <c r="B1683" s="419" t="s">
        <v>10698</v>
      </c>
      <c r="C1683" s="421" t="s">
        <v>89</v>
      </c>
      <c r="D1683" s="413"/>
      <c r="E1683" s="413">
        <v>14.87</v>
      </c>
    </row>
    <row r="1684" spans="1:5" ht="51">
      <c r="A1684" s="390">
        <v>12125</v>
      </c>
      <c r="B1684" s="418" t="s">
        <v>10699</v>
      </c>
      <c r="C1684" s="420" t="s">
        <v>89</v>
      </c>
      <c r="D1684" s="412"/>
      <c r="E1684" s="412">
        <v>21.11</v>
      </c>
    </row>
    <row r="1685" spans="1:5" ht="38.25">
      <c r="A1685" s="389">
        <v>12126</v>
      </c>
      <c r="B1685" s="419" t="s">
        <v>10700</v>
      </c>
      <c r="C1685" s="421" t="s">
        <v>89</v>
      </c>
      <c r="D1685" s="413"/>
      <c r="E1685" s="413">
        <v>20.52</v>
      </c>
    </row>
    <row r="1686" spans="1:5" ht="38.25">
      <c r="A1686" s="390">
        <v>37598</v>
      </c>
      <c r="B1686" s="418" t="s">
        <v>13400</v>
      </c>
      <c r="C1686" s="420" t="s">
        <v>89</v>
      </c>
      <c r="D1686" s="412"/>
      <c r="E1686" s="412">
        <v>5.91</v>
      </c>
    </row>
    <row r="1687" spans="1:5" ht="89.25">
      <c r="A1687" s="389">
        <v>25398</v>
      </c>
      <c r="B1687" s="419" t="s">
        <v>14764</v>
      </c>
      <c r="C1687" s="421" t="s">
        <v>89</v>
      </c>
      <c r="D1687" s="413"/>
      <c r="E1687" s="413">
        <v>2373.0700000000002</v>
      </c>
    </row>
    <row r="1688" spans="1:5" ht="76.5">
      <c r="A1688" s="390">
        <v>25399</v>
      </c>
      <c r="B1688" s="418" t="s">
        <v>13401</v>
      </c>
      <c r="C1688" s="420" t="s">
        <v>89</v>
      </c>
      <c r="D1688" s="412"/>
      <c r="E1688" s="412">
        <v>1440.66</v>
      </c>
    </row>
    <row r="1689" spans="1:5" ht="38.25">
      <c r="A1689" s="389">
        <v>1383</v>
      </c>
      <c r="B1689" s="419" t="s">
        <v>10701</v>
      </c>
      <c r="C1689" s="421" t="s">
        <v>19</v>
      </c>
      <c r="D1689" s="413"/>
      <c r="E1689" s="413">
        <v>2.7</v>
      </c>
    </row>
    <row r="1690" spans="1:5">
      <c r="A1690" s="390">
        <v>13950</v>
      </c>
      <c r="B1690" s="418" t="s">
        <v>6162</v>
      </c>
      <c r="C1690" s="420" t="s">
        <v>89</v>
      </c>
      <c r="D1690" s="412"/>
      <c r="E1690" s="412">
        <v>2994.42</v>
      </c>
    </row>
    <row r="1691" spans="1:5" ht="25.5">
      <c r="A1691" s="389">
        <v>13942</v>
      </c>
      <c r="B1691" s="419" t="s">
        <v>6163</v>
      </c>
      <c r="C1691" s="421" t="s">
        <v>89</v>
      </c>
      <c r="D1691" s="413"/>
      <c r="E1691" s="413">
        <v>1746.85</v>
      </c>
    </row>
    <row r="1692" spans="1:5" ht="25.5">
      <c r="A1692" s="390">
        <v>13940</v>
      </c>
      <c r="B1692" s="418" t="s">
        <v>6164</v>
      </c>
      <c r="C1692" s="420" t="s">
        <v>89</v>
      </c>
      <c r="D1692" s="412"/>
      <c r="E1692" s="412">
        <v>12280.67</v>
      </c>
    </row>
    <row r="1693" spans="1:5" ht="25.5">
      <c r="A1693" s="389">
        <v>13946</v>
      </c>
      <c r="B1693" s="419" t="s">
        <v>6165</v>
      </c>
      <c r="C1693" s="421" t="s">
        <v>89</v>
      </c>
      <c r="D1693" s="413"/>
      <c r="E1693" s="413">
        <v>5500.01</v>
      </c>
    </row>
    <row r="1694" spans="1:5" ht="38.25">
      <c r="A1694" s="390">
        <v>10667</v>
      </c>
      <c r="B1694" s="418" t="s">
        <v>13402</v>
      </c>
      <c r="C1694" s="420" t="s">
        <v>89</v>
      </c>
      <c r="D1694" s="412"/>
      <c r="E1694" s="412">
        <v>8540</v>
      </c>
    </row>
    <row r="1695" spans="1:5" ht="51">
      <c r="A1695" s="389">
        <v>10775</v>
      </c>
      <c r="B1695" s="419" t="s">
        <v>10702</v>
      </c>
      <c r="C1695" s="421" t="s">
        <v>2683</v>
      </c>
      <c r="D1695" s="413"/>
      <c r="E1695" s="413">
        <v>490</v>
      </c>
    </row>
    <row r="1696" spans="1:5" ht="38.25">
      <c r="A1696" s="390">
        <v>10776</v>
      </c>
      <c r="B1696" s="418" t="s">
        <v>10703</v>
      </c>
      <c r="C1696" s="420" t="s">
        <v>2683</v>
      </c>
      <c r="D1696" s="412"/>
      <c r="E1696" s="412">
        <v>382.81</v>
      </c>
    </row>
    <row r="1697" spans="1:5" ht="38.25">
      <c r="A1697" s="389">
        <v>10779</v>
      </c>
      <c r="B1697" s="419" t="s">
        <v>10704</v>
      </c>
      <c r="C1697" s="421" t="s">
        <v>2683</v>
      </c>
      <c r="D1697" s="413"/>
      <c r="E1697" s="413">
        <v>612.5</v>
      </c>
    </row>
    <row r="1698" spans="1:5" ht="38.25">
      <c r="A1698" s="390">
        <v>10777</v>
      </c>
      <c r="B1698" s="418" t="s">
        <v>10705</v>
      </c>
      <c r="C1698" s="420" t="s">
        <v>2683</v>
      </c>
      <c r="D1698" s="412"/>
      <c r="E1698" s="412">
        <v>556.35</v>
      </c>
    </row>
    <row r="1699" spans="1:5" ht="51">
      <c r="A1699" s="389">
        <v>10778</v>
      </c>
      <c r="B1699" s="419" t="s">
        <v>10706</v>
      </c>
      <c r="C1699" s="421" t="s">
        <v>2683</v>
      </c>
      <c r="D1699" s="413"/>
      <c r="E1699" s="413">
        <v>612.5</v>
      </c>
    </row>
    <row r="1700" spans="1:5" ht="38.25">
      <c r="A1700" s="390">
        <v>1613</v>
      </c>
      <c r="B1700" s="418" t="s">
        <v>13403</v>
      </c>
      <c r="C1700" s="420" t="s">
        <v>89</v>
      </c>
      <c r="D1700" s="412"/>
      <c r="E1700" s="412">
        <v>1422.42</v>
      </c>
    </row>
    <row r="1701" spans="1:5" ht="38.25">
      <c r="A1701" s="389">
        <v>1626</v>
      </c>
      <c r="B1701" s="419" t="s">
        <v>13404</v>
      </c>
      <c r="C1701" s="421" t="s">
        <v>89</v>
      </c>
      <c r="D1701" s="413"/>
      <c r="E1701" s="413">
        <v>2127.41</v>
      </c>
    </row>
    <row r="1702" spans="1:5" ht="38.25">
      <c r="A1702" s="390">
        <v>1625</v>
      </c>
      <c r="B1702" s="418" t="s">
        <v>13405</v>
      </c>
      <c r="C1702" s="420" t="s">
        <v>89</v>
      </c>
      <c r="D1702" s="412"/>
      <c r="E1702" s="412">
        <v>148.59</v>
      </c>
    </row>
    <row r="1703" spans="1:5" ht="38.25">
      <c r="A1703" s="389">
        <v>1622</v>
      </c>
      <c r="B1703" s="419" t="s">
        <v>13406</v>
      </c>
      <c r="C1703" s="421" t="s">
        <v>89</v>
      </c>
      <c r="D1703" s="413"/>
      <c r="E1703" s="413">
        <v>4800.68</v>
      </c>
    </row>
    <row r="1704" spans="1:5" ht="38.25">
      <c r="A1704" s="390">
        <v>1620</v>
      </c>
      <c r="B1704" s="418" t="s">
        <v>13407</v>
      </c>
      <c r="C1704" s="420" t="s">
        <v>89</v>
      </c>
      <c r="D1704" s="412"/>
      <c r="E1704" s="412">
        <v>313.01</v>
      </c>
    </row>
    <row r="1705" spans="1:5" ht="38.25">
      <c r="A1705" s="389">
        <v>1629</v>
      </c>
      <c r="B1705" s="419" t="s">
        <v>13408</v>
      </c>
      <c r="C1705" s="421" t="s">
        <v>89</v>
      </c>
      <c r="D1705" s="413"/>
      <c r="E1705" s="413">
        <v>11683.71</v>
      </c>
    </row>
    <row r="1706" spans="1:5" ht="38.25">
      <c r="A1706" s="390">
        <v>1627</v>
      </c>
      <c r="B1706" s="418" t="s">
        <v>13409</v>
      </c>
      <c r="C1706" s="420" t="s">
        <v>89</v>
      </c>
      <c r="D1706" s="412"/>
      <c r="E1706" s="412">
        <v>598.30999999999995</v>
      </c>
    </row>
    <row r="1707" spans="1:5" ht="38.25">
      <c r="A1707" s="389">
        <v>1623</v>
      </c>
      <c r="B1707" s="419" t="s">
        <v>13410</v>
      </c>
      <c r="C1707" s="421" t="s">
        <v>89</v>
      </c>
      <c r="D1707" s="413"/>
      <c r="E1707" s="413">
        <v>121.18</v>
      </c>
    </row>
    <row r="1708" spans="1:5" ht="38.25">
      <c r="A1708" s="390">
        <v>1619</v>
      </c>
      <c r="B1708" s="418" t="s">
        <v>13411</v>
      </c>
      <c r="C1708" s="420" t="s">
        <v>89</v>
      </c>
      <c r="D1708" s="412"/>
      <c r="E1708" s="412">
        <v>166.7</v>
      </c>
    </row>
    <row r="1709" spans="1:5" ht="38.25">
      <c r="A1709" s="389">
        <v>1630</v>
      </c>
      <c r="B1709" s="419" t="s">
        <v>13412</v>
      </c>
      <c r="C1709" s="421" t="s">
        <v>89</v>
      </c>
      <c r="D1709" s="413"/>
      <c r="E1709" s="413">
        <v>3670.22</v>
      </c>
    </row>
    <row r="1710" spans="1:5" ht="38.25">
      <c r="A1710" s="390">
        <v>1616</v>
      </c>
      <c r="B1710" s="418" t="s">
        <v>13413</v>
      </c>
      <c r="C1710" s="420" t="s">
        <v>89</v>
      </c>
      <c r="D1710" s="412"/>
      <c r="E1710" s="412">
        <v>5644.86</v>
      </c>
    </row>
    <row r="1711" spans="1:5" ht="38.25">
      <c r="A1711" s="389">
        <v>1614</v>
      </c>
      <c r="B1711" s="419" t="s">
        <v>13414</v>
      </c>
      <c r="C1711" s="421" t="s">
        <v>89</v>
      </c>
      <c r="D1711" s="413"/>
      <c r="E1711" s="413">
        <v>257.99</v>
      </c>
    </row>
    <row r="1712" spans="1:5" ht="38.25">
      <c r="A1712" s="390">
        <v>1617</v>
      </c>
      <c r="B1712" s="418" t="s">
        <v>13415</v>
      </c>
      <c r="C1712" s="420" t="s">
        <v>89</v>
      </c>
      <c r="D1712" s="412"/>
      <c r="E1712" s="412">
        <v>6738.75</v>
      </c>
    </row>
    <row r="1713" spans="1:5" ht="38.25">
      <c r="A1713" s="389">
        <v>1621</v>
      </c>
      <c r="B1713" s="419" t="s">
        <v>14765</v>
      </c>
      <c r="C1713" s="421" t="s">
        <v>89</v>
      </c>
      <c r="D1713" s="413"/>
      <c r="E1713" s="413">
        <v>461.41</v>
      </c>
    </row>
    <row r="1714" spans="1:5" ht="38.25">
      <c r="A1714" s="390">
        <v>1624</v>
      </c>
      <c r="B1714" s="418" t="s">
        <v>13416</v>
      </c>
      <c r="C1714" s="420" t="s">
        <v>89</v>
      </c>
      <c r="D1714" s="412"/>
      <c r="E1714" s="412">
        <v>16564.16</v>
      </c>
    </row>
    <row r="1715" spans="1:5" ht="38.25">
      <c r="A1715" s="389">
        <v>1615</v>
      </c>
      <c r="B1715" s="419" t="s">
        <v>13417</v>
      </c>
      <c r="C1715" s="421" t="s">
        <v>89</v>
      </c>
      <c r="D1715" s="413"/>
      <c r="E1715" s="413">
        <v>866.46</v>
      </c>
    </row>
    <row r="1716" spans="1:5" ht="38.25">
      <c r="A1716" s="390">
        <v>1612</v>
      </c>
      <c r="B1716" s="418" t="s">
        <v>13418</v>
      </c>
      <c r="C1716" s="420" t="s">
        <v>89</v>
      </c>
      <c r="D1716" s="412"/>
      <c r="E1716" s="412">
        <v>114.12</v>
      </c>
    </row>
    <row r="1717" spans="1:5" ht="38.25">
      <c r="A1717" s="389">
        <v>1618</v>
      </c>
      <c r="B1717" s="419" t="s">
        <v>13419</v>
      </c>
      <c r="C1717" s="421" t="s">
        <v>89</v>
      </c>
      <c r="D1717" s="413"/>
      <c r="E1717" s="413">
        <v>1190.6400000000001</v>
      </c>
    </row>
    <row r="1718" spans="1:5">
      <c r="A1718" s="390">
        <v>14211</v>
      </c>
      <c r="B1718" s="418" t="s">
        <v>6166</v>
      </c>
      <c r="C1718" s="420" t="s">
        <v>89</v>
      </c>
      <c r="D1718" s="412"/>
      <c r="E1718" s="412">
        <v>47.6</v>
      </c>
    </row>
    <row r="1719" spans="1:5">
      <c r="A1719" s="389">
        <v>34500</v>
      </c>
      <c r="B1719" s="419" t="s">
        <v>6167</v>
      </c>
      <c r="C1719" s="421" t="s">
        <v>19</v>
      </c>
      <c r="D1719" s="413"/>
      <c r="E1719" s="413">
        <v>144.27000000000001</v>
      </c>
    </row>
    <row r="1720" spans="1:5">
      <c r="A1720" s="390">
        <v>4266</v>
      </c>
      <c r="B1720" s="418" t="s">
        <v>14766</v>
      </c>
      <c r="C1720" s="420" t="s">
        <v>82</v>
      </c>
      <c r="D1720" s="412"/>
      <c r="E1720" s="412">
        <v>12.04</v>
      </c>
    </row>
    <row r="1721" spans="1:5" ht="25.5">
      <c r="A1721" s="389">
        <v>5328</v>
      </c>
      <c r="B1721" s="419" t="s">
        <v>6168</v>
      </c>
      <c r="C1721" s="421" t="s">
        <v>89</v>
      </c>
      <c r="D1721" s="413"/>
      <c r="E1721" s="413">
        <v>3.35</v>
      </c>
    </row>
    <row r="1722" spans="1:5">
      <c r="A1722" s="390">
        <v>37601</v>
      </c>
      <c r="B1722" s="418" t="s">
        <v>13420</v>
      </c>
      <c r="C1722" s="420" t="s">
        <v>86</v>
      </c>
      <c r="D1722" s="412"/>
      <c r="E1722" s="412">
        <v>1.31</v>
      </c>
    </row>
    <row r="1723" spans="1:5">
      <c r="A1723" s="389">
        <v>1634</v>
      </c>
      <c r="B1723" s="419" t="s">
        <v>13421</v>
      </c>
      <c r="C1723" s="421" t="s">
        <v>86</v>
      </c>
      <c r="D1723" s="413"/>
      <c r="E1723" s="413">
        <v>1.36</v>
      </c>
    </row>
    <row r="1724" spans="1:5">
      <c r="A1724" s="390">
        <v>5086</v>
      </c>
      <c r="B1724" s="418" t="s">
        <v>6169</v>
      </c>
      <c r="C1724" s="420" t="s">
        <v>54</v>
      </c>
      <c r="D1724" s="412"/>
      <c r="E1724" s="412">
        <v>14.66</v>
      </c>
    </row>
    <row r="1725" spans="1:5" ht="38.25">
      <c r="A1725" s="389">
        <v>12109</v>
      </c>
      <c r="B1725" s="419" t="s">
        <v>10707</v>
      </c>
      <c r="C1725" s="421" t="s">
        <v>89</v>
      </c>
      <c r="D1725" s="413"/>
      <c r="E1725" s="413">
        <v>318.64</v>
      </c>
    </row>
    <row r="1726" spans="1:5" ht="51">
      <c r="A1726" s="390">
        <v>11280</v>
      </c>
      <c r="B1726" s="418" t="s">
        <v>13422</v>
      </c>
      <c r="C1726" s="420" t="s">
        <v>89</v>
      </c>
      <c r="D1726" s="412"/>
      <c r="E1726" s="412">
        <v>7798.89</v>
      </c>
    </row>
    <row r="1727" spans="1:5" ht="25.5">
      <c r="A1727" s="389">
        <v>12722</v>
      </c>
      <c r="B1727" s="419" t="s">
        <v>6170</v>
      </c>
      <c r="C1727" s="421" t="s">
        <v>89</v>
      </c>
      <c r="D1727" s="413"/>
      <c r="E1727" s="413">
        <v>360.35</v>
      </c>
    </row>
    <row r="1728" spans="1:5" ht="25.5">
      <c r="A1728" s="390">
        <v>12714</v>
      </c>
      <c r="B1728" s="418" t="s">
        <v>6171</v>
      </c>
      <c r="C1728" s="420" t="s">
        <v>89</v>
      </c>
      <c r="D1728" s="412"/>
      <c r="E1728" s="412">
        <v>2.95</v>
      </c>
    </row>
    <row r="1729" spans="1:5" ht="25.5">
      <c r="A1729" s="389">
        <v>12715</v>
      </c>
      <c r="B1729" s="419" t="s">
        <v>6172</v>
      </c>
      <c r="C1729" s="421" t="s">
        <v>89</v>
      </c>
      <c r="D1729" s="413"/>
      <c r="E1729" s="413">
        <v>7.2</v>
      </c>
    </row>
    <row r="1730" spans="1:5" ht="25.5">
      <c r="A1730" s="390">
        <v>12716</v>
      </c>
      <c r="B1730" s="418" t="s">
        <v>6173</v>
      </c>
      <c r="C1730" s="420" t="s">
        <v>89</v>
      </c>
      <c r="D1730" s="412"/>
      <c r="E1730" s="412">
        <v>9.89</v>
      </c>
    </row>
    <row r="1731" spans="1:5" ht="25.5">
      <c r="A1731" s="389">
        <v>12717</v>
      </c>
      <c r="B1731" s="419" t="s">
        <v>6174</v>
      </c>
      <c r="C1731" s="421" t="s">
        <v>89</v>
      </c>
      <c r="D1731" s="413"/>
      <c r="E1731" s="413">
        <v>26.51</v>
      </c>
    </row>
    <row r="1732" spans="1:5" ht="25.5">
      <c r="A1732" s="390">
        <v>12718</v>
      </c>
      <c r="B1732" s="418" t="s">
        <v>6175</v>
      </c>
      <c r="C1732" s="420" t="s">
        <v>89</v>
      </c>
      <c r="D1732" s="412"/>
      <c r="E1732" s="412">
        <v>40.08</v>
      </c>
    </row>
    <row r="1733" spans="1:5" ht="25.5">
      <c r="A1733" s="389">
        <v>12719</v>
      </c>
      <c r="B1733" s="419" t="s">
        <v>6176</v>
      </c>
      <c r="C1733" s="421" t="s">
        <v>89</v>
      </c>
      <c r="D1733" s="413"/>
      <c r="E1733" s="413">
        <v>59.03</v>
      </c>
    </row>
    <row r="1734" spans="1:5" ht="25.5">
      <c r="A1734" s="390">
        <v>12720</v>
      </c>
      <c r="B1734" s="418" t="s">
        <v>6177</v>
      </c>
      <c r="C1734" s="420" t="s">
        <v>89</v>
      </c>
      <c r="D1734" s="412"/>
      <c r="E1734" s="412">
        <v>175.69</v>
      </c>
    </row>
    <row r="1735" spans="1:5" ht="25.5">
      <c r="A1735" s="389">
        <v>12721</v>
      </c>
      <c r="B1735" s="419" t="s">
        <v>6178</v>
      </c>
      <c r="C1735" s="421" t="s">
        <v>89</v>
      </c>
      <c r="D1735" s="413"/>
      <c r="E1735" s="413">
        <v>209.77</v>
      </c>
    </row>
    <row r="1736" spans="1:5" ht="25.5">
      <c r="A1736" s="390">
        <v>37438</v>
      </c>
      <c r="B1736" s="418" t="s">
        <v>13423</v>
      </c>
      <c r="C1736" s="420" t="s">
        <v>89</v>
      </c>
      <c r="D1736" s="412"/>
      <c r="E1736" s="412">
        <v>70.12</v>
      </c>
    </row>
    <row r="1737" spans="1:5" ht="25.5">
      <c r="A1737" s="389">
        <v>37439</v>
      </c>
      <c r="B1737" s="419" t="s">
        <v>13424</v>
      </c>
      <c r="C1737" s="421" t="s">
        <v>89</v>
      </c>
      <c r="D1737" s="413"/>
      <c r="E1737" s="413">
        <v>458.42</v>
      </c>
    </row>
    <row r="1738" spans="1:5" ht="25.5">
      <c r="A1738" s="390">
        <v>37435</v>
      </c>
      <c r="B1738" s="418" t="s">
        <v>13425</v>
      </c>
      <c r="C1738" s="420" t="s">
        <v>89</v>
      </c>
      <c r="D1738" s="412"/>
      <c r="E1738" s="412">
        <v>8.24</v>
      </c>
    </row>
    <row r="1739" spans="1:5" ht="25.5">
      <c r="A1739" s="389">
        <v>37436</v>
      </c>
      <c r="B1739" s="419" t="s">
        <v>13426</v>
      </c>
      <c r="C1739" s="421" t="s">
        <v>89</v>
      </c>
      <c r="D1739" s="413"/>
      <c r="E1739" s="413">
        <v>9.73</v>
      </c>
    </row>
    <row r="1740" spans="1:5" ht="25.5">
      <c r="A1740" s="390">
        <v>37437</v>
      </c>
      <c r="B1740" s="418" t="s">
        <v>13427</v>
      </c>
      <c r="C1740" s="420" t="s">
        <v>89</v>
      </c>
      <c r="D1740" s="412"/>
      <c r="E1740" s="412">
        <v>14.07</v>
      </c>
    </row>
    <row r="1741" spans="1:5" ht="25.5">
      <c r="A1741" s="389">
        <v>37433</v>
      </c>
      <c r="B1741" s="419" t="s">
        <v>13428</v>
      </c>
      <c r="C1741" s="421" t="s">
        <v>89</v>
      </c>
      <c r="D1741" s="413"/>
      <c r="E1741" s="413">
        <v>70.12</v>
      </c>
    </row>
    <row r="1742" spans="1:5" ht="25.5">
      <c r="A1742" s="390">
        <v>37430</v>
      </c>
      <c r="B1742" s="418" t="s">
        <v>13429</v>
      </c>
      <c r="C1742" s="420" t="s">
        <v>89</v>
      </c>
      <c r="D1742" s="412"/>
      <c r="E1742" s="412">
        <v>8.7899999999999991</v>
      </c>
    </row>
    <row r="1743" spans="1:5" ht="25.5">
      <c r="A1743" s="389">
        <v>37434</v>
      </c>
      <c r="B1743" s="419" t="s">
        <v>13430</v>
      </c>
      <c r="C1743" s="421" t="s">
        <v>89</v>
      </c>
      <c r="D1743" s="413"/>
      <c r="E1743" s="413">
        <v>653.77</v>
      </c>
    </row>
    <row r="1744" spans="1:5" ht="25.5">
      <c r="A1744" s="390">
        <v>37431</v>
      </c>
      <c r="B1744" s="418" t="s">
        <v>13431</v>
      </c>
      <c r="C1744" s="420" t="s">
        <v>89</v>
      </c>
      <c r="D1744" s="412"/>
      <c r="E1744" s="412">
        <v>11.92</v>
      </c>
    </row>
    <row r="1745" spans="1:5" ht="25.5">
      <c r="A1745" s="389">
        <v>37432</v>
      </c>
      <c r="B1745" s="419" t="s">
        <v>13432</v>
      </c>
      <c r="C1745" s="421" t="s">
        <v>89</v>
      </c>
      <c r="D1745" s="413"/>
      <c r="E1745" s="413">
        <v>21.99</v>
      </c>
    </row>
    <row r="1746" spans="1:5" ht="51">
      <c r="A1746" s="390">
        <v>37413</v>
      </c>
      <c r="B1746" s="418" t="s">
        <v>13433</v>
      </c>
      <c r="C1746" s="420" t="s">
        <v>89</v>
      </c>
      <c r="D1746" s="412"/>
      <c r="E1746" s="412">
        <v>2.04</v>
      </c>
    </row>
    <row r="1747" spans="1:5" ht="51">
      <c r="A1747" s="389">
        <v>37414</v>
      </c>
      <c r="B1747" s="419" t="s">
        <v>13434</v>
      </c>
      <c r="C1747" s="421" t="s">
        <v>89</v>
      </c>
      <c r="D1747" s="413"/>
      <c r="E1747" s="413">
        <v>2.3199999999999998</v>
      </c>
    </row>
    <row r="1748" spans="1:5" ht="51">
      <c r="A1748" s="390">
        <v>37415</v>
      </c>
      <c r="B1748" s="418" t="s">
        <v>13435</v>
      </c>
      <c r="C1748" s="420" t="s">
        <v>89</v>
      </c>
      <c r="D1748" s="412"/>
      <c r="E1748" s="412">
        <v>4.22</v>
      </c>
    </row>
    <row r="1749" spans="1:5" ht="38.25">
      <c r="A1749" s="389">
        <v>37416</v>
      </c>
      <c r="B1749" s="419" t="s">
        <v>13436</v>
      </c>
      <c r="C1749" s="421" t="s">
        <v>89</v>
      </c>
      <c r="D1749" s="413"/>
      <c r="E1749" s="413">
        <v>1.91</v>
      </c>
    </row>
    <row r="1750" spans="1:5" ht="38.25">
      <c r="A1750" s="390">
        <v>37417</v>
      </c>
      <c r="B1750" s="418" t="s">
        <v>13437</v>
      </c>
      <c r="C1750" s="420" t="s">
        <v>89</v>
      </c>
      <c r="D1750" s="412"/>
      <c r="E1750" s="412">
        <v>2.75</v>
      </c>
    </row>
    <row r="1751" spans="1:5" ht="25.5">
      <c r="A1751" s="389">
        <v>3112</v>
      </c>
      <c r="B1751" s="419" t="s">
        <v>6179</v>
      </c>
      <c r="C1751" s="421" t="s">
        <v>347</v>
      </c>
      <c r="D1751" s="413"/>
      <c r="E1751" s="413">
        <v>36.450000000000003</v>
      </c>
    </row>
    <row r="1752" spans="1:5" ht="25.5">
      <c r="A1752" s="390">
        <v>3113</v>
      </c>
      <c r="B1752" s="418" t="s">
        <v>6180</v>
      </c>
      <c r="C1752" s="420" t="s">
        <v>347</v>
      </c>
      <c r="D1752" s="412"/>
      <c r="E1752" s="412">
        <v>40.96</v>
      </c>
    </row>
    <row r="1753" spans="1:5" ht="25.5">
      <c r="A1753" s="389">
        <v>3114</v>
      </c>
      <c r="B1753" s="419" t="s">
        <v>14767</v>
      </c>
      <c r="C1753" s="421" t="s">
        <v>89</v>
      </c>
      <c r="D1753" s="413"/>
      <c r="E1753" s="413">
        <v>28.14</v>
      </c>
    </row>
    <row r="1754" spans="1:5">
      <c r="A1754" s="390">
        <v>1636</v>
      </c>
      <c r="B1754" s="418" t="s">
        <v>6181</v>
      </c>
      <c r="C1754" s="420" t="s">
        <v>89</v>
      </c>
      <c r="D1754" s="412"/>
      <c r="E1754" s="412">
        <v>161.94999999999999</v>
      </c>
    </row>
    <row r="1755" spans="1:5">
      <c r="A1755" s="389">
        <v>1637</v>
      </c>
      <c r="B1755" s="419" t="s">
        <v>6182</v>
      </c>
      <c r="C1755" s="421" t="s">
        <v>89</v>
      </c>
      <c r="D1755" s="413"/>
      <c r="E1755" s="413">
        <v>332.51</v>
      </c>
    </row>
    <row r="1756" spans="1:5">
      <c r="A1756" s="390">
        <v>1638</v>
      </c>
      <c r="B1756" s="418" t="s">
        <v>6183</v>
      </c>
      <c r="C1756" s="420" t="s">
        <v>89</v>
      </c>
      <c r="D1756" s="412"/>
      <c r="E1756" s="412">
        <v>466.81</v>
      </c>
    </row>
    <row r="1757" spans="1:5">
      <c r="A1757" s="389">
        <v>1645</v>
      </c>
      <c r="B1757" s="419" t="s">
        <v>6184</v>
      </c>
      <c r="C1757" s="421" t="s">
        <v>89</v>
      </c>
      <c r="D1757" s="413"/>
      <c r="E1757" s="413">
        <v>651.97</v>
      </c>
    </row>
    <row r="1758" spans="1:5">
      <c r="A1758" s="390">
        <v>1639</v>
      </c>
      <c r="B1758" s="418" t="s">
        <v>6185</v>
      </c>
      <c r="C1758" s="420" t="s">
        <v>89</v>
      </c>
      <c r="D1758" s="412"/>
      <c r="E1758" s="412">
        <v>837.13</v>
      </c>
    </row>
    <row r="1759" spans="1:5">
      <c r="A1759" s="389">
        <v>1640</v>
      </c>
      <c r="B1759" s="419" t="s">
        <v>6186</v>
      </c>
      <c r="C1759" s="421" t="s">
        <v>89</v>
      </c>
      <c r="D1759" s="413"/>
      <c r="E1759" s="413">
        <v>1067.93</v>
      </c>
    </row>
    <row r="1760" spans="1:5">
      <c r="A1760" s="390">
        <v>1644</v>
      </c>
      <c r="B1760" s="418" t="s">
        <v>6187</v>
      </c>
      <c r="C1760" s="420" t="s">
        <v>89</v>
      </c>
      <c r="D1760" s="412"/>
      <c r="E1760" s="412">
        <v>1155.29</v>
      </c>
    </row>
    <row r="1761" spans="1:5">
      <c r="A1761" s="389">
        <v>1641</v>
      </c>
      <c r="B1761" s="419" t="s">
        <v>6188</v>
      </c>
      <c r="C1761" s="421" t="s">
        <v>89</v>
      </c>
      <c r="D1761" s="413"/>
      <c r="E1761" s="413">
        <v>2078.87</v>
      </c>
    </row>
    <row r="1762" spans="1:5">
      <c r="A1762" s="390">
        <v>1642</v>
      </c>
      <c r="B1762" s="418" t="s">
        <v>6189</v>
      </c>
      <c r="C1762" s="420" t="s">
        <v>89</v>
      </c>
      <c r="D1762" s="412"/>
      <c r="E1762" s="412">
        <v>2459.23</v>
      </c>
    </row>
    <row r="1763" spans="1:5">
      <c r="A1763" s="389">
        <v>1643</v>
      </c>
      <c r="B1763" s="419" t="s">
        <v>6190</v>
      </c>
      <c r="C1763" s="421" t="s">
        <v>89</v>
      </c>
      <c r="D1763" s="413"/>
      <c r="E1763" s="413">
        <v>2686.12</v>
      </c>
    </row>
    <row r="1764" spans="1:5" ht="25.5">
      <c r="A1764" s="390">
        <v>1646</v>
      </c>
      <c r="B1764" s="418" t="s">
        <v>14768</v>
      </c>
      <c r="C1764" s="420" t="s">
        <v>89</v>
      </c>
      <c r="D1764" s="412"/>
      <c r="E1764" s="412">
        <v>221.67</v>
      </c>
    </row>
    <row r="1765" spans="1:5" ht="25.5">
      <c r="A1765" s="389">
        <v>34519</v>
      </c>
      <c r="B1765" s="419" t="s">
        <v>6191</v>
      </c>
      <c r="C1765" s="421" t="s">
        <v>89</v>
      </c>
      <c r="D1765" s="413"/>
      <c r="E1765" s="413">
        <v>57.62</v>
      </c>
    </row>
    <row r="1766" spans="1:5" ht="25.5">
      <c r="A1766" s="390">
        <v>10510</v>
      </c>
      <c r="B1766" s="418" t="s">
        <v>13438</v>
      </c>
      <c r="C1766" s="420" t="s">
        <v>89</v>
      </c>
      <c r="D1766" s="412"/>
      <c r="E1766" s="412">
        <v>159.28</v>
      </c>
    </row>
    <row r="1767" spans="1:5">
      <c r="A1767" s="389">
        <v>1649</v>
      </c>
      <c r="B1767" s="419" t="s">
        <v>6192</v>
      </c>
      <c r="C1767" s="421" t="s">
        <v>89</v>
      </c>
      <c r="D1767" s="413"/>
      <c r="E1767" s="413">
        <v>31.11</v>
      </c>
    </row>
    <row r="1768" spans="1:5">
      <c r="A1768" s="390">
        <v>1653</v>
      </c>
      <c r="B1768" s="418" t="s">
        <v>6193</v>
      </c>
      <c r="C1768" s="420" t="s">
        <v>89</v>
      </c>
      <c r="D1768" s="412"/>
      <c r="E1768" s="412">
        <v>25.83</v>
      </c>
    </row>
    <row r="1769" spans="1:5">
      <c r="A1769" s="389">
        <v>1647</v>
      </c>
      <c r="B1769" s="419" t="s">
        <v>6194</v>
      </c>
      <c r="C1769" s="421" t="s">
        <v>89</v>
      </c>
      <c r="D1769" s="413"/>
      <c r="E1769" s="413">
        <v>9.56</v>
      </c>
    </row>
    <row r="1770" spans="1:5">
      <c r="A1770" s="390">
        <v>1648</v>
      </c>
      <c r="B1770" s="418" t="s">
        <v>10708</v>
      </c>
      <c r="C1770" s="420" t="s">
        <v>89</v>
      </c>
      <c r="D1770" s="412"/>
      <c r="E1770" s="412">
        <v>18.39</v>
      </c>
    </row>
    <row r="1771" spans="1:5">
      <c r="A1771" s="389">
        <v>1651</v>
      </c>
      <c r="B1771" s="419" t="s">
        <v>10709</v>
      </c>
      <c r="C1771" s="421" t="s">
        <v>89</v>
      </c>
      <c r="D1771" s="413"/>
      <c r="E1771" s="413">
        <v>67.77</v>
      </c>
    </row>
    <row r="1772" spans="1:5">
      <c r="A1772" s="390">
        <v>1650</v>
      </c>
      <c r="B1772" s="418" t="s">
        <v>6195</v>
      </c>
      <c r="C1772" s="420" t="s">
        <v>89</v>
      </c>
      <c r="D1772" s="412"/>
      <c r="E1772" s="412">
        <v>42.99</v>
      </c>
    </row>
    <row r="1773" spans="1:5">
      <c r="A1773" s="389">
        <v>1654</v>
      </c>
      <c r="B1773" s="419" t="s">
        <v>6196</v>
      </c>
      <c r="C1773" s="421" t="s">
        <v>89</v>
      </c>
      <c r="D1773" s="413"/>
      <c r="E1773" s="413">
        <v>12.21</v>
      </c>
    </row>
    <row r="1774" spans="1:5">
      <c r="A1774" s="390">
        <v>1652</v>
      </c>
      <c r="B1774" s="418" t="s">
        <v>6197</v>
      </c>
      <c r="C1774" s="420" t="s">
        <v>89</v>
      </c>
      <c r="D1774" s="412"/>
      <c r="E1774" s="412">
        <v>95.09</v>
      </c>
    </row>
    <row r="1775" spans="1:5" ht="25.5">
      <c r="A1775" s="389">
        <v>1725</v>
      </c>
      <c r="B1775" s="419" t="s">
        <v>6198</v>
      </c>
      <c r="C1775" s="421" t="s">
        <v>89</v>
      </c>
      <c r="D1775" s="413"/>
      <c r="E1775" s="413">
        <v>9.67</v>
      </c>
    </row>
    <row r="1776" spans="1:5" ht="25.5">
      <c r="A1776" s="390">
        <v>12920</v>
      </c>
      <c r="B1776" s="418" t="s">
        <v>6199</v>
      </c>
      <c r="C1776" s="420" t="s">
        <v>89</v>
      </c>
      <c r="D1776" s="412"/>
      <c r="E1776" s="412">
        <v>43.72</v>
      </c>
    </row>
    <row r="1777" spans="1:5">
      <c r="A1777" s="389">
        <v>12943</v>
      </c>
      <c r="B1777" s="419" t="s">
        <v>6200</v>
      </c>
      <c r="C1777" s="421" t="s">
        <v>89</v>
      </c>
      <c r="D1777" s="413"/>
      <c r="E1777" s="413">
        <v>23.58</v>
      </c>
    </row>
    <row r="1778" spans="1:5" ht="25.5">
      <c r="A1778" s="390">
        <v>1727</v>
      </c>
      <c r="B1778" s="418" t="s">
        <v>6201</v>
      </c>
      <c r="C1778" s="420" t="s">
        <v>89</v>
      </c>
      <c r="D1778" s="412"/>
      <c r="E1778" s="412">
        <v>18.02</v>
      </c>
    </row>
    <row r="1779" spans="1:5" ht="25.5">
      <c r="A1779" s="389">
        <v>1747</v>
      </c>
      <c r="B1779" s="419" t="s">
        <v>13439</v>
      </c>
      <c r="C1779" s="421" t="s">
        <v>89</v>
      </c>
      <c r="D1779" s="413"/>
      <c r="E1779" s="413">
        <v>112.29</v>
      </c>
    </row>
    <row r="1780" spans="1:5" ht="25.5">
      <c r="A1780" s="390">
        <v>1744</v>
      </c>
      <c r="B1780" s="418" t="s">
        <v>13440</v>
      </c>
      <c r="C1780" s="420" t="s">
        <v>89</v>
      </c>
      <c r="D1780" s="412"/>
      <c r="E1780" s="412">
        <v>77.78</v>
      </c>
    </row>
    <row r="1781" spans="1:5" ht="25.5">
      <c r="A1781" s="389">
        <v>1743</v>
      </c>
      <c r="B1781" s="419" t="s">
        <v>13441</v>
      </c>
      <c r="C1781" s="421" t="s">
        <v>89</v>
      </c>
      <c r="D1781" s="413"/>
      <c r="E1781" s="413">
        <v>102.14</v>
      </c>
    </row>
    <row r="1782" spans="1:5" ht="25.5">
      <c r="A1782" s="390">
        <v>7241</v>
      </c>
      <c r="B1782" s="418" t="s">
        <v>6202</v>
      </c>
      <c r="C1782" s="420" t="s">
        <v>82</v>
      </c>
      <c r="D1782" s="412"/>
      <c r="E1782" s="412">
        <v>36.840000000000003</v>
      </c>
    </row>
    <row r="1783" spans="1:5" ht="38.25">
      <c r="A1783" s="389">
        <v>20236</v>
      </c>
      <c r="B1783" s="419" t="s">
        <v>10710</v>
      </c>
      <c r="C1783" s="421" t="s">
        <v>89</v>
      </c>
      <c r="D1783" s="413"/>
      <c r="E1783" s="413">
        <v>20.79</v>
      </c>
    </row>
    <row r="1784" spans="1:5" ht="38.25">
      <c r="A1784" s="390">
        <v>11013</v>
      </c>
      <c r="B1784" s="418" t="s">
        <v>10711</v>
      </c>
      <c r="C1784" s="420" t="s">
        <v>89</v>
      </c>
      <c r="D1784" s="412"/>
      <c r="E1784" s="412">
        <v>11.06</v>
      </c>
    </row>
    <row r="1785" spans="1:5" ht="38.25">
      <c r="A1785" s="389">
        <v>11014</v>
      </c>
      <c r="B1785" s="419" t="s">
        <v>10712</v>
      </c>
      <c r="C1785" s="421" t="s">
        <v>89</v>
      </c>
      <c r="D1785" s="413"/>
      <c r="E1785" s="413">
        <v>11.06</v>
      </c>
    </row>
    <row r="1786" spans="1:5" ht="38.25">
      <c r="A1786" s="390">
        <v>11017</v>
      </c>
      <c r="B1786" s="418" t="s">
        <v>10713</v>
      </c>
      <c r="C1786" s="420" t="s">
        <v>89</v>
      </c>
      <c r="D1786" s="412"/>
      <c r="E1786" s="412">
        <v>4.72</v>
      </c>
    </row>
    <row r="1787" spans="1:5" ht="51">
      <c r="A1787" s="389">
        <v>11015</v>
      </c>
      <c r="B1787" s="419" t="s">
        <v>10714</v>
      </c>
      <c r="C1787" s="421" t="s">
        <v>89</v>
      </c>
      <c r="D1787" s="413"/>
      <c r="E1787" s="413">
        <v>74.38</v>
      </c>
    </row>
    <row r="1788" spans="1:5" ht="38.25">
      <c r="A1788" s="390">
        <v>20235</v>
      </c>
      <c r="B1788" s="418" t="s">
        <v>10715</v>
      </c>
      <c r="C1788" s="420" t="s">
        <v>89</v>
      </c>
      <c r="D1788" s="412"/>
      <c r="E1788" s="412">
        <v>37.61</v>
      </c>
    </row>
    <row r="1789" spans="1:5" ht="38.25">
      <c r="A1789" s="389">
        <v>7216</v>
      </c>
      <c r="B1789" s="419" t="s">
        <v>10716</v>
      </c>
      <c r="C1789" s="421" t="s">
        <v>89</v>
      </c>
      <c r="D1789" s="413"/>
      <c r="E1789" s="413">
        <v>74.38</v>
      </c>
    </row>
    <row r="1790" spans="1:5" ht="38.25">
      <c r="A1790" s="390">
        <v>7215</v>
      </c>
      <c r="B1790" s="418" t="s">
        <v>10717</v>
      </c>
      <c r="C1790" s="420" t="s">
        <v>89</v>
      </c>
      <c r="D1790" s="412"/>
      <c r="E1790" s="412">
        <v>17.8</v>
      </c>
    </row>
    <row r="1791" spans="1:5" ht="25.5">
      <c r="A1791" s="389">
        <v>11016</v>
      </c>
      <c r="B1791" s="419" t="s">
        <v>6203</v>
      </c>
      <c r="C1791" s="421" t="s">
        <v>89</v>
      </c>
      <c r="D1791" s="413"/>
      <c r="E1791" s="413">
        <v>29.82</v>
      </c>
    </row>
    <row r="1792" spans="1:5" ht="38.25">
      <c r="A1792" s="390">
        <v>7181</v>
      </c>
      <c r="B1792" s="418" t="s">
        <v>10718</v>
      </c>
      <c r="C1792" s="420" t="s">
        <v>89</v>
      </c>
      <c r="D1792" s="412"/>
      <c r="E1792" s="412">
        <v>2.15</v>
      </c>
    </row>
    <row r="1793" spans="1:5" ht="25.5">
      <c r="A1793" s="389">
        <v>7214</v>
      </c>
      <c r="B1793" s="419" t="s">
        <v>6204</v>
      </c>
      <c r="C1793" s="421" t="s">
        <v>89</v>
      </c>
      <c r="D1793" s="413"/>
      <c r="E1793" s="413">
        <v>25.48</v>
      </c>
    </row>
    <row r="1794" spans="1:5" ht="38.25">
      <c r="A1794" s="390">
        <v>7219</v>
      </c>
      <c r="B1794" s="418" t="s">
        <v>10719</v>
      </c>
      <c r="C1794" s="420" t="s">
        <v>89</v>
      </c>
      <c r="D1794" s="412"/>
      <c r="E1794" s="412">
        <v>26.38</v>
      </c>
    </row>
    <row r="1795" spans="1:5" ht="25.5">
      <c r="A1795" s="389">
        <v>1922</v>
      </c>
      <c r="B1795" s="419" t="s">
        <v>14769</v>
      </c>
      <c r="C1795" s="421" t="s">
        <v>89</v>
      </c>
      <c r="D1795" s="413"/>
      <c r="E1795" s="413">
        <v>17.57</v>
      </c>
    </row>
    <row r="1796" spans="1:5" ht="25.5">
      <c r="A1796" s="390">
        <v>1870</v>
      </c>
      <c r="B1796" s="418" t="s">
        <v>10720</v>
      </c>
      <c r="C1796" s="420" t="s">
        <v>89</v>
      </c>
      <c r="D1796" s="412"/>
      <c r="E1796" s="412">
        <v>1.61</v>
      </c>
    </row>
    <row r="1797" spans="1:5" ht="25.5">
      <c r="A1797" s="389">
        <v>1777</v>
      </c>
      <c r="B1797" s="419" t="s">
        <v>6205</v>
      </c>
      <c r="C1797" s="421" t="s">
        <v>89</v>
      </c>
      <c r="D1797" s="413"/>
      <c r="E1797" s="413">
        <v>33.53</v>
      </c>
    </row>
    <row r="1798" spans="1:5" ht="25.5">
      <c r="A1798" s="390">
        <v>1819</v>
      </c>
      <c r="B1798" s="418" t="s">
        <v>6206</v>
      </c>
      <c r="C1798" s="420" t="s">
        <v>89</v>
      </c>
      <c r="D1798" s="412"/>
      <c r="E1798" s="412">
        <v>28.81</v>
      </c>
    </row>
    <row r="1799" spans="1:5" ht="25.5">
      <c r="A1799" s="389">
        <v>1775</v>
      </c>
      <c r="B1799" s="419" t="s">
        <v>6207</v>
      </c>
      <c r="C1799" s="421" t="s">
        <v>89</v>
      </c>
      <c r="D1799" s="413"/>
      <c r="E1799" s="413">
        <v>9.9</v>
      </c>
    </row>
    <row r="1800" spans="1:5" ht="25.5">
      <c r="A1800" s="390">
        <v>1776</v>
      </c>
      <c r="B1800" s="418" t="s">
        <v>6208</v>
      </c>
      <c r="C1800" s="420" t="s">
        <v>89</v>
      </c>
      <c r="D1800" s="412"/>
      <c r="E1800" s="412">
        <v>18.39</v>
      </c>
    </row>
    <row r="1801" spans="1:5" ht="25.5">
      <c r="A1801" s="389">
        <v>1778</v>
      </c>
      <c r="B1801" s="419" t="s">
        <v>6209</v>
      </c>
      <c r="C1801" s="421" t="s">
        <v>89</v>
      </c>
      <c r="D1801" s="413"/>
      <c r="E1801" s="413">
        <v>69.34</v>
      </c>
    </row>
    <row r="1802" spans="1:5" ht="25.5">
      <c r="A1802" s="390">
        <v>1818</v>
      </c>
      <c r="B1802" s="418" t="s">
        <v>6210</v>
      </c>
      <c r="C1802" s="420" t="s">
        <v>89</v>
      </c>
      <c r="D1802" s="412"/>
      <c r="E1802" s="412">
        <v>55.68</v>
      </c>
    </row>
    <row r="1803" spans="1:5" ht="25.5">
      <c r="A1803" s="389">
        <v>1820</v>
      </c>
      <c r="B1803" s="419" t="s">
        <v>6211</v>
      </c>
      <c r="C1803" s="421" t="s">
        <v>89</v>
      </c>
      <c r="D1803" s="413"/>
      <c r="E1803" s="413">
        <v>12.65</v>
      </c>
    </row>
    <row r="1804" spans="1:5" ht="25.5">
      <c r="A1804" s="390">
        <v>1779</v>
      </c>
      <c r="B1804" s="418" t="s">
        <v>6212</v>
      </c>
      <c r="C1804" s="420" t="s">
        <v>89</v>
      </c>
      <c r="D1804" s="412"/>
      <c r="E1804" s="412">
        <v>107.89</v>
      </c>
    </row>
    <row r="1805" spans="1:5" ht="25.5">
      <c r="A1805" s="389">
        <v>1780</v>
      </c>
      <c r="B1805" s="419" t="s">
        <v>6213</v>
      </c>
      <c r="C1805" s="421" t="s">
        <v>89</v>
      </c>
      <c r="D1805" s="413"/>
      <c r="E1805" s="413">
        <v>186.5</v>
      </c>
    </row>
    <row r="1806" spans="1:5" ht="38.25">
      <c r="A1806" s="390">
        <v>1783</v>
      </c>
      <c r="B1806" s="418" t="s">
        <v>14770</v>
      </c>
      <c r="C1806" s="420" t="s">
        <v>89</v>
      </c>
      <c r="D1806" s="412"/>
      <c r="E1806" s="412">
        <v>28.77</v>
      </c>
    </row>
    <row r="1807" spans="1:5" ht="25.5">
      <c r="A1807" s="389">
        <v>1782</v>
      </c>
      <c r="B1807" s="419" t="s">
        <v>6214</v>
      </c>
      <c r="C1807" s="421" t="s">
        <v>89</v>
      </c>
      <c r="D1807" s="413"/>
      <c r="E1807" s="413">
        <v>25.61</v>
      </c>
    </row>
    <row r="1808" spans="1:5" ht="25.5">
      <c r="A1808" s="390">
        <v>1817</v>
      </c>
      <c r="B1808" s="418" t="s">
        <v>13442</v>
      </c>
      <c r="C1808" s="420" t="s">
        <v>89</v>
      </c>
      <c r="D1808" s="412"/>
      <c r="E1808" s="412">
        <v>7.67</v>
      </c>
    </row>
    <row r="1809" spans="1:5" ht="25.5">
      <c r="A1809" s="389">
        <v>1781</v>
      </c>
      <c r="B1809" s="419" t="s">
        <v>6215</v>
      </c>
      <c r="C1809" s="421" t="s">
        <v>89</v>
      </c>
      <c r="D1809" s="413"/>
      <c r="E1809" s="413">
        <v>17.45</v>
      </c>
    </row>
    <row r="1810" spans="1:5" ht="25.5">
      <c r="A1810" s="390">
        <v>1784</v>
      </c>
      <c r="B1810" s="418" t="s">
        <v>6216</v>
      </c>
      <c r="C1810" s="420" t="s">
        <v>89</v>
      </c>
      <c r="D1810" s="412"/>
      <c r="E1810" s="412">
        <v>65.650000000000006</v>
      </c>
    </row>
    <row r="1811" spans="1:5" ht="25.5">
      <c r="A1811" s="389">
        <v>1810</v>
      </c>
      <c r="B1811" s="419" t="s">
        <v>6217</v>
      </c>
      <c r="C1811" s="421" t="s">
        <v>89</v>
      </c>
      <c r="D1811" s="413"/>
      <c r="E1811" s="413">
        <v>46.04</v>
      </c>
    </row>
    <row r="1812" spans="1:5" ht="25.5">
      <c r="A1812" s="390">
        <v>1811</v>
      </c>
      <c r="B1812" s="418" t="s">
        <v>6218</v>
      </c>
      <c r="C1812" s="420" t="s">
        <v>89</v>
      </c>
      <c r="D1812" s="412"/>
      <c r="E1812" s="412">
        <v>12.43</v>
      </c>
    </row>
    <row r="1813" spans="1:5" ht="25.5">
      <c r="A1813" s="389">
        <v>1812</v>
      </c>
      <c r="B1813" s="419" t="s">
        <v>6219</v>
      </c>
      <c r="C1813" s="421" t="s">
        <v>89</v>
      </c>
      <c r="D1813" s="413"/>
      <c r="E1813" s="413">
        <v>89.28</v>
      </c>
    </row>
    <row r="1814" spans="1:5" ht="25.5">
      <c r="A1814" s="390">
        <v>1813</v>
      </c>
      <c r="B1814" s="418" t="s">
        <v>6220</v>
      </c>
      <c r="C1814" s="420" t="s">
        <v>89</v>
      </c>
      <c r="D1814" s="412"/>
      <c r="E1814" s="412">
        <v>13.36</v>
      </c>
    </row>
    <row r="1815" spans="1:5" ht="25.5">
      <c r="A1815" s="389">
        <v>1789</v>
      </c>
      <c r="B1815" s="419" t="s">
        <v>6221</v>
      </c>
      <c r="C1815" s="421" t="s">
        <v>89</v>
      </c>
      <c r="D1815" s="413"/>
      <c r="E1815" s="413">
        <v>39.75</v>
      </c>
    </row>
    <row r="1816" spans="1:5" ht="25.5">
      <c r="A1816" s="390">
        <v>1788</v>
      </c>
      <c r="B1816" s="418" t="s">
        <v>6222</v>
      </c>
      <c r="C1816" s="420" t="s">
        <v>89</v>
      </c>
      <c r="D1816" s="412"/>
      <c r="E1816" s="412">
        <v>32.71</v>
      </c>
    </row>
    <row r="1817" spans="1:5" ht="25.5">
      <c r="A1817" s="389">
        <v>1786</v>
      </c>
      <c r="B1817" s="419" t="s">
        <v>6223</v>
      </c>
      <c r="C1817" s="421" t="s">
        <v>89</v>
      </c>
      <c r="D1817" s="413"/>
      <c r="E1817" s="413">
        <v>7.96</v>
      </c>
    </row>
    <row r="1818" spans="1:5" ht="25.5">
      <c r="A1818" s="390">
        <v>1787</v>
      </c>
      <c r="B1818" s="418" t="s">
        <v>6224</v>
      </c>
      <c r="C1818" s="420" t="s">
        <v>89</v>
      </c>
      <c r="D1818" s="412"/>
      <c r="E1818" s="412">
        <v>21.07</v>
      </c>
    </row>
    <row r="1819" spans="1:5" ht="25.5">
      <c r="A1819" s="389">
        <v>1791</v>
      </c>
      <c r="B1819" s="419" t="s">
        <v>6225</v>
      </c>
      <c r="C1819" s="421" t="s">
        <v>89</v>
      </c>
      <c r="D1819" s="413"/>
      <c r="E1819" s="413">
        <v>88.91</v>
      </c>
    </row>
    <row r="1820" spans="1:5" ht="25.5">
      <c r="A1820" s="390">
        <v>1790</v>
      </c>
      <c r="B1820" s="418" t="s">
        <v>6226</v>
      </c>
      <c r="C1820" s="420" t="s">
        <v>89</v>
      </c>
      <c r="D1820" s="412"/>
      <c r="E1820" s="412">
        <v>76.67</v>
      </c>
    </row>
    <row r="1821" spans="1:5" ht="25.5">
      <c r="A1821" s="389">
        <v>1792</v>
      </c>
      <c r="B1821" s="419" t="s">
        <v>6227</v>
      </c>
      <c r="C1821" s="421" t="s">
        <v>89</v>
      </c>
      <c r="D1821" s="413"/>
      <c r="E1821" s="413">
        <v>138</v>
      </c>
    </row>
    <row r="1822" spans="1:5" ht="25.5">
      <c r="A1822" s="390">
        <v>1793</v>
      </c>
      <c r="B1822" s="418" t="s">
        <v>10721</v>
      </c>
      <c r="C1822" s="420" t="s">
        <v>89</v>
      </c>
      <c r="D1822" s="412"/>
      <c r="E1822" s="412">
        <v>232.53</v>
      </c>
    </row>
    <row r="1823" spans="1:5" ht="25.5">
      <c r="A1823" s="389">
        <v>1816</v>
      </c>
      <c r="B1823" s="419" t="s">
        <v>10722</v>
      </c>
      <c r="C1823" s="421" t="s">
        <v>89</v>
      </c>
      <c r="D1823" s="413"/>
      <c r="E1823" s="413">
        <v>20.54</v>
      </c>
    </row>
    <row r="1824" spans="1:5" ht="25.5">
      <c r="A1824" s="390">
        <v>1815</v>
      </c>
      <c r="B1824" s="418" t="s">
        <v>6228</v>
      </c>
      <c r="C1824" s="420" t="s">
        <v>89</v>
      </c>
      <c r="D1824" s="412"/>
      <c r="E1824" s="412">
        <v>111.32</v>
      </c>
    </row>
    <row r="1825" spans="1:5" ht="25.5">
      <c r="A1825" s="389">
        <v>1797</v>
      </c>
      <c r="B1825" s="419" t="s">
        <v>6229</v>
      </c>
      <c r="C1825" s="421" t="s">
        <v>89</v>
      </c>
      <c r="D1825" s="413"/>
      <c r="E1825" s="413">
        <v>39.340000000000003</v>
      </c>
    </row>
    <row r="1826" spans="1:5" ht="25.5">
      <c r="A1826" s="390">
        <v>1796</v>
      </c>
      <c r="B1826" s="418" t="s">
        <v>6230</v>
      </c>
      <c r="C1826" s="420" t="s">
        <v>89</v>
      </c>
      <c r="D1826" s="412"/>
      <c r="E1826" s="412">
        <v>30.67</v>
      </c>
    </row>
    <row r="1827" spans="1:5" ht="25.5">
      <c r="A1827" s="389">
        <v>1794</v>
      </c>
      <c r="B1827" s="419" t="s">
        <v>6231</v>
      </c>
      <c r="C1827" s="421" t="s">
        <v>89</v>
      </c>
      <c r="D1827" s="413"/>
      <c r="E1827" s="413">
        <v>6.89</v>
      </c>
    </row>
    <row r="1828" spans="1:5" ht="25.5">
      <c r="A1828" s="390">
        <v>1798</v>
      </c>
      <c r="B1828" s="418" t="s">
        <v>6232</v>
      </c>
      <c r="C1828" s="420" t="s">
        <v>89</v>
      </c>
      <c r="D1828" s="412"/>
      <c r="E1828" s="412">
        <v>61.59</v>
      </c>
    </row>
    <row r="1829" spans="1:5" ht="25.5">
      <c r="A1829" s="389">
        <v>1795</v>
      </c>
      <c r="B1829" s="419" t="s">
        <v>6233</v>
      </c>
      <c r="C1829" s="421" t="s">
        <v>89</v>
      </c>
      <c r="D1829" s="413"/>
      <c r="E1829" s="413">
        <v>10.27</v>
      </c>
    </row>
    <row r="1830" spans="1:5" ht="25.5">
      <c r="A1830" s="390">
        <v>1799</v>
      </c>
      <c r="B1830" s="418" t="s">
        <v>6234</v>
      </c>
      <c r="C1830" s="420" t="s">
        <v>89</v>
      </c>
      <c r="D1830" s="412"/>
      <c r="E1830" s="412">
        <v>137.47999999999999</v>
      </c>
    </row>
    <row r="1831" spans="1:5" ht="25.5">
      <c r="A1831" s="389">
        <v>1800</v>
      </c>
      <c r="B1831" s="419" t="s">
        <v>6235</v>
      </c>
      <c r="C1831" s="421" t="s">
        <v>89</v>
      </c>
      <c r="D1831" s="413"/>
      <c r="E1831" s="413">
        <v>230.86</v>
      </c>
    </row>
    <row r="1832" spans="1:5" ht="25.5">
      <c r="A1832" s="390">
        <v>1801</v>
      </c>
      <c r="B1832" s="418" t="s">
        <v>6236</v>
      </c>
      <c r="C1832" s="420" t="s">
        <v>89</v>
      </c>
      <c r="D1832" s="412"/>
      <c r="E1832" s="412">
        <v>467.6</v>
      </c>
    </row>
    <row r="1833" spans="1:5" ht="25.5">
      <c r="A1833" s="389">
        <v>1802</v>
      </c>
      <c r="B1833" s="419" t="s">
        <v>6237</v>
      </c>
      <c r="C1833" s="421" t="s">
        <v>89</v>
      </c>
      <c r="D1833" s="413"/>
      <c r="E1833" s="413">
        <v>495.07</v>
      </c>
    </row>
    <row r="1834" spans="1:5" ht="25.5">
      <c r="A1834" s="390">
        <v>1809</v>
      </c>
      <c r="B1834" s="418" t="s">
        <v>6238</v>
      </c>
      <c r="C1834" s="420" t="s">
        <v>89</v>
      </c>
      <c r="D1834" s="412"/>
      <c r="E1834" s="412">
        <v>38.15</v>
      </c>
    </row>
    <row r="1835" spans="1:5" ht="25.5">
      <c r="A1835" s="389">
        <v>1814</v>
      </c>
      <c r="B1835" s="419" t="s">
        <v>6239</v>
      </c>
      <c r="C1835" s="421" t="s">
        <v>89</v>
      </c>
      <c r="D1835" s="413"/>
      <c r="E1835" s="413">
        <v>33.090000000000003</v>
      </c>
    </row>
    <row r="1836" spans="1:5" ht="25.5">
      <c r="A1836" s="390">
        <v>1803</v>
      </c>
      <c r="B1836" s="418" t="s">
        <v>6240</v>
      </c>
      <c r="C1836" s="420" t="s">
        <v>89</v>
      </c>
      <c r="D1836" s="412"/>
      <c r="E1836" s="412">
        <v>7.74</v>
      </c>
    </row>
    <row r="1837" spans="1:5" ht="25.5">
      <c r="A1837" s="389">
        <v>1805</v>
      </c>
      <c r="B1837" s="419" t="s">
        <v>6241</v>
      </c>
      <c r="C1837" s="421" t="s">
        <v>89</v>
      </c>
      <c r="D1837" s="413"/>
      <c r="E1837" s="413">
        <v>19.09</v>
      </c>
    </row>
    <row r="1838" spans="1:5" ht="25.5">
      <c r="A1838" s="390">
        <v>1821</v>
      </c>
      <c r="B1838" s="418" t="s">
        <v>6242</v>
      </c>
      <c r="C1838" s="420" t="s">
        <v>89</v>
      </c>
      <c r="D1838" s="412"/>
      <c r="E1838" s="412">
        <v>97.32</v>
      </c>
    </row>
    <row r="1839" spans="1:5" ht="25.5">
      <c r="A1839" s="389">
        <v>1806</v>
      </c>
      <c r="B1839" s="419" t="s">
        <v>6243</v>
      </c>
      <c r="C1839" s="421" t="s">
        <v>89</v>
      </c>
      <c r="D1839" s="413"/>
      <c r="E1839" s="413">
        <v>59.7</v>
      </c>
    </row>
    <row r="1840" spans="1:5" ht="25.5">
      <c r="A1840" s="390">
        <v>1804</v>
      </c>
      <c r="B1840" s="418" t="s">
        <v>6244</v>
      </c>
      <c r="C1840" s="420" t="s">
        <v>89</v>
      </c>
      <c r="D1840" s="412"/>
      <c r="E1840" s="412">
        <v>11.05</v>
      </c>
    </row>
    <row r="1841" spans="1:5" ht="25.5">
      <c r="A1841" s="389">
        <v>1807</v>
      </c>
      <c r="B1841" s="419" t="s">
        <v>6245</v>
      </c>
      <c r="C1841" s="421" t="s">
        <v>89</v>
      </c>
      <c r="D1841" s="413"/>
      <c r="E1841" s="413">
        <v>133.41999999999999</v>
      </c>
    </row>
    <row r="1842" spans="1:5" ht="25.5">
      <c r="A1842" s="390">
        <v>1808</v>
      </c>
      <c r="B1842" s="418" t="s">
        <v>6246</v>
      </c>
      <c r="C1842" s="420" t="s">
        <v>89</v>
      </c>
      <c r="D1842" s="412"/>
      <c r="E1842" s="412">
        <v>210.5</v>
      </c>
    </row>
    <row r="1843" spans="1:5" ht="25.5">
      <c r="A1843" s="389">
        <v>1952</v>
      </c>
      <c r="B1843" s="419" t="s">
        <v>14771</v>
      </c>
      <c r="C1843" s="421" t="s">
        <v>89</v>
      </c>
      <c r="D1843" s="413"/>
      <c r="E1843" s="413">
        <v>75.05</v>
      </c>
    </row>
    <row r="1844" spans="1:5" ht="25.5">
      <c r="A1844" s="390">
        <v>20103</v>
      </c>
      <c r="B1844" s="418" t="s">
        <v>6247</v>
      </c>
      <c r="C1844" s="420" t="s">
        <v>89</v>
      </c>
      <c r="D1844" s="412"/>
      <c r="E1844" s="412">
        <v>185.49</v>
      </c>
    </row>
    <row r="1845" spans="1:5" ht="25.5">
      <c r="A1845" s="389">
        <v>20104</v>
      </c>
      <c r="B1845" s="419" t="s">
        <v>6248</v>
      </c>
      <c r="C1845" s="421" t="s">
        <v>89</v>
      </c>
      <c r="D1845" s="413"/>
      <c r="E1845" s="413">
        <v>590.46</v>
      </c>
    </row>
    <row r="1846" spans="1:5" ht="25.5">
      <c r="A1846" s="390">
        <v>20105</v>
      </c>
      <c r="B1846" s="418" t="s">
        <v>6249</v>
      </c>
      <c r="C1846" s="420" t="s">
        <v>89</v>
      </c>
      <c r="D1846" s="412"/>
      <c r="E1846" s="412">
        <v>871.29</v>
      </c>
    </row>
    <row r="1847" spans="1:5" ht="25.5">
      <c r="A1847" s="389">
        <v>1965</v>
      </c>
      <c r="B1847" s="419" t="s">
        <v>6250</v>
      </c>
      <c r="C1847" s="421" t="s">
        <v>89</v>
      </c>
      <c r="D1847" s="413"/>
      <c r="E1847" s="413">
        <v>25.78</v>
      </c>
    </row>
    <row r="1848" spans="1:5" ht="25.5">
      <c r="A1848" s="390">
        <v>10765</v>
      </c>
      <c r="B1848" s="418" t="s">
        <v>6251</v>
      </c>
      <c r="C1848" s="420" t="s">
        <v>89</v>
      </c>
      <c r="D1848" s="412"/>
      <c r="E1848" s="412">
        <v>11.12</v>
      </c>
    </row>
    <row r="1849" spans="1:5" ht="25.5">
      <c r="A1849" s="389">
        <v>10767</v>
      </c>
      <c r="B1849" s="419" t="s">
        <v>6252</v>
      </c>
      <c r="C1849" s="421" t="s">
        <v>89</v>
      </c>
      <c r="D1849" s="413"/>
      <c r="E1849" s="413">
        <v>24.59</v>
      </c>
    </row>
    <row r="1850" spans="1:5" ht="25.5">
      <c r="A1850" s="390">
        <v>1970</v>
      </c>
      <c r="B1850" s="418" t="s">
        <v>6253</v>
      </c>
      <c r="C1850" s="420" t="s">
        <v>89</v>
      </c>
      <c r="D1850" s="412"/>
      <c r="E1850" s="412">
        <v>25.3</v>
      </c>
    </row>
    <row r="1851" spans="1:5" ht="25.5">
      <c r="A1851" s="389">
        <v>1968</v>
      </c>
      <c r="B1851" s="419" t="s">
        <v>6254</v>
      </c>
      <c r="C1851" s="421" t="s">
        <v>89</v>
      </c>
      <c r="D1851" s="413"/>
      <c r="E1851" s="413">
        <v>5.3</v>
      </c>
    </row>
    <row r="1852" spans="1:5" ht="25.5">
      <c r="A1852" s="390">
        <v>1969</v>
      </c>
      <c r="B1852" s="418" t="s">
        <v>6255</v>
      </c>
      <c r="C1852" s="420" t="s">
        <v>89</v>
      </c>
      <c r="D1852" s="412"/>
      <c r="E1852" s="412">
        <v>15.71</v>
      </c>
    </row>
    <row r="1853" spans="1:5" ht="25.5">
      <c r="A1853" s="389">
        <v>1839</v>
      </c>
      <c r="B1853" s="419" t="s">
        <v>6256</v>
      </c>
      <c r="C1853" s="421" t="s">
        <v>89</v>
      </c>
      <c r="D1853" s="413"/>
      <c r="E1853" s="413">
        <v>46.71</v>
      </c>
    </row>
    <row r="1854" spans="1:5" ht="38.25">
      <c r="A1854" s="390">
        <v>1835</v>
      </c>
      <c r="B1854" s="418" t="s">
        <v>14772</v>
      </c>
      <c r="C1854" s="420" t="s">
        <v>89</v>
      </c>
      <c r="D1854" s="412"/>
      <c r="E1854" s="412">
        <v>9.14</v>
      </c>
    </row>
    <row r="1855" spans="1:5" ht="25.5">
      <c r="A1855" s="389">
        <v>1823</v>
      </c>
      <c r="B1855" s="419" t="s">
        <v>6257</v>
      </c>
      <c r="C1855" s="421" t="s">
        <v>89</v>
      </c>
      <c r="D1855" s="413"/>
      <c r="E1855" s="413">
        <v>25.18</v>
      </c>
    </row>
    <row r="1856" spans="1:5" ht="25.5">
      <c r="A1856" s="390">
        <v>1827</v>
      </c>
      <c r="B1856" s="418" t="s">
        <v>13443</v>
      </c>
      <c r="C1856" s="420" t="s">
        <v>89</v>
      </c>
      <c r="D1856" s="412"/>
      <c r="E1856" s="412">
        <v>51.48</v>
      </c>
    </row>
    <row r="1857" spans="1:5" ht="25.5">
      <c r="A1857" s="389">
        <v>1831</v>
      </c>
      <c r="B1857" s="419" t="s">
        <v>6258</v>
      </c>
      <c r="C1857" s="421" t="s">
        <v>89</v>
      </c>
      <c r="D1857" s="413"/>
      <c r="E1857" s="413">
        <v>9.86</v>
      </c>
    </row>
    <row r="1858" spans="1:5" ht="25.5">
      <c r="A1858" s="390">
        <v>1825</v>
      </c>
      <c r="B1858" s="418" t="s">
        <v>6259</v>
      </c>
      <c r="C1858" s="420" t="s">
        <v>89</v>
      </c>
      <c r="D1858" s="412"/>
      <c r="E1858" s="412">
        <v>28.48</v>
      </c>
    </row>
    <row r="1859" spans="1:5" ht="25.5">
      <c r="A1859" s="389">
        <v>1828</v>
      </c>
      <c r="B1859" s="419" t="s">
        <v>6260</v>
      </c>
      <c r="C1859" s="421" t="s">
        <v>89</v>
      </c>
      <c r="D1859" s="413"/>
      <c r="E1859" s="413">
        <v>51.51</v>
      </c>
    </row>
    <row r="1860" spans="1:5" ht="25.5">
      <c r="A1860" s="390">
        <v>1845</v>
      </c>
      <c r="B1860" s="418" t="s">
        <v>6261</v>
      </c>
      <c r="C1860" s="420" t="s">
        <v>89</v>
      </c>
      <c r="D1860" s="412"/>
      <c r="E1860" s="412">
        <v>8.0399999999999991</v>
      </c>
    </row>
    <row r="1861" spans="1:5" ht="25.5">
      <c r="A1861" s="389">
        <v>1824</v>
      </c>
      <c r="B1861" s="419" t="s">
        <v>6262</v>
      </c>
      <c r="C1861" s="421" t="s">
        <v>89</v>
      </c>
      <c r="D1861" s="413"/>
      <c r="E1861" s="413">
        <v>33.659999999999997</v>
      </c>
    </row>
    <row r="1862" spans="1:5" ht="25.5">
      <c r="A1862" s="390">
        <v>20097</v>
      </c>
      <c r="B1862" s="418" t="s">
        <v>6263</v>
      </c>
      <c r="C1862" s="420" t="s">
        <v>89</v>
      </c>
      <c r="D1862" s="412"/>
      <c r="E1862" s="412">
        <v>39.58</v>
      </c>
    </row>
    <row r="1863" spans="1:5" ht="25.5">
      <c r="A1863" s="389">
        <v>20098</v>
      </c>
      <c r="B1863" s="419" t="s">
        <v>6264</v>
      </c>
      <c r="C1863" s="421" t="s">
        <v>89</v>
      </c>
      <c r="D1863" s="413"/>
      <c r="E1863" s="413">
        <v>256.82</v>
      </c>
    </row>
    <row r="1864" spans="1:5" ht="25.5">
      <c r="A1864" s="390">
        <v>20096</v>
      </c>
      <c r="B1864" s="418" t="s">
        <v>6265</v>
      </c>
      <c r="C1864" s="420" t="s">
        <v>89</v>
      </c>
      <c r="D1864" s="412"/>
      <c r="E1864" s="412">
        <v>22.82</v>
      </c>
    </row>
    <row r="1865" spans="1:5" ht="25.5">
      <c r="A1865" s="389">
        <v>1954</v>
      </c>
      <c r="B1865" s="419" t="s">
        <v>6266</v>
      </c>
      <c r="C1865" s="421" t="s">
        <v>89</v>
      </c>
      <c r="D1865" s="413"/>
      <c r="E1865" s="413">
        <v>65.84</v>
      </c>
    </row>
    <row r="1866" spans="1:5" ht="25.5">
      <c r="A1866" s="390">
        <v>1926</v>
      </c>
      <c r="B1866" s="418" t="s">
        <v>6267</v>
      </c>
      <c r="C1866" s="420" t="s">
        <v>89</v>
      </c>
      <c r="D1866" s="412"/>
      <c r="E1866" s="412">
        <v>0.48</v>
      </c>
    </row>
    <row r="1867" spans="1:5" ht="25.5">
      <c r="A1867" s="389">
        <v>1927</v>
      </c>
      <c r="B1867" s="419" t="s">
        <v>6268</v>
      </c>
      <c r="C1867" s="421" t="s">
        <v>89</v>
      </c>
      <c r="D1867" s="413"/>
      <c r="E1867" s="413">
        <v>0.81</v>
      </c>
    </row>
    <row r="1868" spans="1:5" ht="25.5">
      <c r="A1868" s="390">
        <v>1923</v>
      </c>
      <c r="B1868" s="418" t="s">
        <v>6269</v>
      </c>
      <c r="C1868" s="420" t="s">
        <v>89</v>
      </c>
      <c r="D1868" s="412"/>
      <c r="E1868" s="412">
        <v>1.53</v>
      </c>
    </row>
    <row r="1869" spans="1:5" ht="25.5">
      <c r="A1869" s="389">
        <v>1929</v>
      </c>
      <c r="B1869" s="419" t="s">
        <v>6270</v>
      </c>
      <c r="C1869" s="421" t="s">
        <v>89</v>
      </c>
      <c r="D1869" s="413"/>
      <c r="E1869" s="413">
        <v>2.86</v>
      </c>
    </row>
    <row r="1870" spans="1:5" ht="25.5">
      <c r="A1870" s="390">
        <v>1930</v>
      </c>
      <c r="B1870" s="418" t="s">
        <v>6271</v>
      </c>
      <c r="C1870" s="420" t="s">
        <v>89</v>
      </c>
      <c r="D1870" s="412"/>
      <c r="E1870" s="412">
        <v>5.87</v>
      </c>
    </row>
    <row r="1871" spans="1:5" ht="25.5">
      <c r="A1871" s="389">
        <v>1924</v>
      </c>
      <c r="B1871" s="419" t="s">
        <v>10723</v>
      </c>
      <c r="C1871" s="421" t="s">
        <v>89</v>
      </c>
      <c r="D1871" s="413"/>
      <c r="E1871" s="413">
        <v>9.74</v>
      </c>
    </row>
    <row r="1872" spans="1:5" ht="25.5">
      <c r="A1872" s="390">
        <v>1953</v>
      </c>
      <c r="B1872" s="418" t="s">
        <v>10724</v>
      </c>
      <c r="C1872" s="420" t="s">
        <v>89</v>
      </c>
      <c r="D1872" s="412"/>
      <c r="E1872" s="412">
        <v>27.98</v>
      </c>
    </row>
    <row r="1873" spans="1:5" ht="25.5">
      <c r="A1873" s="389">
        <v>1962</v>
      </c>
      <c r="B1873" s="419" t="s">
        <v>6272</v>
      </c>
      <c r="C1873" s="421" t="s">
        <v>89</v>
      </c>
      <c r="D1873" s="413"/>
      <c r="E1873" s="413">
        <v>77.39</v>
      </c>
    </row>
    <row r="1874" spans="1:5" ht="25.5">
      <c r="A1874" s="390">
        <v>1955</v>
      </c>
      <c r="B1874" s="418" t="s">
        <v>6273</v>
      </c>
      <c r="C1874" s="420" t="s">
        <v>89</v>
      </c>
      <c r="D1874" s="412"/>
      <c r="E1874" s="412">
        <v>1.24</v>
      </c>
    </row>
    <row r="1875" spans="1:5" ht="25.5">
      <c r="A1875" s="389">
        <v>1956</v>
      </c>
      <c r="B1875" s="419" t="s">
        <v>6274</v>
      </c>
      <c r="C1875" s="421" t="s">
        <v>89</v>
      </c>
      <c r="D1875" s="413"/>
      <c r="E1875" s="413">
        <v>1.67</v>
      </c>
    </row>
    <row r="1876" spans="1:5" ht="25.5">
      <c r="A1876" s="390">
        <v>1957</v>
      </c>
      <c r="B1876" s="418" t="s">
        <v>6275</v>
      </c>
      <c r="C1876" s="420" t="s">
        <v>89</v>
      </c>
      <c r="D1876" s="412"/>
      <c r="E1876" s="412">
        <v>3.63</v>
      </c>
    </row>
    <row r="1877" spans="1:5" ht="25.5">
      <c r="A1877" s="389">
        <v>1958</v>
      </c>
      <c r="B1877" s="419" t="s">
        <v>6276</v>
      </c>
      <c r="C1877" s="421" t="s">
        <v>89</v>
      </c>
      <c r="D1877" s="413"/>
      <c r="E1877" s="413">
        <v>6.4</v>
      </c>
    </row>
    <row r="1878" spans="1:5" ht="25.5">
      <c r="A1878" s="390">
        <v>1959</v>
      </c>
      <c r="B1878" s="418" t="s">
        <v>6277</v>
      </c>
      <c r="C1878" s="420" t="s">
        <v>89</v>
      </c>
      <c r="D1878" s="412"/>
      <c r="E1878" s="412">
        <v>7.88</v>
      </c>
    </row>
    <row r="1879" spans="1:5" ht="25.5">
      <c r="A1879" s="389">
        <v>1925</v>
      </c>
      <c r="B1879" s="419" t="s">
        <v>6278</v>
      </c>
      <c r="C1879" s="421" t="s">
        <v>89</v>
      </c>
      <c r="D1879" s="413"/>
      <c r="E1879" s="413">
        <v>18.62</v>
      </c>
    </row>
    <row r="1880" spans="1:5" ht="25.5">
      <c r="A1880" s="390">
        <v>1960</v>
      </c>
      <c r="B1880" s="418" t="s">
        <v>6279</v>
      </c>
      <c r="C1880" s="420" t="s">
        <v>89</v>
      </c>
      <c r="D1880" s="412"/>
      <c r="E1880" s="412">
        <v>25.21</v>
      </c>
    </row>
    <row r="1881" spans="1:5" ht="25.5">
      <c r="A1881" s="389">
        <v>1961</v>
      </c>
      <c r="B1881" s="419" t="s">
        <v>6280</v>
      </c>
      <c r="C1881" s="421" t="s">
        <v>89</v>
      </c>
      <c r="D1881" s="413"/>
      <c r="E1881" s="413">
        <v>36.72</v>
      </c>
    </row>
    <row r="1882" spans="1:5" ht="25.5">
      <c r="A1882" s="390">
        <v>1881</v>
      </c>
      <c r="B1882" s="418" t="s">
        <v>6281</v>
      </c>
      <c r="C1882" s="420" t="s">
        <v>89</v>
      </c>
      <c r="D1882" s="412"/>
      <c r="E1882" s="412">
        <v>11.38</v>
      </c>
    </row>
    <row r="1883" spans="1:5" ht="25.5">
      <c r="A1883" s="389">
        <v>1890</v>
      </c>
      <c r="B1883" s="419" t="s">
        <v>6282</v>
      </c>
      <c r="C1883" s="421" t="s">
        <v>89</v>
      </c>
      <c r="D1883" s="413"/>
      <c r="E1883" s="413">
        <v>9.93</v>
      </c>
    </row>
    <row r="1884" spans="1:5" ht="25.5">
      <c r="A1884" s="390">
        <v>1886</v>
      </c>
      <c r="B1884" s="418" t="s">
        <v>6283</v>
      </c>
      <c r="C1884" s="420" t="s">
        <v>89</v>
      </c>
      <c r="D1884" s="412"/>
      <c r="E1884" s="412">
        <v>4.13</v>
      </c>
    </row>
    <row r="1885" spans="1:5" ht="25.5">
      <c r="A1885" s="389">
        <v>1880</v>
      </c>
      <c r="B1885" s="419" t="s">
        <v>6284</v>
      </c>
      <c r="C1885" s="421" t="s">
        <v>89</v>
      </c>
      <c r="D1885" s="413"/>
      <c r="E1885" s="413">
        <v>5.04</v>
      </c>
    </row>
    <row r="1886" spans="1:5" ht="25.5">
      <c r="A1886" s="390">
        <v>1882</v>
      </c>
      <c r="B1886" s="418" t="s">
        <v>6285</v>
      </c>
      <c r="C1886" s="420" t="s">
        <v>89</v>
      </c>
      <c r="D1886" s="412"/>
      <c r="E1886" s="412">
        <v>17.170000000000002</v>
      </c>
    </row>
    <row r="1887" spans="1:5" ht="25.5">
      <c r="A1887" s="389">
        <v>1889</v>
      </c>
      <c r="B1887" s="419" t="s">
        <v>6286</v>
      </c>
      <c r="C1887" s="421" t="s">
        <v>89</v>
      </c>
      <c r="D1887" s="413"/>
      <c r="E1887" s="413">
        <v>15.03</v>
      </c>
    </row>
    <row r="1888" spans="1:5" ht="25.5">
      <c r="A1888" s="390">
        <v>1888</v>
      </c>
      <c r="B1888" s="418" t="s">
        <v>6287</v>
      </c>
      <c r="C1888" s="420" t="s">
        <v>89</v>
      </c>
      <c r="D1888" s="412"/>
      <c r="E1888" s="412">
        <v>40.630000000000003</v>
      </c>
    </row>
    <row r="1889" spans="1:5" ht="25.5">
      <c r="A1889" s="389">
        <v>1883</v>
      </c>
      <c r="B1889" s="419" t="s">
        <v>6288</v>
      </c>
      <c r="C1889" s="421" t="s">
        <v>89</v>
      </c>
      <c r="D1889" s="413"/>
      <c r="E1889" s="413">
        <v>43.42</v>
      </c>
    </row>
    <row r="1890" spans="1:5" ht="25.5">
      <c r="A1890" s="390">
        <v>12033</v>
      </c>
      <c r="B1890" s="418" t="s">
        <v>6289</v>
      </c>
      <c r="C1890" s="420" t="s">
        <v>89</v>
      </c>
      <c r="D1890" s="412"/>
      <c r="E1890" s="412">
        <v>11.38</v>
      </c>
    </row>
    <row r="1891" spans="1:5" ht="25.5">
      <c r="A1891" s="389">
        <v>12034</v>
      </c>
      <c r="B1891" s="419" t="s">
        <v>14773</v>
      </c>
      <c r="C1891" s="421" t="s">
        <v>89</v>
      </c>
      <c r="D1891" s="413"/>
      <c r="E1891" s="413">
        <v>3.92</v>
      </c>
    </row>
    <row r="1892" spans="1:5" ht="25.5">
      <c r="A1892" s="390">
        <v>1964</v>
      </c>
      <c r="B1892" s="418" t="s">
        <v>6290</v>
      </c>
      <c r="C1892" s="420" t="s">
        <v>89</v>
      </c>
      <c r="D1892" s="412"/>
      <c r="E1892" s="412">
        <v>9.36</v>
      </c>
    </row>
    <row r="1893" spans="1:5" ht="25.5">
      <c r="A1893" s="389">
        <v>20094</v>
      </c>
      <c r="B1893" s="419" t="s">
        <v>6291</v>
      </c>
      <c r="C1893" s="421" t="s">
        <v>89</v>
      </c>
      <c r="D1893" s="413"/>
      <c r="E1893" s="413">
        <v>6.18</v>
      </c>
    </row>
    <row r="1894" spans="1:5" ht="25.5">
      <c r="A1894" s="390">
        <v>1858</v>
      </c>
      <c r="B1894" s="418" t="s">
        <v>6292</v>
      </c>
      <c r="C1894" s="420" t="s">
        <v>89</v>
      </c>
      <c r="D1894" s="412"/>
      <c r="E1894" s="412">
        <v>12.16</v>
      </c>
    </row>
    <row r="1895" spans="1:5" ht="25.5">
      <c r="A1895" s="389">
        <v>1857</v>
      </c>
      <c r="B1895" s="419" t="s">
        <v>6293</v>
      </c>
      <c r="C1895" s="421" t="s">
        <v>89</v>
      </c>
      <c r="D1895" s="413"/>
      <c r="E1895" s="413">
        <v>26.51</v>
      </c>
    </row>
    <row r="1896" spans="1:5" ht="25.5">
      <c r="A1896" s="390">
        <v>1844</v>
      </c>
      <c r="B1896" s="418" t="s">
        <v>6294</v>
      </c>
      <c r="C1896" s="420" t="s">
        <v>89</v>
      </c>
      <c r="D1896" s="412"/>
      <c r="E1896" s="412">
        <v>48.05</v>
      </c>
    </row>
    <row r="1897" spans="1:5" ht="25.5">
      <c r="A1897" s="389">
        <v>1836</v>
      </c>
      <c r="B1897" s="419" t="s">
        <v>6295</v>
      </c>
      <c r="C1897" s="421" t="s">
        <v>89</v>
      </c>
      <c r="D1897" s="413"/>
      <c r="E1897" s="413">
        <v>88.41</v>
      </c>
    </row>
    <row r="1898" spans="1:5" ht="25.5">
      <c r="A1898" s="390">
        <v>1837</v>
      </c>
      <c r="B1898" s="418" t="s">
        <v>6296</v>
      </c>
      <c r="C1898" s="420" t="s">
        <v>89</v>
      </c>
      <c r="D1898" s="412"/>
      <c r="E1898" s="412">
        <v>168.3</v>
      </c>
    </row>
    <row r="1899" spans="1:5" ht="25.5">
      <c r="A1899" s="389">
        <v>1860</v>
      </c>
      <c r="B1899" s="419" t="s">
        <v>6297</v>
      </c>
      <c r="C1899" s="421" t="s">
        <v>89</v>
      </c>
      <c r="D1899" s="413"/>
      <c r="E1899" s="413">
        <v>331.44</v>
      </c>
    </row>
    <row r="1900" spans="1:5" ht="25.5">
      <c r="A1900" s="390">
        <v>1861</v>
      </c>
      <c r="B1900" s="418" t="s">
        <v>6298</v>
      </c>
      <c r="C1900" s="420" t="s">
        <v>89</v>
      </c>
      <c r="D1900" s="412"/>
      <c r="E1900" s="412">
        <v>438.67</v>
      </c>
    </row>
    <row r="1901" spans="1:5" ht="25.5">
      <c r="A1901" s="389">
        <v>1862</v>
      </c>
      <c r="B1901" s="419" t="s">
        <v>6299</v>
      </c>
      <c r="C1901" s="421" t="s">
        <v>89</v>
      </c>
      <c r="D1901" s="413"/>
      <c r="E1901" s="413">
        <v>532.51</v>
      </c>
    </row>
    <row r="1902" spans="1:5" ht="25.5">
      <c r="A1902" s="390">
        <v>1941</v>
      </c>
      <c r="B1902" s="418" t="s">
        <v>14774</v>
      </c>
      <c r="C1902" s="420" t="s">
        <v>89</v>
      </c>
      <c r="D1902" s="412"/>
      <c r="E1902" s="412">
        <v>11.84</v>
      </c>
    </row>
    <row r="1903" spans="1:5" ht="25.5">
      <c r="A1903" s="389">
        <v>1940</v>
      </c>
      <c r="B1903" s="419" t="s">
        <v>6300</v>
      </c>
      <c r="C1903" s="421" t="s">
        <v>89</v>
      </c>
      <c r="D1903" s="413"/>
      <c r="E1903" s="413">
        <v>11.79</v>
      </c>
    </row>
    <row r="1904" spans="1:5" ht="25.5">
      <c r="A1904" s="390">
        <v>1942</v>
      </c>
      <c r="B1904" s="418" t="s">
        <v>13444</v>
      </c>
      <c r="C1904" s="420" t="s">
        <v>89</v>
      </c>
      <c r="D1904" s="412"/>
      <c r="E1904" s="412">
        <v>22.41</v>
      </c>
    </row>
    <row r="1905" spans="1:5" ht="25.5">
      <c r="A1905" s="389">
        <v>1967</v>
      </c>
      <c r="B1905" s="419" t="s">
        <v>6301</v>
      </c>
      <c r="C1905" s="421" t="s">
        <v>89</v>
      </c>
      <c r="D1905" s="413"/>
      <c r="E1905" s="413">
        <v>3</v>
      </c>
    </row>
    <row r="1906" spans="1:5" ht="25.5">
      <c r="A1906" s="390">
        <v>1937</v>
      </c>
      <c r="B1906" s="418" t="s">
        <v>6302</v>
      </c>
      <c r="C1906" s="420" t="s">
        <v>89</v>
      </c>
      <c r="D1906" s="412"/>
      <c r="E1906" s="412">
        <v>1.67</v>
      </c>
    </row>
    <row r="1907" spans="1:5" ht="25.5">
      <c r="A1907" s="389">
        <v>1939</v>
      </c>
      <c r="B1907" s="419" t="s">
        <v>6303</v>
      </c>
      <c r="C1907" s="421" t="s">
        <v>89</v>
      </c>
      <c r="D1907" s="413"/>
      <c r="E1907" s="413">
        <v>4.2</v>
      </c>
    </row>
    <row r="1908" spans="1:5" ht="25.5">
      <c r="A1908" s="390">
        <v>1938</v>
      </c>
      <c r="B1908" s="418" t="s">
        <v>6304</v>
      </c>
      <c r="C1908" s="420" t="s">
        <v>89</v>
      </c>
      <c r="D1908" s="412"/>
      <c r="E1908" s="412">
        <v>2.29</v>
      </c>
    </row>
    <row r="1909" spans="1:5" ht="25.5">
      <c r="A1909" s="389">
        <v>20095</v>
      </c>
      <c r="B1909" s="419" t="s">
        <v>6305</v>
      </c>
      <c r="C1909" s="421" t="s">
        <v>89</v>
      </c>
      <c r="D1909" s="413"/>
      <c r="E1909" s="413">
        <v>7.83</v>
      </c>
    </row>
    <row r="1910" spans="1:5" ht="25.5">
      <c r="A1910" s="390">
        <v>1933</v>
      </c>
      <c r="B1910" s="418" t="s">
        <v>6306</v>
      </c>
      <c r="C1910" s="420" t="s">
        <v>89</v>
      </c>
      <c r="D1910" s="412"/>
      <c r="E1910" s="412">
        <v>2.44</v>
      </c>
    </row>
    <row r="1911" spans="1:5" ht="25.5">
      <c r="A1911" s="389">
        <v>1932</v>
      </c>
      <c r="B1911" s="419" t="s">
        <v>6307</v>
      </c>
      <c r="C1911" s="421" t="s">
        <v>89</v>
      </c>
      <c r="D1911" s="413"/>
      <c r="E1911" s="413">
        <v>6.83</v>
      </c>
    </row>
    <row r="1912" spans="1:5" ht="25.5">
      <c r="A1912" s="390">
        <v>1951</v>
      </c>
      <c r="B1912" s="418" t="s">
        <v>6308</v>
      </c>
      <c r="C1912" s="420" t="s">
        <v>89</v>
      </c>
      <c r="D1912" s="412"/>
      <c r="E1912" s="412">
        <v>12.51</v>
      </c>
    </row>
    <row r="1913" spans="1:5" ht="25.5">
      <c r="A1913" s="389">
        <v>1966</v>
      </c>
      <c r="B1913" s="419" t="s">
        <v>6309</v>
      </c>
      <c r="C1913" s="421" t="s">
        <v>89</v>
      </c>
      <c r="D1913" s="413"/>
      <c r="E1913" s="413">
        <v>13.27</v>
      </c>
    </row>
    <row r="1914" spans="1:5" ht="25.5">
      <c r="A1914" s="390">
        <v>1863</v>
      </c>
      <c r="B1914" s="418" t="s">
        <v>6310</v>
      </c>
      <c r="C1914" s="420" t="s">
        <v>89</v>
      </c>
      <c r="D1914" s="412"/>
      <c r="E1914" s="412">
        <v>14.17</v>
      </c>
    </row>
    <row r="1915" spans="1:5" ht="25.5">
      <c r="A1915" s="389">
        <v>1864</v>
      </c>
      <c r="B1915" s="419" t="s">
        <v>6311</v>
      </c>
      <c r="C1915" s="421" t="s">
        <v>89</v>
      </c>
      <c r="D1915" s="413"/>
      <c r="E1915" s="413">
        <v>27.28</v>
      </c>
    </row>
    <row r="1916" spans="1:5" ht="25.5">
      <c r="A1916" s="390">
        <v>1865</v>
      </c>
      <c r="B1916" s="418" t="s">
        <v>6312</v>
      </c>
      <c r="C1916" s="420" t="s">
        <v>89</v>
      </c>
      <c r="D1916" s="412"/>
      <c r="E1916" s="412">
        <v>48.2</v>
      </c>
    </row>
    <row r="1917" spans="1:5" ht="25.5">
      <c r="A1917" s="389">
        <v>1866</v>
      </c>
      <c r="B1917" s="419" t="s">
        <v>6313</v>
      </c>
      <c r="C1917" s="421" t="s">
        <v>89</v>
      </c>
      <c r="D1917" s="413"/>
      <c r="E1917" s="413">
        <v>114.71</v>
      </c>
    </row>
    <row r="1918" spans="1:5" ht="25.5">
      <c r="A1918" s="390">
        <v>1853</v>
      </c>
      <c r="B1918" s="418" t="s">
        <v>6314</v>
      </c>
      <c r="C1918" s="420" t="s">
        <v>89</v>
      </c>
      <c r="D1918" s="412"/>
      <c r="E1918" s="412">
        <v>189.17</v>
      </c>
    </row>
    <row r="1919" spans="1:5" ht="25.5">
      <c r="A1919" s="389">
        <v>1867</v>
      </c>
      <c r="B1919" s="419" t="s">
        <v>6315</v>
      </c>
      <c r="C1919" s="421" t="s">
        <v>89</v>
      </c>
      <c r="D1919" s="413"/>
      <c r="E1919" s="413">
        <v>418.78</v>
      </c>
    </row>
    <row r="1920" spans="1:5" ht="25.5">
      <c r="A1920" s="390">
        <v>1868</v>
      </c>
      <c r="B1920" s="418" t="s">
        <v>6316</v>
      </c>
      <c r="C1920" s="420" t="s">
        <v>89</v>
      </c>
      <c r="D1920" s="412"/>
      <c r="E1920" s="412">
        <v>604.32000000000005</v>
      </c>
    </row>
    <row r="1921" spans="1:5" ht="25.5">
      <c r="A1921" s="389">
        <v>1859</v>
      </c>
      <c r="B1921" s="419" t="s">
        <v>6317</v>
      </c>
      <c r="C1921" s="421" t="s">
        <v>89</v>
      </c>
      <c r="D1921" s="413"/>
      <c r="E1921" s="413">
        <v>790.91</v>
      </c>
    </row>
    <row r="1922" spans="1:5" ht="25.5">
      <c r="A1922" s="390">
        <v>1875</v>
      </c>
      <c r="B1922" s="418" t="s">
        <v>6318</v>
      </c>
      <c r="C1922" s="420" t="s">
        <v>89</v>
      </c>
      <c r="D1922" s="412"/>
      <c r="E1922" s="412">
        <v>6.65</v>
      </c>
    </row>
    <row r="1923" spans="1:5" ht="25.5">
      <c r="A1923" s="389">
        <v>1874</v>
      </c>
      <c r="B1923" s="419" t="s">
        <v>6319</v>
      </c>
      <c r="C1923" s="421" t="s">
        <v>89</v>
      </c>
      <c r="D1923" s="413"/>
      <c r="E1923" s="413">
        <v>5.9</v>
      </c>
    </row>
    <row r="1924" spans="1:5" ht="25.5">
      <c r="A1924" s="390">
        <v>1884</v>
      </c>
      <c r="B1924" s="418" t="s">
        <v>10725</v>
      </c>
      <c r="C1924" s="420" t="s">
        <v>89</v>
      </c>
      <c r="D1924" s="412"/>
      <c r="E1924" s="412">
        <v>4.29</v>
      </c>
    </row>
    <row r="1925" spans="1:5" ht="25.5">
      <c r="A1925" s="389">
        <v>1887</v>
      </c>
      <c r="B1925" s="419" t="s">
        <v>10726</v>
      </c>
      <c r="C1925" s="421" t="s">
        <v>89</v>
      </c>
      <c r="D1925" s="413"/>
      <c r="E1925" s="413">
        <v>24.42</v>
      </c>
    </row>
    <row r="1926" spans="1:5" ht="25.5">
      <c r="A1926" s="390">
        <v>1876</v>
      </c>
      <c r="B1926" s="418" t="s">
        <v>6320</v>
      </c>
      <c r="C1926" s="420" t="s">
        <v>89</v>
      </c>
      <c r="D1926" s="412"/>
      <c r="E1926" s="412">
        <v>9.98</v>
      </c>
    </row>
    <row r="1927" spans="1:5" ht="25.5">
      <c r="A1927" s="389">
        <v>1879</v>
      </c>
      <c r="B1927" s="419" t="s">
        <v>6321</v>
      </c>
      <c r="C1927" s="421" t="s">
        <v>89</v>
      </c>
      <c r="D1927" s="413"/>
      <c r="E1927" s="413">
        <v>2.79</v>
      </c>
    </row>
    <row r="1928" spans="1:5" ht="25.5">
      <c r="A1928" s="390">
        <v>1877</v>
      </c>
      <c r="B1928" s="418" t="s">
        <v>6322</v>
      </c>
      <c r="C1928" s="420" t="s">
        <v>89</v>
      </c>
      <c r="D1928" s="412"/>
      <c r="E1928" s="412">
        <v>28.55</v>
      </c>
    </row>
    <row r="1929" spans="1:5" ht="25.5">
      <c r="A1929" s="389">
        <v>1878</v>
      </c>
      <c r="B1929" s="419" t="s">
        <v>6323</v>
      </c>
      <c r="C1929" s="421" t="s">
        <v>89</v>
      </c>
      <c r="D1929" s="413"/>
      <c r="E1929" s="413">
        <v>54.47</v>
      </c>
    </row>
    <row r="1930" spans="1:5" ht="25.5">
      <c r="A1930" s="390">
        <v>2626</v>
      </c>
      <c r="B1930" s="418" t="s">
        <v>6324</v>
      </c>
      <c r="C1930" s="420" t="s">
        <v>89</v>
      </c>
      <c r="D1930" s="412"/>
      <c r="E1930" s="412">
        <v>8.5</v>
      </c>
    </row>
    <row r="1931" spans="1:5" ht="25.5">
      <c r="A1931" s="389">
        <v>2625</v>
      </c>
      <c r="B1931" s="419" t="s">
        <v>6325</v>
      </c>
      <c r="C1931" s="421" t="s">
        <v>89</v>
      </c>
      <c r="D1931" s="413"/>
      <c r="E1931" s="413">
        <v>5.17</v>
      </c>
    </row>
    <row r="1932" spans="1:5" ht="25.5">
      <c r="A1932" s="390">
        <v>2622</v>
      </c>
      <c r="B1932" s="418" t="s">
        <v>6326</v>
      </c>
      <c r="C1932" s="420" t="s">
        <v>89</v>
      </c>
      <c r="D1932" s="412"/>
      <c r="E1932" s="412">
        <v>1.27</v>
      </c>
    </row>
    <row r="1933" spans="1:5" ht="25.5">
      <c r="A1933" s="389">
        <v>2624</v>
      </c>
      <c r="B1933" s="419" t="s">
        <v>6327</v>
      </c>
      <c r="C1933" s="421" t="s">
        <v>89</v>
      </c>
      <c r="D1933" s="413"/>
      <c r="E1933" s="413">
        <v>2.4500000000000002</v>
      </c>
    </row>
    <row r="1934" spans="1:5" ht="25.5">
      <c r="A1934" s="390">
        <v>2627</v>
      </c>
      <c r="B1934" s="418" t="s">
        <v>6328</v>
      </c>
      <c r="C1934" s="420" t="s">
        <v>89</v>
      </c>
      <c r="D1934" s="412"/>
      <c r="E1934" s="412">
        <v>22.24</v>
      </c>
    </row>
    <row r="1935" spans="1:5" ht="25.5">
      <c r="A1935" s="389">
        <v>2630</v>
      </c>
      <c r="B1935" s="419" t="s">
        <v>6329</v>
      </c>
      <c r="C1935" s="421" t="s">
        <v>89</v>
      </c>
      <c r="D1935" s="413"/>
      <c r="E1935" s="413">
        <v>31.35</v>
      </c>
    </row>
    <row r="1936" spans="1:5" ht="25.5">
      <c r="A1936" s="390">
        <v>2623</v>
      </c>
      <c r="B1936" s="418" t="s">
        <v>6330</v>
      </c>
      <c r="C1936" s="420" t="s">
        <v>89</v>
      </c>
      <c r="D1936" s="412"/>
      <c r="E1936" s="412">
        <v>1.4</v>
      </c>
    </row>
    <row r="1937" spans="1:5" ht="25.5">
      <c r="A1937" s="389">
        <v>2629</v>
      </c>
      <c r="B1937" s="419" t="s">
        <v>6331</v>
      </c>
      <c r="C1937" s="421" t="s">
        <v>89</v>
      </c>
      <c r="D1937" s="413"/>
      <c r="E1937" s="413">
        <v>13.13</v>
      </c>
    </row>
    <row r="1938" spans="1:5" ht="25.5">
      <c r="A1938" s="390">
        <v>2628</v>
      </c>
      <c r="B1938" s="418" t="s">
        <v>6332</v>
      </c>
      <c r="C1938" s="420" t="s">
        <v>89</v>
      </c>
      <c r="D1938" s="412"/>
      <c r="E1938" s="412">
        <v>64.56</v>
      </c>
    </row>
    <row r="1939" spans="1:5" ht="25.5">
      <c r="A1939" s="389">
        <v>2611</v>
      </c>
      <c r="B1939" s="419" t="s">
        <v>14775</v>
      </c>
      <c r="C1939" s="421" t="s">
        <v>89</v>
      </c>
      <c r="D1939" s="413"/>
      <c r="E1939" s="413">
        <v>4.82</v>
      </c>
    </row>
    <row r="1940" spans="1:5" ht="25.5">
      <c r="A1940" s="390">
        <v>2635</v>
      </c>
      <c r="B1940" s="418" t="s">
        <v>6333</v>
      </c>
      <c r="C1940" s="420" t="s">
        <v>89</v>
      </c>
      <c r="D1940" s="412"/>
      <c r="E1940" s="412">
        <v>0.98</v>
      </c>
    </row>
    <row r="1941" spans="1:5" ht="25.5">
      <c r="A1941" s="389">
        <v>2634</v>
      </c>
      <c r="B1941" s="419" t="s">
        <v>6334</v>
      </c>
      <c r="C1941" s="421" t="s">
        <v>89</v>
      </c>
      <c r="D1941" s="413"/>
      <c r="E1941" s="413">
        <v>1.57</v>
      </c>
    </row>
    <row r="1942" spans="1:5" ht="25.5">
      <c r="A1942" s="390">
        <v>2613</v>
      </c>
      <c r="B1942" s="418" t="s">
        <v>6335</v>
      </c>
      <c r="C1942" s="420" t="s">
        <v>89</v>
      </c>
      <c r="D1942" s="412"/>
      <c r="E1942" s="412">
        <v>15.8</v>
      </c>
    </row>
    <row r="1943" spans="1:5" ht="25.5">
      <c r="A1943" s="389">
        <v>2612</v>
      </c>
      <c r="B1943" s="419" t="s">
        <v>6336</v>
      </c>
      <c r="C1943" s="421" t="s">
        <v>89</v>
      </c>
      <c r="D1943" s="413"/>
      <c r="E1943" s="413">
        <v>7.62</v>
      </c>
    </row>
    <row r="1944" spans="1:5" ht="25.5">
      <c r="A1944" s="390">
        <v>2609</v>
      </c>
      <c r="B1944" s="418" t="s">
        <v>6337</v>
      </c>
      <c r="C1944" s="420" t="s">
        <v>89</v>
      </c>
      <c r="D1944" s="412"/>
      <c r="E1944" s="412">
        <v>1.1499999999999999</v>
      </c>
    </row>
    <row r="1945" spans="1:5" ht="25.5">
      <c r="A1945" s="389">
        <v>2614</v>
      </c>
      <c r="B1945" s="419" t="s">
        <v>6338</v>
      </c>
      <c r="C1945" s="421" t="s">
        <v>89</v>
      </c>
      <c r="D1945" s="413"/>
      <c r="E1945" s="413">
        <v>24.24</v>
      </c>
    </row>
    <row r="1946" spans="1:5" ht="25.5">
      <c r="A1946" s="390">
        <v>2615</v>
      </c>
      <c r="B1946" s="418" t="s">
        <v>6339</v>
      </c>
      <c r="C1946" s="420" t="s">
        <v>89</v>
      </c>
      <c r="D1946" s="412"/>
      <c r="E1946" s="412">
        <v>39.74</v>
      </c>
    </row>
    <row r="1947" spans="1:5" ht="25.5">
      <c r="A1947" s="389">
        <v>34359</v>
      </c>
      <c r="B1947" s="419" t="s">
        <v>6340</v>
      </c>
      <c r="C1947" s="421" t="s">
        <v>89</v>
      </c>
      <c r="D1947" s="413"/>
      <c r="E1947" s="413">
        <v>6.59</v>
      </c>
    </row>
    <row r="1948" spans="1:5" ht="25.5">
      <c r="A1948" s="390">
        <v>2632</v>
      </c>
      <c r="B1948" s="418" t="s">
        <v>6341</v>
      </c>
      <c r="C1948" s="420" t="s">
        <v>89</v>
      </c>
      <c r="D1948" s="412"/>
      <c r="E1948" s="412">
        <v>4.82</v>
      </c>
    </row>
    <row r="1949" spans="1:5" ht="25.5">
      <c r="A1949" s="389">
        <v>2618</v>
      </c>
      <c r="B1949" s="419" t="s">
        <v>6342</v>
      </c>
      <c r="C1949" s="421" t="s">
        <v>89</v>
      </c>
      <c r="D1949" s="413"/>
      <c r="E1949" s="413">
        <v>3.3</v>
      </c>
    </row>
    <row r="1950" spans="1:5" ht="25.5">
      <c r="A1950" s="390">
        <v>2616</v>
      </c>
      <c r="B1950" s="418" t="s">
        <v>14776</v>
      </c>
      <c r="C1950" s="420" t="s">
        <v>89</v>
      </c>
      <c r="D1950" s="412"/>
      <c r="E1950" s="412">
        <v>0.98</v>
      </c>
    </row>
    <row r="1951" spans="1:5" ht="25.5">
      <c r="A1951" s="389">
        <v>2617</v>
      </c>
      <c r="B1951" s="419" t="s">
        <v>6343</v>
      </c>
      <c r="C1951" s="421" t="s">
        <v>89</v>
      </c>
      <c r="D1951" s="413"/>
      <c r="E1951" s="413">
        <v>1.57</v>
      </c>
    </row>
    <row r="1952" spans="1:5" ht="25.5">
      <c r="A1952" s="390">
        <v>2619</v>
      </c>
      <c r="B1952" s="418" t="s">
        <v>13445</v>
      </c>
      <c r="C1952" s="420" t="s">
        <v>89</v>
      </c>
      <c r="D1952" s="412"/>
      <c r="E1952" s="412">
        <v>15.8</v>
      </c>
    </row>
    <row r="1953" spans="1:5" ht="25.5">
      <c r="A1953" s="389">
        <v>2631</v>
      </c>
      <c r="B1953" s="419" t="s">
        <v>6344</v>
      </c>
      <c r="C1953" s="421" t="s">
        <v>89</v>
      </c>
      <c r="D1953" s="413"/>
      <c r="E1953" s="413">
        <v>7.62</v>
      </c>
    </row>
    <row r="1954" spans="1:5" ht="25.5">
      <c r="A1954" s="390">
        <v>2620</v>
      </c>
      <c r="B1954" s="418" t="s">
        <v>6345</v>
      </c>
      <c r="C1954" s="420" t="s">
        <v>89</v>
      </c>
      <c r="D1954" s="412"/>
      <c r="E1954" s="412">
        <v>24.24</v>
      </c>
    </row>
    <row r="1955" spans="1:5" ht="25.5">
      <c r="A1955" s="389">
        <v>2621</v>
      </c>
      <c r="B1955" s="419" t="s">
        <v>6346</v>
      </c>
      <c r="C1955" s="421" t="s">
        <v>89</v>
      </c>
      <c r="D1955" s="413"/>
      <c r="E1955" s="413">
        <v>39.700000000000003</v>
      </c>
    </row>
    <row r="1956" spans="1:5" ht="25.5">
      <c r="A1956" s="390">
        <v>2633</v>
      </c>
      <c r="B1956" s="418" t="s">
        <v>6347</v>
      </c>
      <c r="C1956" s="420" t="s">
        <v>89</v>
      </c>
      <c r="D1956" s="412"/>
      <c r="E1956" s="412">
        <v>1.1499999999999999</v>
      </c>
    </row>
    <row r="1957" spans="1:5">
      <c r="A1957" s="389">
        <v>11243</v>
      </c>
      <c r="B1957" s="419" t="s">
        <v>6348</v>
      </c>
      <c r="C1957" s="421" t="s">
        <v>89</v>
      </c>
      <c r="D1957" s="413"/>
      <c r="E1957" s="413">
        <v>46.22</v>
      </c>
    </row>
    <row r="1958" spans="1:5">
      <c r="A1958" s="390">
        <v>25968</v>
      </c>
      <c r="B1958" s="418" t="s">
        <v>10727</v>
      </c>
      <c r="C1958" s="420" t="s">
        <v>89</v>
      </c>
      <c r="D1958" s="412"/>
      <c r="E1958" s="412">
        <v>23.08</v>
      </c>
    </row>
    <row r="1959" spans="1:5">
      <c r="A1959" s="389">
        <v>2357</v>
      </c>
      <c r="B1959" s="419" t="s">
        <v>6349</v>
      </c>
      <c r="C1959" s="421" t="s">
        <v>19</v>
      </c>
      <c r="D1959" s="413"/>
      <c r="E1959" s="413">
        <v>12.97</v>
      </c>
    </row>
    <row r="1960" spans="1:5">
      <c r="A1960" s="390">
        <v>2355</v>
      </c>
      <c r="B1960" s="418" t="s">
        <v>6350</v>
      </c>
      <c r="C1960" s="420" t="s">
        <v>19</v>
      </c>
      <c r="D1960" s="412"/>
      <c r="E1960" s="412">
        <v>15.77</v>
      </c>
    </row>
    <row r="1961" spans="1:5">
      <c r="A1961" s="389">
        <v>2358</v>
      </c>
      <c r="B1961" s="419" t="s">
        <v>6351</v>
      </c>
      <c r="C1961" s="421" t="s">
        <v>19</v>
      </c>
      <c r="D1961" s="413"/>
      <c r="E1961" s="413">
        <v>23.58</v>
      </c>
    </row>
    <row r="1962" spans="1:5" ht="38.25">
      <c r="A1962" s="390">
        <v>2692</v>
      </c>
      <c r="B1962" s="418" t="s">
        <v>10728</v>
      </c>
      <c r="C1962" s="420" t="s">
        <v>269</v>
      </c>
      <c r="D1962" s="412"/>
      <c r="E1962" s="412">
        <v>4.68</v>
      </c>
    </row>
    <row r="1963" spans="1:5">
      <c r="A1963" s="389">
        <v>5330</v>
      </c>
      <c r="B1963" s="419" t="s">
        <v>6352</v>
      </c>
      <c r="C1963" s="421" t="s">
        <v>269</v>
      </c>
      <c r="D1963" s="413"/>
      <c r="E1963" s="413">
        <v>28.34</v>
      </c>
    </row>
    <row r="1964" spans="1:5" ht="25.5">
      <c r="A1964" s="390">
        <v>26017</v>
      </c>
      <c r="B1964" s="418" t="s">
        <v>6353</v>
      </c>
      <c r="C1964" s="420" t="s">
        <v>89</v>
      </c>
      <c r="D1964" s="412"/>
      <c r="E1964" s="412">
        <v>11.89</v>
      </c>
    </row>
    <row r="1965" spans="1:5" ht="25.5">
      <c r="A1965" s="389">
        <v>26018</v>
      </c>
      <c r="B1965" s="419" t="s">
        <v>6354</v>
      </c>
      <c r="C1965" s="421" t="s">
        <v>89</v>
      </c>
      <c r="D1965" s="413"/>
      <c r="E1965" s="413">
        <v>2.4300000000000002</v>
      </c>
    </row>
    <row r="1966" spans="1:5" ht="38.25">
      <c r="A1966" s="390">
        <v>25931</v>
      </c>
      <c r="B1966" s="418" t="s">
        <v>10729</v>
      </c>
      <c r="C1966" s="420" t="s">
        <v>89</v>
      </c>
      <c r="D1966" s="412"/>
      <c r="E1966" s="412">
        <v>49.73</v>
      </c>
    </row>
    <row r="1967" spans="1:5" ht="38.25">
      <c r="A1967" s="389">
        <v>26019</v>
      </c>
      <c r="B1967" s="419" t="s">
        <v>10730</v>
      </c>
      <c r="C1967" s="421" t="s">
        <v>89</v>
      </c>
      <c r="D1967" s="413"/>
      <c r="E1967" s="413">
        <v>10.18</v>
      </c>
    </row>
    <row r="1968" spans="1:5">
      <c r="A1968" s="390">
        <v>26020</v>
      </c>
      <c r="B1968" s="418" t="s">
        <v>10731</v>
      </c>
      <c r="C1968" s="420" t="s">
        <v>89</v>
      </c>
      <c r="D1968" s="412"/>
      <c r="E1968" s="412">
        <v>3.7</v>
      </c>
    </row>
    <row r="1969" spans="1:5" ht="25.5">
      <c r="A1969" s="389">
        <v>34544</v>
      </c>
      <c r="B1969" s="419" t="s">
        <v>6355</v>
      </c>
      <c r="C1969" s="421" t="s">
        <v>89</v>
      </c>
      <c r="D1969" s="413"/>
      <c r="E1969" s="413">
        <v>1134.8399999999999</v>
      </c>
    </row>
    <row r="1970" spans="1:5">
      <c r="A1970" s="390">
        <v>20008</v>
      </c>
      <c r="B1970" s="418" t="s">
        <v>6356</v>
      </c>
      <c r="C1970" s="420" t="s">
        <v>89</v>
      </c>
      <c r="D1970" s="412"/>
      <c r="E1970" s="412">
        <v>11.72</v>
      </c>
    </row>
    <row r="1971" spans="1:5">
      <c r="A1971" s="389">
        <v>20009</v>
      </c>
      <c r="B1971" s="419" t="s">
        <v>6357</v>
      </c>
      <c r="C1971" s="421" t="s">
        <v>89</v>
      </c>
      <c r="D1971" s="413"/>
      <c r="E1971" s="413">
        <v>11.72</v>
      </c>
    </row>
    <row r="1972" spans="1:5">
      <c r="A1972" s="390">
        <v>20010</v>
      </c>
      <c r="B1972" s="418" t="s">
        <v>6358</v>
      </c>
      <c r="C1972" s="420" t="s">
        <v>89</v>
      </c>
      <c r="D1972" s="412"/>
      <c r="E1972" s="412">
        <v>11.78</v>
      </c>
    </row>
    <row r="1973" spans="1:5">
      <c r="A1973" s="389">
        <v>14544</v>
      </c>
      <c r="B1973" s="419" t="s">
        <v>6359</v>
      </c>
      <c r="C1973" s="421" t="s">
        <v>89</v>
      </c>
      <c r="D1973" s="413"/>
      <c r="E1973" s="413">
        <v>11.78</v>
      </c>
    </row>
    <row r="1974" spans="1:5">
      <c r="A1974" s="390">
        <v>20011</v>
      </c>
      <c r="B1974" s="418" t="s">
        <v>6360</v>
      </c>
      <c r="C1974" s="420" t="s">
        <v>89</v>
      </c>
      <c r="D1974" s="412"/>
      <c r="E1974" s="412">
        <v>12.09</v>
      </c>
    </row>
    <row r="1975" spans="1:5">
      <c r="A1975" s="389">
        <v>20012</v>
      </c>
      <c r="B1975" s="419" t="s">
        <v>6361</v>
      </c>
      <c r="C1975" s="421" t="s">
        <v>89</v>
      </c>
      <c r="D1975" s="413"/>
      <c r="E1975" s="413">
        <v>17.559999999999999</v>
      </c>
    </row>
    <row r="1976" spans="1:5">
      <c r="A1976" s="390">
        <v>20013</v>
      </c>
      <c r="B1976" s="418" t="s">
        <v>6362</v>
      </c>
      <c r="C1976" s="420" t="s">
        <v>89</v>
      </c>
      <c r="D1976" s="412"/>
      <c r="E1976" s="412">
        <v>17.739999999999998</v>
      </c>
    </row>
    <row r="1977" spans="1:5">
      <c r="A1977" s="389">
        <v>20014</v>
      </c>
      <c r="B1977" s="419" t="s">
        <v>6363</v>
      </c>
      <c r="C1977" s="421" t="s">
        <v>89</v>
      </c>
      <c r="D1977" s="413"/>
      <c r="E1977" s="413">
        <v>18.43</v>
      </c>
    </row>
    <row r="1978" spans="1:5">
      <c r="A1978" s="390">
        <v>20015</v>
      </c>
      <c r="B1978" s="418" t="s">
        <v>6364</v>
      </c>
      <c r="C1978" s="420" t="s">
        <v>89</v>
      </c>
      <c r="D1978" s="412"/>
      <c r="E1978" s="412">
        <v>27.96</v>
      </c>
    </row>
    <row r="1979" spans="1:5">
      <c r="A1979" s="389">
        <v>20016</v>
      </c>
      <c r="B1979" s="419" t="s">
        <v>6365</v>
      </c>
      <c r="C1979" s="421" t="s">
        <v>89</v>
      </c>
      <c r="D1979" s="413"/>
      <c r="E1979" s="413">
        <v>28.12</v>
      </c>
    </row>
    <row r="1980" spans="1:5" ht="38.25">
      <c r="A1980" s="390">
        <v>34729</v>
      </c>
      <c r="B1980" s="418" t="s">
        <v>10732</v>
      </c>
      <c r="C1980" s="420" t="s">
        <v>89</v>
      </c>
      <c r="D1980" s="412"/>
      <c r="E1980" s="412">
        <v>892.73</v>
      </c>
    </row>
    <row r="1981" spans="1:5" ht="38.25">
      <c r="A1981" s="389">
        <v>34734</v>
      </c>
      <c r="B1981" s="419" t="s">
        <v>10733</v>
      </c>
      <c r="C1981" s="421" t="s">
        <v>89</v>
      </c>
      <c r="D1981" s="413"/>
      <c r="E1981" s="413">
        <v>1382.23</v>
      </c>
    </row>
    <row r="1982" spans="1:5" ht="38.25">
      <c r="A1982" s="390">
        <v>34738</v>
      </c>
      <c r="B1982" s="418" t="s">
        <v>10734</v>
      </c>
      <c r="C1982" s="420" t="s">
        <v>89</v>
      </c>
      <c r="D1982" s="412"/>
      <c r="E1982" s="412">
        <v>3229.32</v>
      </c>
    </row>
    <row r="1983" spans="1:5" ht="25.5">
      <c r="A1983" s="389">
        <v>2391</v>
      </c>
      <c r="B1983" s="419" t="s">
        <v>14777</v>
      </c>
      <c r="C1983" s="421" t="s">
        <v>89</v>
      </c>
      <c r="D1983" s="413"/>
      <c r="E1983" s="413">
        <v>262.64999999999998</v>
      </c>
    </row>
    <row r="1984" spans="1:5" ht="25.5">
      <c r="A1984" s="390">
        <v>2374</v>
      </c>
      <c r="B1984" s="418" t="s">
        <v>6366</v>
      </c>
      <c r="C1984" s="420" t="s">
        <v>89</v>
      </c>
      <c r="D1984" s="412"/>
      <c r="E1984" s="412">
        <v>297.97000000000003</v>
      </c>
    </row>
    <row r="1985" spans="1:5" ht="25.5">
      <c r="A1985" s="389">
        <v>2377</v>
      </c>
      <c r="B1985" s="419" t="s">
        <v>6367</v>
      </c>
      <c r="C1985" s="421" t="s">
        <v>89</v>
      </c>
      <c r="D1985" s="413"/>
      <c r="E1985" s="413">
        <v>418.17</v>
      </c>
    </row>
    <row r="1986" spans="1:5" ht="25.5">
      <c r="A1986" s="390">
        <v>2393</v>
      </c>
      <c r="B1986" s="418" t="s">
        <v>13446</v>
      </c>
      <c r="C1986" s="420" t="s">
        <v>89</v>
      </c>
      <c r="D1986" s="412"/>
      <c r="E1986" s="412">
        <v>700.28</v>
      </c>
    </row>
    <row r="1987" spans="1:5" ht="25.5">
      <c r="A1987" s="389">
        <v>34705</v>
      </c>
      <c r="B1987" s="419" t="s">
        <v>6368</v>
      </c>
      <c r="C1987" s="421" t="s">
        <v>89</v>
      </c>
      <c r="D1987" s="413"/>
      <c r="E1987" s="413">
        <v>612.5</v>
      </c>
    </row>
    <row r="1988" spans="1:5" ht="25.5">
      <c r="A1988" s="390">
        <v>34707</v>
      </c>
      <c r="B1988" s="418" t="s">
        <v>6369</v>
      </c>
      <c r="C1988" s="420" t="s">
        <v>89</v>
      </c>
      <c r="D1988" s="412"/>
      <c r="E1988" s="412">
        <v>1134.96</v>
      </c>
    </row>
    <row r="1989" spans="1:5" ht="25.5">
      <c r="A1989" s="389">
        <v>2378</v>
      </c>
      <c r="B1989" s="419" t="s">
        <v>6370</v>
      </c>
      <c r="C1989" s="421" t="s">
        <v>89</v>
      </c>
      <c r="D1989" s="413"/>
      <c r="E1989" s="413">
        <v>961.93</v>
      </c>
    </row>
    <row r="1990" spans="1:5" ht="25.5">
      <c r="A1990" s="390">
        <v>2379</v>
      </c>
      <c r="B1990" s="418" t="s">
        <v>6371</v>
      </c>
      <c r="C1990" s="420" t="s">
        <v>89</v>
      </c>
      <c r="D1990" s="412"/>
      <c r="E1990" s="412">
        <v>961.93</v>
      </c>
    </row>
    <row r="1991" spans="1:5" ht="25.5">
      <c r="A1991" s="389">
        <v>2376</v>
      </c>
      <c r="B1991" s="419" t="s">
        <v>6372</v>
      </c>
      <c r="C1991" s="421" t="s">
        <v>89</v>
      </c>
      <c r="D1991" s="413"/>
      <c r="E1991" s="413">
        <v>1584.28</v>
      </c>
    </row>
    <row r="1992" spans="1:5" ht="25.5">
      <c r="A1992" s="390">
        <v>2394</v>
      </c>
      <c r="B1992" s="418" t="s">
        <v>6373</v>
      </c>
      <c r="C1992" s="420" t="s">
        <v>89</v>
      </c>
      <c r="D1992" s="412"/>
      <c r="E1992" s="412">
        <v>3386.9</v>
      </c>
    </row>
    <row r="1993" spans="1:5" ht="25.5">
      <c r="A1993" s="389">
        <v>34686</v>
      </c>
      <c r="B1993" s="419" t="s">
        <v>6374</v>
      </c>
      <c r="C1993" s="421" t="s">
        <v>89</v>
      </c>
      <c r="D1993" s="413"/>
      <c r="E1993" s="413">
        <v>10.17</v>
      </c>
    </row>
    <row r="1994" spans="1:5" ht="25.5">
      <c r="A1994" s="390">
        <v>34616</v>
      </c>
      <c r="B1994" s="418" t="s">
        <v>14778</v>
      </c>
      <c r="C1994" s="420" t="s">
        <v>89</v>
      </c>
      <c r="D1994" s="412"/>
      <c r="E1994" s="412">
        <v>39.299999999999997</v>
      </c>
    </row>
    <row r="1995" spans="1:5" ht="25.5">
      <c r="A1995" s="389">
        <v>34623</v>
      </c>
      <c r="B1995" s="419" t="s">
        <v>6375</v>
      </c>
      <c r="C1995" s="421" t="s">
        <v>89</v>
      </c>
      <c r="D1995" s="413"/>
      <c r="E1995" s="413">
        <v>38.700000000000003</v>
      </c>
    </row>
    <row r="1996" spans="1:5">
      <c r="A1996" s="390">
        <v>34628</v>
      </c>
      <c r="B1996" s="418" t="s">
        <v>6376</v>
      </c>
      <c r="C1996" s="420" t="s">
        <v>89</v>
      </c>
      <c r="D1996" s="412"/>
      <c r="E1996" s="412">
        <v>55.43</v>
      </c>
    </row>
    <row r="1997" spans="1:5" ht="25.5">
      <c r="A1997" s="389">
        <v>34653</v>
      </c>
      <c r="B1997" s="419" t="s">
        <v>6377</v>
      </c>
      <c r="C1997" s="421" t="s">
        <v>89</v>
      </c>
      <c r="D1997" s="413"/>
      <c r="E1997" s="413">
        <v>6.86</v>
      </c>
    </row>
    <row r="1998" spans="1:5" ht="25.5">
      <c r="A1998" s="390">
        <v>34688</v>
      </c>
      <c r="B1998" s="418" t="s">
        <v>6378</v>
      </c>
      <c r="C1998" s="420" t="s">
        <v>89</v>
      </c>
      <c r="D1998" s="412"/>
      <c r="E1998" s="412">
        <v>12.43</v>
      </c>
    </row>
    <row r="1999" spans="1:5" ht="25.5">
      <c r="A1999" s="389">
        <v>34709</v>
      </c>
      <c r="B1999" s="419" t="s">
        <v>6379</v>
      </c>
      <c r="C1999" s="421" t="s">
        <v>89</v>
      </c>
      <c r="D1999" s="413"/>
      <c r="E1999" s="413">
        <v>48.15</v>
      </c>
    </row>
    <row r="2000" spans="1:5">
      <c r="A2000" s="390">
        <v>34714</v>
      </c>
      <c r="B2000" s="418" t="s">
        <v>6380</v>
      </c>
      <c r="C2000" s="420" t="s">
        <v>89</v>
      </c>
      <c r="D2000" s="412"/>
      <c r="E2000" s="412">
        <v>57.51</v>
      </c>
    </row>
    <row r="2001" spans="1:5">
      <c r="A2001" s="389">
        <v>2388</v>
      </c>
      <c r="B2001" s="419" t="s">
        <v>6381</v>
      </c>
      <c r="C2001" s="421" t="s">
        <v>89</v>
      </c>
      <c r="D2001" s="413"/>
      <c r="E2001" s="413">
        <v>47.79</v>
      </c>
    </row>
    <row r="2002" spans="1:5" ht="25.5">
      <c r="A2002" s="390">
        <v>34606</v>
      </c>
      <c r="B2002" s="418" t="s">
        <v>6382</v>
      </c>
      <c r="C2002" s="420" t="s">
        <v>89</v>
      </c>
      <c r="D2002" s="412"/>
      <c r="E2002" s="412">
        <v>73.31</v>
      </c>
    </row>
    <row r="2003" spans="1:5" ht="25.5">
      <c r="A2003" s="389">
        <v>34689</v>
      </c>
      <c r="B2003" s="419" t="s">
        <v>6383</v>
      </c>
      <c r="C2003" s="421" t="s">
        <v>89</v>
      </c>
      <c r="D2003" s="413"/>
      <c r="E2003" s="413">
        <v>23.34</v>
      </c>
    </row>
    <row r="2004" spans="1:5" ht="25.5">
      <c r="A2004" s="390">
        <v>2370</v>
      </c>
      <c r="B2004" s="418" t="s">
        <v>6384</v>
      </c>
      <c r="C2004" s="420" t="s">
        <v>89</v>
      </c>
      <c r="D2004" s="412"/>
      <c r="E2004" s="412">
        <v>8.8800000000000008</v>
      </c>
    </row>
    <row r="2005" spans="1:5" ht="25.5">
      <c r="A2005" s="389">
        <v>2386</v>
      </c>
      <c r="B2005" s="419" t="s">
        <v>6385</v>
      </c>
      <c r="C2005" s="421" t="s">
        <v>89</v>
      </c>
      <c r="D2005" s="413"/>
      <c r="E2005" s="413">
        <v>14.9</v>
      </c>
    </row>
    <row r="2006" spans="1:5" ht="25.5">
      <c r="A2006" s="390">
        <v>2392</v>
      </c>
      <c r="B2006" s="418" t="s">
        <v>6386</v>
      </c>
      <c r="C2006" s="420" t="s">
        <v>89</v>
      </c>
      <c r="D2006" s="412"/>
      <c r="E2006" s="412">
        <v>59.61</v>
      </c>
    </row>
    <row r="2007" spans="1:5" ht="25.5">
      <c r="A2007" s="389">
        <v>2373</v>
      </c>
      <c r="B2007" s="419" t="s">
        <v>6387</v>
      </c>
      <c r="C2007" s="421" t="s">
        <v>89</v>
      </c>
      <c r="D2007" s="413"/>
      <c r="E2007" s="413">
        <v>83.99</v>
      </c>
    </row>
    <row r="2008" spans="1:5">
      <c r="A2008" s="390">
        <v>14557</v>
      </c>
      <c r="B2008" s="418" t="s">
        <v>6388</v>
      </c>
      <c r="C2008" s="420" t="s">
        <v>89</v>
      </c>
      <c r="D2008" s="412"/>
      <c r="E2008" s="412">
        <v>107.18</v>
      </c>
    </row>
    <row r="2009" spans="1:5" ht="38.25">
      <c r="A2009" s="389">
        <v>26039</v>
      </c>
      <c r="B2009" s="419" t="s">
        <v>6389</v>
      </c>
      <c r="C2009" s="421" t="s">
        <v>89</v>
      </c>
      <c r="D2009" s="413"/>
      <c r="E2009" s="413">
        <v>141658.35</v>
      </c>
    </row>
    <row r="2010" spans="1:5" ht="38.25">
      <c r="A2010" s="390">
        <v>2401</v>
      </c>
      <c r="B2010" s="418" t="s">
        <v>10735</v>
      </c>
      <c r="C2010" s="420" t="s">
        <v>89</v>
      </c>
      <c r="D2010" s="412"/>
      <c r="E2010" s="412">
        <v>32582.99</v>
      </c>
    </row>
    <row r="2011" spans="1:5" ht="51">
      <c r="A2011" s="389">
        <v>2414</v>
      </c>
      <c r="B2011" s="419" t="s">
        <v>10736</v>
      </c>
      <c r="C2011" s="421" t="s">
        <v>82</v>
      </c>
      <c r="D2011" s="413"/>
      <c r="E2011" s="413">
        <v>56.43</v>
      </c>
    </row>
    <row r="2012" spans="1:5" ht="38.25">
      <c r="A2012" s="390">
        <v>2413</v>
      </c>
      <c r="B2012" s="418" t="s">
        <v>10737</v>
      </c>
      <c r="C2012" s="420" t="s">
        <v>82</v>
      </c>
      <c r="D2012" s="412"/>
      <c r="E2012" s="412">
        <v>54.29</v>
      </c>
    </row>
    <row r="2013" spans="1:5" ht="38.25">
      <c r="A2013" s="389">
        <v>2405</v>
      </c>
      <c r="B2013" s="419" t="s">
        <v>10738</v>
      </c>
      <c r="C2013" s="421" t="s">
        <v>82</v>
      </c>
      <c r="D2013" s="413"/>
      <c r="E2013" s="413">
        <v>63.19</v>
      </c>
    </row>
    <row r="2014" spans="1:5" ht="38.25">
      <c r="A2014" s="390">
        <v>13361</v>
      </c>
      <c r="B2014" s="418" t="s">
        <v>10739</v>
      </c>
      <c r="C2014" s="420" t="s">
        <v>82</v>
      </c>
      <c r="D2014" s="412"/>
      <c r="E2014" s="412">
        <v>52.86</v>
      </c>
    </row>
    <row r="2015" spans="1:5" ht="38.25">
      <c r="A2015" s="389">
        <v>11987</v>
      </c>
      <c r="B2015" s="419" t="s">
        <v>10740</v>
      </c>
      <c r="C2015" s="421" t="s">
        <v>82</v>
      </c>
      <c r="D2015" s="413"/>
      <c r="E2015" s="413">
        <v>141.43</v>
      </c>
    </row>
    <row r="2016" spans="1:5" ht="38.25">
      <c r="A2016" s="390">
        <v>2416</v>
      </c>
      <c r="B2016" s="418" t="s">
        <v>10741</v>
      </c>
      <c r="C2016" s="420" t="s">
        <v>82</v>
      </c>
      <c r="D2016" s="412"/>
      <c r="E2016" s="412">
        <v>62.57</v>
      </c>
    </row>
    <row r="2017" spans="1:5" ht="38.25">
      <c r="A2017" s="389">
        <v>2412</v>
      </c>
      <c r="B2017" s="419" t="s">
        <v>10742</v>
      </c>
      <c r="C2017" s="421" t="s">
        <v>82</v>
      </c>
      <c r="D2017" s="413"/>
      <c r="E2017" s="413">
        <v>60.43</v>
      </c>
    </row>
    <row r="2018" spans="1:5" ht="38.25">
      <c r="A2018" s="390">
        <v>2411</v>
      </c>
      <c r="B2018" s="418" t="s">
        <v>10743</v>
      </c>
      <c r="C2018" s="420" t="s">
        <v>82</v>
      </c>
      <c r="D2018" s="412"/>
      <c r="E2018" s="412">
        <v>52.86</v>
      </c>
    </row>
    <row r="2019" spans="1:5" ht="38.25">
      <c r="A2019" s="389">
        <v>2406</v>
      </c>
      <c r="B2019" s="419" t="s">
        <v>10744</v>
      </c>
      <c r="C2019" s="421" t="s">
        <v>82</v>
      </c>
      <c r="D2019" s="413"/>
      <c r="E2019" s="413">
        <v>51.43</v>
      </c>
    </row>
    <row r="2020" spans="1:5" ht="51">
      <c r="A2020" s="390">
        <v>10571</v>
      </c>
      <c r="B2020" s="418" t="s">
        <v>10745</v>
      </c>
      <c r="C2020" s="420" t="s">
        <v>82</v>
      </c>
      <c r="D2020" s="412"/>
      <c r="E2020" s="412">
        <v>125.71</v>
      </c>
    </row>
    <row r="2021" spans="1:5" ht="51">
      <c r="A2021" s="389">
        <v>11985</v>
      </c>
      <c r="B2021" s="419" t="s">
        <v>10746</v>
      </c>
      <c r="C2021" s="421" t="s">
        <v>82</v>
      </c>
      <c r="D2021" s="413"/>
      <c r="E2021" s="413">
        <v>121.43</v>
      </c>
    </row>
    <row r="2022" spans="1:5" ht="38.25">
      <c r="A2022" s="390">
        <v>2410</v>
      </c>
      <c r="B2022" s="418" t="s">
        <v>10747</v>
      </c>
      <c r="C2022" s="420" t="s">
        <v>82</v>
      </c>
      <c r="D2022" s="412"/>
      <c r="E2022" s="412">
        <v>53.57</v>
      </c>
    </row>
    <row r="2023" spans="1:5" ht="38.25">
      <c r="A2023" s="389">
        <v>2417</v>
      </c>
      <c r="B2023" s="419" t="s">
        <v>14779</v>
      </c>
      <c r="C2023" s="421" t="s">
        <v>82</v>
      </c>
      <c r="D2023" s="413"/>
      <c r="E2023" s="413">
        <v>57.14</v>
      </c>
    </row>
    <row r="2024" spans="1:5" ht="38.25">
      <c r="A2024" s="390">
        <v>2415</v>
      </c>
      <c r="B2024" s="418" t="s">
        <v>10748</v>
      </c>
      <c r="C2024" s="420" t="s">
        <v>82</v>
      </c>
      <c r="D2024" s="412"/>
      <c r="E2024" s="412">
        <v>45.71</v>
      </c>
    </row>
    <row r="2025" spans="1:5" ht="38.25">
      <c r="A2025" s="389">
        <v>13360</v>
      </c>
      <c r="B2025" s="419" t="s">
        <v>13447</v>
      </c>
      <c r="C2025" s="421" t="s">
        <v>82</v>
      </c>
      <c r="D2025" s="413"/>
      <c r="E2025" s="413">
        <v>45.71</v>
      </c>
    </row>
    <row r="2026" spans="1:5" ht="38.25">
      <c r="A2026" s="390">
        <v>11983</v>
      </c>
      <c r="B2026" s="418" t="s">
        <v>10749</v>
      </c>
      <c r="C2026" s="420" t="s">
        <v>82</v>
      </c>
      <c r="D2026" s="412"/>
      <c r="E2026" s="412">
        <v>111.43</v>
      </c>
    </row>
    <row r="2027" spans="1:5" ht="38.25">
      <c r="A2027" s="389">
        <v>11986</v>
      </c>
      <c r="B2027" s="419" t="s">
        <v>10750</v>
      </c>
      <c r="C2027" s="421" t="s">
        <v>82</v>
      </c>
      <c r="D2027" s="413"/>
      <c r="E2027" s="413">
        <v>135.71</v>
      </c>
    </row>
    <row r="2028" spans="1:5" ht="25.5">
      <c r="A2028" s="390">
        <v>25976</v>
      </c>
      <c r="B2028" s="418" t="s">
        <v>6390</v>
      </c>
      <c r="C2028" s="420" t="s">
        <v>82</v>
      </c>
      <c r="D2028" s="412"/>
      <c r="E2028" s="412">
        <v>281.47000000000003</v>
      </c>
    </row>
    <row r="2029" spans="1:5" ht="38.25">
      <c r="A2029" s="389">
        <v>10698</v>
      </c>
      <c r="B2029" s="419" t="s">
        <v>10751</v>
      </c>
      <c r="C2029" s="421" t="s">
        <v>82</v>
      </c>
      <c r="D2029" s="413"/>
      <c r="E2029" s="413">
        <v>80.349999999999994</v>
      </c>
    </row>
    <row r="2030" spans="1:5" ht="38.25">
      <c r="A2030" s="390">
        <v>2432</v>
      </c>
      <c r="B2030" s="418" t="s">
        <v>13448</v>
      </c>
      <c r="C2030" s="420" t="s">
        <v>89</v>
      </c>
      <c r="D2030" s="412"/>
      <c r="E2030" s="412">
        <v>19.059999999999999</v>
      </c>
    </row>
    <row r="2031" spans="1:5" ht="51">
      <c r="A2031" s="389">
        <v>2418</v>
      </c>
      <c r="B2031" s="419" t="s">
        <v>14780</v>
      </c>
      <c r="C2031" s="421" t="s">
        <v>89</v>
      </c>
      <c r="D2031" s="413"/>
      <c r="E2031" s="413">
        <v>8.84</v>
      </c>
    </row>
    <row r="2032" spans="1:5" ht="38.25">
      <c r="A2032" s="390">
        <v>2433</v>
      </c>
      <c r="B2032" s="418" t="s">
        <v>13449</v>
      </c>
      <c r="C2032" s="420" t="s">
        <v>89</v>
      </c>
      <c r="D2032" s="412"/>
      <c r="E2032" s="412">
        <v>6.46</v>
      </c>
    </row>
    <row r="2033" spans="1:5" ht="38.25">
      <c r="A2033" s="389">
        <v>2420</v>
      </c>
      <c r="B2033" s="419" t="s">
        <v>13450</v>
      </c>
      <c r="C2033" s="421" t="s">
        <v>89</v>
      </c>
      <c r="D2033" s="413"/>
      <c r="E2033" s="413">
        <v>11.09</v>
      </c>
    </row>
    <row r="2034" spans="1:5" ht="51">
      <c r="A2034" s="390">
        <v>2421</v>
      </c>
      <c r="B2034" s="418" t="s">
        <v>13451</v>
      </c>
      <c r="C2034" s="420" t="s">
        <v>89</v>
      </c>
      <c r="D2034" s="412"/>
      <c r="E2034" s="412">
        <v>24.19</v>
      </c>
    </row>
    <row r="2035" spans="1:5" ht="38.25">
      <c r="A2035" s="389">
        <v>11447</v>
      </c>
      <c r="B2035" s="419" t="s">
        <v>13452</v>
      </c>
      <c r="C2035" s="421" t="s">
        <v>89</v>
      </c>
      <c r="D2035" s="413"/>
      <c r="E2035" s="413">
        <v>21.91</v>
      </c>
    </row>
    <row r="2036" spans="1:5" ht="38.25">
      <c r="A2036" s="390">
        <v>2429</v>
      </c>
      <c r="B2036" s="418" t="s">
        <v>13453</v>
      </c>
      <c r="C2036" s="420" t="s">
        <v>89</v>
      </c>
      <c r="D2036" s="412"/>
      <c r="E2036" s="412">
        <v>55.46</v>
      </c>
    </row>
    <row r="2037" spans="1:5" ht="25.5">
      <c r="A2037" s="389">
        <v>11449</v>
      </c>
      <c r="B2037" s="419" t="s">
        <v>13454</v>
      </c>
      <c r="C2037" s="421" t="s">
        <v>89</v>
      </c>
      <c r="D2037" s="413"/>
      <c r="E2037" s="413">
        <v>59.74</v>
      </c>
    </row>
    <row r="2038" spans="1:5" ht="38.25">
      <c r="A2038" s="390">
        <v>11451</v>
      </c>
      <c r="B2038" s="418" t="s">
        <v>13455</v>
      </c>
      <c r="C2038" s="420" t="s">
        <v>89</v>
      </c>
      <c r="D2038" s="412"/>
      <c r="E2038" s="412">
        <v>58.74</v>
      </c>
    </row>
    <row r="2039" spans="1:5" ht="25.5">
      <c r="A2039" s="389">
        <v>11116</v>
      </c>
      <c r="B2039" s="419" t="s">
        <v>13456</v>
      </c>
      <c r="C2039" s="421" t="s">
        <v>89</v>
      </c>
      <c r="D2039" s="413"/>
      <c r="E2039" s="413">
        <v>392.27</v>
      </c>
    </row>
    <row r="2040" spans="1:5" ht="25.5">
      <c r="A2040" s="390">
        <v>1370</v>
      </c>
      <c r="B2040" s="418" t="s">
        <v>6391</v>
      </c>
      <c r="C2040" s="420" t="s">
        <v>89</v>
      </c>
      <c r="D2040" s="412"/>
      <c r="E2040" s="412">
        <v>72.23</v>
      </c>
    </row>
    <row r="2041" spans="1:5" ht="38.25">
      <c r="A2041" s="389">
        <v>36516</v>
      </c>
      <c r="B2041" s="419" t="s">
        <v>10752</v>
      </c>
      <c r="C2041" s="421" t="s">
        <v>89</v>
      </c>
      <c r="D2041" s="413"/>
      <c r="E2041" s="413">
        <v>55858.43</v>
      </c>
    </row>
    <row r="2042" spans="1:5" ht="25.5">
      <c r="A2042" s="390">
        <v>34777</v>
      </c>
      <c r="B2042" s="418" t="s">
        <v>6392</v>
      </c>
      <c r="C2042" s="420" t="s">
        <v>89</v>
      </c>
      <c r="D2042" s="412"/>
      <c r="E2042" s="412">
        <v>1.62</v>
      </c>
    </row>
    <row r="2043" spans="1:5" ht="25.5">
      <c r="A2043" s="389">
        <v>7273</v>
      </c>
      <c r="B2043" s="419" t="s">
        <v>10753</v>
      </c>
      <c r="C2043" s="421" t="s">
        <v>89</v>
      </c>
      <c r="D2043" s="413"/>
      <c r="E2043" s="413">
        <v>2.67</v>
      </c>
    </row>
    <row r="2044" spans="1:5" ht="25.5">
      <c r="A2044" s="390">
        <v>7272</v>
      </c>
      <c r="B2044" s="418" t="s">
        <v>10754</v>
      </c>
      <c r="C2044" s="420" t="s">
        <v>89</v>
      </c>
      <c r="D2044" s="412"/>
      <c r="E2044" s="412">
        <v>3.72</v>
      </c>
    </row>
    <row r="2045" spans="1:5" ht="25.5">
      <c r="A2045" s="389">
        <v>663</v>
      </c>
      <c r="B2045" s="419" t="s">
        <v>10755</v>
      </c>
      <c r="C2045" s="421" t="s">
        <v>89</v>
      </c>
      <c r="D2045" s="413"/>
      <c r="E2045" s="413">
        <v>6.61</v>
      </c>
    </row>
    <row r="2046" spans="1:5" ht="25.5">
      <c r="A2046" s="390">
        <v>10605</v>
      </c>
      <c r="B2046" s="418" t="s">
        <v>10756</v>
      </c>
      <c r="C2046" s="420" t="s">
        <v>89</v>
      </c>
      <c r="D2046" s="412"/>
      <c r="E2046" s="412">
        <v>1.41</v>
      </c>
    </row>
    <row r="2047" spans="1:5" ht="25.5">
      <c r="A2047" s="389">
        <v>10604</v>
      </c>
      <c r="B2047" s="419" t="s">
        <v>10757</v>
      </c>
      <c r="C2047" s="421" t="s">
        <v>89</v>
      </c>
      <c r="D2047" s="413"/>
      <c r="E2047" s="413">
        <v>2.8</v>
      </c>
    </row>
    <row r="2048" spans="1:5" ht="25.5">
      <c r="A2048" s="390">
        <v>672</v>
      </c>
      <c r="B2048" s="418" t="s">
        <v>13457</v>
      </c>
      <c r="C2048" s="420" t="s">
        <v>89</v>
      </c>
      <c r="D2048" s="412"/>
      <c r="E2048" s="412">
        <v>2.83</v>
      </c>
    </row>
    <row r="2049" spans="1:5" ht="25.5">
      <c r="A2049" s="389">
        <v>668</v>
      </c>
      <c r="B2049" s="419" t="s">
        <v>10758</v>
      </c>
      <c r="C2049" s="421" t="s">
        <v>89</v>
      </c>
      <c r="D2049" s="413"/>
      <c r="E2049" s="413">
        <v>4.46</v>
      </c>
    </row>
    <row r="2050" spans="1:5" ht="25.5">
      <c r="A2050" s="390">
        <v>10578</v>
      </c>
      <c r="B2050" s="418" t="s">
        <v>10759</v>
      </c>
      <c r="C2050" s="420" t="s">
        <v>89</v>
      </c>
      <c r="D2050" s="412"/>
      <c r="E2050" s="412">
        <v>7.77</v>
      </c>
    </row>
    <row r="2051" spans="1:5" ht="25.5">
      <c r="A2051" s="389">
        <v>666</v>
      </c>
      <c r="B2051" s="419" t="s">
        <v>10760</v>
      </c>
      <c r="C2051" s="421" t="s">
        <v>89</v>
      </c>
      <c r="D2051" s="413"/>
      <c r="E2051" s="413">
        <v>7.71</v>
      </c>
    </row>
    <row r="2052" spans="1:5" ht="25.5">
      <c r="A2052" s="390">
        <v>665</v>
      </c>
      <c r="B2052" s="418" t="s">
        <v>10761</v>
      </c>
      <c r="C2052" s="420" t="s">
        <v>89</v>
      </c>
      <c r="D2052" s="412"/>
      <c r="E2052" s="412">
        <v>14.45</v>
      </c>
    </row>
    <row r="2053" spans="1:5" ht="25.5">
      <c r="A2053" s="389">
        <v>10577</v>
      </c>
      <c r="B2053" s="419" t="s">
        <v>10762</v>
      </c>
      <c r="C2053" s="421" t="s">
        <v>89</v>
      </c>
      <c r="D2053" s="413"/>
      <c r="E2053" s="413">
        <v>11.31</v>
      </c>
    </row>
    <row r="2054" spans="1:5" ht="25.5">
      <c r="A2054" s="390">
        <v>10583</v>
      </c>
      <c r="B2054" s="418" t="s">
        <v>10763</v>
      </c>
      <c r="C2054" s="420" t="s">
        <v>89</v>
      </c>
      <c r="D2054" s="412"/>
      <c r="E2054" s="412">
        <v>6.34</v>
      </c>
    </row>
    <row r="2055" spans="1:5" ht="25.5">
      <c r="A2055" s="389">
        <v>10579</v>
      </c>
      <c r="B2055" s="419" t="s">
        <v>10764</v>
      </c>
      <c r="C2055" s="421" t="s">
        <v>89</v>
      </c>
      <c r="D2055" s="413"/>
      <c r="E2055" s="413">
        <v>10.35</v>
      </c>
    </row>
    <row r="2056" spans="1:5" ht="25.5">
      <c r="A2056" s="390">
        <v>10582</v>
      </c>
      <c r="B2056" s="418" t="s">
        <v>10765</v>
      </c>
      <c r="C2056" s="420" t="s">
        <v>89</v>
      </c>
      <c r="D2056" s="412"/>
      <c r="E2056" s="412">
        <v>3.62</v>
      </c>
    </row>
    <row r="2057" spans="1:5">
      <c r="A2057" s="389">
        <v>2436</v>
      </c>
      <c r="B2057" s="419" t="s">
        <v>26</v>
      </c>
      <c r="C2057" s="421" t="s">
        <v>19</v>
      </c>
      <c r="D2057" s="413"/>
      <c r="E2057" s="413">
        <v>13.22</v>
      </c>
    </row>
    <row r="2058" spans="1:5">
      <c r="A2058" s="390">
        <v>2439</v>
      </c>
      <c r="B2058" s="418" t="s">
        <v>6393</v>
      </c>
      <c r="C2058" s="420" t="s">
        <v>19</v>
      </c>
      <c r="D2058" s="412"/>
      <c r="E2058" s="412">
        <v>17.04</v>
      </c>
    </row>
    <row r="2059" spans="1:5" ht="25.5">
      <c r="A2059" s="389">
        <v>10998</v>
      </c>
      <c r="B2059" s="419" t="s">
        <v>6394</v>
      </c>
      <c r="C2059" s="421" t="s">
        <v>54</v>
      </c>
      <c r="D2059" s="413"/>
      <c r="E2059" s="413">
        <v>16.55</v>
      </c>
    </row>
    <row r="2060" spans="1:5" ht="25.5">
      <c r="A2060" s="390">
        <v>11002</v>
      </c>
      <c r="B2060" s="418" t="s">
        <v>6395</v>
      </c>
      <c r="C2060" s="420" t="s">
        <v>54</v>
      </c>
      <c r="D2060" s="412"/>
      <c r="E2060" s="412">
        <v>16.84</v>
      </c>
    </row>
    <row r="2061" spans="1:5" ht="25.5">
      <c r="A2061" s="389">
        <v>10999</v>
      </c>
      <c r="B2061" s="419" t="s">
        <v>6396</v>
      </c>
      <c r="C2061" s="421" t="s">
        <v>54</v>
      </c>
      <c r="D2061" s="413"/>
      <c r="E2061" s="413">
        <v>14.53</v>
      </c>
    </row>
    <row r="2062" spans="1:5" ht="25.5">
      <c r="A2062" s="390">
        <v>10997</v>
      </c>
      <c r="B2062" s="418" t="s">
        <v>6397</v>
      </c>
      <c r="C2062" s="420" t="s">
        <v>54</v>
      </c>
      <c r="D2062" s="412"/>
      <c r="E2062" s="412">
        <v>16</v>
      </c>
    </row>
    <row r="2063" spans="1:5" ht="25.5">
      <c r="A2063" s="389">
        <v>2685</v>
      </c>
      <c r="B2063" s="419" t="s">
        <v>6398</v>
      </c>
      <c r="C2063" s="421" t="s">
        <v>86</v>
      </c>
      <c r="D2063" s="413"/>
      <c r="E2063" s="413">
        <v>3.74</v>
      </c>
    </row>
    <row r="2064" spans="1:5" ht="25.5">
      <c r="A2064" s="390">
        <v>2680</v>
      </c>
      <c r="B2064" s="418" t="s">
        <v>6399</v>
      </c>
      <c r="C2064" s="420" t="s">
        <v>86</v>
      </c>
      <c r="D2064" s="412"/>
      <c r="E2064" s="412">
        <v>6.92</v>
      </c>
    </row>
    <row r="2065" spans="1:5" ht="25.5">
      <c r="A2065" s="389">
        <v>2684</v>
      </c>
      <c r="B2065" s="419" t="s">
        <v>14781</v>
      </c>
      <c r="C2065" s="421" t="s">
        <v>86</v>
      </c>
      <c r="D2065" s="413"/>
      <c r="E2065" s="413">
        <v>5.54</v>
      </c>
    </row>
    <row r="2066" spans="1:5" ht="25.5">
      <c r="A2066" s="390">
        <v>2673</v>
      </c>
      <c r="B2066" s="418" t="s">
        <v>6400</v>
      </c>
      <c r="C2066" s="420" t="s">
        <v>86</v>
      </c>
      <c r="D2066" s="412"/>
      <c r="E2066" s="412">
        <v>1.81</v>
      </c>
    </row>
    <row r="2067" spans="1:5" ht="25.5">
      <c r="A2067" s="389">
        <v>2682</v>
      </c>
      <c r="B2067" s="419" t="s">
        <v>6401</v>
      </c>
      <c r="C2067" s="421" t="s">
        <v>86</v>
      </c>
      <c r="D2067" s="413"/>
      <c r="E2067" s="413">
        <v>17.809999999999999</v>
      </c>
    </row>
    <row r="2068" spans="1:5" ht="25.5">
      <c r="A2068" s="390">
        <v>2681</v>
      </c>
      <c r="B2068" s="418" t="s">
        <v>6402</v>
      </c>
      <c r="C2068" s="420" t="s">
        <v>86</v>
      </c>
      <c r="D2068" s="412"/>
      <c r="E2068" s="412">
        <v>8.9</v>
      </c>
    </row>
    <row r="2069" spans="1:5" ht="25.5">
      <c r="A2069" s="389">
        <v>2686</v>
      </c>
      <c r="B2069" s="419" t="s">
        <v>6403</v>
      </c>
      <c r="C2069" s="421" t="s">
        <v>86</v>
      </c>
      <c r="D2069" s="413"/>
      <c r="E2069" s="413">
        <v>22.53</v>
      </c>
    </row>
    <row r="2070" spans="1:5" ht="25.5">
      <c r="A2070" s="390">
        <v>2674</v>
      </c>
      <c r="B2070" s="418" t="s">
        <v>6404</v>
      </c>
      <c r="C2070" s="420" t="s">
        <v>86</v>
      </c>
      <c r="D2070" s="412"/>
      <c r="E2070" s="412">
        <v>2.4700000000000002</v>
      </c>
    </row>
    <row r="2071" spans="1:5" ht="25.5">
      <c r="A2071" s="389">
        <v>2683</v>
      </c>
      <c r="B2071" s="419" t="s">
        <v>6405</v>
      </c>
      <c r="C2071" s="421" t="s">
        <v>86</v>
      </c>
      <c r="D2071" s="413"/>
      <c r="E2071" s="413">
        <v>34.31</v>
      </c>
    </row>
    <row r="2072" spans="1:5" ht="38.25">
      <c r="A2072" s="390">
        <v>21136</v>
      </c>
      <c r="B2072" s="418" t="s">
        <v>6406</v>
      </c>
      <c r="C2072" s="420" t="s">
        <v>86</v>
      </c>
      <c r="D2072" s="412"/>
      <c r="E2072" s="412">
        <v>4.71</v>
      </c>
    </row>
    <row r="2073" spans="1:5" ht="38.25">
      <c r="A2073" s="389">
        <v>21129</v>
      </c>
      <c r="B2073" s="419" t="s">
        <v>6407</v>
      </c>
      <c r="C2073" s="421" t="s">
        <v>86</v>
      </c>
      <c r="D2073" s="413"/>
      <c r="E2073" s="413">
        <v>3.08</v>
      </c>
    </row>
    <row r="2074" spans="1:5" ht="38.25">
      <c r="A2074" s="390">
        <v>21128</v>
      </c>
      <c r="B2074" s="418" t="s">
        <v>6408</v>
      </c>
      <c r="C2074" s="420" t="s">
        <v>86</v>
      </c>
      <c r="D2074" s="412"/>
      <c r="E2074" s="412">
        <v>4</v>
      </c>
    </row>
    <row r="2075" spans="1:5" ht="38.25">
      <c r="A2075" s="389">
        <v>21132</v>
      </c>
      <c r="B2075" s="419" t="s">
        <v>6409</v>
      </c>
      <c r="C2075" s="421" t="s">
        <v>86</v>
      </c>
      <c r="D2075" s="413"/>
      <c r="E2075" s="413">
        <v>29.57</v>
      </c>
    </row>
    <row r="2076" spans="1:5" ht="76.5">
      <c r="A2076" s="390">
        <v>21130</v>
      </c>
      <c r="B2076" s="418" t="s">
        <v>14782</v>
      </c>
      <c r="C2076" s="420" t="s">
        <v>86</v>
      </c>
      <c r="D2076" s="412"/>
      <c r="E2076" s="412">
        <v>9.67</v>
      </c>
    </row>
    <row r="2077" spans="1:5" ht="38.25">
      <c r="A2077" s="389">
        <v>21135</v>
      </c>
      <c r="B2077" s="419" t="s">
        <v>10766</v>
      </c>
      <c r="C2077" s="421" t="s">
        <v>86</v>
      </c>
      <c r="D2077" s="413"/>
      <c r="E2077" s="413">
        <v>7.03</v>
      </c>
    </row>
    <row r="2078" spans="1:5" ht="38.25">
      <c r="A2078" s="390">
        <v>21134</v>
      </c>
      <c r="B2078" s="418" t="s">
        <v>10767</v>
      </c>
      <c r="C2078" s="420" t="s">
        <v>86</v>
      </c>
      <c r="D2078" s="412"/>
      <c r="E2078" s="412">
        <v>12.48</v>
      </c>
    </row>
    <row r="2079" spans="1:5" ht="38.25">
      <c r="A2079" s="389">
        <v>13057</v>
      </c>
      <c r="B2079" s="419" t="s">
        <v>10768</v>
      </c>
      <c r="C2079" s="421" t="s">
        <v>10769</v>
      </c>
      <c r="D2079" s="413"/>
      <c r="E2079" s="413">
        <v>21131</v>
      </c>
    </row>
    <row r="2080" spans="1:5" ht="38.25">
      <c r="A2080" s="390">
        <v>21133</v>
      </c>
      <c r="B2080" s="418" t="s">
        <v>10770</v>
      </c>
      <c r="C2080" s="420" t="s">
        <v>86</v>
      </c>
      <c r="D2080" s="412"/>
      <c r="E2080" s="412">
        <v>24.74</v>
      </c>
    </row>
    <row r="2081" spans="1:5" ht="38.25">
      <c r="A2081" s="389">
        <v>13057</v>
      </c>
      <c r="B2081" s="419" t="s">
        <v>10771</v>
      </c>
      <c r="C2081" s="421" t="s">
        <v>10769</v>
      </c>
      <c r="D2081" s="413"/>
      <c r="E2081" s="413">
        <v>21137</v>
      </c>
    </row>
    <row r="2082" spans="1:5" ht="25.5">
      <c r="A2082" s="390">
        <v>2504</v>
      </c>
      <c r="B2082" s="418" t="s">
        <v>6410</v>
      </c>
      <c r="C2082" s="420" t="s">
        <v>86</v>
      </c>
      <c r="D2082" s="412"/>
      <c r="E2082" s="412">
        <v>5.18</v>
      </c>
    </row>
    <row r="2083" spans="1:5" ht="25.5">
      <c r="A2083" s="389">
        <v>2501</v>
      </c>
      <c r="B2083" s="419" t="s">
        <v>6411</v>
      </c>
      <c r="C2083" s="421" t="s">
        <v>86</v>
      </c>
      <c r="D2083" s="413"/>
      <c r="E2083" s="413">
        <v>7.68</v>
      </c>
    </row>
    <row r="2084" spans="1:5" ht="25.5">
      <c r="A2084" s="390">
        <v>2502</v>
      </c>
      <c r="B2084" s="418" t="s">
        <v>6412</v>
      </c>
      <c r="C2084" s="420" t="s">
        <v>86</v>
      </c>
      <c r="D2084" s="412"/>
      <c r="E2084" s="412">
        <v>10.68</v>
      </c>
    </row>
    <row r="2085" spans="1:5" ht="25.5">
      <c r="A2085" s="389">
        <v>2503</v>
      </c>
      <c r="B2085" s="419" t="s">
        <v>6413</v>
      </c>
      <c r="C2085" s="421" t="s">
        <v>86</v>
      </c>
      <c r="D2085" s="413"/>
      <c r="E2085" s="413">
        <v>14.57</v>
      </c>
    </row>
    <row r="2086" spans="1:5" ht="25.5">
      <c r="A2086" s="390">
        <v>2500</v>
      </c>
      <c r="B2086" s="418" t="s">
        <v>6414</v>
      </c>
      <c r="C2086" s="420" t="s">
        <v>86</v>
      </c>
      <c r="D2086" s="412"/>
      <c r="E2086" s="412">
        <v>20.99</v>
      </c>
    </row>
    <row r="2087" spans="1:5" ht="25.5">
      <c r="A2087" s="389">
        <v>2505</v>
      </c>
      <c r="B2087" s="419" t="s">
        <v>6415</v>
      </c>
      <c r="C2087" s="421" t="s">
        <v>86</v>
      </c>
      <c r="D2087" s="413"/>
      <c r="E2087" s="413">
        <v>27.19</v>
      </c>
    </row>
    <row r="2088" spans="1:5" ht="25.5">
      <c r="A2088" s="390">
        <v>12056</v>
      </c>
      <c r="B2088" s="418" t="s">
        <v>6416</v>
      </c>
      <c r="C2088" s="420" t="s">
        <v>86</v>
      </c>
      <c r="D2088" s="412"/>
      <c r="E2088" s="412">
        <v>6.97</v>
      </c>
    </row>
    <row r="2089" spans="1:5" ht="25.5">
      <c r="A2089" s="389">
        <v>12057</v>
      </c>
      <c r="B2089" s="419" t="s">
        <v>6417</v>
      </c>
      <c r="C2089" s="421" t="s">
        <v>86</v>
      </c>
      <c r="D2089" s="413"/>
      <c r="E2089" s="413">
        <v>6.17</v>
      </c>
    </row>
    <row r="2090" spans="1:5" ht="25.5">
      <c r="A2090" s="390">
        <v>12059</v>
      </c>
      <c r="B2090" s="418" t="s">
        <v>6418</v>
      </c>
      <c r="C2090" s="420" t="s">
        <v>86</v>
      </c>
      <c r="D2090" s="412"/>
      <c r="E2090" s="412">
        <v>3.37</v>
      </c>
    </row>
    <row r="2091" spans="1:5" ht="25.5">
      <c r="A2091" s="389">
        <v>12058</v>
      </c>
      <c r="B2091" s="419" t="s">
        <v>6419</v>
      </c>
      <c r="C2091" s="421" t="s">
        <v>86</v>
      </c>
      <c r="D2091" s="413"/>
      <c r="E2091" s="413">
        <v>4.67</v>
      </c>
    </row>
    <row r="2092" spans="1:5" ht="25.5">
      <c r="A2092" s="390">
        <v>12060</v>
      </c>
      <c r="B2092" s="418" t="s">
        <v>6420</v>
      </c>
      <c r="C2092" s="420" t="s">
        <v>86</v>
      </c>
      <c r="D2092" s="412"/>
      <c r="E2092" s="412">
        <v>11.87</v>
      </c>
    </row>
    <row r="2093" spans="1:5" ht="25.5">
      <c r="A2093" s="389">
        <v>12061</v>
      </c>
      <c r="B2093" s="419" t="s">
        <v>13458</v>
      </c>
      <c r="C2093" s="421" t="s">
        <v>86</v>
      </c>
      <c r="D2093" s="413"/>
      <c r="E2093" s="413">
        <v>9.67</v>
      </c>
    </row>
    <row r="2094" spans="1:5" ht="25.5">
      <c r="A2094" s="390">
        <v>12062</v>
      </c>
      <c r="B2094" s="418" t="s">
        <v>6421</v>
      </c>
      <c r="C2094" s="420" t="s">
        <v>86</v>
      </c>
      <c r="D2094" s="412"/>
      <c r="E2094" s="412">
        <v>17.84</v>
      </c>
    </row>
    <row r="2095" spans="1:5" ht="38.25">
      <c r="A2095" s="389">
        <v>2498</v>
      </c>
      <c r="B2095" s="419" t="s">
        <v>6422</v>
      </c>
      <c r="C2095" s="421" t="s">
        <v>86</v>
      </c>
      <c r="D2095" s="413"/>
      <c r="E2095" s="413">
        <v>4.17</v>
      </c>
    </row>
    <row r="2096" spans="1:5" ht="25.5">
      <c r="A2096" s="390">
        <v>2687</v>
      </c>
      <c r="B2096" s="418" t="s">
        <v>6423</v>
      </c>
      <c r="C2096" s="420" t="s">
        <v>86</v>
      </c>
      <c r="D2096" s="412"/>
      <c r="E2096" s="412">
        <v>1.19</v>
      </c>
    </row>
    <row r="2097" spans="1:5" ht="25.5">
      <c r="A2097" s="389">
        <v>2689</v>
      </c>
      <c r="B2097" s="419" t="s">
        <v>6424</v>
      </c>
      <c r="C2097" s="421" t="s">
        <v>86</v>
      </c>
      <c r="D2097" s="413"/>
      <c r="E2097" s="413">
        <v>1.51</v>
      </c>
    </row>
    <row r="2098" spans="1:5" ht="25.5">
      <c r="A2098" s="390">
        <v>2688</v>
      </c>
      <c r="B2098" s="418" t="s">
        <v>10772</v>
      </c>
      <c r="C2098" s="420" t="s">
        <v>86</v>
      </c>
      <c r="D2098" s="412"/>
      <c r="E2098" s="412">
        <v>1.98</v>
      </c>
    </row>
    <row r="2099" spans="1:5" ht="25.5">
      <c r="A2099" s="389">
        <v>2690</v>
      </c>
      <c r="B2099" s="419" t="s">
        <v>10773</v>
      </c>
      <c r="C2099" s="421" t="s">
        <v>86</v>
      </c>
      <c r="D2099" s="413"/>
      <c r="E2099" s="413">
        <v>2.93</v>
      </c>
    </row>
    <row r="2100" spans="1:5" ht="25.5">
      <c r="A2100" s="390">
        <v>2676</v>
      </c>
      <c r="B2100" s="418" t="s">
        <v>6425</v>
      </c>
      <c r="C2100" s="420" t="s">
        <v>86</v>
      </c>
      <c r="D2100" s="412"/>
      <c r="E2100" s="412">
        <v>1.29</v>
      </c>
    </row>
    <row r="2101" spans="1:5" ht="25.5">
      <c r="A2101" s="389">
        <v>2678</v>
      </c>
      <c r="B2101" s="419" t="s">
        <v>6426</v>
      </c>
      <c r="C2101" s="421" t="s">
        <v>86</v>
      </c>
      <c r="D2101" s="413"/>
      <c r="E2101" s="413">
        <v>1.81</v>
      </c>
    </row>
    <row r="2102" spans="1:5" ht="25.5">
      <c r="A2102" s="390">
        <v>2679</v>
      </c>
      <c r="B2102" s="418" t="s">
        <v>6427</v>
      </c>
      <c r="C2102" s="420" t="s">
        <v>86</v>
      </c>
      <c r="D2102" s="412"/>
      <c r="E2102" s="412">
        <v>2.64</v>
      </c>
    </row>
    <row r="2103" spans="1:5" ht="25.5">
      <c r="A2103" s="389">
        <v>12070</v>
      </c>
      <c r="B2103" s="419" t="s">
        <v>6428</v>
      </c>
      <c r="C2103" s="421" t="s">
        <v>86</v>
      </c>
      <c r="D2103" s="413"/>
      <c r="E2103" s="413">
        <v>2.4</v>
      </c>
    </row>
    <row r="2104" spans="1:5" ht="25.5">
      <c r="A2104" s="390">
        <v>2675</v>
      </c>
      <c r="B2104" s="418" t="s">
        <v>6429</v>
      </c>
      <c r="C2104" s="420" t="s">
        <v>86</v>
      </c>
      <c r="D2104" s="412"/>
      <c r="E2104" s="412">
        <v>3.37</v>
      </c>
    </row>
    <row r="2105" spans="1:5" ht="25.5">
      <c r="A2105" s="389">
        <v>12067</v>
      </c>
      <c r="B2105" s="419" t="s">
        <v>6430</v>
      </c>
      <c r="C2105" s="421" t="s">
        <v>86</v>
      </c>
      <c r="D2105" s="413"/>
      <c r="E2105" s="413">
        <v>4.2699999999999996</v>
      </c>
    </row>
    <row r="2106" spans="1:5">
      <c r="A2106" s="390">
        <v>2446</v>
      </c>
      <c r="B2106" s="418" t="s">
        <v>6431</v>
      </c>
      <c r="C2106" s="420" t="s">
        <v>86</v>
      </c>
      <c r="D2106" s="412"/>
      <c r="E2106" s="412">
        <v>9</v>
      </c>
    </row>
    <row r="2107" spans="1:5">
      <c r="A2107" s="389">
        <v>2442</v>
      </c>
      <c r="B2107" s="419" t="s">
        <v>6432</v>
      </c>
      <c r="C2107" s="421" t="s">
        <v>86</v>
      </c>
      <c r="D2107" s="413"/>
      <c r="E2107" s="413">
        <v>14.55</v>
      </c>
    </row>
    <row r="2108" spans="1:5">
      <c r="A2108" s="390">
        <v>2438</v>
      </c>
      <c r="B2108" s="418" t="s">
        <v>6433</v>
      </c>
      <c r="C2108" s="420" t="s">
        <v>19</v>
      </c>
      <c r="D2108" s="412"/>
      <c r="E2108" s="412">
        <v>20.28</v>
      </c>
    </row>
    <row r="2109" spans="1:5" ht="76.5">
      <c r="A2109" s="389">
        <v>36486</v>
      </c>
      <c r="B2109" s="419" t="s">
        <v>14783</v>
      </c>
      <c r="C2109" s="421" t="s">
        <v>89</v>
      </c>
      <c r="D2109" s="413"/>
      <c r="E2109" s="413">
        <v>30110.12</v>
      </c>
    </row>
    <row r="2110" spans="1:5" ht="76.5">
      <c r="A2110" s="390">
        <v>37777</v>
      </c>
      <c r="B2110" s="418" t="s">
        <v>10774</v>
      </c>
      <c r="C2110" s="420" t="s">
        <v>89</v>
      </c>
      <c r="D2110" s="412"/>
      <c r="E2110" s="412">
        <v>141757.87</v>
      </c>
    </row>
    <row r="2111" spans="1:5" ht="76.5">
      <c r="A2111" s="389">
        <v>3355</v>
      </c>
      <c r="B2111" s="419" t="s">
        <v>10775</v>
      </c>
      <c r="C2111" s="421" t="s">
        <v>19</v>
      </c>
      <c r="D2111" s="413"/>
      <c r="E2111" s="413">
        <v>15.75</v>
      </c>
    </row>
    <row r="2112" spans="1:5">
      <c r="A2112" s="390">
        <v>12624</v>
      </c>
      <c r="B2112" s="418" t="s">
        <v>6434</v>
      </c>
      <c r="C2112" s="420" t="s">
        <v>89</v>
      </c>
      <c r="D2112" s="412"/>
      <c r="E2112" s="412">
        <v>9.7899999999999991</v>
      </c>
    </row>
    <row r="2113" spans="1:5" ht="63.75">
      <c r="A2113" s="389">
        <v>10636</v>
      </c>
      <c r="B2113" s="419" t="s">
        <v>10776</v>
      </c>
      <c r="C2113" s="421" t="s">
        <v>89</v>
      </c>
      <c r="D2113" s="413"/>
      <c r="E2113" s="413">
        <v>150947.35999999999</v>
      </c>
    </row>
    <row r="2114" spans="1:5" ht="76.5">
      <c r="A2114" s="390">
        <v>10637</v>
      </c>
      <c r="B2114" s="418" t="s">
        <v>14784</v>
      </c>
      <c r="C2114" s="420" t="s">
        <v>89</v>
      </c>
      <c r="D2114" s="412"/>
      <c r="E2114" s="412">
        <v>170218.77</v>
      </c>
    </row>
    <row r="2115" spans="1:5" ht="63.75">
      <c r="A2115" s="389">
        <v>10638</v>
      </c>
      <c r="B2115" s="419" t="s">
        <v>10777</v>
      </c>
      <c r="C2115" s="421" t="s">
        <v>89</v>
      </c>
      <c r="D2115" s="413"/>
      <c r="E2115" s="413">
        <v>226044.35</v>
      </c>
    </row>
    <row r="2116" spans="1:5" ht="63.75">
      <c r="A2116" s="390">
        <v>10635</v>
      </c>
      <c r="B2116" s="418" t="s">
        <v>10778</v>
      </c>
      <c r="C2116" s="420" t="s">
        <v>89</v>
      </c>
      <c r="D2116" s="412"/>
      <c r="E2116" s="412">
        <v>93084.13</v>
      </c>
    </row>
    <row r="2117" spans="1:5" ht="63.75">
      <c r="A2117" s="389">
        <v>10634</v>
      </c>
      <c r="B2117" s="419" t="s">
        <v>10779</v>
      </c>
      <c r="C2117" s="421" t="s">
        <v>89</v>
      </c>
      <c r="D2117" s="413"/>
      <c r="E2117" s="413">
        <v>94292.01</v>
      </c>
    </row>
    <row r="2118" spans="1:5" ht="25.5">
      <c r="A2118" s="390">
        <v>506</v>
      </c>
      <c r="B2118" s="418" t="s">
        <v>6435</v>
      </c>
      <c r="C2118" s="420" t="s">
        <v>2702</v>
      </c>
      <c r="D2118" s="412"/>
      <c r="E2118" s="412">
        <v>1542</v>
      </c>
    </row>
    <row r="2119" spans="1:5" ht="25.5">
      <c r="A2119" s="389">
        <v>504</v>
      </c>
      <c r="B2119" s="419" t="s">
        <v>6436</v>
      </c>
      <c r="C2119" s="421" t="s">
        <v>2702</v>
      </c>
      <c r="D2119" s="413"/>
      <c r="E2119" s="413">
        <v>1711.24</v>
      </c>
    </row>
    <row r="2120" spans="1:5" ht="25.5">
      <c r="A2120" s="390">
        <v>503</v>
      </c>
      <c r="B2120" s="418" t="s">
        <v>6436</v>
      </c>
      <c r="C2120" s="420" t="s">
        <v>54</v>
      </c>
      <c r="D2120" s="412"/>
      <c r="E2120" s="412">
        <v>1.71</v>
      </c>
    </row>
    <row r="2121" spans="1:5" ht="25.5">
      <c r="A2121" s="389">
        <v>508</v>
      </c>
      <c r="B2121" s="419" t="s">
        <v>6437</v>
      </c>
      <c r="C2121" s="421" t="s">
        <v>54</v>
      </c>
      <c r="D2121" s="413"/>
      <c r="E2121" s="413">
        <v>1.37</v>
      </c>
    </row>
    <row r="2122" spans="1:5" ht="25.5">
      <c r="A2122" s="390">
        <v>505</v>
      </c>
      <c r="B2122" s="418" t="s">
        <v>6438</v>
      </c>
      <c r="C2122" s="420" t="s">
        <v>54</v>
      </c>
      <c r="D2122" s="412"/>
      <c r="E2122" s="412">
        <v>1.54</v>
      </c>
    </row>
    <row r="2123" spans="1:5" ht="25.5">
      <c r="A2123" s="389">
        <v>626</v>
      </c>
      <c r="B2123" s="419" t="s">
        <v>6439</v>
      </c>
      <c r="C2123" s="421" t="s">
        <v>54</v>
      </c>
      <c r="D2123" s="413"/>
      <c r="E2123" s="413">
        <v>8.43</v>
      </c>
    </row>
    <row r="2124" spans="1:5">
      <c r="A2124" s="390">
        <v>2696</v>
      </c>
      <c r="B2124" s="418" t="s">
        <v>6440</v>
      </c>
      <c r="C2124" s="420" t="s">
        <v>19</v>
      </c>
      <c r="D2124" s="412"/>
      <c r="E2124" s="412">
        <v>11.24</v>
      </c>
    </row>
    <row r="2125" spans="1:5">
      <c r="A2125" s="389">
        <v>4083</v>
      </c>
      <c r="B2125" s="419" t="s">
        <v>6441</v>
      </c>
      <c r="C2125" s="421" t="s">
        <v>19</v>
      </c>
      <c r="D2125" s="413"/>
      <c r="E2125" s="413">
        <v>26.69</v>
      </c>
    </row>
    <row r="2126" spans="1:5" ht="25.5">
      <c r="A2126" s="390">
        <v>2705</v>
      </c>
      <c r="B2126" s="418" t="s">
        <v>6442</v>
      </c>
      <c r="C2126" s="420" t="s">
        <v>2711</v>
      </c>
      <c r="D2126" s="412"/>
      <c r="E2126" s="412">
        <v>0.48</v>
      </c>
    </row>
    <row r="2127" spans="1:5" ht="25.5">
      <c r="A2127" s="389">
        <v>11683</v>
      </c>
      <c r="B2127" s="419" t="s">
        <v>13459</v>
      </c>
      <c r="C2127" s="421" t="s">
        <v>89</v>
      </c>
      <c r="D2127" s="413"/>
      <c r="E2127" s="413">
        <v>21.72</v>
      </c>
    </row>
    <row r="2128" spans="1:5" ht="25.5">
      <c r="A2128" s="390">
        <v>11684</v>
      </c>
      <c r="B2128" s="418" t="s">
        <v>6443</v>
      </c>
      <c r="C2128" s="420" t="s">
        <v>89</v>
      </c>
      <c r="D2128" s="412"/>
      <c r="E2128" s="412">
        <v>23.9</v>
      </c>
    </row>
    <row r="2129" spans="1:5" ht="25.5">
      <c r="A2129" s="389">
        <v>11681</v>
      </c>
      <c r="B2129" s="419" t="s">
        <v>6444</v>
      </c>
      <c r="C2129" s="421" t="s">
        <v>89</v>
      </c>
      <c r="D2129" s="413"/>
      <c r="E2129" s="413">
        <v>5.2</v>
      </c>
    </row>
    <row r="2130" spans="1:5" ht="25.5">
      <c r="A2130" s="390">
        <v>6141</v>
      </c>
      <c r="B2130" s="418" t="s">
        <v>10780</v>
      </c>
      <c r="C2130" s="420" t="s">
        <v>89</v>
      </c>
      <c r="D2130" s="412"/>
      <c r="E2130" s="412">
        <v>2.56</v>
      </c>
    </row>
    <row r="2131" spans="1:5">
      <c r="A2131" s="389">
        <v>2706</v>
      </c>
      <c r="B2131" s="419" t="s">
        <v>6445</v>
      </c>
      <c r="C2131" s="421" t="s">
        <v>19</v>
      </c>
      <c r="D2131" s="413"/>
      <c r="E2131" s="413">
        <v>66.97</v>
      </c>
    </row>
    <row r="2132" spans="1:5">
      <c r="A2132" s="390">
        <v>2707</v>
      </c>
      <c r="B2132" s="418" t="s">
        <v>6446</v>
      </c>
      <c r="C2132" s="420" t="s">
        <v>19</v>
      </c>
      <c r="D2132" s="412"/>
      <c r="E2132" s="412">
        <v>84.35</v>
      </c>
    </row>
    <row r="2133" spans="1:5">
      <c r="A2133" s="389">
        <v>2708</v>
      </c>
      <c r="B2133" s="419" t="s">
        <v>10781</v>
      </c>
      <c r="C2133" s="421" t="s">
        <v>19</v>
      </c>
      <c r="D2133" s="413"/>
      <c r="E2133" s="413">
        <v>110.8</v>
      </c>
    </row>
    <row r="2134" spans="1:5">
      <c r="A2134" s="390">
        <v>34779</v>
      </c>
      <c r="B2134" s="418" t="s">
        <v>6447</v>
      </c>
      <c r="C2134" s="420" t="s">
        <v>19</v>
      </c>
      <c r="D2134" s="412"/>
      <c r="E2134" s="412">
        <v>66.97</v>
      </c>
    </row>
    <row r="2135" spans="1:5">
      <c r="A2135" s="389">
        <v>34780</v>
      </c>
      <c r="B2135" s="419" t="s">
        <v>6448</v>
      </c>
      <c r="C2135" s="421" t="s">
        <v>19</v>
      </c>
      <c r="D2135" s="413"/>
      <c r="E2135" s="413">
        <v>84.63</v>
      </c>
    </row>
    <row r="2136" spans="1:5">
      <c r="A2136" s="390">
        <v>34782</v>
      </c>
      <c r="B2136" s="418" t="s">
        <v>6449</v>
      </c>
      <c r="C2136" s="420" t="s">
        <v>19</v>
      </c>
      <c r="D2136" s="412"/>
      <c r="E2136" s="412">
        <v>110.8</v>
      </c>
    </row>
    <row r="2137" spans="1:5">
      <c r="A2137" s="389">
        <v>34783</v>
      </c>
      <c r="B2137" s="419" t="s">
        <v>6450</v>
      </c>
      <c r="C2137" s="421" t="s">
        <v>19</v>
      </c>
      <c r="D2137" s="413"/>
      <c r="E2137" s="413">
        <v>77.34</v>
      </c>
    </row>
    <row r="2138" spans="1:5">
      <c r="A2138" s="390">
        <v>34785</v>
      </c>
      <c r="B2138" s="418" t="s">
        <v>6451</v>
      </c>
      <c r="C2138" s="420" t="s">
        <v>19</v>
      </c>
      <c r="D2138" s="412"/>
      <c r="E2138" s="412">
        <v>66.959999999999994</v>
      </c>
    </row>
    <row r="2139" spans="1:5" ht="25.5">
      <c r="A2139" s="389">
        <v>1101</v>
      </c>
      <c r="B2139" s="419" t="s">
        <v>6452</v>
      </c>
      <c r="C2139" s="421" t="s">
        <v>89</v>
      </c>
      <c r="D2139" s="413"/>
      <c r="E2139" s="413">
        <v>11.24</v>
      </c>
    </row>
    <row r="2140" spans="1:5" ht="25.5">
      <c r="A2140" s="390">
        <v>1049</v>
      </c>
      <c r="B2140" s="418" t="s">
        <v>6453</v>
      </c>
      <c r="C2140" s="420" t="s">
        <v>89</v>
      </c>
      <c r="D2140" s="412"/>
      <c r="E2140" s="412">
        <v>4.43</v>
      </c>
    </row>
    <row r="2141" spans="1:5" ht="25.5">
      <c r="A2141" s="389">
        <v>1099</v>
      </c>
      <c r="B2141" s="419" t="s">
        <v>6454</v>
      </c>
      <c r="C2141" s="421" t="s">
        <v>89</v>
      </c>
      <c r="D2141" s="413"/>
      <c r="E2141" s="413">
        <v>4.5</v>
      </c>
    </row>
    <row r="2142" spans="1:5" ht="25.5">
      <c r="A2142" s="390">
        <v>1050</v>
      </c>
      <c r="B2142" s="418" t="s">
        <v>6455</v>
      </c>
      <c r="C2142" s="420" t="s">
        <v>89</v>
      </c>
      <c r="D2142" s="412"/>
      <c r="E2142" s="412">
        <v>4.43</v>
      </c>
    </row>
    <row r="2143" spans="1:5" ht="25.5">
      <c r="A2143" s="389">
        <v>1100</v>
      </c>
      <c r="B2143" s="419" t="s">
        <v>6456</v>
      </c>
      <c r="C2143" s="421" t="s">
        <v>89</v>
      </c>
      <c r="D2143" s="413"/>
      <c r="E2143" s="413">
        <v>6.7</v>
      </c>
    </row>
    <row r="2144" spans="1:5" ht="25.5">
      <c r="A2144" s="390">
        <v>1098</v>
      </c>
      <c r="B2144" s="418" t="s">
        <v>10782</v>
      </c>
      <c r="C2144" s="420" t="s">
        <v>89</v>
      </c>
      <c r="D2144" s="412"/>
      <c r="E2144" s="412">
        <v>3.88</v>
      </c>
    </row>
    <row r="2145" spans="1:5" ht="25.5">
      <c r="A2145" s="389">
        <v>1102</v>
      </c>
      <c r="B2145" s="419" t="s">
        <v>10783</v>
      </c>
      <c r="C2145" s="421" t="s">
        <v>89</v>
      </c>
      <c r="D2145" s="413"/>
      <c r="E2145" s="413">
        <v>17.559999999999999</v>
      </c>
    </row>
    <row r="2146" spans="1:5" ht="25.5">
      <c r="A2146" s="390">
        <v>1051</v>
      </c>
      <c r="B2146" s="418" t="s">
        <v>6457</v>
      </c>
      <c r="C2146" s="420" t="s">
        <v>89</v>
      </c>
      <c r="D2146" s="412"/>
      <c r="E2146" s="412">
        <v>30.07</v>
      </c>
    </row>
    <row r="2147" spans="1:5" ht="25.5">
      <c r="A2147" s="389">
        <v>11554</v>
      </c>
      <c r="B2147" s="419" t="s">
        <v>6458</v>
      </c>
      <c r="C2147" s="421" t="s">
        <v>89</v>
      </c>
      <c r="D2147" s="413"/>
      <c r="E2147" s="413">
        <v>4.93</v>
      </c>
    </row>
    <row r="2148" spans="1:5" ht="38.25">
      <c r="A2148" s="390">
        <v>2720</v>
      </c>
      <c r="B2148" s="418" t="s">
        <v>6459</v>
      </c>
      <c r="C2148" s="420" t="s">
        <v>19</v>
      </c>
      <c r="D2148" s="412"/>
      <c r="E2148" s="412">
        <v>148.71</v>
      </c>
    </row>
    <row r="2149" spans="1:5" ht="38.25">
      <c r="A2149" s="389">
        <v>2722</v>
      </c>
      <c r="B2149" s="419" t="s">
        <v>14785</v>
      </c>
      <c r="C2149" s="421" t="s">
        <v>19</v>
      </c>
      <c r="D2149" s="413"/>
      <c r="E2149" s="413">
        <v>168.99</v>
      </c>
    </row>
    <row r="2150" spans="1:5" ht="38.25">
      <c r="A2150" s="390">
        <v>2727</v>
      </c>
      <c r="B2150" s="418" t="s">
        <v>6460</v>
      </c>
      <c r="C2150" s="420" t="s">
        <v>19</v>
      </c>
      <c r="D2150" s="412"/>
      <c r="E2150" s="412">
        <v>198.56</v>
      </c>
    </row>
    <row r="2151" spans="1:5" ht="38.25">
      <c r="A2151" s="389">
        <v>2721</v>
      </c>
      <c r="B2151" s="419" t="s">
        <v>10784</v>
      </c>
      <c r="C2151" s="421" t="s">
        <v>19</v>
      </c>
      <c r="D2151" s="413"/>
      <c r="E2151" s="413">
        <v>114.59</v>
      </c>
    </row>
    <row r="2152" spans="1:5" ht="38.25">
      <c r="A2152" s="390">
        <v>10800</v>
      </c>
      <c r="B2152" s="418" t="s">
        <v>10785</v>
      </c>
      <c r="C2152" s="420" t="s">
        <v>19</v>
      </c>
      <c r="D2152" s="412"/>
      <c r="E2152" s="412">
        <v>134.41999999999999</v>
      </c>
    </row>
    <row r="2153" spans="1:5" ht="51">
      <c r="A2153" s="389">
        <v>36483</v>
      </c>
      <c r="B2153" s="419" t="s">
        <v>10786</v>
      </c>
      <c r="C2153" s="421" t="s">
        <v>89</v>
      </c>
      <c r="D2153" s="413"/>
      <c r="E2153" s="413">
        <v>401093.75</v>
      </c>
    </row>
    <row r="2154" spans="1:5" ht="51">
      <c r="A2154" s="390">
        <v>14525</v>
      </c>
      <c r="B2154" s="418" t="s">
        <v>10787</v>
      </c>
      <c r="C2154" s="420" t="s">
        <v>89</v>
      </c>
      <c r="D2154" s="412"/>
      <c r="E2154" s="412">
        <v>419968.75</v>
      </c>
    </row>
    <row r="2155" spans="1:5" ht="63.75">
      <c r="A2155" s="389">
        <v>2719</v>
      </c>
      <c r="B2155" s="419" t="s">
        <v>10788</v>
      </c>
      <c r="C2155" s="421" t="s">
        <v>19</v>
      </c>
      <c r="D2155" s="413"/>
      <c r="E2155" s="413">
        <v>126</v>
      </c>
    </row>
    <row r="2156" spans="1:5" ht="51">
      <c r="A2156" s="390">
        <v>36482</v>
      </c>
      <c r="B2156" s="418" t="s">
        <v>14786</v>
      </c>
      <c r="C2156" s="420" t="s">
        <v>89</v>
      </c>
      <c r="D2156" s="412"/>
      <c r="E2156" s="412">
        <v>360181.7</v>
      </c>
    </row>
    <row r="2157" spans="1:5" ht="51">
      <c r="A2157" s="389">
        <v>36408</v>
      </c>
      <c r="B2157" s="419" t="s">
        <v>10789</v>
      </c>
      <c r="C2157" s="421" t="s">
        <v>89</v>
      </c>
      <c r="D2157" s="413"/>
      <c r="E2157" s="413">
        <v>430350</v>
      </c>
    </row>
    <row r="2158" spans="1:5" ht="51">
      <c r="A2158" s="390">
        <v>2723</v>
      </c>
      <c r="B2158" s="418" t="s">
        <v>10790</v>
      </c>
      <c r="C2158" s="420" t="s">
        <v>89</v>
      </c>
      <c r="D2158" s="412"/>
      <c r="E2158" s="412">
        <v>330312.5</v>
      </c>
    </row>
    <row r="2159" spans="1:5" ht="51">
      <c r="A2159" s="389">
        <v>36481</v>
      </c>
      <c r="B2159" s="419" t="s">
        <v>10791</v>
      </c>
      <c r="C2159" s="421" t="s">
        <v>89</v>
      </c>
      <c r="D2159" s="413"/>
      <c r="E2159" s="413">
        <v>394015.63</v>
      </c>
    </row>
    <row r="2160" spans="1:5" ht="38.25">
      <c r="A2160" s="390">
        <v>10685</v>
      </c>
      <c r="B2160" s="418" t="s">
        <v>10792</v>
      </c>
      <c r="C2160" s="420" t="s">
        <v>89</v>
      </c>
      <c r="D2160" s="412"/>
      <c r="E2160" s="412">
        <v>377500</v>
      </c>
    </row>
    <row r="2161" spans="1:5" ht="38.25">
      <c r="A2161" s="389">
        <v>2726</v>
      </c>
      <c r="B2161" s="419" t="s">
        <v>10793</v>
      </c>
      <c r="C2161" s="421" t="s">
        <v>19</v>
      </c>
      <c r="D2161" s="413"/>
      <c r="E2161" s="413">
        <v>102.66</v>
      </c>
    </row>
    <row r="2162" spans="1:5" ht="25.5">
      <c r="A2162" s="390">
        <v>2724</v>
      </c>
      <c r="B2162" s="418" t="s">
        <v>13460</v>
      </c>
      <c r="C2162" s="420" t="s">
        <v>19</v>
      </c>
      <c r="D2162" s="412"/>
      <c r="E2162" s="412">
        <v>100.86</v>
      </c>
    </row>
    <row r="2163" spans="1:5" ht="63.75">
      <c r="A2163" s="389">
        <v>10749</v>
      </c>
      <c r="B2163" s="419" t="s">
        <v>13461</v>
      </c>
      <c r="C2163" s="421" t="s">
        <v>2682</v>
      </c>
      <c r="D2163" s="413"/>
      <c r="E2163" s="413">
        <v>4.58</v>
      </c>
    </row>
    <row r="2164" spans="1:5" ht="25.5">
      <c r="A2164" s="390">
        <v>4111</v>
      </c>
      <c r="B2164" s="418" t="s">
        <v>10794</v>
      </c>
      <c r="C2164" s="420" t="s">
        <v>89</v>
      </c>
      <c r="D2164" s="412"/>
      <c r="E2164" s="412">
        <v>29.96</v>
      </c>
    </row>
    <row r="2165" spans="1:5" ht="38.25">
      <c r="A2165" s="389">
        <v>26021</v>
      </c>
      <c r="B2165" s="419" t="s">
        <v>10795</v>
      </c>
      <c r="C2165" s="421" t="s">
        <v>89</v>
      </c>
      <c r="D2165" s="413"/>
      <c r="E2165" s="413">
        <v>14.3</v>
      </c>
    </row>
    <row r="2166" spans="1:5">
      <c r="A2166" s="390">
        <v>12</v>
      </c>
      <c r="B2166" s="418" t="s">
        <v>6461</v>
      </c>
      <c r="C2166" s="420" t="s">
        <v>89</v>
      </c>
      <c r="D2166" s="412"/>
      <c r="E2166" s="412">
        <v>4.8499999999999996</v>
      </c>
    </row>
    <row r="2167" spans="1:5" ht="38.25">
      <c r="A2167" s="389">
        <v>37554</v>
      </c>
      <c r="B2167" s="419" t="s">
        <v>13462</v>
      </c>
      <c r="C2167" s="421" t="s">
        <v>89</v>
      </c>
      <c r="D2167" s="413"/>
      <c r="E2167" s="413">
        <v>118.61</v>
      </c>
    </row>
    <row r="2168" spans="1:5" ht="38.25">
      <c r="A2168" s="390">
        <v>37555</v>
      </c>
      <c r="B2168" s="418" t="s">
        <v>13463</v>
      </c>
      <c r="C2168" s="420" t="s">
        <v>89</v>
      </c>
      <c r="D2168" s="412"/>
      <c r="E2168" s="412">
        <v>144.29</v>
      </c>
    </row>
    <row r="2169" spans="1:5" ht="51">
      <c r="A2169" s="389">
        <v>10902</v>
      </c>
      <c r="B2169" s="419" t="s">
        <v>13464</v>
      </c>
      <c r="C2169" s="421" t="s">
        <v>89</v>
      </c>
      <c r="D2169" s="413"/>
      <c r="E2169" s="413">
        <v>36.21</v>
      </c>
    </row>
    <row r="2170" spans="1:5" ht="51">
      <c r="A2170" s="390">
        <v>20965</v>
      </c>
      <c r="B2170" s="418" t="s">
        <v>13465</v>
      </c>
      <c r="C2170" s="420" t="s">
        <v>89</v>
      </c>
      <c r="D2170" s="412"/>
      <c r="E2170" s="412">
        <v>36.54</v>
      </c>
    </row>
    <row r="2171" spans="1:5" ht="51">
      <c r="A2171" s="389">
        <v>20966</v>
      </c>
      <c r="B2171" s="419" t="s">
        <v>13466</v>
      </c>
      <c r="C2171" s="421" t="s">
        <v>89</v>
      </c>
      <c r="D2171" s="413"/>
      <c r="E2171" s="413">
        <v>39.35</v>
      </c>
    </row>
    <row r="2172" spans="1:5" ht="51">
      <c r="A2172" s="390">
        <v>10903</v>
      </c>
      <c r="B2172" s="418" t="s">
        <v>13467</v>
      </c>
      <c r="C2172" s="420" t="s">
        <v>89</v>
      </c>
      <c r="D2172" s="412"/>
      <c r="E2172" s="412">
        <v>59.64</v>
      </c>
    </row>
    <row r="2173" spans="1:5" ht="51">
      <c r="A2173" s="389">
        <v>20967</v>
      </c>
      <c r="B2173" s="419" t="s">
        <v>13468</v>
      </c>
      <c r="C2173" s="421" t="s">
        <v>89</v>
      </c>
      <c r="D2173" s="413"/>
      <c r="E2173" s="413">
        <v>59.64</v>
      </c>
    </row>
    <row r="2174" spans="1:5" ht="51">
      <c r="A2174" s="390">
        <v>20968</v>
      </c>
      <c r="B2174" s="418" t="s">
        <v>13469</v>
      </c>
      <c r="C2174" s="420" t="s">
        <v>89</v>
      </c>
      <c r="D2174" s="412"/>
      <c r="E2174" s="412">
        <v>65.41</v>
      </c>
    </row>
    <row r="2175" spans="1:5" ht="38.25">
      <c r="A2175" s="389">
        <v>11359</v>
      </c>
      <c r="B2175" s="419" t="s">
        <v>10796</v>
      </c>
      <c r="C2175" s="421" t="s">
        <v>89</v>
      </c>
      <c r="D2175" s="413"/>
      <c r="E2175" s="413">
        <v>564.5</v>
      </c>
    </row>
    <row r="2176" spans="1:5" ht="25.5">
      <c r="A2176" s="390">
        <v>10761</v>
      </c>
      <c r="B2176" s="418" t="s">
        <v>6462</v>
      </c>
      <c r="C2176" s="420" t="s">
        <v>19</v>
      </c>
      <c r="D2176" s="412"/>
      <c r="E2176" s="412">
        <v>0.59</v>
      </c>
    </row>
    <row r="2177" spans="1:5" ht="51">
      <c r="A2177" s="389">
        <v>20219</v>
      </c>
      <c r="B2177" s="419" t="s">
        <v>10797</v>
      </c>
      <c r="C2177" s="421" t="s">
        <v>89</v>
      </c>
      <c r="D2177" s="413"/>
      <c r="E2177" s="413">
        <v>42000</v>
      </c>
    </row>
    <row r="2178" spans="1:5" ht="63.75">
      <c r="A2178" s="390">
        <v>36484</v>
      </c>
      <c r="B2178" s="418" t="s">
        <v>10798</v>
      </c>
      <c r="C2178" s="420" t="s">
        <v>89</v>
      </c>
      <c r="D2178" s="412"/>
      <c r="E2178" s="412">
        <v>89158.35</v>
      </c>
    </row>
    <row r="2179" spans="1:5">
      <c r="A2179" s="389">
        <v>11186</v>
      </c>
      <c r="B2179" s="419" t="s">
        <v>6463</v>
      </c>
      <c r="C2179" s="421" t="s">
        <v>82</v>
      </c>
      <c r="D2179" s="413"/>
      <c r="E2179" s="413">
        <v>208.31</v>
      </c>
    </row>
    <row r="2180" spans="1:5" ht="25.5">
      <c r="A2180" s="390">
        <v>11557</v>
      </c>
      <c r="B2180" s="418" t="s">
        <v>10799</v>
      </c>
      <c r="C2180" s="420" t="s">
        <v>2689</v>
      </c>
      <c r="D2180" s="412"/>
      <c r="E2180" s="412">
        <v>14.05</v>
      </c>
    </row>
    <row r="2181" spans="1:5" ht="25.5">
      <c r="A2181" s="389">
        <v>11558</v>
      </c>
      <c r="B2181" s="419" t="s">
        <v>6464</v>
      </c>
      <c r="C2181" s="421" t="s">
        <v>2689</v>
      </c>
      <c r="D2181" s="413"/>
      <c r="E2181" s="413">
        <v>11.46</v>
      </c>
    </row>
    <row r="2182" spans="1:5">
      <c r="A2182" s="390">
        <v>2759</v>
      </c>
      <c r="B2182" s="418" t="s">
        <v>6465</v>
      </c>
      <c r="C2182" s="420" t="s">
        <v>89</v>
      </c>
      <c r="D2182" s="412"/>
      <c r="E2182" s="412">
        <v>1.5</v>
      </c>
    </row>
    <row r="2183" spans="1:5" ht="38.25">
      <c r="A2183" s="389">
        <v>11614</v>
      </c>
      <c r="B2183" s="419" t="s">
        <v>14787</v>
      </c>
      <c r="C2183" s="421" t="s">
        <v>82</v>
      </c>
      <c r="D2183" s="413"/>
      <c r="E2183" s="413">
        <v>22.05</v>
      </c>
    </row>
    <row r="2184" spans="1:5" ht="25.5">
      <c r="A2184" s="390">
        <v>20059</v>
      </c>
      <c r="B2184" s="418" t="s">
        <v>6466</v>
      </c>
      <c r="C2184" s="420" t="s">
        <v>89</v>
      </c>
      <c r="D2184" s="412"/>
      <c r="E2184" s="412">
        <v>13.87</v>
      </c>
    </row>
    <row r="2185" spans="1:5" ht="25.5">
      <c r="A2185" s="389">
        <v>20060</v>
      </c>
      <c r="B2185" s="419" t="s">
        <v>6467</v>
      </c>
      <c r="C2185" s="421" t="s">
        <v>89</v>
      </c>
      <c r="D2185" s="413"/>
      <c r="E2185" s="413">
        <v>13.87</v>
      </c>
    </row>
    <row r="2186" spans="1:5">
      <c r="A2186" s="390">
        <v>2803</v>
      </c>
      <c r="B2186" s="418" t="s">
        <v>6468</v>
      </c>
      <c r="C2186" s="420" t="s">
        <v>86</v>
      </c>
      <c r="D2186" s="412"/>
      <c r="E2186" s="412">
        <v>283.8</v>
      </c>
    </row>
    <row r="2187" spans="1:5" ht="25.5">
      <c r="A2187" s="389">
        <v>2801</v>
      </c>
      <c r="B2187" s="419" t="s">
        <v>6469</v>
      </c>
      <c r="C2187" s="421" t="s">
        <v>86</v>
      </c>
      <c r="D2187" s="413"/>
      <c r="E2187" s="413">
        <v>293.8</v>
      </c>
    </row>
    <row r="2188" spans="1:5" ht="25.5">
      <c r="A2188" s="390">
        <v>2806</v>
      </c>
      <c r="B2188" s="418" t="s">
        <v>6470</v>
      </c>
      <c r="C2188" s="420" t="s">
        <v>86</v>
      </c>
      <c r="D2188" s="412"/>
      <c r="E2188" s="412">
        <v>303.8</v>
      </c>
    </row>
    <row r="2189" spans="1:5" ht="38.25">
      <c r="A2189" s="389">
        <v>2771</v>
      </c>
      <c r="B2189" s="419" t="s">
        <v>10800</v>
      </c>
      <c r="C2189" s="421" t="s">
        <v>86</v>
      </c>
      <c r="D2189" s="413"/>
      <c r="E2189" s="413">
        <v>84.52</v>
      </c>
    </row>
    <row r="2190" spans="1:5" ht="38.25">
      <c r="A2190" s="390">
        <v>2766</v>
      </c>
      <c r="B2190" s="418" t="s">
        <v>10801</v>
      </c>
      <c r="C2190" s="420" t="s">
        <v>86</v>
      </c>
      <c r="D2190" s="412"/>
      <c r="E2190" s="412">
        <v>94.89</v>
      </c>
    </row>
    <row r="2191" spans="1:5" ht="51">
      <c r="A2191" s="389">
        <v>2772</v>
      </c>
      <c r="B2191" s="419" t="s">
        <v>14788</v>
      </c>
      <c r="C2191" s="421" t="s">
        <v>86</v>
      </c>
      <c r="D2191" s="413"/>
      <c r="E2191" s="413">
        <v>147.91</v>
      </c>
    </row>
    <row r="2192" spans="1:5" ht="38.25">
      <c r="A2192" s="390">
        <v>2773</v>
      </c>
      <c r="B2192" s="418" t="s">
        <v>10802</v>
      </c>
      <c r="C2192" s="420" t="s">
        <v>86</v>
      </c>
      <c r="D2192" s="412"/>
      <c r="E2192" s="412">
        <v>181.48</v>
      </c>
    </row>
    <row r="2193" spans="1:5" ht="38.25">
      <c r="A2193" s="389">
        <v>2764</v>
      </c>
      <c r="B2193" s="419" t="s">
        <v>13470</v>
      </c>
      <c r="C2193" s="421" t="s">
        <v>86</v>
      </c>
      <c r="D2193" s="413"/>
      <c r="E2193" s="413">
        <v>220.37</v>
      </c>
    </row>
    <row r="2194" spans="1:5" ht="38.25">
      <c r="A2194" s="390">
        <v>2765</v>
      </c>
      <c r="B2194" s="418" t="s">
        <v>10803</v>
      </c>
      <c r="C2194" s="420" t="s">
        <v>86</v>
      </c>
      <c r="D2194" s="412"/>
      <c r="E2194" s="412">
        <v>348.7</v>
      </c>
    </row>
    <row r="2195" spans="1:5" ht="25.5">
      <c r="A2195" s="389">
        <v>11411</v>
      </c>
      <c r="B2195" s="419" t="s">
        <v>6471</v>
      </c>
      <c r="C2195" s="421" t="s">
        <v>86</v>
      </c>
      <c r="D2195" s="413"/>
      <c r="E2195" s="413">
        <v>269.11</v>
      </c>
    </row>
    <row r="2196" spans="1:5" ht="38.25">
      <c r="A2196" s="390">
        <v>2774</v>
      </c>
      <c r="B2196" s="418" t="s">
        <v>6472</v>
      </c>
      <c r="C2196" s="420" t="s">
        <v>86</v>
      </c>
      <c r="D2196" s="412"/>
      <c r="E2196" s="412">
        <v>73.709999999999994</v>
      </c>
    </row>
    <row r="2197" spans="1:5" ht="38.25">
      <c r="A2197" s="389">
        <v>2775</v>
      </c>
      <c r="B2197" s="419" t="s">
        <v>6473</v>
      </c>
      <c r="C2197" s="421" t="s">
        <v>86</v>
      </c>
      <c r="D2197" s="413"/>
      <c r="E2197" s="413">
        <v>93.33</v>
      </c>
    </row>
    <row r="2198" spans="1:5" ht="38.25">
      <c r="A2198" s="390">
        <v>2778</v>
      </c>
      <c r="B2198" s="418" t="s">
        <v>6474</v>
      </c>
      <c r="C2198" s="420" t="s">
        <v>86</v>
      </c>
      <c r="D2198" s="412"/>
      <c r="E2198" s="412">
        <v>128.33000000000001</v>
      </c>
    </row>
    <row r="2199" spans="1:5" ht="38.25">
      <c r="A2199" s="389">
        <v>2776</v>
      </c>
      <c r="B2199" s="419" t="s">
        <v>6475</v>
      </c>
      <c r="C2199" s="421" t="s">
        <v>86</v>
      </c>
      <c r="D2199" s="413"/>
      <c r="E2199" s="413">
        <v>140.26</v>
      </c>
    </row>
    <row r="2200" spans="1:5" ht="38.25">
      <c r="A2200" s="390">
        <v>2777</v>
      </c>
      <c r="B2200" s="418" t="s">
        <v>6476</v>
      </c>
      <c r="C2200" s="420" t="s">
        <v>86</v>
      </c>
      <c r="D2200" s="412"/>
      <c r="E2200" s="412">
        <v>167.77</v>
      </c>
    </row>
    <row r="2201" spans="1:5" ht="25.5">
      <c r="A2201" s="389">
        <v>11413</v>
      </c>
      <c r="B2201" s="419" t="s">
        <v>6477</v>
      </c>
      <c r="C2201" s="421" t="s">
        <v>86</v>
      </c>
      <c r="D2201" s="413"/>
      <c r="E2201" s="413">
        <v>99.3</v>
      </c>
    </row>
    <row r="2202" spans="1:5" ht="25.5">
      <c r="A2202" s="390">
        <v>11414</v>
      </c>
      <c r="B2202" s="418" t="s">
        <v>6478</v>
      </c>
      <c r="C2202" s="420" t="s">
        <v>86</v>
      </c>
      <c r="D2202" s="412"/>
      <c r="E2202" s="412">
        <v>116.67</v>
      </c>
    </row>
    <row r="2203" spans="1:5" ht="25.5">
      <c r="A2203" s="389">
        <v>11416</v>
      </c>
      <c r="B2203" s="419" t="s">
        <v>6479</v>
      </c>
      <c r="C2203" s="421" t="s">
        <v>86</v>
      </c>
      <c r="D2203" s="413"/>
      <c r="E2203" s="413">
        <v>160.63999999999999</v>
      </c>
    </row>
    <row r="2204" spans="1:5" ht="25.5">
      <c r="A2204" s="390">
        <v>11417</v>
      </c>
      <c r="B2204" s="418" t="s">
        <v>6480</v>
      </c>
      <c r="C2204" s="420" t="s">
        <v>86</v>
      </c>
      <c r="D2204" s="412"/>
      <c r="E2204" s="412">
        <v>206.37</v>
      </c>
    </row>
    <row r="2205" spans="1:5" ht="51">
      <c r="A2205" s="389">
        <v>2763</v>
      </c>
      <c r="B2205" s="419" t="s">
        <v>10804</v>
      </c>
      <c r="C2205" s="421" t="s">
        <v>86</v>
      </c>
      <c r="D2205" s="413"/>
      <c r="E2205" s="413">
        <v>70</v>
      </c>
    </row>
    <row r="2206" spans="1:5" ht="25.5">
      <c r="A2206" s="390">
        <v>34786</v>
      </c>
      <c r="B2206" s="418" t="s">
        <v>6481</v>
      </c>
      <c r="C2206" s="420" t="s">
        <v>19</v>
      </c>
      <c r="D2206" s="412"/>
      <c r="E2206" s="412">
        <v>13.93</v>
      </c>
    </row>
    <row r="2207" spans="1:5">
      <c r="A2207" s="389">
        <v>13</v>
      </c>
      <c r="B2207" s="419" t="s">
        <v>6482</v>
      </c>
      <c r="C2207" s="421" t="s">
        <v>54</v>
      </c>
      <c r="D2207" s="413"/>
      <c r="E2207" s="413">
        <v>4.9000000000000004</v>
      </c>
    </row>
    <row r="2208" spans="1:5">
      <c r="A2208" s="390">
        <v>2762</v>
      </c>
      <c r="B2208" s="418" t="s">
        <v>1300</v>
      </c>
      <c r="C2208" s="420" t="s">
        <v>86</v>
      </c>
      <c r="D2208" s="412"/>
      <c r="E2208" s="412">
        <v>1.88</v>
      </c>
    </row>
    <row r="2209" spans="1:5" ht="51">
      <c r="A2209" s="389">
        <v>21142</v>
      </c>
      <c r="B2209" s="419" t="s">
        <v>10805</v>
      </c>
      <c r="C2209" s="421" t="s">
        <v>89</v>
      </c>
      <c r="D2209" s="413"/>
      <c r="E2209" s="413">
        <v>18.149999999999999</v>
      </c>
    </row>
    <row r="2210" spans="1:5">
      <c r="A2210" s="390">
        <v>12865</v>
      </c>
      <c r="B2210" s="418" t="s">
        <v>6483</v>
      </c>
      <c r="C2210" s="420" t="s">
        <v>19</v>
      </c>
      <c r="D2210" s="412"/>
      <c r="E2210" s="412">
        <v>11.66</v>
      </c>
    </row>
    <row r="2211" spans="1:5">
      <c r="A2211" s="389">
        <v>4223</v>
      </c>
      <c r="B2211" s="419" t="s">
        <v>6484</v>
      </c>
      <c r="C2211" s="421" t="s">
        <v>269</v>
      </c>
      <c r="D2211" s="413"/>
      <c r="E2211" s="413">
        <v>2.78</v>
      </c>
    </row>
    <row r="2212" spans="1:5" ht="25.5">
      <c r="A2212" s="390">
        <v>37372</v>
      </c>
      <c r="B2212" s="418" t="s">
        <v>6485</v>
      </c>
      <c r="C2212" s="420" t="s">
        <v>19</v>
      </c>
      <c r="D2212" s="412"/>
      <c r="E2212" s="412">
        <v>0.09</v>
      </c>
    </row>
    <row r="2213" spans="1:5" ht="25.5">
      <c r="A2213" s="389">
        <v>11582</v>
      </c>
      <c r="B2213" s="419" t="s">
        <v>6486</v>
      </c>
      <c r="C2213" s="421" t="s">
        <v>89</v>
      </c>
      <c r="D2213" s="413"/>
      <c r="E2213" s="413">
        <v>5.52</v>
      </c>
    </row>
    <row r="2214" spans="1:5" ht="38.25">
      <c r="A2214" s="390">
        <v>10886</v>
      </c>
      <c r="B2214" s="418" t="s">
        <v>13471</v>
      </c>
      <c r="C2214" s="420" t="s">
        <v>89</v>
      </c>
      <c r="D2214" s="412"/>
      <c r="E2214" s="412">
        <v>122.06</v>
      </c>
    </row>
    <row r="2215" spans="1:5" ht="38.25">
      <c r="A2215" s="389">
        <v>10888</v>
      </c>
      <c r="B2215" s="419" t="s">
        <v>13472</v>
      </c>
      <c r="C2215" s="421" t="s">
        <v>89</v>
      </c>
      <c r="D2215" s="413"/>
      <c r="E2215" s="413">
        <v>386.31</v>
      </c>
    </row>
    <row r="2216" spans="1:5" ht="38.25">
      <c r="A2216" s="390">
        <v>10889</v>
      </c>
      <c r="B2216" s="418" t="s">
        <v>13473</v>
      </c>
      <c r="C2216" s="420" t="s">
        <v>89</v>
      </c>
      <c r="D2216" s="412"/>
      <c r="E2216" s="412">
        <v>418.5</v>
      </c>
    </row>
    <row r="2217" spans="1:5" ht="38.25">
      <c r="A2217" s="389">
        <v>10890</v>
      </c>
      <c r="B2217" s="419" t="s">
        <v>13474</v>
      </c>
      <c r="C2217" s="421" t="s">
        <v>89</v>
      </c>
      <c r="D2217" s="413"/>
      <c r="E2217" s="413">
        <v>193.15</v>
      </c>
    </row>
    <row r="2218" spans="1:5" ht="38.25">
      <c r="A2218" s="390">
        <v>10891</v>
      </c>
      <c r="B2218" s="418" t="s">
        <v>13475</v>
      </c>
      <c r="C2218" s="420" t="s">
        <v>89</v>
      </c>
      <c r="D2218" s="412"/>
      <c r="E2218" s="412">
        <v>118.04</v>
      </c>
    </row>
    <row r="2219" spans="1:5" ht="38.25">
      <c r="A2219" s="389">
        <v>10892</v>
      </c>
      <c r="B2219" s="419" t="s">
        <v>13476</v>
      </c>
      <c r="C2219" s="421" t="s">
        <v>89</v>
      </c>
      <c r="D2219" s="413"/>
      <c r="E2219" s="413">
        <v>139.5</v>
      </c>
    </row>
    <row r="2220" spans="1:5" ht="38.25">
      <c r="A2220" s="390">
        <v>20977</v>
      </c>
      <c r="B2220" s="418" t="s">
        <v>13477</v>
      </c>
      <c r="C2220" s="420" t="s">
        <v>89</v>
      </c>
      <c r="D2220" s="412"/>
      <c r="E2220" s="412">
        <v>166.33</v>
      </c>
    </row>
    <row r="2221" spans="1:5" ht="25.5">
      <c r="A2221" s="389">
        <v>10780</v>
      </c>
      <c r="B2221" s="419" t="s">
        <v>6487</v>
      </c>
      <c r="C2221" s="421" t="s">
        <v>89</v>
      </c>
      <c r="D2221" s="413"/>
      <c r="E2221" s="413">
        <v>3.94</v>
      </c>
    </row>
    <row r="2222" spans="1:5" ht="25.5">
      <c r="A2222" s="390">
        <v>10781</v>
      </c>
      <c r="B2222" s="418" t="s">
        <v>6488</v>
      </c>
      <c r="C2222" s="420" t="s">
        <v>89</v>
      </c>
      <c r="D2222" s="412"/>
      <c r="E2222" s="412">
        <v>5.27</v>
      </c>
    </row>
    <row r="2223" spans="1:5" ht="25.5">
      <c r="A2223" s="389">
        <v>20108</v>
      </c>
      <c r="B2223" s="419" t="s">
        <v>14789</v>
      </c>
      <c r="C2223" s="421" t="s">
        <v>89</v>
      </c>
      <c r="D2223" s="413"/>
      <c r="E2223" s="413">
        <v>2.11</v>
      </c>
    </row>
    <row r="2224" spans="1:5" ht="25.5">
      <c r="A2224" s="390">
        <v>20109</v>
      </c>
      <c r="B2224" s="418" t="s">
        <v>6489</v>
      </c>
      <c r="C2224" s="420" t="s">
        <v>89</v>
      </c>
      <c r="D2224" s="412"/>
      <c r="E2224" s="412">
        <v>3.15</v>
      </c>
    </row>
    <row r="2225" spans="1:5" ht="25.5">
      <c r="A2225" s="389">
        <v>20106</v>
      </c>
      <c r="B2225" s="419" t="s">
        <v>6490</v>
      </c>
      <c r="C2225" s="421" t="s">
        <v>89</v>
      </c>
      <c r="D2225" s="413"/>
      <c r="E2225" s="413">
        <v>2.09</v>
      </c>
    </row>
    <row r="2226" spans="1:5" ht="25.5">
      <c r="A2226" s="390">
        <v>20107</v>
      </c>
      <c r="B2226" s="418" t="s">
        <v>6491</v>
      </c>
      <c r="C2226" s="420" t="s">
        <v>89</v>
      </c>
      <c r="D2226" s="412"/>
      <c r="E2226" s="412">
        <v>2.4</v>
      </c>
    </row>
    <row r="2227" spans="1:5" ht="25.5">
      <c r="A2227" s="389">
        <v>3073</v>
      </c>
      <c r="B2227" s="419" t="s">
        <v>13478</v>
      </c>
      <c r="C2227" s="421" t="s">
        <v>89</v>
      </c>
      <c r="D2227" s="413"/>
      <c r="E2227" s="413">
        <v>79.61</v>
      </c>
    </row>
    <row r="2228" spans="1:5" ht="25.5">
      <c r="A2228" s="390">
        <v>3068</v>
      </c>
      <c r="B2228" s="418" t="s">
        <v>6492</v>
      </c>
      <c r="C2228" s="420" t="s">
        <v>89</v>
      </c>
      <c r="D2228" s="412"/>
      <c r="E2228" s="412">
        <v>37.47</v>
      </c>
    </row>
    <row r="2229" spans="1:5" ht="25.5">
      <c r="A2229" s="389">
        <v>3074</v>
      </c>
      <c r="B2229" s="419" t="s">
        <v>6493</v>
      </c>
      <c r="C2229" s="421" t="s">
        <v>89</v>
      </c>
      <c r="D2229" s="413"/>
      <c r="E2229" s="413">
        <v>63.39</v>
      </c>
    </row>
    <row r="2230" spans="1:5" ht="25.5">
      <c r="A2230" s="390">
        <v>3076</v>
      </c>
      <c r="B2230" s="418" t="s">
        <v>6494</v>
      </c>
      <c r="C2230" s="420" t="s">
        <v>89</v>
      </c>
      <c r="D2230" s="412"/>
      <c r="E2230" s="412">
        <v>71.39</v>
      </c>
    </row>
    <row r="2231" spans="1:5" ht="25.5">
      <c r="A2231" s="389">
        <v>3072</v>
      </c>
      <c r="B2231" s="419" t="s">
        <v>6495</v>
      </c>
      <c r="C2231" s="421" t="s">
        <v>89</v>
      </c>
      <c r="D2231" s="413"/>
      <c r="E2231" s="413">
        <v>31.71</v>
      </c>
    </row>
    <row r="2232" spans="1:5" ht="25.5">
      <c r="A2232" s="390">
        <v>3075</v>
      </c>
      <c r="B2232" s="418" t="s">
        <v>14790</v>
      </c>
      <c r="C2232" s="420" t="s">
        <v>89</v>
      </c>
      <c r="D2232" s="412"/>
      <c r="E2232" s="412">
        <v>57.13</v>
      </c>
    </row>
    <row r="2233" spans="1:5" ht="25.5">
      <c r="A2233" s="389">
        <v>34795</v>
      </c>
      <c r="B2233" s="419" t="s">
        <v>6496</v>
      </c>
      <c r="C2233" s="421" t="s">
        <v>82</v>
      </c>
      <c r="D2233" s="413"/>
      <c r="E2233" s="413">
        <v>166.19</v>
      </c>
    </row>
    <row r="2234" spans="1:5" ht="38.25">
      <c r="A2234" s="390">
        <v>3084</v>
      </c>
      <c r="B2234" s="418" t="s">
        <v>10806</v>
      </c>
      <c r="C2234" s="420" t="s">
        <v>347</v>
      </c>
      <c r="D2234" s="412"/>
      <c r="E2234" s="412">
        <v>61.25</v>
      </c>
    </row>
    <row r="2235" spans="1:5" ht="38.25">
      <c r="A2235" s="389">
        <v>11475</v>
      </c>
      <c r="B2235" s="419" t="s">
        <v>10807</v>
      </c>
      <c r="C2235" s="421" t="s">
        <v>347</v>
      </c>
      <c r="D2235" s="413"/>
      <c r="E2235" s="413">
        <v>122.85</v>
      </c>
    </row>
    <row r="2236" spans="1:5" ht="38.25">
      <c r="A2236" s="390">
        <v>11482</v>
      </c>
      <c r="B2236" s="418" t="s">
        <v>10808</v>
      </c>
      <c r="C2236" s="420" t="s">
        <v>347</v>
      </c>
      <c r="D2236" s="412"/>
      <c r="E2236" s="412">
        <v>73.239999999999995</v>
      </c>
    </row>
    <row r="2237" spans="1:5" ht="25.5">
      <c r="A2237" s="389">
        <v>11469</v>
      </c>
      <c r="B2237" s="419" t="s">
        <v>6497</v>
      </c>
      <c r="C2237" s="421" t="s">
        <v>89</v>
      </c>
      <c r="D2237" s="413"/>
      <c r="E2237" s="413">
        <v>10.06</v>
      </c>
    </row>
    <row r="2238" spans="1:5" ht="38.25">
      <c r="A2238" s="390">
        <v>3103</v>
      </c>
      <c r="B2238" s="418" t="s">
        <v>6498</v>
      </c>
      <c r="C2238" s="420" t="s">
        <v>89</v>
      </c>
      <c r="D2238" s="412"/>
      <c r="E2238" s="412">
        <v>42.26</v>
      </c>
    </row>
    <row r="2239" spans="1:5" ht="38.25">
      <c r="A2239" s="389">
        <v>3080</v>
      </c>
      <c r="B2239" s="419" t="s">
        <v>10809</v>
      </c>
      <c r="C2239" s="421" t="s">
        <v>347</v>
      </c>
      <c r="D2239" s="413"/>
      <c r="E2239" s="413">
        <v>35</v>
      </c>
    </row>
    <row r="2240" spans="1:5" ht="38.25">
      <c r="A2240" s="390">
        <v>3081</v>
      </c>
      <c r="B2240" s="418" t="s">
        <v>6499</v>
      </c>
      <c r="C2240" s="420" t="s">
        <v>347</v>
      </c>
      <c r="D2240" s="412"/>
      <c r="E2240" s="412">
        <v>102.09</v>
      </c>
    </row>
    <row r="2241" spans="1:5" ht="38.25">
      <c r="A2241" s="389">
        <v>3099</v>
      </c>
      <c r="B2241" s="419" t="s">
        <v>6500</v>
      </c>
      <c r="C2241" s="421" t="s">
        <v>347</v>
      </c>
      <c r="D2241" s="413"/>
      <c r="E2241" s="413">
        <v>75.41</v>
      </c>
    </row>
    <row r="2242" spans="1:5" ht="25.5">
      <c r="A2242" s="390">
        <v>3097</v>
      </c>
      <c r="B2242" s="418" t="s">
        <v>6501</v>
      </c>
      <c r="C2242" s="420" t="s">
        <v>347</v>
      </c>
      <c r="D2242" s="412"/>
      <c r="E2242" s="412">
        <v>26.76</v>
      </c>
    </row>
    <row r="2243" spans="1:5" ht="38.25">
      <c r="A2243" s="389">
        <v>11480</v>
      </c>
      <c r="B2243" s="419" t="s">
        <v>10810</v>
      </c>
      <c r="C2243" s="421" t="s">
        <v>347</v>
      </c>
      <c r="D2243" s="413"/>
      <c r="E2243" s="413">
        <v>133</v>
      </c>
    </row>
    <row r="2244" spans="1:5" ht="51">
      <c r="A2244" s="390">
        <v>11483</v>
      </c>
      <c r="B2244" s="418" t="s">
        <v>10811</v>
      </c>
      <c r="C2244" s="420" t="s">
        <v>347</v>
      </c>
      <c r="D2244" s="412"/>
      <c r="E2244" s="412">
        <v>229.43</v>
      </c>
    </row>
    <row r="2245" spans="1:5" ht="38.25">
      <c r="A2245" s="389">
        <v>11474</v>
      </c>
      <c r="B2245" s="419" t="s">
        <v>6502</v>
      </c>
      <c r="C2245" s="421" t="s">
        <v>89</v>
      </c>
      <c r="D2245" s="413"/>
      <c r="E2245" s="413">
        <v>58.4</v>
      </c>
    </row>
    <row r="2246" spans="1:5" ht="38.25">
      <c r="A2246" s="390">
        <v>11470</v>
      </c>
      <c r="B2246" s="418" t="s">
        <v>6503</v>
      </c>
      <c r="C2246" s="420" t="s">
        <v>89</v>
      </c>
      <c r="D2246" s="412"/>
      <c r="E2246" s="412">
        <v>117.6</v>
      </c>
    </row>
    <row r="2247" spans="1:5" ht="38.25">
      <c r="A2247" s="389">
        <v>3093</v>
      </c>
      <c r="B2247" s="419" t="s">
        <v>10812</v>
      </c>
      <c r="C2247" s="421" t="s">
        <v>347</v>
      </c>
      <c r="D2247" s="413"/>
      <c r="E2247" s="413">
        <v>61.74</v>
      </c>
    </row>
    <row r="2248" spans="1:5" ht="38.25">
      <c r="A2248" s="390">
        <v>3090</v>
      </c>
      <c r="B2248" s="418" t="s">
        <v>10813</v>
      </c>
      <c r="C2248" s="420" t="s">
        <v>347</v>
      </c>
      <c r="D2248" s="412"/>
      <c r="E2248" s="412">
        <v>26.18</v>
      </c>
    </row>
    <row r="2249" spans="1:5" ht="51">
      <c r="A2249" s="389">
        <v>11476</v>
      </c>
      <c r="B2249" s="419" t="s">
        <v>10814</v>
      </c>
      <c r="C2249" s="421" t="s">
        <v>89</v>
      </c>
      <c r="D2249" s="413"/>
      <c r="E2249" s="413">
        <v>78.75</v>
      </c>
    </row>
    <row r="2250" spans="1:5" ht="51">
      <c r="A2250" s="390">
        <v>11478</v>
      </c>
      <c r="B2250" s="418" t="s">
        <v>10815</v>
      </c>
      <c r="C2250" s="420" t="s">
        <v>89</v>
      </c>
      <c r="D2250" s="412"/>
      <c r="E2250" s="412">
        <v>342.62</v>
      </c>
    </row>
    <row r="2251" spans="1:5" ht="51">
      <c r="A2251" s="389">
        <v>11479</v>
      </c>
      <c r="B2251" s="419" t="s">
        <v>10816</v>
      </c>
      <c r="C2251" s="421" t="s">
        <v>89</v>
      </c>
      <c r="D2251" s="413"/>
      <c r="E2251" s="413">
        <v>126.88</v>
      </c>
    </row>
    <row r="2252" spans="1:5" ht="51">
      <c r="A2252" s="390">
        <v>11481</v>
      </c>
      <c r="B2252" s="418" t="s">
        <v>10817</v>
      </c>
      <c r="C2252" s="420" t="s">
        <v>89</v>
      </c>
      <c r="D2252" s="412"/>
      <c r="E2252" s="412">
        <v>75.13</v>
      </c>
    </row>
    <row r="2253" spans="1:5" ht="25.5">
      <c r="A2253" s="389">
        <v>11484</v>
      </c>
      <c r="B2253" s="419" t="s">
        <v>6504</v>
      </c>
      <c r="C2253" s="421" t="s">
        <v>89</v>
      </c>
      <c r="D2253" s="413"/>
      <c r="E2253" s="413">
        <v>113.84</v>
      </c>
    </row>
    <row r="2254" spans="1:5" ht="38.25">
      <c r="A2254" s="390">
        <v>3082</v>
      </c>
      <c r="B2254" s="418" t="s">
        <v>10818</v>
      </c>
      <c r="C2254" s="420" t="s">
        <v>347</v>
      </c>
      <c r="D2254" s="412"/>
      <c r="E2254" s="412">
        <v>50.58</v>
      </c>
    </row>
    <row r="2255" spans="1:5" ht="25.5">
      <c r="A2255" s="389">
        <v>11467</v>
      </c>
      <c r="B2255" s="419" t="s">
        <v>6505</v>
      </c>
      <c r="C2255" s="421" t="s">
        <v>89</v>
      </c>
      <c r="D2255" s="413"/>
      <c r="E2255" s="413">
        <v>9.6</v>
      </c>
    </row>
    <row r="2256" spans="1:5" ht="38.25">
      <c r="A2256" s="390">
        <v>11468</v>
      </c>
      <c r="B2256" s="418" t="s">
        <v>6506</v>
      </c>
      <c r="C2256" s="420" t="s">
        <v>89</v>
      </c>
      <c r="D2256" s="412"/>
      <c r="E2256" s="412">
        <v>53.08</v>
      </c>
    </row>
    <row r="2257" spans="1:5" ht="38.25">
      <c r="A2257" s="389">
        <v>11477</v>
      </c>
      <c r="B2257" s="419" t="s">
        <v>6507</v>
      </c>
      <c r="C2257" s="421" t="s">
        <v>347</v>
      </c>
      <c r="D2257" s="413"/>
      <c r="E2257" s="413">
        <v>558.53</v>
      </c>
    </row>
    <row r="2258" spans="1:5" ht="25.5">
      <c r="A2258" s="390">
        <v>11461</v>
      </c>
      <c r="B2258" s="418" t="s">
        <v>13479</v>
      </c>
      <c r="C2258" s="420" t="s">
        <v>89</v>
      </c>
      <c r="D2258" s="412"/>
      <c r="E2258" s="412">
        <v>5.49</v>
      </c>
    </row>
    <row r="2259" spans="1:5" ht="25.5">
      <c r="A2259" s="389">
        <v>3106</v>
      </c>
      <c r="B2259" s="419" t="s">
        <v>10819</v>
      </c>
      <c r="C2259" s="421" t="s">
        <v>89</v>
      </c>
      <c r="D2259" s="413"/>
      <c r="E2259" s="413">
        <v>6.2</v>
      </c>
    </row>
    <row r="2260" spans="1:5" ht="25.5">
      <c r="A2260" s="390">
        <v>11540</v>
      </c>
      <c r="B2260" s="418" t="s">
        <v>6508</v>
      </c>
      <c r="C2260" s="420" t="s">
        <v>89</v>
      </c>
      <c r="D2260" s="412"/>
      <c r="E2260" s="412">
        <v>9.15</v>
      </c>
    </row>
    <row r="2261" spans="1:5" ht="25.5">
      <c r="A2261" s="389">
        <v>3096</v>
      </c>
      <c r="B2261" s="419" t="s">
        <v>6509</v>
      </c>
      <c r="C2261" s="421" t="s">
        <v>347</v>
      </c>
      <c r="D2261" s="413"/>
      <c r="E2261" s="413">
        <v>18.93</v>
      </c>
    </row>
    <row r="2262" spans="1:5" ht="38.25">
      <c r="A2262" s="390">
        <v>3111</v>
      </c>
      <c r="B2262" s="418" t="s">
        <v>6510</v>
      </c>
      <c r="C2262" s="420" t="s">
        <v>89</v>
      </c>
      <c r="D2262" s="412"/>
      <c r="E2262" s="412">
        <v>20.399999999999999</v>
      </c>
    </row>
    <row r="2263" spans="1:5" ht="25.5">
      <c r="A2263" s="389">
        <v>3108</v>
      </c>
      <c r="B2263" s="419" t="s">
        <v>6511</v>
      </c>
      <c r="C2263" s="421" t="s">
        <v>89</v>
      </c>
      <c r="D2263" s="413"/>
      <c r="E2263" s="413">
        <v>43.83</v>
      </c>
    </row>
    <row r="2264" spans="1:5" ht="25.5">
      <c r="A2264" s="390">
        <v>3105</v>
      </c>
      <c r="B2264" s="418" t="s">
        <v>14791</v>
      </c>
      <c r="C2264" s="420" t="s">
        <v>89</v>
      </c>
      <c r="D2264" s="412"/>
      <c r="E2264" s="412">
        <v>53.71</v>
      </c>
    </row>
    <row r="2265" spans="1:5" ht="25.5">
      <c r="A2265" s="389">
        <v>11458</v>
      </c>
      <c r="B2265" s="419" t="s">
        <v>6512</v>
      </c>
      <c r="C2265" s="421" t="s">
        <v>89</v>
      </c>
      <c r="D2265" s="413"/>
      <c r="E2265" s="413">
        <v>25.39</v>
      </c>
    </row>
    <row r="2266" spans="1:5">
      <c r="A2266" s="390">
        <v>11607</v>
      </c>
      <c r="B2266" s="418" t="s">
        <v>6513</v>
      </c>
      <c r="C2266" s="420" t="s">
        <v>86</v>
      </c>
      <c r="D2266" s="412"/>
      <c r="E2266" s="412">
        <v>8.17</v>
      </c>
    </row>
    <row r="2267" spans="1:5" ht="38.25">
      <c r="A2267" s="389">
        <v>3107</v>
      </c>
      <c r="B2267" s="419" t="s">
        <v>10820</v>
      </c>
      <c r="C2267" s="421" t="s">
        <v>89</v>
      </c>
      <c r="D2267" s="413"/>
      <c r="E2267" s="413">
        <v>7.81</v>
      </c>
    </row>
    <row r="2268" spans="1:5" ht="38.25">
      <c r="A2268" s="390">
        <v>11456</v>
      </c>
      <c r="B2268" s="418" t="s">
        <v>10821</v>
      </c>
      <c r="C2268" s="420" t="s">
        <v>89</v>
      </c>
      <c r="D2268" s="412"/>
      <c r="E2268" s="412">
        <v>14.88</v>
      </c>
    </row>
    <row r="2269" spans="1:5" ht="38.25">
      <c r="A2269" s="389">
        <v>3119</v>
      </c>
      <c r="B2269" s="419" t="s">
        <v>10822</v>
      </c>
      <c r="C2269" s="421" t="s">
        <v>89</v>
      </c>
      <c r="D2269" s="413"/>
      <c r="E2269" s="413">
        <v>1.4</v>
      </c>
    </row>
    <row r="2270" spans="1:5" ht="38.25">
      <c r="A2270" s="390">
        <v>3122</v>
      </c>
      <c r="B2270" s="418" t="s">
        <v>10823</v>
      </c>
      <c r="C2270" s="420" t="s">
        <v>89</v>
      </c>
      <c r="D2270" s="412"/>
      <c r="E2270" s="412">
        <v>5.22</v>
      </c>
    </row>
    <row r="2271" spans="1:5" ht="51">
      <c r="A2271" s="389">
        <v>11543</v>
      </c>
      <c r="B2271" s="419" t="s">
        <v>14792</v>
      </c>
      <c r="C2271" s="421" t="s">
        <v>89</v>
      </c>
      <c r="D2271" s="413"/>
      <c r="E2271" s="413">
        <v>17.38</v>
      </c>
    </row>
    <row r="2272" spans="1:5" ht="38.25">
      <c r="A2272" s="390">
        <v>3121</v>
      </c>
      <c r="B2272" s="418" t="s">
        <v>10824</v>
      </c>
      <c r="C2272" s="420" t="s">
        <v>89</v>
      </c>
      <c r="D2272" s="412"/>
      <c r="E2272" s="412">
        <v>6.78</v>
      </c>
    </row>
    <row r="2273" spans="1:5" ht="38.25">
      <c r="A2273" s="389">
        <v>3120</v>
      </c>
      <c r="B2273" s="419" t="s">
        <v>10825</v>
      </c>
      <c r="C2273" s="421" t="s">
        <v>89</v>
      </c>
      <c r="D2273" s="413"/>
      <c r="E2273" s="413">
        <v>7.45</v>
      </c>
    </row>
    <row r="2274" spans="1:5" ht="38.25">
      <c r="A2274" s="390">
        <v>11455</v>
      </c>
      <c r="B2274" s="418" t="s">
        <v>10826</v>
      </c>
      <c r="C2274" s="420" t="s">
        <v>89</v>
      </c>
      <c r="D2274" s="412"/>
      <c r="E2274" s="412">
        <v>11.97</v>
      </c>
    </row>
    <row r="2275" spans="1:5">
      <c r="A2275" s="389">
        <v>25951</v>
      </c>
      <c r="B2275" s="419" t="s">
        <v>6514</v>
      </c>
      <c r="C2275" s="421" t="s">
        <v>54</v>
      </c>
      <c r="D2275" s="413"/>
      <c r="E2275" s="413">
        <v>1.44</v>
      </c>
    </row>
    <row r="2276" spans="1:5">
      <c r="A2276" s="390">
        <v>3123</v>
      </c>
      <c r="B2276" s="418" t="s">
        <v>6515</v>
      </c>
      <c r="C2276" s="420" t="s">
        <v>54</v>
      </c>
      <c r="D2276" s="412"/>
      <c r="E2276" s="412">
        <v>1.36</v>
      </c>
    </row>
    <row r="2277" spans="1:5">
      <c r="A2277" s="389">
        <v>34796</v>
      </c>
      <c r="B2277" s="419" t="s">
        <v>6516</v>
      </c>
      <c r="C2277" s="421" t="s">
        <v>86</v>
      </c>
      <c r="D2277" s="413"/>
      <c r="E2277" s="413">
        <v>7.3</v>
      </c>
    </row>
    <row r="2278" spans="1:5" ht="51">
      <c r="A2278" s="390">
        <v>11894</v>
      </c>
      <c r="B2278" s="418" t="s">
        <v>10827</v>
      </c>
      <c r="C2278" s="420" t="s">
        <v>89</v>
      </c>
      <c r="D2278" s="412"/>
      <c r="E2278" s="412">
        <v>485.06</v>
      </c>
    </row>
    <row r="2279" spans="1:5" ht="25.5">
      <c r="A2279" s="389">
        <v>37394</v>
      </c>
      <c r="B2279" s="419" t="s">
        <v>13480</v>
      </c>
      <c r="C2279" s="421" t="s">
        <v>2712</v>
      </c>
      <c r="D2279" s="413"/>
      <c r="E2279" s="413">
        <v>22.74</v>
      </c>
    </row>
    <row r="2280" spans="1:5" ht="25.5">
      <c r="A2280" s="390">
        <v>14146</v>
      </c>
      <c r="B2280" s="418" t="s">
        <v>13481</v>
      </c>
      <c r="C2280" s="420" t="s">
        <v>2712</v>
      </c>
      <c r="D2280" s="412"/>
      <c r="E2280" s="412">
        <v>36.56</v>
      </c>
    </row>
    <row r="2281" spans="1:5" ht="25.5">
      <c r="A2281" s="389">
        <v>38134</v>
      </c>
      <c r="B2281" s="419" t="s">
        <v>13482</v>
      </c>
      <c r="C2281" s="421" t="s">
        <v>54</v>
      </c>
      <c r="D2281" s="413"/>
      <c r="E2281" s="413">
        <v>43.54</v>
      </c>
    </row>
    <row r="2282" spans="1:5" ht="25.5">
      <c r="A2282" s="390">
        <v>38132</v>
      </c>
      <c r="B2282" s="418" t="s">
        <v>13483</v>
      </c>
      <c r="C2282" s="420" t="s">
        <v>54</v>
      </c>
      <c r="D2282" s="412"/>
      <c r="E2282" s="412">
        <v>44.41</v>
      </c>
    </row>
    <row r="2283" spans="1:5" ht="25.5">
      <c r="A2283" s="389">
        <v>38133</v>
      </c>
      <c r="B2283" s="419" t="s">
        <v>13484</v>
      </c>
      <c r="C2283" s="421" t="s">
        <v>54</v>
      </c>
      <c r="D2283" s="413"/>
      <c r="E2283" s="413">
        <v>42.96</v>
      </c>
    </row>
    <row r="2284" spans="1:5" ht="25.5">
      <c r="A2284" s="390">
        <v>20244</v>
      </c>
      <c r="B2284" s="418" t="s">
        <v>6517</v>
      </c>
      <c r="C2284" s="420" t="s">
        <v>86</v>
      </c>
      <c r="D2284" s="412"/>
      <c r="E2284" s="412">
        <v>1.67</v>
      </c>
    </row>
    <row r="2285" spans="1:5" ht="38.25">
      <c r="A2285" s="389">
        <v>935</v>
      </c>
      <c r="B2285" s="419" t="s">
        <v>10828</v>
      </c>
      <c r="C2285" s="421" t="s">
        <v>86</v>
      </c>
      <c r="D2285" s="413"/>
      <c r="E2285" s="413">
        <v>0.67</v>
      </c>
    </row>
    <row r="2286" spans="1:5" ht="38.25">
      <c r="A2286" s="390">
        <v>934</v>
      </c>
      <c r="B2286" s="418" t="s">
        <v>10829</v>
      </c>
      <c r="C2286" s="420" t="s">
        <v>86</v>
      </c>
      <c r="D2286" s="412"/>
      <c r="E2286" s="412">
        <v>2.6</v>
      </c>
    </row>
    <row r="2287" spans="1:5" ht="38.25">
      <c r="A2287" s="389">
        <v>936</v>
      </c>
      <c r="B2287" s="419" t="s">
        <v>10830</v>
      </c>
      <c r="C2287" s="421" t="s">
        <v>86</v>
      </c>
      <c r="D2287" s="413"/>
      <c r="E2287" s="413">
        <v>1.33</v>
      </c>
    </row>
    <row r="2288" spans="1:5" ht="25.5">
      <c r="A2288" s="390">
        <v>928</v>
      </c>
      <c r="B2288" s="418" t="s">
        <v>6518</v>
      </c>
      <c r="C2288" s="420" t="s">
        <v>86</v>
      </c>
      <c r="D2288" s="412"/>
      <c r="E2288" s="412">
        <v>6.74</v>
      </c>
    </row>
    <row r="2289" spans="1:5" ht="25.5">
      <c r="A2289" s="389">
        <v>941</v>
      </c>
      <c r="B2289" s="419" t="s">
        <v>6519</v>
      </c>
      <c r="C2289" s="421" t="s">
        <v>86</v>
      </c>
      <c r="D2289" s="413"/>
      <c r="E2289" s="413">
        <v>0.33</v>
      </c>
    </row>
    <row r="2290" spans="1:5" ht="25.5">
      <c r="A2290" s="390">
        <v>942</v>
      </c>
      <c r="B2290" s="418" t="s">
        <v>6520</v>
      </c>
      <c r="C2290" s="420" t="s">
        <v>86</v>
      </c>
      <c r="D2290" s="412"/>
      <c r="E2290" s="412">
        <v>0.44</v>
      </c>
    </row>
    <row r="2291" spans="1:5" ht="25.5">
      <c r="A2291" s="389">
        <v>938</v>
      </c>
      <c r="B2291" s="419" t="s">
        <v>6521</v>
      </c>
      <c r="C2291" s="421" t="s">
        <v>86</v>
      </c>
      <c r="D2291" s="413"/>
      <c r="E2291" s="413">
        <v>0.66</v>
      </c>
    </row>
    <row r="2292" spans="1:5" ht="25.5">
      <c r="A2292" s="390">
        <v>943</v>
      </c>
      <c r="B2292" s="418" t="s">
        <v>6522</v>
      </c>
      <c r="C2292" s="420" t="s">
        <v>86</v>
      </c>
      <c r="D2292" s="412"/>
      <c r="E2292" s="412">
        <v>0.53</v>
      </c>
    </row>
    <row r="2293" spans="1:5" ht="25.5">
      <c r="A2293" s="389">
        <v>937</v>
      </c>
      <c r="B2293" s="419" t="s">
        <v>6523</v>
      </c>
      <c r="C2293" s="421" t="s">
        <v>86</v>
      </c>
      <c r="D2293" s="413"/>
      <c r="E2293" s="413">
        <v>4</v>
      </c>
    </row>
    <row r="2294" spans="1:5" ht="25.5">
      <c r="A2294" s="390">
        <v>939</v>
      </c>
      <c r="B2294" s="418" t="s">
        <v>13485</v>
      </c>
      <c r="C2294" s="420" t="s">
        <v>86</v>
      </c>
      <c r="D2294" s="412"/>
      <c r="E2294" s="412">
        <v>1</v>
      </c>
    </row>
    <row r="2295" spans="1:5" ht="25.5">
      <c r="A2295" s="389">
        <v>944</v>
      </c>
      <c r="B2295" s="419" t="s">
        <v>6524</v>
      </c>
      <c r="C2295" s="421" t="s">
        <v>86</v>
      </c>
      <c r="D2295" s="413"/>
      <c r="E2295" s="413">
        <v>1.6</v>
      </c>
    </row>
    <row r="2296" spans="1:5" ht="25.5">
      <c r="A2296" s="390">
        <v>940</v>
      </c>
      <c r="B2296" s="418" t="s">
        <v>6525</v>
      </c>
      <c r="C2296" s="420" t="s">
        <v>86</v>
      </c>
      <c r="D2296" s="412"/>
      <c r="E2296" s="412">
        <v>2.2999999999999998</v>
      </c>
    </row>
    <row r="2297" spans="1:5" ht="38.25">
      <c r="A2297" s="389">
        <v>11889</v>
      </c>
      <c r="B2297" s="419" t="s">
        <v>10831</v>
      </c>
      <c r="C2297" s="421" t="s">
        <v>86</v>
      </c>
      <c r="D2297" s="413"/>
      <c r="E2297" s="413">
        <v>1.1299999999999999</v>
      </c>
    </row>
    <row r="2298" spans="1:5" ht="38.25">
      <c r="A2298" s="390">
        <v>11890</v>
      </c>
      <c r="B2298" s="418" t="s">
        <v>10832</v>
      </c>
      <c r="C2298" s="420" t="s">
        <v>86</v>
      </c>
      <c r="D2298" s="412"/>
      <c r="E2298" s="412">
        <v>1.64</v>
      </c>
    </row>
    <row r="2299" spans="1:5" ht="38.25">
      <c r="A2299" s="389">
        <v>11891</v>
      </c>
      <c r="B2299" s="419" t="s">
        <v>10833</v>
      </c>
      <c r="C2299" s="421" t="s">
        <v>86</v>
      </c>
      <c r="D2299" s="413"/>
      <c r="E2299" s="413">
        <v>2.31</v>
      </c>
    </row>
    <row r="2300" spans="1:5" ht="38.25">
      <c r="A2300" s="390">
        <v>11892</v>
      </c>
      <c r="B2300" s="418" t="s">
        <v>10834</v>
      </c>
      <c r="C2300" s="420" t="s">
        <v>86</v>
      </c>
      <c r="D2300" s="412"/>
      <c r="E2300" s="412">
        <v>3.73</v>
      </c>
    </row>
    <row r="2301" spans="1:5" ht="25.5">
      <c r="A2301" s="389">
        <v>406</v>
      </c>
      <c r="B2301" s="419" t="s">
        <v>13486</v>
      </c>
      <c r="C2301" s="421" t="s">
        <v>89</v>
      </c>
      <c r="D2301" s="413"/>
      <c r="E2301" s="413">
        <v>48.52</v>
      </c>
    </row>
    <row r="2302" spans="1:5">
      <c r="A2302" s="390">
        <v>12815</v>
      </c>
      <c r="B2302" s="418" t="s">
        <v>6526</v>
      </c>
      <c r="C2302" s="420" t="s">
        <v>89</v>
      </c>
      <c r="D2302" s="412"/>
      <c r="E2302" s="412">
        <v>8.09</v>
      </c>
    </row>
    <row r="2303" spans="1:5" ht="25.5">
      <c r="A2303" s="389">
        <v>407</v>
      </c>
      <c r="B2303" s="419" t="s">
        <v>14793</v>
      </c>
      <c r="C2303" s="421" t="s">
        <v>54</v>
      </c>
      <c r="D2303" s="413"/>
      <c r="E2303" s="413">
        <v>35.54</v>
      </c>
    </row>
    <row r="2304" spans="1:5" ht="25.5">
      <c r="A2304" s="390">
        <v>20110</v>
      </c>
      <c r="B2304" s="418" t="s">
        <v>6527</v>
      </c>
      <c r="C2304" s="420" t="s">
        <v>89</v>
      </c>
      <c r="D2304" s="412"/>
      <c r="E2304" s="412">
        <v>5.82</v>
      </c>
    </row>
    <row r="2305" spans="1:5" ht="25.5">
      <c r="A2305" s="389">
        <v>21127</v>
      </c>
      <c r="B2305" s="419" t="s">
        <v>10835</v>
      </c>
      <c r="C2305" s="421" t="s">
        <v>89</v>
      </c>
      <c r="D2305" s="413"/>
      <c r="E2305" s="413">
        <v>1.49</v>
      </c>
    </row>
    <row r="2306" spans="1:5" ht="25.5">
      <c r="A2306" s="390">
        <v>20111</v>
      </c>
      <c r="B2306" s="418" t="s">
        <v>10836</v>
      </c>
      <c r="C2306" s="420" t="s">
        <v>89</v>
      </c>
      <c r="D2306" s="412"/>
      <c r="E2306" s="412">
        <v>7.6</v>
      </c>
    </row>
    <row r="2307" spans="1:5" ht="25.5">
      <c r="A2307" s="389">
        <v>404</v>
      </c>
      <c r="B2307" s="419" t="s">
        <v>6528</v>
      </c>
      <c r="C2307" s="421" t="s">
        <v>86</v>
      </c>
      <c r="D2307" s="413"/>
      <c r="E2307" s="413">
        <v>2.2599999999999998</v>
      </c>
    </row>
    <row r="2308" spans="1:5" ht="38.25">
      <c r="A2308" s="390">
        <v>14151</v>
      </c>
      <c r="B2308" s="418" t="s">
        <v>13487</v>
      </c>
      <c r="C2308" s="420" t="s">
        <v>89</v>
      </c>
      <c r="D2308" s="412"/>
      <c r="E2308" s="412">
        <v>26.28</v>
      </c>
    </row>
    <row r="2309" spans="1:5" ht="38.25">
      <c r="A2309" s="389">
        <v>14153</v>
      </c>
      <c r="B2309" s="419" t="s">
        <v>13488</v>
      </c>
      <c r="C2309" s="421" t="s">
        <v>89</v>
      </c>
      <c r="D2309" s="413"/>
      <c r="E2309" s="413">
        <v>29.71</v>
      </c>
    </row>
    <row r="2310" spans="1:5" ht="38.25">
      <c r="A2310" s="390">
        <v>14152</v>
      </c>
      <c r="B2310" s="418" t="s">
        <v>13489</v>
      </c>
      <c r="C2310" s="420" t="s">
        <v>89</v>
      </c>
      <c r="D2310" s="412"/>
      <c r="E2310" s="412">
        <v>22.8</v>
      </c>
    </row>
    <row r="2311" spans="1:5" ht="38.25">
      <c r="A2311" s="389">
        <v>14154</v>
      </c>
      <c r="B2311" s="419" t="s">
        <v>13490</v>
      </c>
      <c r="C2311" s="421" t="s">
        <v>89</v>
      </c>
      <c r="D2311" s="413"/>
      <c r="E2311" s="413">
        <v>79.819999999999993</v>
      </c>
    </row>
    <row r="2312" spans="1:5" ht="25.5">
      <c r="A2312" s="390">
        <v>11619</v>
      </c>
      <c r="B2312" s="418" t="s">
        <v>14794</v>
      </c>
      <c r="C2312" s="420" t="s">
        <v>86</v>
      </c>
      <c r="D2312" s="412"/>
      <c r="E2312" s="412">
        <v>2.37</v>
      </c>
    </row>
    <row r="2313" spans="1:5" ht="25.5">
      <c r="A2313" s="389">
        <v>3146</v>
      </c>
      <c r="B2313" s="419" t="s">
        <v>13491</v>
      </c>
      <c r="C2313" s="421" t="s">
        <v>89</v>
      </c>
      <c r="D2313" s="413"/>
      <c r="E2313" s="413">
        <v>2.5</v>
      </c>
    </row>
    <row r="2314" spans="1:5" ht="25.5">
      <c r="A2314" s="390">
        <v>3143</v>
      </c>
      <c r="B2314" s="418" t="s">
        <v>13492</v>
      </c>
      <c r="C2314" s="420" t="s">
        <v>89</v>
      </c>
      <c r="D2314" s="412"/>
      <c r="E2314" s="412">
        <v>5.69</v>
      </c>
    </row>
    <row r="2315" spans="1:5" ht="25.5">
      <c r="A2315" s="389">
        <v>3148</v>
      </c>
      <c r="B2315" s="419" t="s">
        <v>13493</v>
      </c>
      <c r="C2315" s="421" t="s">
        <v>89</v>
      </c>
      <c r="D2315" s="413"/>
      <c r="E2315" s="413">
        <v>9.2200000000000006</v>
      </c>
    </row>
    <row r="2316" spans="1:5" ht="38.25">
      <c r="A2316" s="390">
        <v>4310</v>
      </c>
      <c r="B2316" s="418" t="s">
        <v>10837</v>
      </c>
      <c r="C2316" s="420" t="s">
        <v>89</v>
      </c>
      <c r="D2316" s="412"/>
      <c r="E2316" s="412">
        <v>1.74</v>
      </c>
    </row>
    <row r="2317" spans="1:5" ht="38.25">
      <c r="A2317" s="389">
        <v>4311</v>
      </c>
      <c r="B2317" s="419" t="s">
        <v>10838</v>
      </c>
      <c r="C2317" s="421" t="s">
        <v>89</v>
      </c>
      <c r="D2317" s="413"/>
      <c r="E2317" s="413">
        <v>1.22</v>
      </c>
    </row>
    <row r="2318" spans="1:5" ht="38.25">
      <c r="A2318" s="390">
        <v>4312</v>
      </c>
      <c r="B2318" s="418" t="s">
        <v>10839</v>
      </c>
      <c r="C2318" s="420" t="s">
        <v>89</v>
      </c>
      <c r="D2318" s="412"/>
      <c r="E2318" s="412">
        <v>1.71</v>
      </c>
    </row>
    <row r="2319" spans="1:5">
      <c r="A2319" s="389">
        <v>11162</v>
      </c>
      <c r="B2319" s="419" t="s">
        <v>6529</v>
      </c>
      <c r="C2319" s="421" t="s">
        <v>89</v>
      </c>
      <c r="D2319" s="413"/>
      <c r="E2319" s="413">
        <v>1.54</v>
      </c>
    </row>
    <row r="2320" spans="1:5">
      <c r="A2320" s="390">
        <v>13261</v>
      </c>
      <c r="B2320" s="418" t="s">
        <v>6530</v>
      </c>
      <c r="C2320" s="420" t="s">
        <v>82</v>
      </c>
      <c r="D2320" s="412"/>
      <c r="E2320" s="412">
        <v>3.6</v>
      </c>
    </row>
    <row r="2321" spans="1:5" ht="25.5">
      <c r="A2321" s="389">
        <v>3255</v>
      </c>
      <c r="B2321" s="419" t="s">
        <v>6531</v>
      </c>
      <c r="C2321" s="421" t="s">
        <v>89</v>
      </c>
      <c r="D2321" s="413"/>
      <c r="E2321" s="413">
        <v>4.08</v>
      </c>
    </row>
    <row r="2322" spans="1:5" ht="25.5">
      <c r="A2322" s="390">
        <v>3251</v>
      </c>
      <c r="B2322" s="418" t="s">
        <v>10840</v>
      </c>
      <c r="C2322" s="420" t="s">
        <v>89</v>
      </c>
      <c r="D2322" s="412"/>
      <c r="E2322" s="412">
        <v>3.07</v>
      </c>
    </row>
    <row r="2323" spans="1:5" ht="25.5">
      <c r="A2323" s="389">
        <v>3256</v>
      </c>
      <c r="B2323" s="419" t="s">
        <v>6532</v>
      </c>
      <c r="C2323" s="421" t="s">
        <v>89</v>
      </c>
      <c r="D2323" s="413"/>
      <c r="E2323" s="413">
        <v>5.28</v>
      </c>
    </row>
    <row r="2324" spans="1:5" ht="25.5">
      <c r="A2324" s="390">
        <v>3254</v>
      </c>
      <c r="B2324" s="418" t="s">
        <v>6533</v>
      </c>
      <c r="C2324" s="420" t="s">
        <v>89</v>
      </c>
      <c r="D2324" s="412"/>
      <c r="E2324" s="412">
        <v>72.81</v>
      </c>
    </row>
    <row r="2325" spans="1:5" ht="25.5">
      <c r="A2325" s="389">
        <v>3253</v>
      </c>
      <c r="B2325" s="419" t="s">
        <v>6534</v>
      </c>
      <c r="C2325" s="421" t="s">
        <v>89</v>
      </c>
      <c r="D2325" s="413"/>
      <c r="E2325" s="413">
        <v>90.81</v>
      </c>
    </row>
    <row r="2326" spans="1:5" ht="25.5">
      <c r="A2326" s="390">
        <v>3259</v>
      </c>
      <c r="B2326" s="418" t="s">
        <v>6535</v>
      </c>
      <c r="C2326" s="420" t="s">
        <v>89</v>
      </c>
      <c r="D2326" s="412"/>
      <c r="E2326" s="412">
        <v>7.6</v>
      </c>
    </row>
    <row r="2327" spans="1:5" ht="25.5">
      <c r="A2327" s="389">
        <v>3258</v>
      </c>
      <c r="B2327" s="419" t="s">
        <v>6536</v>
      </c>
      <c r="C2327" s="421" t="s">
        <v>89</v>
      </c>
      <c r="D2327" s="413"/>
      <c r="E2327" s="413">
        <v>5.77</v>
      </c>
    </row>
    <row r="2328" spans="1:5" ht="25.5">
      <c r="A2328" s="390">
        <v>3261</v>
      </c>
      <c r="B2328" s="418" t="s">
        <v>6537</v>
      </c>
      <c r="C2328" s="420" t="s">
        <v>89</v>
      </c>
      <c r="D2328" s="412"/>
      <c r="E2328" s="412">
        <v>62.86</v>
      </c>
    </row>
    <row r="2329" spans="1:5" ht="25.5">
      <c r="A2329" s="389">
        <v>3260</v>
      </c>
      <c r="B2329" s="419" t="s">
        <v>6538</v>
      </c>
      <c r="C2329" s="421" t="s">
        <v>89</v>
      </c>
      <c r="D2329" s="413"/>
      <c r="E2329" s="413">
        <v>10.15</v>
      </c>
    </row>
    <row r="2330" spans="1:5" ht="25.5">
      <c r="A2330" s="390">
        <v>3272</v>
      </c>
      <c r="B2330" s="418" t="s">
        <v>6539</v>
      </c>
      <c r="C2330" s="420" t="s">
        <v>89</v>
      </c>
      <c r="D2330" s="412"/>
      <c r="E2330" s="412">
        <v>17.86</v>
      </c>
    </row>
    <row r="2331" spans="1:5" ht="25.5">
      <c r="A2331" s="389">
        <v>3265</v>
      </c>
      <c r="B2331" s="419" t="s">
        <v>6540</v>
      </c>
      <c r="C2331" s="421" t="s">
        <v>89</v>
      </c>
      <c r="D2331" s="413"/>
      <c r="E2331" s="413">
        <v>12.73</v>
      </c>
    </row>
    <row r="2332" spans="1:5" ht="25.5">
      <c r="A2332" s="390">
        <v>3262</v>
      </c>
      <c r="B2332" s="418" t="s">
        <v>6541</v>
      </c>
      <c r="C2332" s="420" t="s">
        <v>89</v>
      </c>
      <c r="D2332" s="412"/>
      <c r="E2332" s="412">
        <v>6.1</v>
      </c>
    </row>
    <row r="2333" spans="1:5" ht="25.5">
      <c r="A2333" s="389">
        <v>3264</v>
      </c>
      <c r="B2333" s="419" t="s">
        <v>6542</v>
      </c>
      <c r="C2333" s="421" t="s">
        <v>89</v>
      </c>
      <c r="D2333" s="413"/>
      <c r="E2333" s="413">
        <v>10.050000000000001</v>
      </c>
    </row>
    <row r="2334" spans="1:5" ht="25.5">
      <c r="A2334" s="390">
        <v>3267</v>
      </c>
      <c r="B2334" s="418" t="s">
        <v>6543</v>
      </c>
      <c r="C2334" s="420" t="s">
        <v>89</v>
      </c>
      <c r="D2334" s="412"/>
      <c r="E2334" s="412">
        <v>33.049999999999997</v>
      </c>
    </row>
    <row r="2335" spans="1:5" ht="25.5">
      <c r="A2335" s="389">
        <v>3266</v>
      </c>
      <c r="B2335" s="419" t="s">
        <v>6544</v>
      </c>
      <c r="C2335" s="421" t="s">
        <v>89</v>
      </c>
      <c r="D2335" s="413"/>
      <c r="E2335" s="413">
        <v>23.41</v>
      </c>
    </row>
    <row r="2336" spans="1:5" ht="25.5">
      <c r="A2336" s="390">
        <v>3263</v>
      </c>
      <c r="B2336" s="418" t="s">
        <v>6545</v>
      </c>
      <c r="C2336" s="420" t="s">
        <v>89</v>
      </c>
      <c r="D2336" s="412"/>
      <c r="E2336" s="412">
        <v>8.3699999999999992</v>
      </c>
    </row>
    <row r="2337" spans="1:5" ht="25.5">
      <c r="A2337" s="389">
        <v>3268</v>
      </c>
      <c r="B2337" s="419" t="s">
        <v>6546</v>
      </c>
      <c r="C2337" s="421" t="s">
        <v>89</v>
      </c>
      <c r="D2337" s="413"/>
      <c r="E2337" s="413">
        <v>49.8</v>
      </c>
    </row>
    <row r="2338" spans="1:5" ht="25.5">
      <c r="A2338" s="390">
        <v>3271</v>
      </c>
      <c r="B2338" s="418" t="s">
        <v>13494</v>
      </c>
      <c r="C2338" s="420" t="s">
        <v>89</v>
      </c>
      <c r="D2338" s="412"/>
      <c r="E2338" s="412">
        <v>63.01</v>
      </c>
    </row>
    <row r="2339" spans="1:5" ht="25.5">
      <c r="A2339" s="389">
        <v>3270</v>
      </c>
      <c r="B2339" s="419" t="s">
        <v>6547</v>
      </c>
      <c r="C2339" s="421" t="s">
        <v>89</v>
      </c>
      <c r="D2339" s="413"/>
      <c r="E2339" s="413">
        <v>87.72</v>
      </c>
    </row>
    <row r="2340" spans="1:5" ht="51">
      <c r="A2340" s="390">
        <v>21113</v>
      </c>
      <c r="B2340" s="418" t="s">
        <v>10841</v>
      </c>
      <c r="C2340" s="420" t="s">
        <v>82</v>
      </c>
      <c r="D2340" s="412"/>
      <c r="E2340" s="412">
        <v>13.39</v>
      </c>
    </row>
    <row r="2341" spans="1:5">
      <c r="A2341" s="389">
        <v>10814</v>
      </c>
      <c r="B2341" s="419" t="s">
        <v>6548</v>
      </c>
      <c r="C2341" s="421" t="s">
        <v>54</v>
      </c>
      <c r="D2341" s="413"/>
      <c r="E2341" s="413">
        <v>16.18</v>
      </c>
    </row>
    <row r="2342" spans="1:5" ht="63.75">
      <c r="A2342" s="390">
        <v>3275</v>
      </c>
      <c r="B2342" s="418" t="s">
        <v>10842</v>
      </c>
      <c r="C2342" s="420" t="s">
        <v>82</v>
      </c>
      <c r="D2342" s="412"/>
      <c r="E2342" s="412">
        <v>77.41</v>
      </c>
    </row>
    <row r="2343" spans="1:5" ht="51">
      <c r="A2343" s="389">
        <v>3286</v>
      </c>
      <c r="B2343" s="419" t="s">
        <v>10843</v>
      </c>
      <c r="C2343" s="421" t="s">
        <v>82</v>
      </c>
      <c r="D2343" s="413"/>
      <c r="E2343" s="413">
        <v>64.849999999999994</v>
      </c>
    </row>
    <row r="2344" spans="1:5" ht="51">
      <c r="A2344" s="390">
        <v>3287</v>
      </c>
      <c r="B2344" s="418" t="s">
        <v>10844</v>
      </c>
      <c r="C2344" s="420" t="s">
        <v>82</v>
      </c>
      <c r="D2344" s="412"/>
      <c r="E2344" s="412">
        <v>98</v>
      </c>
    </row>
    <row r="2345" spans="1:5" ht="51">
      <c r="A2345" s="389">
        <v>3283</v>
      </c>
      <c r="B2345" s="419" t="s">
        <v>10845</v>
      </c>
      <c r="C2345" s="421" t="s">
        <v>82</v>
      </c>
      <c r="D2345" s="413"/>
      <c r="E2345" s="413">
        <v>20.59</v>
      </c>
    </row>
    <row r="2346" spans="1:5" ht="38.25">
      <c r="A2346" s="390">
        <v>11587</v>
      </c>
      <c r="B2346" s="418" t="s">
        <v>14795</v>
      </c>
      <c r="C2346" s="420" t="s">
        <v>82</v>
      </c>
      <c r="D2346" s="412"/>
      <c r="E2346" s="412">
        <v>32</v>
      </c>
    </row>
    <row r="2347" spans="1:5" ht="25.5">
      <c r="A2347" s="389">
        <v>11887</v>
      </c>
      <c r="B2347" s="419" t="s">
        <v>6549</v>
      </c>
      <c r="C2347" s="421" t="s">
        <v>89</v>
      </c>
      <c r="D2347" s="413"/>
      <c r="E2347" s="413">
        <v>2285</v>
      </c>
    </row>
    <row r="2348" spans="1:5" ht="25.5">
      <c r="A2348" s="390">
        <v>11883</v>
      </c>
      <c r="B2348" s="418" t="s">
        <v>6550</v>
      </c>
      <c r="C2348" s="420" t="s">
        <v>89</v>
      </c>
      <c r="D2348" s="412"/>
      <c r="E2348" s="412">
        <v>3359.35</v>
      </c>
    </row>
    <row r="2349" spans="1:5" ht="25.5">
      <c r="A2349" s="389">
        <v>11884</v>
      </c>
      <c r="B2349" s="419" t="s">
        <v>6551</v>
      </c>
      <c r="C2349" s="421" t="s">
        <v>89</v>
      </c>
      <c r="D2349" s="413"/>
      <c r="E2349" s="413">
        <v>3604.29</v>
      </c>
    </row>
    <row r="2350" spans="1:5" ht="25.5">
      <c r="A2350" s="390">
        <v>11885</v>
      </c>
      <c r="B2350" s="418" t="s">
        <v>6552</v>
      </c>
      <c r="C2350" s="420" t="s">
        <v>89</v>
      </c>
      <c r="D2350" s="412"/>
      <c r="E2350" s="412">
        <v>3347.32</v>
      </c>
    </row>
    <row r="2351" spans="1:5" ht="25.5">
      <c r="A2351" s="389">
        <v>11886</v>
      </c>
      <c r="B2351" s="419" t="s">
        <v>6553</v>
      </c>
      <c r="C2351" s="421" t="s">
        <v>89</v>
      </c>
      <c r="D2351" s="413"/>
      <c r="E2351" s="413">
        <v>1295.6300000000001</v>
      </c>
    </row>
    <row r="2352" spans="1:5" ht="25.5">
      <c r="A2352" s="390">
        <v>11888</v>
      </c>
      <c r="B2352" s="418" t="s">
        <v>13495</v>
      </c>
      <c r="C2352" s="420" t="s">
        <v>89</v>
      </c>
      <c r="D2352" s="412"/>
      <c r="E2352" s="412">
        <v>3042.66</v>
      </c>
    </row>
    <row r="2353" spans="1:5" ht="25.5">
      <c r="A2353" s="389">
        <v>3277</v>
      </c>
      <c r="B2353" s="419" t="s">
        <v>6554</v>
      </c>
      <c r="C2353" s="421" t="s">
        <v>89</v>
      </c>
      <c r="D2353" s="413"/>
      <c r="E2353" s="413">
        <v>513.12</v>
      </c>
    </row>
    <row r="2354" spans="1:5" ht="25.5">
      <c r="A2354" s="390">
        <v>3281</v>
      </c>
      <c r="B2354" s="418" t="s">
        <v>6555</v>
      </c>
      <c r="C2354" s="420" t="s">
        <v>89</v>
      </c>
      <c r="D2354" s="412"/>
      <c r="E2354" s="412">
        <v>424.93</v>
      </c>
    </row>
    <row r="2355" spans="1:5" ht="38.25">
      <c r="A2355" s="389">
        <v>14576</v>
      </c>
      <c r="B2355" s="419" t="s">
        <v>14796</v>
      </c>
      <c r="C2355" s="421" t="s">
        <v>89</v>
      </c>
      <c r="D2355" s="413"/>
      <c r="E2355" s="413">
        <v>2525831.38</v>
      </c>
    </row>
    <row r="2356" spans="1:5" ht="38.25">
      <c r="A2356" s="390">
        <v>13877</v>
      </c>
      <c r="B2356" s="418" t="s">
        <v>10846</v>
      </c>
      <c r="C2356" s="420" t="s">
        <v>89</v>
      </c>
      <c r="D2356" s="412"/>
      <c r="E2356" s="412">
        <v>1081270.74</v>
      </c>
    </row>
    <row r="2357" spans="1:5" ht="25.5">
      <c r="A2357" s="389">
        <v>7307</v>
      </c>
      <c r="B2357" s="419" t="s">
        <v>6556</v>
      </c>
      <c r="C2357" s="421" t="s">
        <v>269</v>
      </c>
      <c r="D2357" s="413"/>
      <c r="E2357" s="413">
        <v>22.41</v>
      </c>
    </row>
    <row r="2358" spans="1:5" ht="25.5">
      <c r="A2358" s="390">
        <v>6086</v>
      </c>
      <c r="B2358" s="418" t="s">
        <v>6557</v>
      </c>
      <c r="C2358" s="420" t="s">
        <v>2714</v>
      </c>
      <c r="D2358" s="412"/>
      <c r="E2358" s="412">
        <v>95.88</v>
      </c>
    </row>
    <row r="2359" spans="1:5" ht="38.25">
      <c r="A2359" s="389">
        <v>3291</v>
      </c>
      <c r="B2359" s="419" t="s">
        <v>10847</v>
      </c>
      <c r="C2359" s="421" t="s">
        <v>19</v>
      </c>
      <c r="D2359" s="413"/>
      <c r="E2359" s="413">
        <v>0.79</v>
      </c>
    </row>
    <row r="2360" spans="1:5" ht="51">
      <c r="A2360" s="390">
        <v>12344</v>
      </c>
      <c r="B2360" s="418" t="s">
        <v>13496</v>
      </c>
      <c r="C2360" s="420" t="s">
        <v>89</v>
      </c>
      <c r="D2360" s="412"/>
      <c r="E2360" s="412">
        <v>2.12</v>
      </c>
    </row>
    <row r="2361" spans="1:5" ht="51">
      <c r="A2361" s="389">
        <v>12343</v>
      </c>
      <c r="B2361" s="419" t="s">
        <v>13497</v>
      </c>
      <c r="C2361" s="421" t="s">
        <v>89</v>
      </c>
      <c r="D2361" s="413"/>
      <c r="E2361" s="413">
        <v>3.29</v>
      </c>
    </row>
    <row r="2362" spans="1:5" ht="38.25">
      <c r="A2362" s="390">
        <v>3293</v>
      </c>
      <c r="B2362" s="418" t="s">
        <v>13498</v>
      </c>
      <c r="C2362" s="420" t="s">
        <v>89</v>
      </c>
      <c r="D2362" s="412"/>
      <c r="E2362" s="412">
        <v>11.69</v>
      </c>
    </row>
    <row r="2363" spans="1:5" ht="38.25">
      <c r="A2363" s="389">
        <v>3302</v>
      </c>
      <c r="B2363" s="419" t="s">
        <v>13499</v>
      </c>
      <c r="C2363" s="421" t="s">
        <v>89</v>
      </c>
      <c r="D2363" s="413"/>
      <c r="E2363" s="413">
        <v>12</v>
      </c>
    </row>
    <row r="2364" spans="1:5" ht="38.25">
      <c r="A2364" s="390">
        <v>3297</v>
      </c>
      <c r="B2364" s="418" t="s">
        <v>13500</v>
      </c>
      <c r="C2364" s="420" t="s">
        <v>89</v>
      </c>
      <c r="D2364" s="412"/>
      <c r="E2364" s="412">
        <v>12.81</v>
      </c>
    </row>
    <row r="2365" spans="1:5" ht="38.25">
      <c r="A2365" s="389">
        <v>3294</v>
      </c>
      <c r="B2365" s="419" t="s">
        <v>13501</v>
      </c>
      <c r="C2365" s="421" t="s">
        <v>89</v>
      </c>
      <c r="D2365" s="413"/>
      <c r="E2365" s="413">
        <v>13.01</v>
      </c>
    </row>
    <row r="2366" spans="1:5" ht="38.25">
      <c r="A2366" s="390">
        <v>3292</v>
      </c>
      <c r="B2366" s="418" t="s">
        <v>13502</v>
      </c>
      <c r="C2366" s="420" t="s">
        <v>89</v>
      </c>
      <c r="D2366" s="412"/>
      <c r="E2366" s="412">
        <v>12.22</v>
      </c>
    </row>
    <row r="2367" spans="1:5" ht="38.25">
      <c r="A2367" s="389">
        <v>3298</v>
      </c>
      <c r="B2367" s="419" t="s">
        <v>13503</v>
      </c>
      <c r="C2367" s="421" t="s">
        <v>89</v>
      </c>
      <c r="D2367" s="413"/>
      <c r="E2367" s="413">
        <v>28.64</v>
      </c>
    </row>
    <row r="2368" spans="1:5" ht="38.25">
      <c r="A2368" s="390">
        <v>3301</v>
      </c>
      <c r="B2368" s="418" t="s">
        <v>13504</v>
      </c>
      <c r="C2368" s="420" t="s">
        <v>89</v>
      </c>
      <c r="D2368" s="412"/>
      <c r="E2368" s="412">
        <v>28.85</v>
      </c>
    </row>
    <row r="2369" spans="1:5" ht="38.25">
      <c r="A2369" s="389">
        <v>3295</v>
      </c>
      <c r="B2369" s="419" t="s">
        <v>13505</v>
      </c>
      <c r="C2369" s="421" t="s">
        <v>89</v>
      </c>
      <c r="D2369" s="413"/>
      <c r="E2369" s="413">
        <v>11.48</v>
      </c>
    </row>
    <row r="2370" spans="1:5" ht="38.25">
      <c r="A2370" s="390">
        <v>3299</v>
      </c>
      <c r="B2370" s="418" t="s">
        <v>13506</v>
      </c>
      <c r="C2370" s="420" t="s">
        <v>89</v>
      </c>
      <c r="D2370" s="412"/>
      <c r="E2370" s="412">
        <v>11.62</v>
      </c>
    </row>
    <row r="2371" spans="1:5" ht="38.25">
      <c r="A2371" s="389">
        <v>3296</v>
      </c>
      <c r="B2371" s="419" t="s">
        <v>13507</v>
      </c>
      <c r="C2371" s="421" t="s">
        <v>89</v>
      </c>
      <c r="D2371" s="413"/>
      <c r="E2371" s="413">
        <v>11.48</v>
      </c>
    </row>
    <row r="2372" spans="1:5" ht="38.25">
      <c r="A2372" s="390">
        <v>11596</v>
      </c>
      <c r="B2372" s="418" t="s">
        <v>10848</v>
      </c>
      <c r="C2372" s="420" t="s">
        <v>89</v>
      </c>
      <c r="D2372" s="412"/>
      <c r="E2372" s="412">
        <v>247.46</v>
      </c>
    </row>
    <row r="2373" spans="1:5" ht="38.25">
      <c r="A2373" s="389">
        <v>34802</v>
      </c>
      <c r="B2373" s="419" t="s">
        <v>10849</v>
      </c>
      <c r="C2373" s="421" t="s">
        <v>89</v>
      </c>
      <c r="D2373" s="413"/>
      <c r="E2373" s="413">
        <v>679.61</v>
      </c>
    </row>
    <row r="2374" spans="1:5" ht="51">
      <c r="A2374" s="390">
        <v>11588</v>
      </c>
      <c r="B2374" s="418" t="s">
        <v>10850</v>
      </c>
      <c r="C2374" s="420" t="s">
        <v>89</v>
      </c>
      <c r="D2374" s="412"/>
      <c r="E2374" s="412">
        <v>733.19</v>
      </c>
    </row>
    <row r="2375" spans="1:5" ht="51">
      <c r="A2375" s="389">
        <v>34383</v>
      </c>
      <c r="B2375" s="419" t="s">
        <v>10851</v>
      </c>
      <c r="C2375" s="421" t="s">
        <v>89</v>
      </c>
      <c r="D2375" s="413"/>
      <c r="E2375" s="413">
        <v>806.56</v>
      </c>
    </row>
    <row r="2376" spans="1:5" ht="38.25">
      <c r="A2376" s="390">
        <v>11591</v>
      </c>
      <c r="B2376" s="418" t="s">
        <v>10852</v>
      </c>
      <c r="C2376" s="420" t="s">
        <v>89</v>
      </c>
      <c r="D2376" s="412"/>
      <c r="E2376" s="412">
        <v>714.42</v>
      </c>
    </row>
    <row r="2377" spans="1:5" ht="38.25">
      <c r="A2377" s="389">
        <v>11590</v>
      </c>
      <c r="B2377" s="419" t="s">
        <v>10853</v>
      </c>
      <c r="C2377" s="421" t="s">
        <v>89</v>
      </c>
      <c r="D2377" s="413"/>
      <c r="E2377" s="413">
        <v>744.51</v>
      </c>
    </row>
    <row r="2378" spans="1:5" ht="38.25">
      <c r="A2378" s="390">
        <v>3310</v>
      </c>
      <c r="B2378" s="418" t="s">
        <v>10854</v>
      </c>
      <c r="C2378" s="420" t="s">
        <v>52</v>
      </c>
      <c r="D2378" s="412"/>
      <c r="E2378" s="412">
        <v>310.20999999999998</v>
      </c>
    </row>
    <row r="2379" spans="1:5" ht="38.25">
      <c r="A2379" s="389">
        <v>11594</v>
      </c>
      <c r="B2379" s="419" t="s">
        <v>10855</v>
      </c>
      <c r="C2379" s="421" t="s">
        <v>89</v>
      </c>
      <c r="D2379" s="413"/>
      <c r="E2379" s="413">
        <v>233.69</v>
      </c>
    </row>
    <row r="2380" spans="1:5" ht="25.5">
      <c r="A2380" s="390">
        <v>3311</v>
      </c>
      <c r="B2380" s="418" t="s">
        <v>6558</v>
      </c>
      <c r="C2380" s="420" t="s">
        <v>52</v>
      </c>
      <c r="D2380" s="412"/>
      <c r="E2380" s="412">
        <v>233.69</v>
      </c>
    </row>
    <row r="2381" spans="1:5" ht="38.25">
      <c r="A2381" s="389">
        <v>11599</v>
      </c>
      <c r="B2381" s="419" t="s">
        <v>14797</v>
      </c>
      <c r="C2381" s="421" t="s">
        <v>89</v>
      </c>
      <c r="D2381" s="413"/>
      <c r="E2381" s="413">
        <v>310.77999999999997</v>
      </c>
    </row>
    <row r="2382" spans="1:5" ht="38.25">
      <c r="A2382" s="390">
        <v>11593</v>
      </c>
      <c r="B2382" s="418" t="s">
        <v>10856</v>
      </c>
      <c r="C2382" s="420" t="s">
        <v>89</v>
      </c>
      <c r="D2382" s="412"/>
      <c r="E2382" s="412">
        <v>435.69</v>
      </c>
    </row>
    <row r="2383" spans="1:5" ht="25.5">
      <c r="A2383" s="389">
        <v>3314</v>
      </c>
      <c r="B2383" s="419" t="s">
        <v>6559</v>
      </c>
      <c r="C2383" s="421" t="s">
        <v>52</v>
      </c>
      <c r="D2383" s="413"/>
      <c r="E2383" s="413">
        <v>311.61</v>
      </c>
    </row>
    <row r="2384" spans="1:5" ht="38.25">
      <c r="A2384" s="390">
        <v>11592</v>
      </c>
      <c r="B2384" s="418" t="s">
        <v>10857</v>
      </c>
      <c r="C2384" s="420" t="s">
        <v>89</v>
      </c>
      <c r="D2384" s="412"/>
      <c r="E2384" s="412">
        <v>311.61</v>
      </c>
    </row>
    <row r="2385" spans="1:5" ht="38.25">
      <c r="A2385" s="389">
        <v>11597</v>
      </c>
      <c r="B2385" s="419" t="s">
        <v>10858</v>
      </c>
      <c r="C2385" s="421" t="s">
        <v>89</v>
      </c>
      <c r="D2385" s="413"/>
      <c r="E2385" s="413">
        <v>362.36</v>
      </c>
    </row>
    <row r="2386" spans="1:5" ht="25.5">
      <c r="A2386" s="390">
        <v>3309</v>
      </c>
      <c r="B2386" s="418" t="s">
        <v>6560</v>
      </c>
      <c r="C2386" s="420" t="s">
        <v>52</v>
      </c>
      <c r="D2386" s="412"/>
      <c r="E2386" s="412">
        <v>247.46</v>
      </c>
    </row>
    <row r="2387" spans="1:5" ht="25.5">
      <c r="A2387" s="389">
        <v>34800</v>
      </c>
      <c r="B2387" s="419" t="s">
        <v>6561</v>
      </c>
      <c r="C2387" s="421" t="s">
        <v>52</v>
      </c>
      <c r="D2387" s="413"/>
      <c r="E2387" s="413">
        <v>217.85</v>
      </c>
    </row>
    <row r="2388" spans="1:5" ht="63.75">
      <c r="A2388" s="390">
        <v>4315</v>
      </c>
      <c r="B2388" s="418" t="s">
        <v>14798</v>
      </c>
      <c r="C2388" s="420" t="s">
        <v>89</v>
      </c>
      <c r="D2388" s="412"/>
      <c r="E2388" s="412">
        <v>1.26</v>
      </c>
    </row>
    <row r="2389" spans="1:5" ht="25.5">
      <c r="A2389" s="389">
        <v>402</v>
      </c>
      <c r="B2389" s="419" t="s">
        <v>13508</v>
      </c>
      <c r="C2389" s="421" t="s">
        <v>89</v>
      </c>
      <c r="D2389" s="413"/>
      <c r="E2389" s="413">
        <v>6.86</v>
      </c>
    </row>
    <row r="2390" spans="1:5">
      <c r="A2390" s="390">
        <v>4226</v>
      </c>
      <c r="B2390" s="418" t="s">
        <v>6562</v>
      </c>
      <c r="C2390" s="420" t="s">
        <v>54</v>
      </c>
      <c r="D2390" s="412"/>
      <c r="E2390" s="412">
        <v>3.36</v>
      </c>
    </row>
    <row r="2391" spans="1:5">
      <c r="A2391" s="389">
        <v>4222</v>
      </c>
      <c r="B2391" s="419" t="s">
        <v>1303</v>
      </c>
      <c r="C2391" s="421" t="s">
        <v>269</v>
      </c>
      <c r="D2391" s="413"/>
      <c r="E2391" s="413">
        <v>3.37</v>
      </c>
    </row>
    <row r="2392" spans="1:5" ht="63.75">
      <c r="A2392" s="390">
        <v>34804</v>
      </c>
      <c r="B2392" s="418" t="s">
        <v>10859</v>
      </c>
      <c r="C2392" s="420" t="s">
        <v>82</v>
      </c>
      <c r="D2392" s="412"/>
      <c r="E2392" s="412">
        <v>26.31</v>
      </c>
    </row>
    <row r="2393" spans="1:5" ht="38.25">
      <c r="A2393" s="389">
        <v>4013</v>
      </c>
      <c r="B2393" s="419" t="s">
        <v>10860</v>
      </c>
      <c r="C2393" s="421" t="s">
        <v>82</v>
      </c>
      <c r="D2393" s="413"/>
      <c r="E2393" s="413">
        <v>4.1500000000000004</v>
      </c>
    </row>
    <row r="2394" spans="1:5" ht="38.25">
      <c r="A2394" s="390">
        <v>4011</v>
      </c>
      <c r="B2394" s="418" t="s">
        <v>10861</v>
      </c>
      <c r="C2394" s="420" t="s">
        <v>82</v>
      </c>
      <c r="D2394" s="412"/>
      <c r="E2394" s="412">
        <v>5.48</v>
      </c>
    </row>
    <row r="2395" spans="1:5" ht="38.25">
      <c r="A2395" s="389">
        <v>4021</v>
      </c>
      <c r="B2395" s="419" t="s">
        <v>10862</v>
      </c>
      <c r="C2395" s="421" t="s">
        <v>82</v>
      </c>
      <c r="D2395" s="413"/>
      <c r="E2395" s="413">
        <v>5.95</v>
      </c>
    </row>
    <row r="2396" spans="1:5" ht="38.25">
      <c r="A2396" s="390">
        <v>4019</v>
      </c>
      <c r="B2396" s="418" t="s">
        <v>10863</v>
      </c>
      <c r="C2396" s="420" t="s">
        <v>82</v>
      </c>
      <c r="D2396" s="412"/>
      <c r="E2396" s="412">
        <v>8.36</v>
      </c>
    </row>
    <row r="2397" spans="1:5" ht="38.25">
      <c r="A2397" s="389">
        <v>4012</v>
      </c>
      <c r="B2397" s="419" t="s">
        <v>10864</v>
      </c>
      <c r="C2397" s="421" t="s">
        <v>82</v>
      </c>
      <c r="D2397" s="413"/>
      <c r="E2397" s="413">
        <v>10.220000000000001</v>
      </c>
    </row>
    <row r="2398" spans="1:5" ht="38.25">
      <c r="A2398" s="390">
        <v>4020</v>
      </c>
      <c r="B2398" s="418" t="s">
        <v>10865</v>
      </c>
      <c r="C2398" s="420" t="s">
        <v>82</v>
      </c>
      <c r="D2398" s="412"/>
      <c r="E2398" s="412">
        <v>13.01</v>
      </c>
    </row>
    <row r="2399" spans="1:5" ht="38.25">
      <c r="A2399" s="389">
        <v>4018</v>
      </c>
      <c r="B2399" s="419" t="s">
        <v>10866</v>
      </c>
      <c r="C2399" s="421" t="s">
        <v>82</v>
      </c>
      <c r="D2399" s="413"/>
      <c r="E2399" s="413">
        <v>15.89</v>
      </c>
    </row>
    <row r="2400" spans="1:5" ht="38.25">
      <c r="A2400" s="390">
        <v>36498</v>
      </c>
      <c r="B2400" s="418" t="s">
        <v>10867</v>
      </c>
      <c r="C2400" s="420" t="s">
        <v>89</v>
      </c>
      <c r="D2400" s="412"/>
      <c r="E2400" s="412">
        <v>3654.31</v>
      </c>
    </row>
    <row r="2401" spans="1:5">
      <c r="A2401" s="389">
        <v>12872</v>
      </c>
      <c r="B2401" s="419" t="s">
        <v>30</v>
      </c>
      <c r="C2401" s="421" t="s">
        <v>19</v>
      </c>
      <c r="D2401" s="413"/>
      <c r="E2401" s="413">
        <v>11.66</v>
      </c>
    </row>
    <row r="2402" spans="1:5">
      <c r="A2402" s="390">
        <v>3315</v>
      </c>
      <c r="B2402" s="418" t="s">
        <v>6563</v>
      </c>
      <c r="C2402" s="420" t="s">
        <v>54</v>
      </c>
      <c r="D2402" s="412"/>
      <c r="E2402" s="412">
        <v>0.4</v>
      </c>
    </row>
    <row r="2403" spans="1:5">
      <c r="A2403" s="389">
        <v>36870</v>
      </c>
      <c r="B2403" s="419" t="s">
        <v>13509</v>
      </c>
      <c r="C2403" s="421" t="s">
        <v>54</v>
      </c>
      <c r="D2403" s="413"/>
      <c r="E2403" s="413">
        <v>0.4</v>
      </c>
    </row>
    <row r="2404" spans="1:5" ht="25.5">
      <c r="A2404" s="390">
        <v>12297</v>
      </c>
      <c r="B2404" s="418" t="s">
        <v>6564</v>
      </c>
      <c r="C2404" s="420" t="s">
        <v>89</v>
      </c>
      <c r="D2404" s="412"/>
      <c r="E2404" s="412">
        <v>9.58</v>
      </c>
    </row>
    <row r="2405" spans="1:5" ht="25.5">
      <c r="A2405" s="389">
        <v>12299</v>
      </c>
      <c r="B2405" s="419" t="s">
        <v>6565</v>
      </c>
      <c r="C2405" s="421" t="s">
        <v>89</v>
      </c>
      <c r="D2405" s="413"/>
      <c r="E2405" s="413">
        <v>26.58</v>
      </c>
    </row>
    <row r="2406" spans="1:5" ht="25.5">
      <c r="A2406" s="390">
        <v>12298</v>
      </c>
      <c r="B2406" s="418" t="s">
        <v>6566</v>
      </c>
      <c r="C2406" s="420" t="s">
        <v>89</v>
      </c>
      <c r="D2406" s="412"/>
      <c r="E2406" s="412">
        <v>10.14</v>
      </c>
    </row>
    <row r="2407" spans="1:5" ht="25.5">
      <c r="A2407" s="389">
        <v>5092</v>
      </c>
      <c r="B2407" s="419" t="s">
        <v>6567</v>
      </c>
      <c r="C2407" s="421" t="s">
        <v>2689</v>
      </c>
      <c r="D2407" s="413"/>
      <c r="E2407" s="413">
        <v>9.01</v>
      </c>
    </row>
    <row r="2408" spans="1:5" ht="25.5">
      <c r="A2408" s="390">
        <v>11462</v>
      </c>
      <c r="B2408" s="418" t="s">
        <v>6568</v>
      </c>
      <c r="C2408" s="420" t="s">
        <v>2689</v>
      </c>
      <c r="D2408" s="412"/>
      <c r="E2408" s="412">
        <v>14.25</v>
      </c>
    </row>
    <row r="2409" spans="1:5" ht="38.25">
      <c r="A2409" s="389">
        <v>36529</v>
      </c>
      <c r="B2409" s="419" t="s">
        <v>10868</v>
      </c>
      <c r="C2409" s="421" t="s">
        <v>89</v>
      </c>
      <c r="D2409" s="413"/>
      <c r="E2409" s="413">
        <v>26492.35</v>
      </c>
    </row>
    <row r="2410" spans="1:5" ht="25.5">
      <c r="A2410" s="390">
        <v>36528</v>
      </c>
      <c r="B2410" s="418" t="s">
        <v>6569</v>
      </c>
      <c r="C2410" s="420" t="s">
        <v>89</v>
      </c>
      <c r="D2410" s="412"/>
      <c r="E2410" s="412">
        <v>15047.65</v>
      </c>
    </row>
    <row r="2411" spans="1:5" ht="38.25">
      <c r="A2411" s="389">
        <v>3318</v>
      </c>
      <c r="B2411" s="419" t="s">
        <v>10869</v>
      </c>
      <c r="C2411" s="421" t="s">
        <v>89</v>
      </c>
      <c r="D2411" s="413"/>
      <c r="E2411" s="413">
        <v>20770</v>
      </c>
    </row>
    <row r="2412" spans="1:5" ht="25.5">
      <c r="A2412" s="390">
        <v>3324</v>
      </c>
      <c r="B2412" s="418" t="s">
        <v>6570</v>
      </c>
      <c r="C2412" s="420" t="s">
        <v>82</v>
      </c>
      <c r="D2412" s="412"/>
      <c r="E2412" s="412">
        <v>6.13</v>
      </c>
    </row>
    <row r="2413" spans="1:5" ht="25.5">
      <c r="A2413" s="389">
        <v>3322</v>
      </c>
      <c r="B2413" s="419" t="s">
        <v>6571</v>
      </c>
      <c r="C2413" s="421" t="s">
        <v>82</v>
      </c>
      <c r="D2413" s="413"/>
      <c r="E2413" s="413">
        <v>6.5</v>
      </c>
    </row>
    <row r="2414" spans="1:5">
      <c r="A2414" s="390">
        <v>3323</v>
      </c>
      <c r="B2414" s="418" t="s">
        <v>13510</v>
      </c>
      <c r="C2414" s="420" t="s">
        <v>82</v>
      </c>
      <c r="D2414" s="412"/>
      <c r="E2414" s="412">
        <v>7.78</v>
      </c>
    </row>
    <row r="2415" spans="1:5" ht="38.25">
      <c r="A2415" s="389">
        <v>11837</v>
      </c>
      <c r="B2415" s="419" t="s">
        <v>10870</v>
      </c>
      <c r="C2415" s="421" t="s">
        <v>89</v>
      </c>
      <c r="D2415" s="413"/>
      <c r="E2415" s="413">
        <v>37.5</v>
      </c>
    </row>
    <row r="2416" spans="1:5" ht="25.5">
      <c r="A2416" s="390">
        <v>426</v>
      </c>
      <c r="B2416" s="418" t="s">
        <v>10871</v>
      </c>
      <c r="C2416" s="420" t="s">
        <v>89</v>
      </c>
      <c r="D2416" s="412"/>
      <c r="E2416" s="412">
        <v>1.65</v>
      </c>
    </row>
    <row r="2417" spans="1:5" ht="25.5">
      <c r="A2417" s="389">
        <v>415</v>
      </c>
      <c r="B2417" s="419" t="s">
        <v>6572</v>
      </c>
      <c r="C2417" s="421" t="s">
        <v>89</v>
      </c>
      <c r="D2417" s="413"/>
      <c r="E2417" s="413">
        <v>4.45</v>
      </c>
    </row>
    <row r="2418" spans="1:5" ht="25.5">
      <c r="A2418" s="390">
        <v>416</v>
      </c>
      <c r="B2418" s="418" t="s">
        <v>6573</v>
      </c>
      <c r="C2418" s="420" t="s">
        <v>89</v>
      </c>
      <c r="D2418" s="412"/>
      <c r="E2418" s="412">
        <v>2.76</v>
      </c>
    </row>
    <row r="2419" spans="1:5" ht="25.5">
      <c r="A2419" s="389">
        <v>425</v>
      </c>
      <c r="B2419" s="419" t="s">
        <v>6574</v>
      </c>
      <c r="C2419" s="421" t="s">
        <v>89</v>
      </c>
      <c r="D2419" s="413"/>
      <c r="E2419" s="413">
        <v>2.5</v>
      </c>
    </row>
    <row r="2420" spans="1:5" ht="25.5">
      <c r="A2420" s="390">
        <v>1564</v>
      </c>
      <c r="B2420" s="418" t="s">
        <v>14799</v>
      </c>
      <c r="C2420" s="420" t="s">
        <v>89</v>
      </c>
      <c r="D2420" s="412"/>
      <c r="E2420" s="412">
        <v>5.4</v>
      </c>
    </row>
    <row r="2421" spans="1:5" ht="25.5">
      <c r="A2421" s="389">
        <v>11840</v>
      </c>
      <c r="B2421" s="419" t="s">
        <v>6575</v>
      </c>
      <c r="C2421" s="421" t="s">
        <v>89</v>
      </c>
      <c r="D2421" s="413"/>
      <c r="E2421" s="413">
        <v>12</v>
      </c>
    </row>
    <row r="2422" spans="1:5" ht="25.5">
      <c r="A2422" s="390">
        <v>5076</v>
      </c>
      <c r="B2422" s="418" t="s">
        <v>6576</v>
      </c>
      <c r="C2422" s="420" t="s">
        <v>54</v>
      </c>
      <c r="D2422" s="412"/>
      <c r="E2422" s="412">
        <v>10.56</v>
      </c>
    </row>
    <row r="2423" spans="1:5" ht="25.5">
      <c r="A2423" s="389">
        <v>5077</v>
      </c>
      <c r="B2423" s="419" t="s">
        <v>6577</v>
      </c>
      <c r="C2423" s="421" t="s">
        <v>54</v>
      </c>
      <c r="D2423" s="413"/>
      <c r="E2423" s="413">
        <v>9.86</v>
      </c>
    </row>
    <row r="2424" spans="1:5" ht="25.5">
      <c r="A2424" s="390">
        <v>11032</v>
      </c>
      <c r="B2424" s="418" t="s">
        <v>10872</v>
      </c>
      <c r="C2424" s="420" t="s">
        <v>89</v>
      </c>
      <c r="D2424" s="412"/>
      <c r="E2424" s="412">
        <v>7.09</v>
      </c>
    </row>
    <row r="2425" spans="1:5">
      <c r="A2425" s="389">
        <v>4824</v>
      </c>
      <c r="B2425" s="419" t="s">
        <v>6578</v>
      </c>
      <c r="C2425" s="421" t="s">
        <v>54</v>
      </c>
      <c r="D2425" s="413"/>
      <c r="E2425" s="413">
        <v>0.43</v>
      </c>
    </row>
    <row r="2426" spans="1:5" ht="38.25">
      <c r="A2426" s="390">
        <v>36787</v>
      </c>
      <c r="B2426" s="418" t="s">
        <v>10873</v>
      </c>
      <c r="C2426" s="420" t="s">
        <v>54</v>
      </c>
      <c r="D2426" s="412"/>
      <c r="E2426" s="412">
        <v>75.97</v>
      </c>
    </row>
    <row r="2427" spans="1:5" ht="38.25">
      <c r="A2427" s="389">
        <v>36786</v>
      </c>
      <c r="B2427" s="419" t="s">
        <v>10874</v>
      </c>
      <c r="C2427" s="421" t="s">
        <v>54</v>
      </c>
      <c r="D2427" s="413"/>
      <c r="E2427" s="413">
        <v>75.97</v>
      </c>
    </row>
    <row r="2428" spans="1:5" ht="38.25">
      <c r="A2428" s="390">
        <v>36785</v>
      </c>
      <c r="B2428" s="418" t="s">
        <v>14800</v>
      </c>
      <c r="C2428" s="420" t="s">
        <v>54</v>
      </c>
      <c r="D2428" s="412"/>
      <c r="E2428" s="412">
        <v>66.010000000000005</v>
      </c>
    </row>
    <row r="2429" spans="1:5" ht="38.25">
      <c r="A2429" s="389">
        <v>36782</v>
      </c>
      <c r="B2429" s="419" t="s">
        <v>10875</v>
      </c>
      <c r="C2429" s="421" t="s">
        <v>54</v>
      </c>
      <c r="D2429" s="413"/>
      <c r="E2429" s="413">
        <v>78.8</v>
      </c>
    </row>
    <row r="2430" spans="1:5" ht="38.25">
      <c r="A2430" s="390">
        <v>36784</v>
      </c>
      <c r="B2430" s="418" t="s">
        <v>10876</v>
      </c>
      <c r="C2430" s="420" t="s">
        <v>54</v>
      </c>
      <c r="D2430" s="412"/>
      <c r="E2430" s="412">
        <v>75.97</v>
      </c>
    </row>
    <row r="2431" spans="1:5" ht="38.25">
      <c r="A2431" s="389">
        <v>25930</v>
      </c>
      <c r="B2431" s="419" t="s">
        <v>10877</v>
      </c>
      <c r="C2431" s="421" t="s">
        <v>54</v>
      </c>
      <c r="D2431" s="413"/>
      <c r="E2431" s="413">
        <v>88.75</v>
      </c>
    </row>
    <row r="2432" spans="1:5" ht="25.5">
      <c r="A2432" s="390">
        <v>10840</v>
      </c>
      <c r="B2432" s="418" t="s">
        <v>6579</v>
      </c>
      <c r="C2432" s="420" t="s">
        <v>82</v>
      </c>
      <c r="D2432" s="412"/>
      <c r="E2432" s="412">
        <v>145</v>
      </c>
    </row>
    <row r="2433" spans="1:5" ht="25.5">
      <c r="A2433" s="389">
        <v>11794</v>
      </c>
      <c r="B2433" s="419" t="s">
        <v>6580</v>
      </c>
      <c r="C2433" s="421" t="s">
        <v>82</v>
      </c>
      <c r="D2433" s="413"/>
      <c r="E2433" s="413">
        <v>192.53</v>
      </c>
    </row>
    <row r="2434" spans="1:5" ht="25.5">
      <c r="A2434" s="390">
        <v>11795</v>
      </c>
      <c r="B2434" s="418" t="s">
        <v>6581</v>
      </c>
      <c r="C2434" s="420" t="s">
        <v>82</v>
      </c>
      <c r="D2434" s="412"/>
      <c r="E2434" s="412">
        <v>155.24</v>
      </c>
    </row>
    <row r="2435" spans="1:5" ht="25.5">
      <c r="A2435" s="389">
        <v>10841</v>
      </c>
      <c r="B2435" s="419" t="s">
        <v>6582</v>
      </c>
      <c r="C2435" s="421" t="s">
        <v>82</v>
      </c>
      <c r="D2435" s="413"/>
      <c r="E2435" s="413">
        <v>118.73</v>
      </c>
    </row>
    <row r="2436" spans="1:5" ht="25.5">
      <c r="A2436" s="390">
        <v>10842</v>
      </c>
      <c r="B2436" s="418" t="s">
        <v>6583</v>
      </c>
      <c r="C2436" s="420" t="s">
        <v>82</v>
      </c>
      <c r="D2436" s="412"/>
      <c r="E2436" s="412">
        <v>166.32</v>
      </c>
    </row>
    <row r="2437" spans="1:5" ht="25.5">
      <c r="A2437" s="389">
        <v>11796</v>
      </c>
      <c r="B2437" s="419" t="s">
        <v>6584</v>
      </c>
      <c r="C2437" s="421" t="s">
        <v>82</v>
      </c>
      <c r="D2437" s="413"/>
      <c r="E2437" s="413">
        <v>234.56</v>
      </c>
    </row>
    <row r="2438" spans="1:5">
      <c r="A2438" s="390">
        <v>134</v>
      </c>
      <c r="B2438" s="418" t="s">
        <v>10878</v>
      </c>
      <c r="C2438" s="420" t="s">
        <v>54</v>
      </c>
      <c r="D2438" s="412"/>
      <c r="E2438" s="412">
        <v>1.21</v>
      </c>
    </row>
    <row r="2439" spans="1:5">
      <c r="A2439" s="389">
        <v>4229</v>
      </c>
      <c r="B2439" s="419" t="s">
        <v>6585</v>
      </c>
      <c r="C2439" s="421" t="s">
        <v>54</v>
      </c>
      <c r="D2439" s="413"/>
      <c r="E2439" s="413">
        <v>26.43</v>
      </c>
    </row>
    <row r="2440" spans="1:5" ht="25.5">
      <c r="A2440" s="390">
        <v>37402</v>
      </c>
      <c r="B2440" s="418" t="s">
        <v>13511</v>
      </c>
      <c r="C2440" s="420" t="s">
        <v>89</v>
      </c>
      <c r="D2440" s="412"/>
      <c r="E2440" s="412">
        <v>30.39</v>
      </c>
    </row>
    <row r="2441" spans="1:5" ht="38.25">
      <c r="A2441" s="389">
        <v>11244</v>
      </c>
      <c r="B2441" s="419" t="s">
        <v>10879</v>
      </c>
      <c r="C2441" s="421" t="s">
        <v>89</v>
      </c>
      <c r="D2441" s="413"/>
      <c r="E2441" s="413">
        <v>392.89</v>
      </c>
    </row>
    <row r="2442" spans="1:5" ht="38.25">
      <c r="A2442" s="390">
        <v>11245</v>
      </c>
      <c r="B2442" s="418" t="s">
        <v>10880</v>
      </c>
      <c r="C2442" s="420" t="s">
        <v>89</v>
      </c>
      <c r="D2442" s="412"/>
      <c r="E2442" s="412">
        <v>362.84</v>
      </c>
    </row>
    <row r="2443" spans="1:5" ht="25.5">
      <c r="A2443" s="389">
        <v>11235</v>
      </c>
      <c r="B2443" s="419" t="s">
        <v>6586</v>
      </c>
      <c r="C2443" s="421" t="s">
        <v>89</v>
      </c>
      <c r="D2443" s="413"/>
      <c r="E2443" s="413">
        <v>53.16</v>
      </c>
    </row>
    <row r="2444" spans="1:5" ht="25.5">
      <c r="A2444" s="390">
        <v>11236</v>
      </c>
      <c r="B2444" s="418" t="s">
        <v>6587</v>
      </c>
      <c r="C2444" s="420" t="s">
        <v>89</v>
      </c>
      <c r="D2444" s="412"/>
      <c r="E2444" s="412">
        <v>69.33</v>
      </c>
    </row>
    <row r="2445" spans="1:5" ht="25.5">
      <c r="A2445" s="389">
        <v>11731</v>
      </c>
      <c r="B2445" s="419" t="s">
        <v>10881</v>
      </c>
      <c r="C2445" s="421" t="s">
        <v>89</v>
      </c>
      <c r="D2445" s="413"/>
      <c r="E2445" s="413">
        <v>3.85</v>
      </c>
    </row>
    <row r="2446" spans="1:5">
      <c r="A2446" s="390">
        <v>11732</v>
      </c>
      <c r="B2446" s="418" t="s">
        <v>10882</v>
      </c>
      <c r="C2446" s="420" t="s">
        <v>89</v>
      </c>
      <c r="D2446" s="412"/>
      <c r="E2446" s="412">
        <v>19.57</v>
      </c>
    </row>
    <row r="2447" spans="1:5" ht="38.25">
      <c r="A2447" s="389">
        <v>36494</v>
      </c>
      <c r="B2447" s="419" t="s">
        <v>10883</v>
      </c>
      <c r="C2447" s="421" t="s">
        <v>89</v>
      </c>
      <c r="D2447" s="413"/>
      <c r="E2447" s="413">
        <v>308929.84000000003</v>
      </c>
    </row>
    <row r="2448" spans="1:5" ht="38.25">
      <c r="A2448" s="390">
        <v>36493</v>
      </c>
      <c r="B2448" s="418" t="s">
        <v>10884</v>
      </c>
      <c r="C2448" s="420" t="s">
        <v>89</v>
      </c>
      <c r="D2448" s="412"/>
      <c r="E2448" s="412">
        <v>350004.96</v>
      </c>
    </row>
    <row r="2449" spans="1:5" ht="38.25">
      <c r="A2449" s="389">
        <v>36492</v>
      </c>
      <c r="B2449" s="419" t="s">
        <v>10885</v>
      </c>
      <c r="C2449" s="421" t="s">
        <v>89</v>
      </c>
      <c r="D2449" s="413"/>
      <c r="E2449" s="413">
        <v>650176.48</v>
      </c>
    </row>
    <row r="2450" spans="1:5" ht="38.25">
      <c r="A2450" s="390">
        <v>13333</v>
      </c>
      <c r="B2450" s="418" t="s">
        <v>10886</v>
      </c>
      <c r="C2450" s="420" t="s">
        <v>89</v>
      </c>
      <c r="D2450" s="412"/>
      <c r="E2450" s="412">
        <v>101196.24</v>
      </c>
    </row>
    <row r="2451" spans="1:5" ht="38.25">
      <c r="A2451" s="389">
        <v>13533</v>
      </c>
      <c r="B2451" s="419" t="s">
        <v>10887</v>
      </c>
      <c r="C2451" s="421" t="s">
        <v>89</v>
      </c>
      <c r="D2451" s="413"/>
      <c r="E2451" s="413">
        <v>90458.19</v>
      </c>
    </row>
    <row r="2452" spans="1:5" ht="38.25">
      <c r="A2452" s="390">
        <v>3331</v>
      </c>
      <c r="B2452" s="418" t="s">
        <v>10888</v>
      </c>
      <c r="C2452" s="420" t="s">
        <v>19</v>
      </c>
      <c r="D2452" s="412"/>
      <c r="E2452" s="412">
        <v>11.09</v>
      </c>
    </row>
    <row r="2453" spans="1:5" ht="38.25">
      <c r="A2453" s="389">
        <v>3346</v>
      </c>
      <c r="B2453" s="419" t="s">
        <v>10889</v>
      </c>
      <c r="C2453" s="421" t="s">
        <v>19</v>
      </c>
      <c r="D2453" s="413"/>
      <c r="E2453" s="413">
        <v>24.75</v>
      </c>
    </row>
    <row r="2454" spans="1:5" ht="38.25">
      <c r="A2454" s="390">
        <v>36499</v>
      </c>
      <c r="B2454" s="418" t="s">
        <v>10890</v>
      </c>
      <c r="C2454" s="420" t="s">
        <v>89</v>
      </c>
      <c r="D2454" s="412"/>
      <c r="E2454" s="412">
        <v>1973.33</v>
      </c>
    </row>
    <row r="2455" spans="1:5" ht="38.25">
      <c r="A2455" s="389">
        <v>3348</v>
      </c>
      <c r="B2455" s="419" t="s">
        <v>10891</v>
      </c>
      <c r="C2455" s="421" t="s">
        <v>19</v>
      </c>
      <c r="D2455" s="413"/>
      <c r="E2455" s="413">
        <v>28.29</v>
      </c>
    </row>
    <row r="2456" spans="1:5" ht="38.25">
      <c r="A2456" s="390">
        <v>3345</v>
      </c>
      <c r="B2456" s="418" t="s">
        <v>6588</v>
      </c>
      <c r="C2456" s="420" t="s">
        <v>19</v>
      </c>
      <c r="D2456" s="412"/>
      <c r="E2456" s="412">
        <v>19.09</v>
      </c>
    </row>
    <row r="2457" spans="1:5" ht="38.25">
      <c r="A2457" s="389">
        <v>3339</v>
      </c>
      <c r="B2457" s="419" t="s">
        <v>6589</v>
      </c>
      <c r="C2457" s="421" t="s">
        <v>19</v>
      </c>
      <c r="D2457" s="413"/>
      <c r="E2457" s="413">
        <v>7.75</v>
      </c>
    </row>
    <row r="2458" spans="1:5" ht="38.25">
      <c r="A2458" s="390">
        <v>13758</v>
      </c>
      <c r="B2458" s="418" t="s">
        <v>10892</v>
      </c>
      <c r="C2458" s="420" t="s">
        <v>2683</v>
      </c>
      <c r="D2458" s="412"/>
      <c r="E2458" s="412">
        <v>6546.12</v>
      </c>
    </row>
    <row r="2459" spans="1:5" ht="38.25">
      <c r="A2459" s="389">
        <v>13757</v>
      </c>
      <c r="B2459" s="419" t="s">
        <v>10893</v>
      </c>
      <c r="C2459" s="421" t="s">
        <v>2683</v>
      </c>
      <c r="D2459" s="413"/>
      <c r="E2459" s="413">
        <v>8485.7099999999991</v>
      </c>
    </row>
    <row r="2460" spans="1:5" ht="38.25">
      <c r="A2460" s="390">
        <v>25987</v>
      </c>
      <c r="B2460" s="418" t="s">
        <v>14801</v>
      </c>
      <c r="C2460" s="420" t="s">
        <v>89</v>
      </c>
      <c r="D2460" s="412"/>
      <c r="E2460" s="412">
        <v>44309.33</v>
      </c>
    </row>
    <row r="2461" spans="1:5" ht="25.5">
      <c r="A2461" s="389">
        <v>25019</v>
      </c>
      <c r="B2461" s="419" t="s">
        <v>10894</v>
      </c>
      <c r="C2461" s="421" t="s">
        <v>89</v>
      </c>
      <c r="D2461" s="413"/>
      <c r="E2461" s="413">
        <v>75951.149999999994</v>
      </c>
    </row>
    <row r="2462" spans="1:5" ht="25.5">
      <c r="A2462" s="390">
        <v>36501</v>
      </c>
      <c r="B2462" s="418" t="s">
        <v>10895</v>
      </c>
      <c r="C2462" s="420" t="s">
        <v>89</v>
      </c>
      <c r="D2462" s="412"/>
      <c r="E2462" s="412">
        <v>67622.7</v>
      </c>
    </row>
    <row r="2463" spans="1:5" ht="38.25">
      <c r="A2463" s="389">
        <v>14254</v>
      </c>
      <c r="B2463" s="419" t="s">
        <v>10896</v>
      </c>
      <c r="C2463" s="421" t="s">
        <v>89</v>
      </c>
      <c r="D2463" s="413"/>
      <c r="E2463" s="413">
        <v>53060</v>
      </c>
    </row>
    <row r="2464" spans="1:5" ht="38.25">
      <c r="A2464" s="390">
        <v>25986</v>
      </c>
      <c r="B2464" s="418" t="s">
        <v>10897</v>
      </c>
      <c r="C2464" s="420" t="s">
        <v>89</v>
      </c>
      <c r="D2464" s="412"/>
      <c r="E2464" s="412">
        <v>81295.44</v>
      </c>
    </row>
    <row r="2465" spans="1:5" ht="25.5">
      <c r="A2465" s="389">
        <v>3352</v>
      </c>
      <c r="B2465" s="419" t="s">
        <v>6590</v>
      </c>
      <c r="C2465" s="421" t="s">
        <v>19</v>
      </c>
      <c r="D2465" s="413"/>
      <c r="E2465" s="413">
        <v>5.25</v>
      </c>
    </row>
    <row r="2466" spans="1:5" ht="25.5">
      <c r="A2466" s="390">
        <v>36500</v>
      </c>
      <c r="B2466" s="418" t="s">
        <v>10898</v>
      </c>
      <c r="C2466" s="420" t="s">
        <v>89</v>
      </c>
      <c r="D2466" s="412"/>
      <c r="E2466" s="412">
        <v>47787.11</v>
      </c>
    </row>
    <row r="2467" spans="1:5" ht="25.5">
      <c r="A2467" s="389">
        <v>11559</v>
      </c>
      <c r="B2467" s="419" t="s">
        <v>6591</v>
      </c>
      <c r="C2467" s="421" t="s">
        <v>89</v>
      </c>
      <c r="D2467" s="413"/>
      <c r="E2467" s="413">
        <v>5.78</v>
      </c>
    </row>
    <row r="2468" spans="1:5" ht="38.25">
      <c r="A2468" s="390">
        <v>36497</v>
      </c>
      <c r="B2468" s="418" t="s">
        <v>10899</v>
      </c>
      <c r="C2468" s="420" t="s">
        <v>89</v>
      </c>
      <c r="D2468" s="412"/>
      <c r="E2468" s="412">
        <v>1933.12</v>
      </c>
    </row>
    <row r="2469" spans="1:5" ht="51">
      <c r="A2469" s="389">
        <v>36487</v>
      </c>
      <c r="B2469" s="419" t="s">
        <v>14802</v>
      </c>
      <c r="C2469" s="421" t="s">
        <v>89</v>
      </c>
      <c r="D2469" s="413"/>
      <c r="E2469" s="413">
        <v>3365.86</v>
      </c>
    </row>
    <row r="2470" spans="1:5" ht="38.25">
      <c r="A2470" s="390">
        <v>7373</v>
      </c>
      <c r="B2470" s="418" t="s">
        <v>6592</v>
      </c>
      <c r="C2470" s="420" t="s">
        <v>19</v>
      </c>
      <c r="D2470" s="412"/>
      <c r="E2470" s="412">
        <v>0.96</v>
      </c>
    </row>
    <row r="2471" spans="1:5" ht="38.25">
      <c r="A2471" s="389">
        <v>7370</v>
      </c>
      <c r="B2471" s="419" t="s">
        <v>10900</v>
      </c>
      <c r="C2471" s="421" t="s">
        <v>19</v>
      </c>
      <c r="D2471" s="413"/>
      <c r="E2471" s="413">
        <v>0.9</v>
      </c>
    </row>
    <row r="2472" spans="1:5" ht="25.5">
      <c r="A2472" s="390">
        <v>3356</v>
      </c>
      <c r="B2472" s="418" t="s">
        <v>6593</v>
      </c>
      <c r="C2472" s="420" t="s">
        <v>19</v>
      </c>
      <c r="D2472" s="412"/>
      <c r="E2472" s="412">
        <v>103.5</v>
      </c>
    </row>
    <row r="2473" spans="1:5" ht="63.75">
      <c r="A2473" s="389">
        <v>3372</v>
      </c>
      <c r="B2473" s="419" t="s">
        <v>10901</v>
      </c>
      <c r="C2473" s="421" t="s">
        <v>19</v>
      </c>
      <c r="D2473" s="413"/>
      <c r="E2473" s="413">
        <v>126</v>
      </c>
    </row>
    <row r="2474" spans="1:5" ht="38.25">
      <c r="A2474" s="390">
        <v>3367</v>
      </c>
      <c r="B2474" s="418" t="s">
        <v>6594</v>
      </c>
      <c r="C2474" s="420" t="s">
        <v>19</v>
      </c>
      <c r="D2474" s="412"/>
      <c r="E2474" s="412">
        <v>133.07</v>
      </c>
    </row>
    <row r="2475" spans="1:5" ht="38.25">
      <c r="A2475" s="389">
        <v>10807</v>
      </c>
      <c r="B2475" s="419" t="s">
        <v>6595</v>
      </c>
      <c r="C2475" s="421" t="s">
        <v>19</v>
      </c>
      <c r="D2475" s="413"/>
      <c r="E2475" s="413">
        <v>236.25</v>
      </c>
    </row>
    <row r="2476" spans="1:5" ht="51">
      <c r="A2476" s="390">
        <v>25952</v>
      </c>
      <c r="B2476" s="418" t="s">
        <v>10902</v>
      </c>
      <c r="C2476" s="420" t="s">
        <v>89</v>
      </c>
      <c r="D2476" s="412"/>
      <c r="E2476" s="412">
        <v>540211.32999999996</v>
      </c>
    </row>
    <row r="2477" spans="1:5" ht="51">
      <c r="A2477" s="389">
        <v>25954</v>
      </c>
      <c r="B2477" s="419" t="s">
        <v>10903</v>
      </c>
      <c r="C2477" s="421" t="s">
        <v>89</v>
      </c>
      <c r="D2477" s="413"/>
      <c r="E2477" s="413">
        <v>1038867.93</v>
      </c>
    </row>
    <row r="2478" spans="1:5" ht="51">
      <c r="A2478" s="390">
        <v>25953</v>
      </c>
      <c r="B2478" s="418" t="s">
        <v>10904</v>
      </c>
      <c r="C2478" s="420" t="s">
        <v>89</v>
      </c>
      <c r="D2478" s="412"/>
      <c r="E2478" s="412">
        <v>1766075.48</v>
      </c>
    </row>
    <row r="2479" spans="1:5" ht="38.25">
      <c r="A2479" s="389">
        <v>3357</v>
      </c>
      <c r="B2479" s="419" t="s">
        <v>6596</v>
      </c>
      <c r="C2479" s="421" t="s">
        <v>19</v>
      </c>
      <c r="D2479" s="413"/>
      <c r="E2479" s="413">
        <v>73.930000000000007</v>
      </c>
    </row>
    <row r="2480" spans="1:5" ht="51">
      <c r="A2480" s="390">
        <v>3366</v>
      </c>
      <c r="B2480" s="418" t="s">
        <v>6597</v>
      </c>
      <c r="C2480" s="420" t="s">
        <v>19</v>
      </c>
      <c r="D2480" s="412"/>
      <c r="E2480" s="412">
        <v>103.5</v>
      </c>
    </row>
    <row r="2481" spans="1:5" ht="38.25">
      <c r="A2481" s="389">
        <v>3359</v>
      </c>
      <c r="B2481" s="419" t="s">
        <v>6598</v>
      </c>
      <c r="C2481" s="421" t="s">
        <v>19</v>
      </c>
      <c r="D2481" s="413"/>
      <c r="E2481" s="413">
        <v>118.29</v>
      </c>
    </row>
    <row r="2482" spans="1:5" ht="89.25">
      <c r="A2482" s="390">
        <v>37776</v>
      </c>
      <c r="B2482" s="418" t="s">
        <v>13512</v>
      </c>
      <c r="C2482" s="420" t="s">
        <v>89</v>
      </c>
      <c r="D2482" s="412"/>
      <c r="E2482" s="412">
        <v>108237.85</v>
      </c>
    </row>
    <row r="2483" spans="1:5" ht="89.25">
      <c r="A2483" s="389">
        <v>37775</v>
      </c>
      <c r="B2483" s="419" t="s">
        <v>10905</v>
      </c>
      <c r="C2483" s="421" t="s">
        <v>89</v>
      </c>
      <c r="D2483" s="413"/>
      <c r="E2483" s="413">
        <v>170482.81</v>
      </c>
    </row>
    <row r="2484" spans="1:5" ht="89.25">
      <c r="A2484" s="390">
        <v>36491</v>
      </c>
      <c r="B2484" s="418" t="s">
        <v>10906</v>
      </c>
      <c r="C2484" s="420" t="s">
        <v>89</v>
      </c>
      <c r="D2484" s="412"/>
      <c r="E2484" s="412">
        <v>631348.43999999994</v>
      </c>
    </row>
    <row r="2485" spans="1:5" ht="89.25">
      <c r="A2485" s="389">
        <v>10712</v>
      </c>
      <c r="B2485" s="419" t="s">
        <v>10907</v>
      </c>
      <c r="C2485" s="421" t="s">
        <v>89</v>
      </c>
      <c r="D2485" s="413"/>
      <c r="E2485" s="413">
        <v>42620.7</v>
      </c>
    </row>
    <row r="2486" spans="1:5" ht="89.25">
      <c r="A2486" s="390">
        <v>3363</v>
      </c>
      <c r="B2486" s="418" t="s">
        <v>10908</v>
      </c>
      <c r="C2486" s="420" t="s">
        <v>89</v>
      </c>
      <c r="D2486" s="412"/>
      <c r="E2486" s="412">
        <v>59950</v>
      </c>
    </row>
    <row r="2487" spans="1:5" ht="89.25">
      <c r="A2487" s="389">
        <v>3365</v>
      </c>
      <c r="B2487" s="419" t="s">
        <v>10909</v>
      </c>
      <c r="C2487" s="421" t="s">
        <v>89</v>
      </c>
      <c r="D2487" s="413"/>
      <c r="E2487" s="413">
        <v>140133.13</v>
      </c>
    </row>
    <row r="2488" spans="1:5" ht="25.5">
      <c r="A2488" s="390">
        <v>7569</v>
      </c>
      <c r="B2488" s="418" t="s">
        <v>13513</v>
      </c>
      <c r="C2488" s="420" t="s">
        <v>89</v>
      </c>
      <c r="D2488" s="412"/>
      <c r="E2488" s="412">
        <v>32.049999999999997</v>
      </c>
    </row>
    <row r="2489" spans="1:5" ht="25.5">
      <c r="A2489" s="389">
        <v>3383</v>
      </c>
      <c r="B2489" s="419" t="s">
        <v>6599</v>
      </c>
      <c r="C2489" s="421" t="s">
        <v>89</v>
      </c>
      <c r="D2489" s="413"/>
      <c r="E2489" s="413">
        <v>22.04</v>
      </c>
    </row>
    <row r="2490" spans="1:5" ht="25.5">
      <c r="A2490" s="390">
        <v>34349</v>
      </c>
      <c r="B2490" s="418" t="s">
        <v>6600</v>
      </c>
      <c r="C2490" s="420" t="s">
        <v>89</v>
      </c>
      <c r="D2490" s="412"/>
      <c r="E2490" s="412">
        <v>10.71</v>
      </c>
    </row>
    <row r="2491" spans="1:5" ht="38.25">
      <c r="A2491" s="389">
        <v>3373</v>
      </c>
      <c r="B2491" s="419" t="s">
        <v>10910</v>
      </c>
      <c r="C2491" s="421" t="s">
        <v>89</v>
      </c>
      <c r="D2491" s="413"/>
      <c r="E2491" s="413">
        <v>26.41</v>
      </c>
    </row>
    <row r="2492" spans="1:5" ht="51">
      <c r="A2492" s="390">
        <v>3380</v>
      </c>
      <c r="B2492" s="418" t="s">
        <v>10911</v>
      </c>
      <c r="C2492" s="420" t="s">
        <v>89</v>
      </c>
      <c r="D2492" s="412"/>
      <c r="E2492" s="412">
        <v>28.47</v>
      </c>
    </row>
    <row r="2493" spans="1:5" ht="38.25">
      <c r="A2493" s="389">
        <v>3376</v>
      </c>
      <c r="B2493" s="419" t="s">
        <v>10912</v>
      </c>
      <c r="C2493" s="421" t="s">
        <v>89</v>
      </c>
      <c r="D2493" s="413"/>
      <c r="E2493" s="413">
        <v>41.92</v>
      </c>
    </row>
    <row r="2494" spans="1:5" ht="38.25">
      <c r="A2494" s="390">
        <v>3378</v>
      </c>
      <c r="B2494" s="418" t="s">
        <v>14803</v>
      </c>
      <c r="C2494" s="420" t="s">
        <v>89</v>
      </c>
      <c r="D2494" s="412"/>
      <c r="E2494" s="412">
        <v>39.75</v>
      </c>
    </row>
    <row r="2495" spans="1:5" ht="38.25">
      <c r="A2495" s="389">
        <v>3379</v>
      </c>
      <c r="B2495" s="419" t="s">
        <v>10913</v>
      </c>
      <c r="C2495" s="421" t="s">
        <v>89</v>
      </c>
      <c r="D2495" s="413"/>
      <c r="E2495" s="413">
        <v>26.23</v>
      </c>
    </row>
    <row r="2496" spans="1:5" ht="25.5">
      <c r="A2496" s="390">
        <v>21145</v>
      </c>
      <c r="B2496" s="418" t="s">
        <v>6601</v>
      </c>
      <c r="C2496" s="420" t="s">
        <v>89</v>
      </c>
      <c r="D2496" s="412"/>
      <c r="E2496" s="412">
        <v>23.88</v>
      </c>
    </row>
    <row r="2497" spans="1:5" ht="25.5">
      <c r="A2497" s="389">
        <v>11991</v>
      </c>
      <c r="B2497" s="419" t="s">
        <v>6602</v>
      </c>
      <c r="C2497" s="421" t="s">
        <v>89</v>
      </c>
      <c r="D2497" s="413"/>
      <c r="E2497" s="413">
        <v>37.21</v>
      </c>
    </row>
    <row r="2498" spans="1:5" ht="51">
      <c r="A2498" s="390">
        <v>11029</v>
      </c>
      <c r="B2498" s="418" t="s">
        <v>10914</v>
      </c>
      <c r="C2498" s="420" t="s">
        <v>347</v>
      </c>
      <c r="D2498" s="412"/>
      <c r="E2498" s="412">
        <v>1.0900000000000001</v>
      </c>
    </row>
    <row r="2499" spans="1:5" ht="63.75">
      <c r="A2499" s="389">
        <v>4316</v>
      </c>
      <c r="B2499" s="419" t="s">
        <v>10915</v>
      </c>
      <c r="C2499" s="421" t="s">
        <v>89</v>
      </c>
      <c r="D2499" s="413"/>
      <c r="E2499" s="413">
        <v>1.1000000000000001</v>
      </c>
    </row>
    <row r="2500" spans="1:5" ht="63.75">
      <c r="A2500" s="390">
        <v>4313</v>
      </c>
      <c r="B2500" s="418" t="s">
        <v>10916</v>
      </c>
      <c r="C2500" s="420" t="s">
        <v>347</v>
      </c>
      <c r="D2500" s="412"/>
      <c r="E2500" s="412">
        <v>1.58</v>
      </c>
    </row>
    <row r="2501" spans="1:5" ht="63.75">
      <c r="A2501" s="389">
        <v>4317</v>
      </c>
      <c r="B2501" s="419" t="s">
        <v>14804</v>
      </c>
      <c r="C2501" s="421" t="s">
        <v>89</v>
      </c>
      <c r="D2501" s="413"/>
      <c r="E2501" s="413">
        <v>1.8</v>
      </c>
    </row>
    <row r="2502" spans="1:5" ht="63.75">
      <c r="A2502" s="390">
        <v>4314</v>
      </c>
      <c r="B2502" s="418" t="s">
        <v>10917</v>
      </c>
      <c r="C2502" s="420" t="s">
        <v>347</v>
      </c>
      <c r="D2502" s="412"/>
      <c r="E2502" s="412">
        <v>2.1</v>
      </c>
    </row>
    <row r="2503" spans="1:5">
      <c r="A2503" s="389">
        <v>20062</v>
      </c>
      <c r="B2503" s="419" t="s">
        <v>6603</v>
      </c>
      <c r="C2503" s="421" t="s">
        <v>89</v>
      </c>
      <c r="D2503" s="413"/>
      <c r="E2503" s="413">
        <v>7</v>
      </c>
    </row>
    <row r="2504" spans="1:5">
      <c r="A2504" s="390">
        <v>10815</v>
      </c>
      <c r="B2504" s="418" t="s">
        <v>6604</v>
      </c>
      <c r="C2504" s="420" t="s">
        <v>269</v>
      </c>
      <c r="D2504" s="412"/>
      <c r="E2504" s="412">
        <v>29.66</v>
      </c>
    </row>
    <row r="2505" spans="1:5" ht="25.5">
      <c r="A2505" s="389">
        <v>10816</v>
      </c>
      <c r="B2505" s="419" t="s">
        <v>6605</v>
      </c>
      <c r="C2505" s="421" t="s">
        <v>269</v>
      </c>
      <c r="D2505" s="413"/>
      <c r="E2505" s="413">
        <v>60.68</v>
      </c>
    </row>
    <row r="2506" spans="1:5">
      <c r="A2506" s="390">
        <v>10561</v>
      </c>
      <c r="B2506" s="418" t="s">
        <v>6606</v>
      </c>
      <c r="C2506" s="420" t="s">
        <v>54</v>
      </c>
      <c r="D2506" s="412"/>
      <c r="E2506" s="412">
        <v>3.58</v>
      </c>
    </row>
    <row r="2507" spans="1:5" ht="63.75">
      <c r="A2507" s="389">
        <v>10921</v>
      </c>
      <c r="B2507" s="419" t="s">
        <v>13514</v>
      </c>
      <c r="C2507" s="421" t="s">
        <v>89</v>
      </c>
      <c r="D2507" s="413"/>
      <c r="E2507" s="413">
        <v>3657.67</v>
      </c>
    </row>
    <row r="2508" spans="1:5" ht="63.75">
      <c r="A2508" s="390">
        <v>10922</v>
      </c>
      <c r="B2508" s="418" t="s">
        <v>13515</v>
      </c>
      <c r="C2508" s="420" t="s">
        <v>89</v>
      </c>
      <c r="D2508" s="412"/>
      <c r="E2508" s="412">
        <v>3313.03</v>
      </c>
    </row>
    <row r="2509" spans="1:5" ht="38.25">
      <c r="A2509" s="389">
        <v>10923</v>
      </c>
      <c r="B2509" s="419" t="s">
        <v>13516</v>
      </c>
      <c r="C2509" s="421" t="s">
        <v>89</v>
      </c>
      <c r="D2509" s="413"/>
      <c r="E2509" s="413">
        <v>1958.14</v>
      </c>
    </row>
    <row r="2510" spans="1:5" ht="38.25">
      <c r="A2510" s="390">
        <v>10924</v>
      </c>
      <c r="B2510" s="418" t="s">
        <v>13517</v>
      </c>
      <c r="C2510" s="420" t="s">
        <v>89</v>
      </c>
      <c r="D2510" s="412"/>
      <c r="E2510" s="412">
        <v>2062.3000000000002</v>
      </c>
    </row>
    <row r="2511" spans="1:5">
      <c r="A2511" s="389">
        <v>12776</v>
      </c>
      <c r="B2511" s="419" t="s">
        <v>6607</v>
      </c>
      <c r="C2511" s="421" t="s">
        <v>89</v>
      </c>
      <c r="D2511" s="413"/>
      <c r="E2511" s="413">
        <v>1389.94</v>
      </c>
    </row>
    <row r="2512" spans="1:5">
      <c r="A2512" s="390">
        <v>12777</v>
      </c>
      <c r="B2512" s="418" t="s">
        <v>6608</v>
      </c>
      <c r="C2512" s="420" t="s">
        <v>89</v>
      </c>
      <c r="D2512" s="412"/>
      <c r="E2512" s="412">
        <v>1824.07</v>
      </c>
    </row>
    <row r="2513" spans="1:5">
      <c r="A2513" s="389">
        <v>12778</v>
      </c>
      <c r="B2513" s="419" t="s">
        <v>6609</v>
      </c>
      <c r="C2513" s="421" t="s">
        <v>89</v>
      </c>
      <c r="D2513" s="413"/>
      <c r="E2513" s="413">
        <v>1222.74</v>
      </c>
    </row>
    <row r="2514" spans="1:5">
      <c r="A2514" s="390">
        <v>12769</v>
      </c>
      <c r="B2514" s="418" t="s">
        <v>6610</v>
      </c>
      <c r="C2514" s="420" t="s">
        <v>89</v>
      </c>
      <c r="D2514" s="412"/>
      <c r="E2514" s="412">
        <v>73.91</v>
      </c>
    </row>
    <row r="2515" spans="1:5">
      <c r="A2515" s="389">
        <v>12770</v>
      </c>
      <c r="B2515" s="419" t="s">
        <v>13518</v>
      </c>
      <c r="C2515" s="421" t="s">
        <v>89</v>
      </c>
      <c r="D2515" s="413"/>
      <c r="E2515" s="413">
        <v>315.73</v>
      </c>
    </row>
    <row r="2516" spans="1:5">
      <c r="A2516" s="390">
        <v>12771</v>
      </c>
      <c r="B2516" s="418" t="s">
        <v>6611</v>
      </c>
      <c r="C2516" s="420" t="s">
        <v>89</v>
      </c>
      <c r="D2516" s="412"/>
      <c r="E2516" s="412">
        <v>91.85</v>
      </c>
    </row>
    <row r="2517" spans="1:5">
      <c r="A2517" s="389">
        <v>12772</v>
      </c>
      <c r="B2517" s="419" t="s">
        <v>6612</v>
      </c>
      <c r="C2517" s="421" t="s">
        <v>89</v>
      </c>
      <c r="D2517" s="413"/>
      <c r="E2517" s="413">
        <v>479.05</v>
      </c>
    </row>
    <row r="2518" spans="1:5">
      <c r="A2518" s="390">
        <v>12773</v>
      </c>
      <c r="B2518" s="418" t="s">
        <v>6613</v>
      </c>
      <c r="C2518" s="420" t="s">
        <v>89</v>
      </c>
      <c r="D2518" s="412"/>
      <c r="E2518" s="412">
        <v>77.5</v>
      </c>
    </row>
    <row r="2519" spans="1:5">
      <c r="A2519" s="389">
        <v>12774</v>
      </c>
      <c r="B2519" s="419" t="s">
        <v>6614</v>
      </c>
      <c r="C2519" s="421" t="s">
        <v>89</v>
      </c>
      <c r="D2519" s="413"/>
      <c r="E2519" s="413">
        <v>102.99</v>
      </c>
    </row>
    <row r="2520" spans="1:5">
      <c r="A2520" s="390">
        <v>12775</v>
      </c>
      <c r="B2520" s="418" t="s">
        <v>6615</v>
      </c>
      <c r="C2520" s="420" t="s">
        <v>89</v>
      </c>
      <c r="D2520" s="412"/>
      <c r="E2520" s="412">
        <v>283.64</v>
      </c>
    </row>
    <row r="2521" spans="1:5">
      <c r="A2521" s="389">
        <v>13005</v>
      </c>
      <c r="B2521" s="419" t="s">
        <v>6616</v>
      </c>
      <c r="C2521" s="421" t="s">
        <v>54</v>
      </c>
      <c r="D2521" s="413"/>
      <c r="E2521" s="413">
        <v>0.96</v>
      </c>
    </row>
    <row r="2522" spans="1:5" ht="38.25">
      <c r="A2522" s="390">
        <v>3391</v>
      </c>
      <c r="B2522" s="418" t="s">
        <v>13519</v>
      </c>
      <c r="C2522" s="420" t="s">
        <v>89</v>
      </c>
      <c r="D2522" s="412"/>
      <c r="E2522" s="412">
        <v>42.41</v>
      </c>
    </row>
    <row r="2523" spans="1:5" ht="38.25">
      <c r="A2523" s="389">
        <v>3389</v>
      </c>
      <c r="B2523" s="419" t="s">
        <v>13520</v>
      </c>
      <c r="C2523" s="421" t="s">
        <v>89</v>
      </c>
      <c r="D2523" s="413"/>
      <c r="E2523" s="413">
        <v>22</v>
      </c>
    </row>
    <row r="2524" spans="1:5" ht="38.25">
      <c r="A2524" s="390">
        <v>3390</v>
      </c>
      <c r="B2524" s="418" t="s">
        <v>13521</v>
      </c>
      <c r="C2524" s="420" t="s">
        <v>89</v>
      </c>
      <c r="D2524" s="412"/>
      <c r="E2524" s="412">
        <v>24.76</v>
      </c>
    </row>
    <row r="2525" spans="1:5">
      <c r="A2525" s="389">
        <v>12873</v>
      </c>
      <c r="B2525" s="419" t="s">
        <v>6617</v>
      </c>
      <c r="C2525" s="421" t="s">
        <v>19</v>
      </c>
      <c r="D2525" s="413"/>
      <c r="E2525" s="413">
        <v>13.91</v>
      </c>
    </row>
    <row r="2526" spans="1:5" ht="51">
      <c r="A2526" s="390">
        <v>1371</v>
      </c>
      <c r="B2526" s="418" t="s">
        <v>10918</v>
      </c>
      <c r="C2526" s="420" t="s">
        <v>54</v>
      </c>
      <c r="D2526" s="412"/>
      <c r="E2526" s="412">
        <v>1.92</v>
      </c>
    </row>
    <row r="2527" spans="1:5" ht="38.25">
      <c r="A2527" s="389">
        <v>11608</v>
      </c>
      <c r="B2527" s="419" t="s">
        <v>6618</v>
      </c>
      <c r="C2527" s="421" t="s">
        <v>54</v>
      </c>
      <c r="D2527" s="413"/>
      <c r="E2527" s="413">
        <v>15.24</v>
      </c>
    </row>
    <row r="2528" spans="1:5" ht="25.5">
      <c r="A2528" s="390">
        <v>140</v>
      </c>
      <c r="B2528" s="418" t="s">
        <v>10919</v>
      </c>
      <c r="C2528" s="420" t="s">
        <v>54</v>
      </c>
      <c r="D2528" s="412"/>
      <c r="E2528" s="412">
        <v>11.94</v>
      </c>
    </row>
    <row r="2529" spans="1:5" ht="38.25">
      <c r="A2529" s="389">
        <v>151</v>
      </c>
      <c r="B2529" s="419" t="s">
        <v>10920</v>
      </c>
      <c r="C2529" s="421" t="s">
        <v>269</v>
      </c>
      <c r="D2529" s="413"/>
      <c r="E2529" s="413">
        <v>15.02</v>
      </c>
    </row>
    <row r="2530" spans="1:5">
      <c r="A2530" s="390">
        <v>7340</v>
      </c>
      <c r="B2530" s="418" t="s">
        <v>6619</v>
      </c>
      <c r="C2530" s="420" t="s">
        <v>269</v>
      </c>
      <c r="D2530" s="412"/>
      <c r="E2530" s="412">
        <v>23.32</v>
      </c>
    </row>
    <row r="2531" spans="1:5" ht="25.5">
      <c r="A2531" s="389">
        <v>10817</v>
      </c>
      <c r="B2531" s="419" t="s">
        <v>6620</v>
      </c>
      <c r="C2531" s="421" t="s">
        <v>269</v>
      </c>
      <c r="D2531" s="413"/>
      <c r="E2531" s="413">
        <v>25.62</v>
      </c>
    </row>
    <row r="2532" spans="1:5" ht="38.25">
      <c r="A2532" s="390">
        <v>12122</v>
      </c>
      <c r="B2532" s="418" t="s">
        <v>14805</v>
      </c>
      <c r="C2532" s="420" t="s">
        <v>89</v>
      </c>
      <c r="D2532" s="412"/>
      <c r="E2532" s="412">
        <v>22.95</v>
      </c>
    </row>
    <row r="2533" spans="1:5" ht="38.25">
      <c r="A2533" s="389">
        <v>12127</v>
      </c>
      <c r="B2533" s="419" t="s">
        <v>10921</v>
      </c>
      <c r="C2533" s="421" t="s">
        <v>89</v>
      </c>
      <c r="D2533" s="413"/>
      <c r="E2533" s="413">
        <v>21.35</v>
      </c>
    </row>
    <row r="2534" spans="1:5" ht="38.25">
      <c r="A2534" s="390">
        <v>12113</v>
      </c>
      <c r="B2534" s="418" t="s">
        <v>10922</v>
      </c>
      <c r="C2534" s="420" t="s">
        <v>89</v>
      </c>
      <c r="D2534" s="412"/>
      <c r="E2534" s="412">
        <v>7.4</v>
      </c>
    </row>
    <row r="2535" spans="1:5" ht="25.5">
      <c r="A2535" s="389">
        <v>12128</v>
      </c>
      <c r="B2535" s="419" t="s">
        <v>6621</v>
      </c>
      <c r="C2535" s="421" t="s">
        <v>89</v>
      </c>
      <c r="D2535" s="413"/>
      <c r="E2535" s="413">
        <v>4.71</v>
      </c>
    </row>
    <row r="2536" spans="1:5" ht="25.5">
      <c r="A2536" s="390">
        <v>12129</v>
      </c>
      <c r="B2536" s="418" t="s">
        <v>6622</v>
      </c>
      <c r="C2536" s="420" t="s">
        <v>89</v>
      </c>
      <c r="D2536" s="412"/>
      <c r="E2536" s="412">
        <v>8.44</v>
      </c>
    </row>
    <row r="2537" spans="1:5" ht="38.25">
      <c r="A2537" s="389">
        <v>3405</v>
      </c>
      <c r="B2537" s="419" t="s">
        <v>13522</v>
      </c>
      <c r="C2537" s="421" t="s">
        <v>89</v>
      </c>
      <c r="D2537" s="413"/>
      <c r="E2537" s="413">
        <v>40.35</v>
      </c>
    </row>
    <row r="2538" spans="1:5" ht="25.5">
      <c r="A2538" s="390">
        <v>3394</v>
      </c>
      <c r="B2538" s="418" t="s">
        <v>14806</v>
      </c>
      <c r="C2538" s="420" t="s">
        <v>89</v>
      </c>
      <c r="D2538" s="412"/>
      <c r="E2538" s="412">
        <v>212.98</v>
      </c>
    </row>
    <row r="2539" spans="1:5" ht="25.5">
      <c r="A2539" s="389">
        <v>3393</v>
      </c>
      <c r="B2539" s="419" t="s">
        <v>14807</v>
      </c>
      <c r="C2539" s="421" t="s">
        <v>89</v>
      </c>
      <c r="D2539" s="413"/>
      <c r="E2539" s="413">
        <v>362.62</v>
      </c>
    </row>
    <row r="2540" spans="1:5" ht="25.5">
      <c r="A2540" s="390">
        <v>3406</v>
      </c>
      <c r="B2540" s="418" t="s">
        <v>13523</v>
      </c>
      <c r="C2540" s="420" t="s">
        <v>89</v>
      </c>
      <c r="D2540" s="412"/>
      <c r="E2540" s="412">
        <v>12.35</v>
      </c>
    </row>
    <row r="2541" spans="1:5" ht="38.25">
      <c r="A2541" s="389">
        <v>3395</v>
      </c>
      <c r="B2541" s="419" t="s">
        <v>14808</v>
      </c>
      <c r="C2541" s="421" t="s">
        <v>89</v>
      </c>
      <c r="D2541" s="413"/>
      <c r="E2541" s="413">
        <v>52.1</v>
      </c>
    </row>
    <row r="2542" spans="1:5" ht="38.25">
      <c r="A2542" s="390">
        <v>3398</v>
      </c>
      <c r="B2542" s="418" t="s">
        <v>13524</v>
      </c>
      <c r="C2542" s="420" t="s">
        <v>89</v>
      </c>
      <c r="D2542" s="412"/>
      <c r="E2542" s="412">
        <v>2.48</v>
      </c>
    </row>
    <row r="2543" spans="1:5" ht="25.5">
      <c r="A2543" s="389">
        <v>11615</v>
      </c>
      <c r="B2543" s="419" t="s">
        <v>6623</v>
      </c>
      <c r="C2543" s="421" t="s">
        <v>82</v>
      </c>
      <c r="D2543" s="413"/>
      <c r="E2543" s="413">
        <v>1.43</v>
      </c>
    </row>
    <row r="2544" spans="1:5">
      <c r="A2544" s="390">
        <v>3409</v>
      </c>
      <c r="B2544" s="418" t="s">
        <v>6624</v>
      </c>
      <c r="C2544" s="420" t="s">
        <v>82</v>
      </c>
      <c r="D2544" s="412"/>
      <c r="E2544" s="412">
        <v>7.15</v>
      </c>
    </row>
    <row r="2545" spans="1:5" ht="38.25">
      <c r="A2545" s="389">
        <v>34362</v>
      </c>
      <c r="B2545" s="419" t="s">
        <v>10923</v>
      </c>
      <c r="C2545" s="421" t="s">
        <v>89</v>
      </c>
      <c r="D2545" s="413"/>
      <c r="E2545" s="413">
        <v>429.16</v>
      </c>
    </row>
    <row r="2546" spans="1:5" ht="38.25">
      <c r="A2546" s="390">
        <v>34363</v>
      </c>
      <c r="B2546" s="418" t="s">
        <v>13525</v>
      </c>
      <c r="C2546" s="420" t="s">
        <v>89</v>
      </c>
      <c r="D2546" s="412"/>
      <c r="E2546" s="412">
        <v>507.18</v>
      </c>
    </row>
    <row r="2547" spans="1:5" ht="38.25">
      <c r="A2547" s="389">
        <v>34364</v>
      </c>
      <c r="B2547" s="419" t="s">
        <v>10924</v>
      </c>
      <c r="C2547" s="421" t="s">
        <v>89</v>
      </c>
      <c r="D2547" s="413"/>
      <c r="E2547" s="413">
        <v>507.18</v>
      </c>
    </row>
    <row r="2548" spans="1:5" ht="38.25">
      <c r="A2548" s="390">
        <v>601</v>
      </c>
      <c r="B2548" s="418" t="s">
        <v>10925</v>
      </c>
      <c r="C2548" s="420" t="s">
        <v>82</v>
      </c>
      <c r="D2548" s="412"/>
      <c r="E2548" s="412">
        <v>299.49</v>
      </c>
    </row>
    <row r="2549" spans="1:5" ht="25.5">
      <c r="A2549" s="389">
        <v>34379</v>
      </c>
      <c r="B2549" s="419" t="s">
        <v>6625</v>
      </c>
      <c r="C2549" s="421" t="s">
        <v>89</v>
      </c>
      <c r="D2549" s="413"/>
      <c r="E2549" s="413">
        <v>284.83</v>
      </c>
    </row>
    <row r="2550" spans="1:5" ht="25.5">
      <c r="A2550" s="390">
        <v>34378</v>
      </c>
      <c r="B2550" s="418" t="s">
        <v>6626</v>
      </c>
      <c r="C2550" s="420" t="s">
        <v>89</v>
      </c>
      <c r="D2550" s="412"/>
      <c r="E2550" s="412">
        <v>240.38</v>
      </c>
    </row>
    <row r="2551" spans="1:5" ht="25.5">
      <c r="A2551" s="389">
        <v>34377</v>
      </c>
      <c r="B2551" s="419" t="s">
        <v>6627</v>
      </c>
      <c r="C2551" s="421" t="s">
        <v>89</v>
      </c>
      <c r="D2551" s="413"/>
      <c r="E2551" s="413">
        <v>164.18</v>
      </c>
    </row>
    <row r="2552" spans="1:5" ht="38.25">
      <c r="A2552" s="390">
        <v>34367</v>
      </c>
      <c r="B2552" s="418" t="s">
        <v>10926</v>
      </c>
      <c r="C2552" s="420" t="s">
        <v>89</v>
      </c>
      <c r="D2552" s="412"/>
      <c r="E2552" s="412">
        <v>425.25</v>
      </c>
    </row>
    <row r="2553" spans="1:5" ht="38.25">
      <c r="A2553" s="389">
        <v>34369</v>
      </c>
      <c r="B2553" s="419" t="s">
        <v>10927</v>
      </c>
      <c r="C2553" s="421" t="s">
        <v>89</v>
      </c>
      <c r="D2553" s="413"/>
      <c r="E2553" s="413">
        <v>546.20000000000005</v>
      </c>
    </row>
    <row r="2554" spans="1:5" ht="38.25">
      <c r="A2554" s="390">
        <v>34370</v>
      </c>
      <c r="B2554" s="418" t="s">
        <v>10928</v>
      </c>
      <c r="C2554" s="420" t="s">
        <v>89</v>
      </c>
      <c r="D2554" s="412"/>
      <c r="E2554" s="412">
        <v>643.73</v>
      </c>
    </row>
    <row r="2555" spans="1:5" ht="38.25">
      <c r="A2555" s="389">
        <v>34374</v>
      </c>
      <c r="B2555" s="419" t="s">
        <v>10929</v>
      </c>
      <c r="C2555" s="421" t="s">
        <v>89</v>
      </c>
      <c r="D2555" s="413"/>
      <c r="E2555" s="413">
        <v>465.17</v>
      </c>
    </row>
    <row r="2556" spans="1:5" ht="38.25">
      <c r="A2556" s="390">
        <v>34371</v>
      </c>
      <c r="B2556" s="418" t="s">
        <v>10930</v>
      </c>
      <c r="C2556" s="420" t="s">
        <v>89</v>
      </c>
      <c r="D2556" s="412"/>
      <c r="E2556" s="412">
        <v>731.5</v>
      </c>
    </row>
    <row r="2557" spans="1:5" ht="38.25">
      <c r="A2557" s="389">
        <v>34372</v>
      </c>
      <c r="B2557" s="419" t="s">
        <v>10931</v>
      </c>
      <c r="C2557" s="421" t="s">
        <v>89</v>
      </c>
      <c r="D2557" s="413"/>
      <c r="E2557" s="413">
        <v>785.29</v>
      </c>
    </row>
    <row r="2558" spans="1:5" ht="38.25">
      <c r="A2558" s="390">
        <v>34375</v>
      </c>
      <c r="B2558" s="418" t="s">
        <v>10932</v>
      </c>
      <c r="C2558" s="420" t="s">
        <v>89</v>
      </c>
      <c r="D2558" s="412"/>
      <c r="E2558" s="412">
        <v>540.35</v>
      </c>
    </row>
    <row r="2559" spans="1:5" ht="38.25">
      <c r="A2559" s="389">
        <v>34373</v>
      </c>
      <c r="B2559" s="419" t="s">
        <v>10933</v>
      </c>
      <c r="C2559" s="421" t="s">
        <v>89</v>
      </c>
      <c r="D2559" s="413"/>
      <c r="E2559" s="413">
        <v>934.54</v>
      </c>
    </row>
    <row r="2560" spans="1:5" ht="38.25">
      <c r="A2560" s="390">
        <v>34376</v>
      </c>
      <c r="B2560" s="418" t="s">
        <v>10934</v>
      </c>
      <c r="C2560" s="420" t="s">
        <v>89</v>
      </c>
      <c r="D2560" s="412"/>
      <c r="E2560" s="412">
        <v>666.34</v>
      </c>
    </row>
    <row r="2561" spans="1:5" ht="38.25">
      <c r="A2561" s="389">
        <v>34365</v>
      </c>
      <c r="B2561" s="419" t="s">
        <v>10935</v>
      </c>
      <c r="C2561" s="421" t="s">
        <v>89</v>
      </c>
      <c r="D2561" s="413"/>
      <c r="E2561" s="413">
        <v>599.34</v>
      </c>
    </row>
    <row r="2562" spans="1:5" ht="25.5">
      <c r="A2562" s="390">
        <v>34381</v>
      </c>
      <c r="B2562" s="418" t="s">
        <v>6628</v>
      </c>
      <c r="C2562" s="420" t="s">
        <v>89</v>
      </c>
      <c r="D2562" s="412"/>
      <c r="E2562" s="412">
        <v>205.99</v>
      </c>
    </row>
    <row r="2563" spans="1:5" ht="25.5">
      <c r="A2563" s="389">
        <v>11183</v>
      </c>
      <c r="B2563" s="419" t="s">
        <v>10936</v>
      </c>
      <c r="C2563" s="421" t="s">
        <v>89</v>
      </c>
      <c r="D2563" s="413"/>
      <c r="E2563" s="413">
        <v>154</v>
      </c>
    </row>
    <row r="2564" spans="1:5" ht="25.5">
      <c r="A2564" s="390">
        <v>11190</v>
      </c>
      <c r="B2564" s="418" t="s">
        <v>10937</v>
      </c>
      <c r="C2564" s="420" t="s">
        <v>89</v>
      </c>
      <c r="D2564" s="412"/>
      <c r="E2564" s="412">
        <v>71.44</v>
      </c>
    </row>
    <row r="2565" spans="1:5" ht="25.5">
      <c r="A2565" s="389">
        <v>616</v>
      </c>
      <c r="B2565" s="419" t="s">
        <v>10938</v>
      </c>
      <c r="C2565" s="421" t="s">
        <v>89</v>
      </c>
      <c r="D2565" s="413"/>
      <c r="E2565" s="413">
        <v>84.02</v>
      </c>
    </row>
    <row r="2566" spans="1:5" ht="25.5">
      <c r="A2566" s="390">
        <v>615</v>
      </c>
      <c r="B2566" s="418" t="s">
        <v>10939</v>
      </c>
      <c r="C2566" s="420" t="s">
        <v>82</v>
      </c>
      <c r="D2566" s="412"/>
      <c r="E2566" s="412">
        <v>175.04</v>
      </c>
    </row>
    <row r="2567" spans="1:5" ht="25.5">
      <c r="A2567" s="389">
        <v>11231</v>
      </c>
      <c r="B2567" s="419" t="s">
        <v>10940</v>
      </c>
      <c r="C2567" s="421" t="s">
        <v>82</v>
      </c>
      <c r="D2567" s="413"/>
      <c r="E2567" s="413">
        <v>205.38</v>
      </c>
    </row>
    <row r="2568" spans="1:5" ht="25.5">
      <c r="A2568" s="390">
        <v>11192</v>
      </c>
      <c r="B2568" s="418" t="s">
        <v>10941</v>
      </c>
      <c r="C2568" s="420" t="s">
        <v>89</v>
      </c>
      <c r="D2568" s="412"/>
      <c r="E2568" s="412">
        <v>131.44999999999999</v>
      </c>
    </row>
    <row r="2569" spans="1:5" ht="51">
      <c r="A2569" s="389">
        <v>11226</v>
      </c>
      <c r="B2569" s="419" t="s">
        <v>14809</v>
      </c>
      <c r="C2569" s="421" t="s">
        <v>89</v>
      </c>
      <c r="D2569" s="413"/>
      <c r="E2569" s="413">
        <v>200.75</v>
      </c>
    </row>
    <row r="2570" spans="1:5" ht="25.5">
      <c r="A2570" s="390">
        <v>3428</v>
      </c>
      <c r="B2570" s="418" t="s">
        <v>6629</v>
      </c>
      <c r="C2570" s="420" t="s">
        <v>82</v>
      </c>
      <c r="D2570" s="412"/>
      <c r="E2570" s="412">
        <v>327.67</v>
      </c>
    </row>
    <row r="2571" spans="1:5" ht="63.75">
      <c r="A2571" s="389">
        <v>597</v>
      </c>
      <c r="B2571" s="419" t="s">
        <v>10942</v>
      </c>
      <c r="C2571" s="421" t="s">
        <v>82</v>
      </c>
      <c r="D2571" s="413"/>
      <c r="E2571" s="413">
        <v>297.04000000000002</v>
      </c>
    </row>
    <row r="2572" spans="1:5" ht="63.75">
      <c r="A2572" s="390">
        <v>11199</v>
      </c>
      <c r="B2572" s="418" t="s">
        <v>10943</v>
      </c>
      <c r="C2572" s="420" t="s">
        <v>89</v>
      </c>
      <c r="D2572" s="412"/>
      <c r="E2572" s="412">
        <v>394.55</v>
      </c>
    </row>
    <row r="2573" spans="1:5" ht="63.75">
      <c r="A2573" s="389">
        <v>34801</v>
      </c>
      <c r="B2573" s="419" t="s">
        <v>10944</v>
      </c>
      <c r="C2573" s="421" t="s">
        <v>89</v>
      </c>
      <c r="D2573" s="413"/>
      <c r="E2573" s="413">
        <v>494.94</v>
      </c>
    </row>
    <row r="2574" spans="1:5" ht="63.75">
      <c r="A2574" s="390">
        <v>34799</v>
      </c>
      <c r="B2574" s="418" t="s">
        <v>10945</v>
      </c>
      <c r="C2574" s="420" t="s">
        <v>89</v>
      </c>
      <c r="D2574" s="412"/>
      <c r="E2574" s="412">
        <v>610.36</v>
      </c>
    </row>
    <row r="2575" spans="1:5" ht="63.75">
      <c r="A2575" s="389">
        <v>622</v>
      </c>
      <c r="B2575" s="419" t="s">
        <v>10946</v>
      </c>
      <c r="C2575" s="421" t="s">
        <v>89</v>
      </c>
      <c r="D2575" s="413"/>
      <c r="E2575" s="413">
        <v>274.79000000000002</v>
      </c>
    </row>
    <row r="2576" spans="1:5" ht="63.75">
      <c r="A2576" s="390">
        <v>34805</v>
      </c>
      <c r="B2576" s="418" t="s">
        <v>10947</v>
      </c>
      <c r="C2576" s="420" t="s">
        <v>82</v>
      </c>
      <c r="D2576" s="412"/>
      <c r="E2576" s="412">
        <v>205.66</v>
      </c>
    </row>
    <row r="2577" spans="1:5" ht="63.75">
      <c r="A2577" s="389">
        <v>34803</v>
      </c>
      <c r="B2577" s="419" t="s">
        <v>14810</v>
      </c>
      <c r="C2577" s="421" t="s">
        <v>89</v>
      </c>
      <c r="D2577" s="413"/>
      <c r="E2577" s="413">
        <v>248.68</v>
      </c>
    </row>
    <row r="2578" spans="1:5" ht="63.75">
      <c r="A2578" s="390">
        <v>606</v>
      </c>
      <c r="B2578" s="418" t="s">
        <v>10948</v>
      </c>
      <c r="C2578" s="420" t="s">
        <v>82</v>
      </c>
      <c r="D2578" s="412"/>
      <c r="E2578" s="412">
        <v>274.97000000000003</v>
      </c>
    </row>
    <row r="2579" spans="1:5" ht="63.75">
      <c r="A2579" s="389">
        <v>11227</v>
      </c>
      <c r="B2579" s="419" t="s">
        <v>10949</v>
      </c>
      <c r="C2579" s="421" t="s">
        <v>89</v>
      </c>
      <c r="D2579" s="413"/>
      <c r="E2579" s="413">
        <v>291.23</v>
      </c>
    </row>
    <row r="2580" spans="1:5" ht="63.75">
      <c r="A2580" s="390">
        <v>11193</v>
      </c>
      <c r="B2580" s="418" t="s">
        <v>13526</v>
      </c>
      <c r="C2580" s="420" t="s">
        <v>82</v>
      </c>
      <c r="D2580" s="412"/>
      <c r="E2580" s="412">
        <v>278.79000000000002</v>
      </c>
    </row>
    <row r="2581" spans="1:5" ht="51">
      <c r="A2581" s="389">
        <v>11194</v>
      </c>
      <c r="B2581" s="419" t="s">
        <v>10950</v>
      </c>
      <c r="C2581" s="421" t="s">
        <v>82</v>
      </c>
      <c r="D2581" s="413"/>
      <c r="E2581" s="413">
        <v>251.02</v>
      </c>
    </row>
    <row r="2582" spans="1:5" ht="63.75">
      <c r="A2582" s="390">
        <v>605</v>
      </c>
      <c r="B2582" s="418" t="s">
        <v>10951</v>
      </c>
      <c r="C2582" s="420" t="s">
        <v>82</v>
      </c>
      <c r="D2582" s="412"/>
      <c r="E2582" s="412">
        <v>315.25</v>
      </c>
    </row>
    <row r="2583" spans="1:5" ht="63.75">
      <c r="A2583" s="389">
        <v>11197</v>
      </c>
      <c r="B2583" s="419" t="s">
        <v>10952</v>
      </c>
      <c r="C2583" s="421" t="s">
        <v>89</v>
      </c>
      <c r="D2583" s="413"/>
      <c r="E2583" s="413">
        <v>381.8</v>
      </c>
    </row>
    <row r="2584" spans="1:5" ht="25.5">
      <c r="A2584" s="390">
        <v>3430</v>
      </c>
      <c r="B2584" s="418" t="s">
        <v>6630</v>
      </c>
      <c r="C2584" s="420" t="s">
        <v>82</v>
      </c>
      <c r="D2584" s="412"/>
      <c r="E2584" s="412">
        <v>366.99</v>
      </c>
    </row>
    <row r="2585" spans="1:5" ht="25.5">
      <c r="A2585" s="389">
        <v>3431</v>
      </c>
      <c r="B2585" s="419" t="s">
        <v>6631</v>
      </c>
      <c r="C2585" s="421" t="s">
        <v>89</v>
      </c>
      <c r="D2585" s="413"/>
      <c r="E2585" s="413">
        <v>744.47</v>
      </c>
    </row>
    <row r="2586" spans="1:5" ht="25.5">
      <c r="A2586" s="390">
        <v>3436</v>
      </c>
      <c r="B2586" s="418" t="s">
        <v>6632</v>
      </c>
      <c r="C2586" s="420" t="s">
        <v>89</v>
      </c>
      <c r="D2586" s="412"/>
      <c r="E2586" s="412">
        <v>993.5</v>
      </c>
    </row>
    <row r="2587" spans="1:5" ht="25.5">
      <c r="A2587" s="389">
        <v>3432</v>
      </c>
      <c r="B2587" s="419" t="s">
        <v>6633</v>
      </c>
      <c r="C2587" s="421" t="s">
        <v>89</v>
      </c>
      <c r="D2587" s="413"/>
      <c r="E2587" s="413">
        <v>1192.72</v>
      </c>
    </row>
    <row r="2588" spans="1:5" ht="25.5">
      <c r="A2588" s="390">
        <v>3434</v>
      </c>
      <c r="B2588" s="418" t="s">
        <v>6634</v>
      </c>
      <c r="C2588" s="420" t="s">
        <v>82</v>
      </c>
      <c r="D2588" s="412"/>
      <c r="E2588" s="412">
        <v>471.84</v>
      </c>
    </row>
    <row r="2589" spans="1:5" ht="38.25">
      <c r="A2589" s="389">
        <v>3419</v>
      </c>
      <c r="B2589" s="419" t="s">
        <v>6635</v>
      </c>
      <c r="C2589" s="421" t="s">
        <v>82</v>
      </c>
      <c r="D2589" s="413"/>
      <c r="E2589" s="413">
        <v>287.04000000000002</v>
      </c>
    </row>
    <row r="2590" spans="1:5" ht="38.25">
      <c r="A2590" s="390">
        <v>3418</v>
      </c>
      <c r="B2590" s="418" t="s">
        <v>10953</v>
      </c>
      <c r="C2590" s="420" t="s">
        <v>82</v>
      </c>
      <c r="D2590" s="412"/>
      <c r="E2590" s="412">
        <v>393.2</v>
      </c>
    </row>
    <row r="2591" spans="1:5" ht="38.25">
      <c r="A2591" s="389">
        <v>3438</v>
      </c>
      <c r="B2591" s="419" t="s">
        <v>6636</v>
      </c>
      <c r="C2591" s="421" t="s">
        <v>82</v>
      </c>
      <c r="D2591" s="413"/>
      <c r="E2591" s="413">
        <v>288.35000000000002</v>
      </c>
    </row>
    <row r="2592" spans="1:5" ht="25.5">
      <c r="A2592" s="390">
        <v>3424</v>
      </c>
      <c r="B2592" s="418" t="s">
        <v>6637</v>
      </c>
      <c r="C2592" s="420" t="s">
        <v>82</v>
      </c>
      <c r="D2592" s="412"/>
      <c r="E2592" s="412">
        <v>207.87</v>
      </c>
    </row>
    <row r="2593" spans="1:5" ht="25.5">
      <c r="A2593" s="389">
        <v>3433</v>
      </c>
      <c r="B2593" s="419" t="s">
        <v>6638</v>
      </c>
      <c r="C2593" s="421" t="s">
        <v>82</v>
      </c>
      <c r="D2593" s="413"/>
      <c r="E2593" s="413">
        <v>340.78</v>
      </c>
    </row>
    <row r="2594" spans="1:5" ht="38.25">
      <c r="A2594" s="390">
        <v>3421</v>
      </c>
      <c r="B2594" s="418" t="s">
        <v>10954</v>
      </c>
      <c r="C2594" s="420" t="s">
        <v>82</v>
      </c>
      <c r="D2594" s="412"/>
      <c r="E2594" s="412">
        <v>251.2</v>
      </c>
    </row>
    <row r="2595" spans="1:5" ht="25.5">
      <c r="A2595" s="389">
        <v>3422</v>
      </c>
      <c r="B2595" s="419" t="s">
        <v>6639</v>
      </c>
      <c r="C2595" s="421" t="s">
        <v>82</v>
      </c>
      <c r="D2595" s="413"/>
      <c r="E2595" s="413">
        <v>390.58</v>
      </c>
    </row>
    <row r="2596" spans="1:5" ht="25.5">
      <c r="A2596" s="390">
        <v>3429</v>
      </c>
      <c r="B2596" s="418" t="s">
        <v>6640</v>
      </c>
      <c r="C2596" s="420" t="s">
        <v>82</v>
      </c>
      <c r="D2596" s="412"/>
      <c r="E2596" s="412">
        <v>207.4</v>
      </c>
    </row>
    <row r="2597" spans="1:5" ht="25.5">
      <c r="A2597" s="389">
        <v>3435</v>
      </c>
      <c r="B2597" s="419" t="s">
        <v>6641</v>
      </c>
      <c r="C2597" s="421" t="s">
        <v>82</v>
      </c>
      <c r="D2597" s="413"/>
      <c r="E2597" s="413">
        <v>448.25</v>
      </c>
    </row>
    <row r="2598" spans="1:5" ht="38.25">
      <c r="A2598" s="390">
        <v>3420</v>
      </c>
      <c r="B2598" s="418" t="s">
        <v>10955</v>
      </c>
      <c r="C2598" s="420" t="s">
        <v>82</v>
      </c>
      <c r="D2598" s="412"/>
      <c r="E2598" s="412">
        <v>471.84</v>
      </c>
    </row>
    <row r="2599" spans="1:5" ht="38.25">
      <c r="A2599" s="389">
        <v>3417</v>
      </c>
      <c r="B2599" s="419" t="s">
        <v>6642</v>
      </c>
      <c r="C2599" s="421" t="s">
        <v>89</v>
      </c>
      <c r="D2599" s="413"/>
      <c r="E2599" s="413">
        <v>419.42</v>
      </c>
    </row>
    <row r="2600" spans="1:5" ht="25.5">
      <c r="A2600" s="390">
        <v>3423</v>
      </c>
      <c r="B2600" s="418" t="s">
        <v>6643</v>
      </c>
      <c r="C2600" s="420" t="s">
        <v>82</v>
      </c>
      <c r="D2600" s="412"/>
      <c r="E2600" s="412">
        <v>235.92</v>
      </c>
    </row>
    <row r="2601" spans="1:5" ht="51">
      <c r="A2601" s="389">
        <v>34797</v>
      </c>
      <c r="B2601" s="419" t="s">
        <v>10956</v>
      </c>
      <c r="C2601" s="421" t="s">
        <v>89</v>
      </c>
      <c r="D2601" s="413"/>
      <c r="E2601" s="413">
        <v>155.61000000000001</v>
      </c>
    </row>
    <row r="2602" spans="1:5" ht="51">
      <c r="A2602" s="390">
        <v>624</v>
      </c>
      <c r="B2602" s="418" t="s">
        <v>10957</v>
      </c>
      <c r="C2602" s="420" t="s">
        <v>82</v>
      </c>
      <c r="D2602" s="412"/>
      <c r="E2602" s="412">
        <v>324.19</v>
      </c>
    </row>
    <row r="2603" spans="1:5" ht="51">
      <c r="A2603" s="389">
        <v>623</v>
      </c>
      <c r="B2603" s="419" t="s">
        <v>10958</v>
      </c>
      <c r="C2603" s="421" t="s">
        <v>82</v>
      </c>
      <c r="D2603" s="413"/>
      <c r="E2603" s="413">
        <v>121.73</v>
      </c>
    </row>
    <row r="2604" spans="1:5">
      <c r="A2604" s="390">
        <v>25964</v>
      </c>
      <c r="B2604" s="418" t="s">
        <v>32</v>
      </c>
      <c r="C2604" s="420" t="s">
        <v>19</v>
      </c>
      <c r="D2604" s="412"/>
      <c r="E2604" s="412">
        <v>10.02</v>
      </c>
    </row>
    <row r="2605" spans="1:5" ht="25.5">
      <c r="A2605" s="389">
        <v>21118</v>
      </c>
      <c r="B2605" s="419" t="s">
        <v>14811</v>
      </c>
      <c r="C2605" s="421" t="s">
        <v>89</v>
      </c>
      <c r="D2605" s="413"/>
      <c r="E2605" s="413">
        <v>1.6</v>
      </c>
    </row>
    <row r="2606" spans="1:5" ht="38.25">
      <c r="A2606" s="390">
        <v>38679</v>
      </c>
      <c r="B2606" s="418" t="s">
        <v>10959</v>
      </c>
      <c r="C2606" s="420" t="s">
        <v>89</v>
      </c>
      <c r="D2606" s="412"/>
      <c r="E2606" s="412">
        <v>3</v>
      </c>
    </row>
    <row r="2607" spans="1:5">
      <c r="A2607" s="389">
        <v>3475</v>
      </c>
      <c r="B2607" s="419" t="s">
        <v>10960</v>
      </c>
      <c r="C2607" s="421" t="s">
        <v>89</v>
      </c>
      <c r="D2607" s="413"/>
      <c r="E2607" s="413">
        <v>1.84</v>
      </c>
    </row>
    <row r="2608" spans="1:5" ht="38.25">
      <c r="A2608" s="390">
        <v>38681</v>
      </c>
      <c r="B2608" s="418" t="s">
        <v>10961</v>
      </c>
      <c r="C2608" s="420" t="s">
        <v>89</v>
      </c>
      <c r="D2608" s="412"/>
      <c r="E2608" s="412">
        <v>10.67</v>
      </c>
    </row>
    <row r="2609" spans="1:5">
      <c r="A2609" s="389">
        <v>3446</v>
      </c>
      <c r="B2609" s="419" t="s">
        <v>6644</v>
      </c>
      <c r="C2609" s="421" t="s">
        <v>89</v>
      </c>
      <c r="D2609" s="413"/>
      <c r="E2609" s="413">
        <v>17.64</v>
      </c>
    </row>
    <row r="2610" spans="1:5">
      <c r="A2610" s="390">
        <v>3445</v>
      </c>
      <c r="B2610" s="418" t="s">
        <v>6645</v>
      </c>
      <c r="C2610" s="420" t="s">
        <v>89</v>
      </c>
      <c r="D2610" s="412"/>
      <c r="E2610" s="412">
        <v>14.63</v>
      </c>
    </row>
    <row r="2611" spans="1:5">
      <c r="A2611" s="389">
        <v>3441</v>
      </c>
      <c r="B2611" s="419" t="s">
        <v>6646</v>
      </c>
      <c r="C2611" s="421" t="s">
        <v>89</v>
      </c>
      <c r="D2611" s="413"/>
      <c r="E2611" s="413">
        <v>4.21</v>
      </c>
    </row>
    <row r="2612" spans="1:5">
      <c r="A2612" s="390">
        <v>3444</v>
      </c>
      <c r="B2612" s="418" t="s">
        <v>6647</v>
      </c>
      <c r="C2612" s="420" t="s">
        <v>89</v>
      </c>
      <c r="D2612" s="412"/>
      <c r="E2612" s="412">
        <v>9.01</v>
      </c>
    </row>
    <row r="2613" spans="1:5">
      <c r="A2613" s="389">
        <v>12402</v>
      </c>
      <c r="B2613" s="419" t="s">
        <v>6648</v>
      </c>
      <c r="C2613" s="421" t="s">
        <v>89</v>
      </c>
      <c r="D2613" s="413"/>
      <c r="E2613" s="413">
        <v>41.68</v>
      </c>
    </row>
    <row r="2614" spans="1:5">
      <c r="A2614" s="390">
        <v>3447</v>
      </c>
      <c r="B2614" s="418" t="s">
        <v>6649</v>
      </c>
      <c r="C2614" s="420" t="s">
        <v>89</v>
      </c>
      <c r="D2614" s="412"/>
      <c r="E2614" s="412">
        <v>22.18</v>
      </c>
    </row>
    <row r="2615" spans="1:5">
      <c r="A2615" s="389">
        <v>3442</v>
      </c>
      <c r="B2615" s="419" t="s">
        <v>6650</v>
      </c>
      <c r="C2615" s="421" t="s">
        <v>89</v>
      </c>
      <c r="D2615" s="413"/>
      <c r="E2615" s="413">
        <v>6.33</v>
      </c>
    </row>
    <row r="2616" spans="1:5" ht="25.5">
      <c r="A2616" s="390">
        <v>3448</v>
      </c>
      <c r="B2616" s="418" t="s">
        <v>14812</v>
      </c>
      <c r="C2616" s="420" t="s">
        <v>89</v>
      </c>
      <c r="D2616" s="412"/>
      <c r="E2616" s="412">
        <v>54.11</v>
      </c>
    </row>
    <row r="2617" spans="1:5">
      <c r="A2617" s="389">
        <v>3449</v>
      </c>
      <c r="B2617" s="419" t="s">
        <v>6651</v>
      </c>
      <c r="C2617" s="421" t="s">
        <v>89</v>
      </c>
      <c r="D2617" s="413"/>
      <c r="E2617" s="413">
        <v>105.25</v>
      </c>
    </row>
    <row r="2618" spans="1:5" ht="25.5">
      <c r="A2618" s="390">
        <v>12403</v>
      </c>
      <c r="B2618" s="418" t="s">
        <v>6652</v>
      </c>
      <c r="C2618" s="420" t="s">
        <v>89</v>
      </c>
      <c r="D2618" s="412"/>
      <c r="E2618" s="412">
        <v>10.53</v>
      </c>
    </row>
    <row r="2619" spans="1:5" ht="25.5">
      <c r="A2619" s="389">
        <v>3468</v>
      </c>
      <c r="B2619" s="419" t="s">
        <v>6653</v>
      </c>
      <c r="C2619" s="421" t="s">
        <v>89</v>
      </c>
      <c r="D2619" s="413"/>
      <c r="E2619" s="413">
        <v>14.81</v>
      </c>
    </row>
    <row r="2620" spans="1:5" ht="25.5">
      <c r="A2620" s="390">
        <v>3465</v>
      </c>
      <c r="B2620" s="418" t="s">
        <v>6654</v>
      </c>
      <c r="C2620" s="420" t="s">
        <v>89</v>
      </c>
      <c r="D2620" s="412"/>
      <c r="E2620" s="412">
        <v>15.11</v>
      </c>
    </row>
    <row r="2621" spans="1:5" ht="25.5">
      <c r="A2621" s="389">
        <v>3463</v>
      </c>
      <c r="B2621" s="419" t="s">
        <v>13527</v>
      </c>
      <c r="C2621" s="421" t="s">
        <v>89</v>
      </c>
      <c r="D2621" s="413"/>
      <c r="E2621" s="413">
        <v>6.7</v>
      </c>
    </row>
    <row r="2622" spans="1:5" ht="25.5">
      <c r="A2622" s="390">
        <v>3464</v>
      </c>
      <c r="B2622" s="418" t="s">
        <v>6655</v>
      </c>
      <c r="C2622" s="420" t="s">
        <v>89</v>
      </c>
      <c r="D2622" s="412"/>
      <c r="E2622" s="412">
        <v>6.51</v>
      </c>
    </row>
    <row r="2623" spans="1:5" ht="25.5">
      <c r="A2623" s="389">
        <v>3466</v>
      </c>
      <c r="B2623" s="419" t="s">
        <v>6656</v>
      </c>
      <c r="C2623" s="421" t="s">
        <v>89</v>
      </c>
      <c r="D2623" s="413"/>
      <c r="E2623" s="413">
        <v>45.14</v>
      </c>
    </row>
    <row r="2624" spans="1:5" ht="25.5">
      <c r="A2624" s="390">
        <v>3467</v>
      </c>
      <c r="B2624" s="418" t="s">
        <v>6657</v>
      </c>
      <c r="C2624" s="420" t="s">
        <v>89</v>
      </c>
      <c r="D2624" s="412"/>
      <c r="E2624" s="412">
        <v>24.01</v>
      </c>
    </row>
    <row r="2625" spans="1:5" ht="25.5">
      <c r="A2625" s="389">
        <v>3462</v>
      </c>
      <c r="B2625" s="419" t="s">
        <v>6658</v>
      </c>
      <c r="C2625" s="421" t="s">
        <v>89</v>
      </c>
      <c r="D2625" s="413"/>
      <c r="E2625" s="413">
        <v>4.6500000000000004</v>
      </c>
    </row>
    <row r="2626" spans="1:5" ht="25.5">
      <c r="A2626" s="390">
        <v>3443</v>
      </c>
      <c r="B2626" s="418" t="s">
        <v>6659</v>
      </c>
      <c r="C2626" s="420" t="s">
        <v>89</v>
      </c>
      <c r="D2626" s="412"/>
      <c r="E2626" s="412">
        <v>10.79</v>
      </c>
    </row>
    <row r="2627" spans="1:5" ht="25.5">
      <c r="A2627" s="389">
        <v>3473</v>
      </c>
      <c r="B2627" s="419" t="s">
        <v>6660</v>
      </c>
      <c r="C2627" s="421" t="s">
        <v>89</v>
      </c>
      <c r="D2627" s="413"/>
      <c r="E2627" s="413">
        <v>18.010000000000002</v>
      </c>
    </row>
    <row r="2628" spans="1:5" ht="25.5">
      <c r="A2628" s="390">
        <v>3474</v>
      </c>
      <c r="B2628" s="418" t="s">
        <v>6661</v>
      </c>
      <c r="C2628" s="420" t="s">
        <v>89</v>
      </c>
      <c r="D2628" s="412"/>
      <c r="E2628" s="412">
        <v>16.3</v>
      </c>
    </row>
    <row r="2629" spans="1:5" ht="25.5">
      <c r="A2629" s="389">
        <v>3450</v>
      </c>
      <c r="B2629" s="419" t="s">
        <v>6662</v>
      </c>
      <c r="C2629" s="421" t="s">
        <v>89</v>
      </c>
      <c r="D2629" s="413"/>
      <c r="E2629" s="413">
        <v>5.55</v>
      </c>
    </row>
    <row r="2630" spans="1:5" ht="25.5">
      <c r="A2630" s="390">
        <v>3453</v>
      </c>
      <c r="B2630" s="418" t="s">
        <v>6663</v>
      </c>
      <c r="C2630" s="420" t="s">
        <v>89</v>
      </c>
      <c r="D2630" s="412"/>
      <c r="E2630" s="412">
        <v>45.22</v>
      </c>
    </row>
    <row r="2631" spans="1:5" ht="25.5">
      <c r="A2631" s="389">
        <v>3452</v>
      </c>
      <c r="B2631" s="419" t="s">
        <v>6664</v>
      </c>
      <c r="C2631" s="421" t="s">
        <v>89</v>
      </c>
      <c r="D2631" s="413"/>
      <c r="E2631" s="413">
        <v>27.13</v>
      </c>
    </row>
    <row r="2632" spans="1:5" ht="25.5">
      <c r="A2632" s="390">
        <v>3451</v>
      </c>
      <c r="B2632" s="418" t="s">
        <v>6665</v>
      </c>
      <c r="C2632" s="420" t="s">
        <v>89</v>
      </c>
      <c r="D2632" s="412"/>
      <c r="E2632" s="412">
        <v>7.07</v>
      </c>
    </row>
    <row r="2633" spans="1:5" ht="25.5">
      <c r="A2633" s="389">
        <v>3454</v>
      </c>
      <c r="B2633" s="419" t="s">
        <v>6666</v>
      </c>
      <c r="C2633" s="421" t="s">
        <v>89</v>
      </c>
      <c r="D2633" s="413"/>
      <c r="E2633" s="413">
        <v>58.06</v>
      </c>
    </row>
    <row r="2634" spans="1:5">
      <c r="A2634" s="390">
        <v>3458</v>
      </c>
      <c r="B2634" s="418" t="s">
        <v>6667</v>
      </c>
      <c r="C2634" s="420" t="s">
        <v>89</v>
      </c>
      <c r="D2634" s="412"/>
      <c r="E2634" s="412">
        <v>15.74</v>
      </c>
    </row>
    <row r="2635" spans="1:5">
      <c r="A2635" s="389">
        <v>3457</v>
      </c>
      <c r="B2635" s="419" t="s">
        <v>6668</v>
      </c>
      <c r="C2635" s="421" t="s">
        <v>89</v>
      </c>
      <c r="D2635" s="413"/>
      <c r="E2635" s="413">
        <v>11.02</v>
      </c>
    </row>
    <row r="2636" spans="1:5">
      <c r="A2636" s="390">
        <v>3455</v>
      </c>
      <c r="B2636" s="418" t="s">
        <v>6669</v>
      </c>
      <c r="C2636" s="420" t="s">
        <v>89</v>
      </c>
      <c r="D2636" s="412"/>
      <c r="E2636" s="412">
        <v>2.98</v>
      </c>
    </row>
    <row r="2637" spans="1:5">
      <c r="A2637" s="389">
        <v>3472</v>
      </c>
      <c r="B2637" s="419" t="s">
        <v>6670</v>
      </c>
      <c r="C2637" s="421" t="s">
        <v>89</v>
      </c>
      <c r="D2637" s="413"/>
      <c r="E2637" s="413">
        <v>7.18</v>
      </c>
    </row>
    <row r="2638" spans="1:5">
      <c r="A2638" s="390">
        <v>3470</v>
      </c>
      <c r="B2638" s="418" t="s">
        <v>6671</v>
      </c>
      <c r="C2638" s="420" t="s">
        <v>89</v>
      </c>
      <c r="D2638" s="412"/>
      <c r="E2638" s="412">
        <v>46.45</v>
      </c>
    </row>
    <row r="2639" spans="1:5">
      <c r="A2639" s="389">
        <v>3471</v>
      </c>
      <c r="B2639" s="419" t="s">
        <v>6672</v>
      </c>
      <c r="C2639" s="421" t="s">
        <v>89</v>
      </c>
      <c r="D2639" s="413"/>
      <c r="E2639" s="413">
        <v>24.12</v>
      </c>
    </row>
    <row r="2640" spans="1:5">
      <c r="A2640" s="390">
        <v>3456</v>
      </c>
      <c r="B2640" s="418" t="s">
        <v>6673</v>
      </c>
      <c r="C2640" s="420" t="s">
        <v>89</v>
      </c>
      <c r="D2640" s="412"/>
      <c r="E2640" s="412">
        <v>5.28</v>
      </c>
    </row>
    <row r="2641" spans="1:5">
      <c r="A2641" s="389">
        <v>3459</v>
      </c>
      <c r="B2641" s="419" t="s">
        <v>6674</v>
      </c>
      <c r="C2641" s="421" t="s">
        <v>89</v>
      </c>
      <c r="D2641" s="413"/>
      <c r="E2641" s="413">
        <v>63.01</v>
      </c>
    </row>
    <row r="2642" spans="1:5">
      <c r="A2642" s="390">
        <v>3469</v>
      </c>
      <c r="B2642" s="418" t="s">
        <v>6675</v>
      </c>
      <c r="C2642" s="420" t="s">
        <v>89</v>
      </c>
      <c r="D2642" s="412"/>
      <c r="E2642" s="412">
        <v>110.83</v>
      </c>
    </row>
    <row r="2643" spans="1:5">
      <c r="A2643" s="389">
        <v>3460</v>
      </c>
      <c r="B2643" s="419" t="s">
        <v>6676</v>
      </c>
      <c r="C2643" s="421" t="s">
        <v>89</v>
      </c>
      <c r="D2643" s="413"/>
      <c r="E2643" s="413">
        <v>279.47000000000003</v>
      </c>
    </row>
    <row r="2644" spans="1:5">
      <c r="A2644" s="390">
        <v>3461</v>
      </c>
      <c r="B2644" s="418" t="s">
        <v>6677</v>
      </c>
      <c r="C2644" s="420" t="s">
        <v>89</v>
      </c>
      <c r="D2644" s="412"/>
      <c r="E2644" s="412">
        <v>348.28</v>
      </c>
    </row>
    <row r="2645" spans="1:5">
      <c r="A2645" s="389">
        <v>12628</v>
      </c>
      <c r="B2645" s="419" t="s">
        <v>6678</v>
      </c>
      <c r="C2645" s="421" t="s">
        <v>89</v>
      </c>
      <c r="D2645" s="413"/>
      <c r="E2645" s="413">
        <v>5.87</v>
      </c>
    </row>
    <row r="2646" spans="1:5">
      <c r="A2646" s="390">
        <v>12629</v>
      </c>
      <c r="B2646" s="418" t="s">
        <v>6679</v>
      </c>
      <c r="C2646" s="420" t="s">
        <v>89</v>
      </c>
      <c r="D2646" s="412"/>
      <c r="E2646" s="412">
        <v>6.38</v>
      </c>
    </row>
    <row r="2647" spans="1:5" ht="25.5">
      <c r="A2647" s="389">
        <v>10835</v>
      </c>
      <c r="B2647" s="419" t="s">
        <v>6680</v>
      </c>
      <c r="C2647" s="421" t="s">
        <v>89</v>
      </c>
      <c r="D2647" s="413"/>
      <c r="E2647" s="413">
        <v>2.08</v>
      </c>
    </row>
    <row r="2648" spans="1:5" ht="25.5">
      <c r="A2648" s="390">
        <v>10836</v>
      </c>
      <c r="B2648" s="418" t="s">
        <v>6681</v>
      </c>
      <c r="C2648" s="420" t="s">
        <v>89</v>
      </c>
      <c r="D2648" s="412"/>
      <c r="E2648" s="412">
        <v>11.09</v>
      </c>
    </row>
    <row r="2649" spans="1:5" ht="25.5">
      <c r="A2649" s="389">
        <v>3485</v>
      </c>
      <c r="B2649" s="419" t="s">
        <v>6682</v>
      </c>
      <c r="C2649" s="421" t="s">
        <v>89</v>
      </c>
      <c r="D2649" s="413"/>
      <c r="E2649" s="413">
        <v>5.96</v>
      </c>
    </row>
    <row r="2650" spans="1:5" ht="25.5">
      <c r="A2650" s="390">
        <v>3534</v>
      </c>
      <c r="B2650" s="418" t="s">
        <v>6683</v>
      </c>
      <c r="C2650" s="420" t="s">
        <v>89</v>
      </c>
      <c r="D2650" s="412"/>
      <c r="E2650" s="412">
        <v>2.37</v>
      </c>
    </row>
    <row r="2651" spans="1:5" ht="25.5">
      <c r="A2651" s="389">
        <v>3482</v>
      </c>
      <c r="B2651" s="419" t="s">
        <v>6684</v>
      </c>
      <c r="C2651" s="421" t="s">
        <v>89</v>
      </c>
      <c r="D2651" s="413"/>
      <c r="E2651" s="413">
        <v>2.76</v>
      </c>
    </row>
    <row r="2652" spans="1:5" ht="25.5">
      <c r="A2652" s="390">
        <v>3505</v>
      </c>
      <c r="B2652" s="418" t="s">
        <v>14813</v>
      </c>
      <c r="C2652" s="420" t="s">
        <v>89</v>
      </c>
      <c r="D2652" s="412"/>
      <c r="E2652" s="412">
        <v>1.55</v>
      </c>
    </row>
    <row r="2653" spans="1:5" ht="25.5">
      <c r="A2653" s="389">
        <v>3543</v>
      </c>
      <c r="B2653" s="419" t="s">
        <v>6685</v>
      </c>
      <c r="C2653" s="421" t="s">
        <v>89</v>
      </c>
      <c r="D2653" s="413"/>
      <c r="E2653" s="413">
        <v>1.1100000000000001</v>
      </c>
    </row>
    <row r="2654" spans="1:5">
      <c r="A2654" s="390">
        <v>20128</v>
      </c>
      <c r="B2654" s="418" t="s">
        <v>6686</v>
      </c>
      <c r="C2654" s="420" t="s">
        <v>89</v>
      </c>
      <c r="D2654" s="412"/>
      <c r="E2654" s="412">
        <v>51.37</v>
      </c>
    </row>
    <row r="2655" spans="1:5">
      <c r="A2655" s="389">
        <v>20129</v>
      </c>
      <c r="B2655" s="419" t="s">
        <v>6687</v>
      </c>
      <c r="C2655" s="421" t="s">
        <v>89</v>
      </c>
      <c r="D2655" s="413"/>
      <c r="E2655" s="413">
        <v>93.89</v>
      </c>
    </row>
    <row r="2656" spans="1:5">
      <c r="A2656" s="390">
        <v>20131</v>
      </c>
      <c r="B2656" s="418" t="s">
        <v>6688</v>
      </c>
      <c r="C2656" s="420" t="s">
        <v>89</v>
      </c>
      <c r="D2656" s="412"/>
      <c r="E2656" s="412">
        <v>53.89</v>
      </c>
    </row>
    <row r="2657" spans="1:5">
      <c r="A2657" s="389">
        <v>20132</v>
      </c>
      <c r="B2657" s="419" t="s">
        <v>6689</v>
      </c>
      <c r="C2657" s="421" t="s">
        <v>89</v>
      </c>
      <c r="D2657" s="413"/>
      <c r="E2657" s="413">
        <v>151.69999999999999</v>
      </c>
    </row>
    <row r="2658" spans="1:5" ht="25.5">
      <c r="A2658" s="390">
        <v>20151</v>
      </c>
      <c r="B2658" s="418" t="s">
        <v>6690</v>
      </c>
      <c r="C2658" s="420" t="s">
        <v>89</v>
      </c>
      <c r="D2658" s="412"/>
      <c r="E2658" s="412">
        <v>16.899999999999999</v>
      </c>
    </row>
    <row r="2659" spans="1:5" ht="25.5">
      <c r="A2659" s="389">
        <v>20152</v>
      </c>
      <c r="B2659" s="419" t="s">
        <v>6691</v>
      </c>
      <c r="C2659" s="421" t="s">
        <v>89</v>
      </c>
      <c r="D2659" s="413"/>
      <c r="E2659" s="413">
        <v>52.44</v>
      </c>
    </row>
    <row r="2660" spans="1:5" ht="25.5">
      <c r="A2660" s="390">
        <v>20148</v>
      </c>
      <c r="B2660" s="418" t="s">
        <v>10962</v>
      </c>
      <c r="C2660" s="420" t="s">
        <v>89</v>
      </c>
      <c r="D2660" s="412"/>
      <c r="E2660" s="412">
        <v>3.34</v>
      </c>
    </row>
    <row r="2661" spans="1:5" ht="25.5">
      <c r="A2661" s="389">
        <v>20149</v>
      </c>
      <c r="B2661" s="419" t="s">
        <v>10963</v>
      </c>
      <c r="C2661" s="421" t="s">
        <v>89</v>
      </c>
      <c r="D2661" s="413"/>
      <c r="E2661" s="413">
        <v>5.08</v>
      </c>
    </row>
    <row r="2662" spans="1:5" ht="25.5">
      <c r="A2662" s="390">
        <v>20150</v>
      </c>
      <c r="B2662" s="418" t="s">
        <v>6692</v>
      </c>
      <c r="C2662" s="420" t="s">
        <v>89</v>
      </c>
      <c r="D2662" s="412"/>
      <c r="E2662" s="412">
        <v>11.96</v>
      </c>
    </row>
    <row r="2663" spans="1:5" ht="25.5">
      <c r="A2663" s="389">
        <v>20159</v>
      </c>
      <c r="B2663" s="419" t="s">
        <v>6693</v>
      </c>
      <c r="C2663" s="421" t="s">
        <v>89</v>
      </c>
      <c r="D2663" s="413"/>
      <c r="E2663" s="413">
        <v>30.51</v>
      </c>
    </row>
    <row r="2664" spans="1:5" ht="25.5">
      <c r="A2664" s="390">
        <v>20157</v>
      </c>
      <c r="B2664" s="418" t="s">
        <v>14814</v>
      </c>
      <c r="C2664" s="420" t="s">
        <v>89</v>
      </c>
      <c r="D2664" s="412"/>
      <c r="E2664" s="412">
        <v>20.63</v>
      </c>
    </row>
    <row r="2665" spans="1:5" ht="25.5">
      <c r="A2665" s="389">
        <v>20158</v>
      </c>
      <c r="B2665" s="419" t="s">
        <v>6694</v>
      </c>
      <c r="C2665" s="421" t="s">
        <v>89</v>
      </c>
      <c r="D2665" s="413"/>
      <c r="E2665" s="413">
        <v>76.84</v>
      </c>
    </row>
    <row r="2666" spans="1:5" ht="25.5">
      <c r="A2666" s="390">
        <v>20154</v>
      </c>
      <c r="B2666" s="418" t="s">
        <v>6695</v>
      </c>
      <c r="C2666" s="420" t="s">
        <v>89</v>
      </c>
      <c r="D2666" s="412"/>
      <c r="E2666" s="412">
        <v>3.68</v>
      </c>
    </row>
    <row r="2667" spans="1:5" ht="25.5">
      <c r="A2667" s="389">
        <v>20155</v>
      </c>
      <c r="B2667" s="419" t="s">
        <v>6696</v>
      </c>
      <c r="C2667" s="421" t="s">
        <v>89</v>
      </c>
      <c r="D2667" s="413"/>
      <c r="E2667" s="413">
        <v>5.81</v>
      </c>
    </row>
    <row r="2668" spans="1:5" ht="25.5">
      <c r="A2668" s="390">
        <v>20156</v>
      </c>
      <c r="B2668" s="418" t="s">
        <v>6697</v>
      </c>
      <c r="C2668" s="420" t="s">
        <v>89</v>
      </c>
      <c r="D2668" s="412"/>
      <c r="E2668" s="412">
        <v>12.44</v>
      </c>
    </row>
    <row r="2669" spans="1:5" ht="25.5">
      <c r="A2669" s="389">
        <v>3516</v>
      </c>
      <c r="B2669" s="419" t="s">
        <v>13528</v>
      </c>
      <c r="C2669" s="421" t="s">
        <v>89</v>
      </c>
      <c r="D2669" s="413"/>
      <c r="E2669" s="413">
        <v>1.31</v>
      </c>
    </row>
    <row r="2670" spans="1:5" ht="25.5">
      <c r="A2670" s="390">
        <v>3512</v>
      </c>
      <c r="B2670" s="418" t="s">
        <v>6698</v>
      </c>
      <c r="C2670" s="420" t="s">
        <v>89</v>
      </c>
      <c r="D2670" s="412"/>
      <c r="E2670" s="412">
        <v>127.69</v>
      </c>
    </row>
    <row r="2671" spans="1:5" ht="25.5">
      <c r="A2671" s="389">
        <v>3499</v>
      </c>
      <c r="B2671" s="419" t="s">
        <v>6699</v>
      </c>
      <c r="C2671" s="421" t="s">
        <v>89</v>
      </c>
      <c r="D2671" s="413"/>
      <c r="E2671" s="413">
        <v>0.53</v>
      </c>
    </row>
    <row r="2672" spans="1:5" ht="25.5">
      <c r="A2672" s="390">
        <v>3500</v>
      </c>
      <c r="B2672" s="418" t="s">
        <v>6700</v>
      </c>
      <c r="C2672" s="420" t="s">
        <v>89</v>
      </c>
      <c r="D2672" s="412"/>
      <c r="E2672" s="412">
        <v>1.02</v>
      </c>
    </row>
    <row r="2673" spans="1:5" ht="25.5">
      <c r="A2673" s="389">
        <v>3501</v>
      </c>
      <c r="B2673" s="419" t="s">
        <v>6701</v>
      </c>
      <c r="C2673" s="421" t="s">
        <v>89</v>
      </c>
      <c r="D2673" s="413"/>
      <c r="E2673" s="413">
        <v>2.4700000000000002</v>
      </c>
    </row>
    <row r="2674" spans="1:5" ht="25.5">
      <c r="A2674" s="390">
        <v>3502</v>
      </c>
      <c r="B2674" s="418" t="s">
        <v>6702</v>
      </c>
      <c r="C2674" s="420" t="s">
        <v>89</v>
      </c>
      <c r="D2674" s="412"/>
      <c r="E2674" s="412">
        <v>3.63</v>
      </c>
    </row>
    <row r="2675" spans="1:5" ht="25.5">
      <c r="A2675" s="389">
        <v>3503</v>
      </c>
      <c r="B2675" s="419" t="s">
        <v>6703</v>
      </c>
      <c r="C2675" s="421" t="s">
        <v>89</v>
      </c>
      <c r="D2675" s="413"/>
      <c r="E2675" s="413">
        <v>4.5999999999999996</v>
      </c>
    </row>
    <row r="2676" spans="1:5" ht="25.5">
      <c r="A2676" s="390">
        <v>3477</v>
      </c>
      <c r="B2676" s="418" t="s">
        <v>6704</v>
      </c>
      <c r="C2676" s="420" t="s">
        <v>89</v>
      </c>
      <c r="D2676" s="412"/>
      <c r="E2676" s="412">
        <v>16.12</v>
      </c>
    </row>
    <row r="2677" spans="1:5" ht="25.5">
      <c r="A2677" s="389">
        <v>3478</v>
      </c>
      <c r="B2677" s="419" t="s">
        <v>6705</v>
      </c>
      <c r="C2677" s="421" t="s">
        <v>89</v>
      </c>
      <c r="D2677" s="413"/>
      <c r="E2677" s="413">
        <v>39.270000000000003</v>
      </c>
    </row>
    <row r="2678" spans="1:5" ht="25.5">
      <c r="A2678" s="390">
        <v>3525</v>
      </c>
      <c r="B2678" s="418" t="s">
        <v>6706</v>
      </c>
      <c r="C2678" s="420" t="s">
        <v>89</v>
      </c>
      <c r="D2678" s="412"/>
      <c r="E2678" s="412">
        <v>44.55</v>
      </c>
    </row>
    <row r="2679" spans="1:5" ht="25.5">
      <c r="A2679" s="389">
        <v>3528</v>
      </c>
      <c r="B2679" s="419" t="s">
        <v>6707</v>
      </c>
      <c r="C2679" s="421" t="s">
        <v>89</v>
      </c>
      <c r="D2679" s="413"/>
      <c r="E2679" s="413">
        <v>5.18</v>
      </c>
    </row>
    <row r="2680" spans="1:5" ht="25.5">
      <c r="A2680" s="390">
        <v>3518</v>
      </c>
      <c r="B2680" s="418" t="s">
        <v>6708</v>
      </c>
      <c r="C2680" s="420" t="s">
        <v>89</v>
      </c>
      <c r="D2680" s="412"/>
      <c r="E2680" s="412">
        <v>2.1800000000000002</v>
      </c>
    </row>
    <row r="2681" spans="1:5" ht="25.5">
      <c r="A2681" s="389">
        <v>3519</v>
      </c>
      <c r="B2681" s="419" t="s">
        <v>6709</v>
      </c>
      <c r="C2681" s="421" t="s">
        <v>89</v>
      </c>
      <c r="D2681" s="413"/>
      <c r="E2681" s="413">
        <v>4.75</v>
      </c>
    </row>
    <row r="2682" spans="1:5" ht="25.5">
      <c r="A2682" s="390">
        <v>3517</v>
      </c>
      <c r="B2682" s="418" t="s">
        <v>6710</v>
      </c>
      <c r="C2682" s="420" t="s">
        <v>89</v>
      </c>
      <c r="D2682" s="412"/>
      <c r="E2682" s="412">
        <v>1.1100000000000001</v>
      </c>
    </row>
    <row r="2683" spans="1:5" ht="25.5">
      <c r="A2683" s="389">
        <v>3515</v>
      </c>
      <c r="B2683" s="419" t="s">
        <v>6711</v>
      </c>
      <c r="C2683" s="421" t="s">
        <v>89</v>
      </c>
      <c r="D2683" s="413"/>
      <c r="E2683" s="413">
        <v>3.83</v>
      </c>
    </row>
    <row r="2684" spans="1:5" ht="25.5">
      <c r="A2684" s="390">
        <v>3524</v>
      </c>
      <c r="B2684" s="418" t="s">
        <v>6712</v>
      </c>
      <c r="C2684" s="420" t="s">
        <v>89</v>
      </c>
      <c r="D2684" s="412"/>
      <c r="E2684" s="412">
        <v>4.9400000000000004</v>
      </c>
    </row>
    <row r="2685" spans="1:5" ht="25.5">
      <c r="A2685" s="389">
        <v>3530</v>
      </c>
      <c r="B2685" s="419" t="s">
        <v>6713</v>
      </c>
      <c r="C2685" s="421" t="s">
        <v>89</v>
      </c>
      <c r="D2685" s="413"/>
      <c r="E2685" s="413">
        <v>139.69</v>
      </c>
    </row>
    <row r="2686" spans="1:5" ht="25.5">
      <c r="A2686" s="390">
        <v>3529</v>
      </c>
      <c r="B2686" s="418" t="s">
        <v>6714</v>
      </c>
      <c r="C2686" s="420" t="s">
        <v>89</v>
      </c>
      <c r="D2686" s="412"/>
      <c r="E2686" s="412">
        <v>0.48</v>
      </c>
    </row>
    <row r="2687" spans="1:5" ht="25.5">
      <c r="A2687" s="389">
        <v>3511</v>
      </c>
      <c r="B2687" s="419" t="s">
        <v>6715</v>
      </c>
      <c r="C2687" s="421" t="s">
        <v>89</v>
      </c>
      <c r="D2687" s="413"/>
      <c r="E2687" s="413">
        <v>53.26</v>
      </c>
    </row>
    <row r="2688" spans="1:5" ht="25.5">
      <c r="A2688" s="390">
        <v>3513</v>
      </c>
      <c r="B2688" s="418" t="s">
        <v>6716</v>
      </c>
      <c r="C2688" s="420" t="s">
        <v>89</v>
      </c>
      <c r="D2688" s="412"/>
      <c r="E2688" s="412">
        <v>60.04</v>
      </c>
    </row>
    <row r="2689" spans="1:5" ht="25.5">
      <c r="A2689" s="389">
        <v>3542</v>
      </c>
      <c r="B2689" s="419" t="s">
        <v>6717</v>
      </c>
      <c r="C2689" s="421" t="s">
        <v>89</v>
      </c>
      <c r="D2689" s="413"/>
      <c r="E2689" s="413">
        <v>0.39</v>
      </c>
    </row>
    <row r="2690" spans="1:5" ht="25.5">
      <c r="A2690" s="390">
        <v>3536</v>
      </c>
      <c r="B2690" s="418" t="s">
        <v>6718</v>
      </c>
      <c r="C2690" s="420" t="s">
        <v>89</v>
      </c>
      <c r="D2690" s="412"/>
      <c r="E2690" s="412">
        <v>1.26</v>
      </c>
    </row>
    <row r="2691" spans="1:5" ht="25.5">
      <c r="A2691" s="389">
        <v>3535</v>
      </c>
      <c r="B2691" s="419" t="s">
        <v>6719</v>
      </c>
      <c r="C2691" s="421" t="s">
        <v>89</v>
      </c>
      <c r="D2691" s="413"/>
      <c r="E2691" s="413">
        <v>2.91</v>
      </c>
    </row>
    <row r="2692" spans="1:5" ht="25.5">
      <c r="A2692" s="390">
        <v>3540</v>
      </c>
      <c r="B2692" s="418" t="s">
        <v>6720</v>
      </c>
      <c r="C2692" s="420" t="s">
        <v>89</v>
      </c>
      <c r="D2692" s="412"/>
      <c r="E2692" s="412">
        <v>3.39</v>
      </c>
    </row>
    <row r="2693" spans="1:5" ht="25.5">
      <c r="A2693" s="389">
        <v>3539</v>
      </c>
      <c r="B2693" s="419" t="s">
        <v>6721</v>
      </c>
      <c r="C2693" s="421" t="s">
        <v>89</v>
      </c>
      <c r="D2693" s="413"/>
      <c r="E2693" s="413">
        <v>16.510000000000002</v>
      </c>
    </row>
    <row r="2694" spans="1:5" ht="25.5">
      <c r="A2694" s="390">
        <v>3520</v>
      </c>
      <c r="B2694" s="418" t="s">
        <v>6722</v>
      </c>
      <c r="C2694" s="420" t="s">
        <v>89</v>
      </c>
      <c r="D2694" s="412"/>
      <c r="E2694" s="412">
        <v>5.62</v>
      </c>
    </row>
    <row r="2695" spans="1:5" ht="25.5">
      <c r="A2695" s="389">
        <v>3526</v>
      </c>
      <c r="B2695" s="419" t="s">
        <v>6723</v>
      </c>
      <c r="C2695" s="421" t="s">
        <v>89</v>
      </c>
      <c r="D2695" s="413"/>
      <c r="E2695" s="413">
        <v>1.69</v>
      </c>
    </row>
    <row r="2696" spans="1:5" ht="25.5">
      <c r="A2696" s="390">
        <v>3509</v>
      </c>
      <c r="B2696" s="418" t="s">
        <v>6724</v>
      </c>
      <c r="C2696" s="420" t="s">
        <v>89</v>
      </c>
      <c r="D2696" s="412"/>
      <c r="E2696" s="412">
        <v>4.12</v>
      </c>
    </row>
    <row r="2697" spans="1:5" ht="25.5">
      <c r="A2697" s="389">
        <v>3521</v>
      </c>
      <c r="B2697" s="419" t="s">
        <v>6725</v>
      </c>
      <c r="C2697" s="421" t="s">
        <v>89</v>
      </c>
      <c r="D2697" s="413"/>
      <c r="E2697" s="413">
        <v>1.07</v>
      </c>
    </row>
    <row r="2698" spans="1:5" ht="25.5">
      <c r="A2698" s="390">
        <v>3522</v>
      </c>
      <c r="B2698" s="418" t="s">
        <v>6726</v>
      </c>
      <c r="C2698" s="420" t="s">
        <v>89</v>
      </c>
      <c r="D2698" s="412"/>
      <c r="E2698" s="412">
        <v>1.84</v>
      </c>
    </row>
    <row r="2699" spans="1:5" ht="25.5">
      <c r="A2699" s="389">
        <v>3492</v>
      </c>
      <c r="B2699" s="419" t="s">
        <v>6727</v>
      </c>
      <c r="C2699" s="421" t="s">
        <v>89</v>
      </c>
      <c r="D2699" s="413"/>
      <c r="E2699" s="413">
        <v>8.48</v>
      </c>
    </row>
    <row r="2700" spans="1:5" ht="25.5">
      <c r="A2700" s="390">
        <v>3491</v>
      </c>
      <c r="B2700" s="418" t="s">
        <v>14815</v>
      </c>
      <c r="C2700" s="420" t="s">
        <v>89</v>
      </c>
      <c r="D2700" s="412"/>
      <c r="E2700" s="412">
        <v>7.04</v>
      </c>
    </row>
    <row r="2701" spans="1:5" ht="25.5">
      <c r="A2701" s="389">
        <v>3493</v>
      </c>
      <c r="B2701" s="419" t="s">
        <v>6728</v>
      </c>
      <c r="C2701" s="421" t="s">
        <v>89</v>
      </c>
      <c r="D2701" s="413"/>
      <c r="E2701" s="413">
        <v>16.45</v>
      </c>
    </row>
    <row r="2702" spans="1:5" ht="25.5">
      <c r="A2702" s="390">
        <v>3481</v>
      </c>
      <c r="B2702" s="418" t="s">
        <v>6729</v>
      </c>
      <c r="C2702" s="420" t="s">
        <v>89</v>
      </c>
      <c r="D2702" s="412"/>
      <c r="E2702" s="412">
        <v>8.58</v>
      </c>
    </row>
    <row r="2703" spans="1:5" ht="25.5">
      <c r="A2703" s="389">
        <v>3510</v>
      </c>
      <c r="B2703" s="419" t="s">
        <v>6730</v>
      </c>
      <c r="C2703" s="421" t="s">
        <v>89</v>
      </c>
      <c r="D2703" s="413"/>
      <c r="E2703" s="413">
        <v>7.53</v>
      </c>
    </row>
    <row r="2704" spans="1:5" ht="25.5">
      <c r="A2704" s="390">
        <v>3508</v>
      </c>
      <c r="B2704" s="418" t="s">
        <v>6731</v>
      </c>
      <c r="C2704" s="420" t="s">
        <v>89</v>
      </c>
      <c r="D2704" s="412"/>
      <c r="E2704" s="412">
        <v>17.14</v>
      </c>
    </row>
    <row r="2705" spans="1:5" ht="25.5">
      <c r="A2705" s="389">
        <v>3497</v>
      </c>
      <c r="B2705" s="419" t="s">
        <v>6732</v>
      </c>
      <c r="C2705" s="421" t="s">
        <v>89</v>
      </c>
      <c r="D2705" s="413"/>
      <c r="E2705" s="413">
        <v>5.27</v>
      </c>
    </row>
    <row r="2706" spans="1:5" ht="25.5">
      <c r="A2706" s="390">
        <v>3498</v>
      </c>
      <c r="B2706" s="418" t="s">
        <v>6733</v>
      </c>
      <c r="C2706" s="420" t="s">
        <v>89</v>
      </c>
      <c r="D2706" s="412"/>
      <c r="E2706" s="412">
        <v>2.81</v>
      </c>
    </row>
    <row r="2707" spans="1:5" ht="25.5">
      <c r="A2707" s="389">
        <v>3496</v>
      </c>
      <c r="B2707" s="419" t="s">
        <v>6734</v>
      </c>
      <c r="C2707" s="421" t="s">
        <v>89</v>
      </c>
      <c r="D2707" s="413"/>
      <c r="E2707" s="413">
        <v>1.74</v>
      </c>
    </row>
    <row r="2708" spans="1:5" ht="25.5">
      <c r="A2708" s="390">
        <v>20147</v>
      </c>
      <c r="B2708" s="418" t="s">
        <v>6735</v>
      </c>
      <c r="C2708" s="420" t="s">
        <v>89</v>
      </c>
      <c r="D2708" s="412"/>
      <c r="E2708" s="412">
        <v>4.16</v>
      </c>
    </row>
    <row r="2709" spans="1:5" ht="25.5">
      <c r="A2709" s="389">
        <v>3532</v>
      </c>
      <c r="B2709" s="419" t="s">
        <v>6736</v>
      </c>
      <c r="C2709" s="421" t="s">
        <v>89</v>
      </c>
      <c r="D2709" s="413"/>
      <c r="E2709" s="413">
        <v>10.07</v>
      </c>
    </row>
    <row r="2710" spans="1:5" ht="25.5">
      <c r="A2710" s="390">
        <v>3533</v>
      </c>
      <c r="B2710" s="418" t="s">
        <v>6737</v>
      </c>
      <c r="C2710" s="420" t="s">
        <v>89</v>
      </c>
      <c r="D2710" s="412"/>
      <c r="E2710" s="412">
        <v>1.4</v>
      </c>
    </row>
    <row r="2711" spans="1:5" ht="25.5">
      <c r="A2711" s="389">
        <v>3538</v>
      </c>
      <c r="B2711" s="419" t="s">
        <v>6738</v>
      </c>
      <c r="C2711" s="421" t="s">
        <v>89</v>
      </c>
      <c r="D2711" s="413"/>
      <c r="E2711" s="413">
        <v>1.84</v>
      </c>
    </row>
    <row r="2712" spans="1:5" ht="38.25">
      <c r="A2712" s="390">
        <v>3531</v>
      </c>
      <c r="B2712" s="418" t="s">
        <v>14816</v>
      </c>
      <c r="C2712" s="420" t="s">
        <v>89</v>
      </c>
      <c r="D2712" s="412"/>
      <c r="E2712" s="412">
        <v>1.36</v>
      </c>
    </row>
    <row r="2713" spans="1:5" ht="25.5">
      <c r="A2713" s="389">
        <v>3527</v>
      </c>
      <c r="B2713" s="419" t="s">
        <v>10964</v>
      </c>
      <c r="C2713" s="421" t="s">
        <v>89</v>
      </c>
      <c r="D2713" s="413"/>
      <c r="E2713" s="413">
        <v>6.88</v>
      </c>
    </row>
    <row r="2714" spans="1:5" ht="25.5">
      <c r="A2714" s="390">
        <v>3489</v>
      </c>
      <c r="B2714" s="418" t="s">
        <v>10965</v>
      </c>
      <c r="C2714" s="420" t="s">
        <v>89</v>
      </c>
      <c r="D2714" s="412"/>
      <c r="E2714" s="412">
        <v>6.58</v>
      </c>
    </row>
    <row r="2715" spans="1:5" ht="25.5">
      <c r="A2715" s="389">
        <v>20240</v>
      </c>
      <c r="B2715" s="419" t="s">
        <v>6739</v>
      </c>
      <c r="C2715" s="421" t="s">
        <v>2680</v>
      </c>
      <c r="D2715" s="413"/>
      <c r="E2715" s="413">
        <v>28.93</v>
      </c>
    </row>
    <row r="2716" spans="1:5" ht="38.25">
      <c r="A2716" s="390">
        <v>20242</v>
      </c>
      <c r="B2716" s="418" t="s">
        <v>6740</v>
      </c>
      <c r="C2716" s="420" t="s">
        <v>2680</v>
      </c>
      <c r="D2716" s="412"/>
      <c r="E2716" s="412">
        <v>68.88</v>
      </c>
    </row>
    <row r="2717" spans="1:5" ht="38.25">
      <c r="A2717" s="389">
        <v>20243</v>
      </c>
      <c r="B2717" s="419" t="s">
        <v>13529</v>
      </c>
      <c r="C2717" s="421" t="s">
        <v>2680</v>
      </c>
      <c r="D2717" s="413"/>
      <c r="E2717" s="413">
        <v>62.45</v>
      </c>
    </row>
    <row r="2718" spans="1:5" ht="38.25">
      <c r="A2718" s="390">
        <v>20241</v>
      </c>
      <c r="B2718" s="418" t="s">
        <v>6741</v>
      </c>
      <c r="C2718" s="420" t="s">
        <v>2680</v>
      </c>
      <c r="D2718" s="412"/>
      <c r="E2718" s="412">
        <v>90.53</v>
      </c>
    </row>
    <row r="2719" spans="1:5" ht="76.5">
      <c r="A2719" s="389">
        <v>3104</v>
      </c>
      <c r="B2719" s="419" t="s">
        <v>10966</v>
      </c>
      <c r="C2719" s="421" t="s">
        <v>347</v>
      </c>
      <c r="D2719" s="413"/>
      <c r="E2719" s="413">
        <v>295.85000000000002</v>
      </c>
    </row>
    <row r="2720" spans="1:5" ht="38.25">
      <c r="A2720" s="390">
        <v>12032</v>
      </c>
      <c r="B2720" s="418" t="s">
        <v>6742</v>
      </c>
      <c r="C2720" s="420" t="s">
        <v>2680</v>
      </c>
      <c r="D2720" s="412"/>
      <c r="E2720" s="412">
        <v>19.43</v>
      </c>
    </row>
    <row r="2721" spans="1:5" ht="38.25">
      <c r="A2721" s="389">
        <v>12030</v>
      </c>
      <c r="B2721" s="419" t="s">
        <v>6743</v>
      </c>
      <c r="C2721" s="421" t="s">
        <v>2680</v>
      </c>
      <c r="D2721" s="413"/>
      <c r="E2721" s="413">
        <v>22.08</v>
      </c>
    </row>
    <row r="2722" spans="1:5" ht="25.5">
      <c r="A2722" s="390">
        <v>20139</v>
      </c>
      <c r="B2722" s="418" t="s">
        <v>6744</v>
      </c>
      <c r="C2722" s="420" t="s">
        <v>89</v>
      </c>
      <c r="D2722" s="412"/>
      <c r="E2722" s="412">
        <v>50.21</v>
      </c>
    </row>
    <row r="2723" spans="1:5" ht="25.5">
      <c r="A2723" s="389">
        <v>3668</v>
      </c>
      <c r="B2723" s="419" t="s">
        <v>6745</v>
      </c>
      <c r="C2723" s="421" t="s">
        <v>89</v>
      </c>
      <c r="D2723" s="413"/>
      <c r="E2723" s="413">
        <v>24.16</v>
      </c>
    </row>
    <row r="2724" spans="1:5" ht="25.5">
      <c r="A2724" s="390">
        <v>3656</v>
      </c>
      <c r="B2724" s="418" t="s">
        <v>6746</v>
      </c>
      <c r="C2724" s="420" t="s">
        <v>89</v>
      </c>
      <c r="D2724" s="412"/>
      <c r="E2724" s="412">
        <v>12.15</v>
      </c>
    </row>
    <row r="2725" spans="1:5">
      <c r="A2725" s="389">
        <v>3593</v>
      </c>
      <c r="B2725" s="419" t="s">
        <v>6747</v>
      </c>
      <c r="C2725" s="421" t="s">
        <v>89</v>
      </c>
      <c r="D2725" s="413"/>
      <c r="E2725" s="413">
        <v>37.96</v>
      </c>
    </row>
    <row r="2726" spans="1:5">
      <c r="A2726" s="390">
        <v>3588</v>
      </c>
      <c r="B2726" s="418" t="s">
        <v>6748</v>
      </c>
      <c r="C2726" s="420" t="s">
        <v>89</v>
      </c>
      <c r="D2726" s="412"/>
      <c r="E2726" s="412">
        <v>28.29</v>
      </c>
    </row>
    <row r="2727" spans="1:5">
      <c r="A2727" s="389">
        <v>3585</v>
      </c>
      <c r="B2727" s="419" t="s">
        <v>6749</v>
      </c>
      <c r="C2727" s="421" t="s">
        <v>89</v>
      </c>
      <c r="D2727" s="413"/>
      <c r="E2727" s="413">
        <v>7.07</v>
      </c>
    </row>
    <row r="2728" spans="1:5">
      <c r="A2728" s="390">
        <v>3587</v>
      </c>
      <c r="B2728" s="418" t="s">
        <v>6750</v>
      </c>
      <c r="C2728" s="420" t="s">
        <v>89</v>
      </c>
      <c r="D2728" s="412"/>
      <c r="E2728" s="412">
        <v>19.09</v>
      </c>
    </row>
    <row r="2729" spans="1:5">
      <c r="A2729" s="389">
        <v>3590</v>
      </c>
      <c r="B2729" s="419" t="s">
        <v>6751</v>
      </c>
      <c r="C2729" s="421" t="s">
        <v>89</v>
      </c>
      <c r="D2729" s="413"/>
      <c r="E2729" s="413">
        <v>91.89</v>
      </c>
    </row>
    <row r="2730" spans="1:5">
      <c r="A2730" s="390">
        <v>3589</v>
      </c>
      <c r="B2730" s="418" t="s">
        <v>6752</v>
      </c>
      <c r="C2730" s="420" t="s">
        <v>89</v>
      </c>
      <c r="D2730" s="412"/>
      <c r="E2730" s="412">
        <v>62.12</v>
      </c>
    </row>
    <row r="2731" spans="1:5">
      <c r="A2731" s="389">
        <v>3586</v>
      </c>
      <c r="B2731" s="419" t="s">
        <v>6753</v>
      </c>
      <c r="C2731" s="421" t="s">
        <v>89</v>
      </c>
      <c r="D2731" s="413"/>
      <c r="E2731" s="413">
        <v>12.99</v>
      </c>
    </row>
    <row r="2732" spans="1:5">
      <c r="A2732" s="390">
        <v>3592</v>
      </c>
      <c r="B2732" s="418" t="s">
        <v>6754</v>
      </c>
      <c r="C2732" s="420" t="s">
        <v>89</v>
      </c>
      <c r="D2732" s="412"/>
      <c r="E2732" s="412">
        <v>140.16</v>
      </c>
    </row>
    <row r="2733" spans="1:5">
      <c r="A2733" s="389">
        <v>3591</v>
      </c>
      <c r="B2733" s="419" t="s">
        <v>6755</v>
      </c>
      <c r="C2733" s="421" t="s">
        <v>89</v>
      </c>
      <c r="D2733" s="413"/>
      <c r="E2733" s="413">
        <v>241.91</v>
      </c>
    </row>
    <row r="2734" spans="1:5" ht="25.5">
      <c r="A2734" s="390">
        <v>3632</v>
      </c>
      <c r="B2734" s="418" t="s">
        <v>6756</v>
      </c>
      <c r="C2734" s="420" t="s">
        <v>89</v>
      </c>
      <c r="D2734" s="412"/>
      <c r="E2734" s="412">
        <v>175.74</v>
      </c>
    </row>
    <row r="2735" spans="1:5" ht="25.5">
      <c r="A2735" s="389">
        <v>3638</v>
      </c>
      <c r="B2735" s="419" t="s">
        <v>6757</v>
      </c>
      <c r="C2735" s="421" t="s">
        <v>89</v>
      </c>
      <c r="D2735" s="413"/>
      <c r="E2735" s="413">
        <v>3091.69</v>
      </c>
    </row>
    <row r="2736" spans="1:5" ht="25.5">
      <c r="A2736" s="390">
        <v>3604</v>
      </c>
      <c r="B2736" s="418" t="s">
        <v>6758</v>
      </c>
      <c r="C2736" s="420" t="s">
        <v>89</v>
      </c>
      <c r="D2736" s="412"/>
      <c r="E2736" s="412">
        <v>4182.97</v>
      </c>
    </row>
    <row r="2737" spans="1:5" ht="25.5">
      <c r="A2737" s="389">
        <v>3595</v>
      </c>
      <c r="B2737" s="419" t="s">
        <v>6759</v>
      </c>
      <c r="C2737" s="421" t="s">
        <v>89</v>
      </c>
      <c r="D2737" s="413"/>
      <c r="E2737" s="413">
        <v>382.7</v>
      </c>
    </row>
    <row r="2738" spans="1:5" ht="25.5">
      <c r="A2738" s="390">
        <v>3596</v>
      </c>
      <c r="B2738" s="418" t="s">
        <v>6760</v>
      </c>
      <c r="C2738" s="420" t="s">
        <v>89</v>
      </c>
      <c r="D2738" s="412"/>
      <c r="E2738" s="412">
        <v>453.19</v>
      </c>
    </row>
    <row r="2739" spans="1:5" ht="25.5">
      <c r="A2739" s="389">
        <v>3635</v>
      </c>
      <c r="B2739" s="419" t="s">
        <v>6761</v>
      </c>
      <c r="C2739" s="421" t="s">
        <v>89</v>
      </c>
      <c r="D2739" s="413"/>
      <c r="E2739" s="413">
        <v>743.32</v>
      </c>
    </row>
    <row r="2740" spans="1:5" ht="25.5">
      <c r="A2740" s="390">
        <v>3597</v>
      </c>
      <c r="B2740" s="418" t="s">
        <v>6762</v>
      </c>
      <c r="C2740" s="420" t="s">
        <v>89</v>
      </c>
      <c r="D2740" s="412"/>
      <c r="E2740" s="412">
        <v>1066.33</v>
      </c>
    </row>
    <row r="2741" spans="1:5" ht="25.5">
      <c r="A2741" s="389">
        <v>3639</v>
      </c>
      <c r="B2741" s="419" t="s">
        <v>6763</v>
      </c>
      <c r="C2741" s="421" t="s">
        <v>89</v>
      </c>
      <c r="D2741" s="413"/>
      <c r="E2741" s="413">
        <v>1157.08</v>
      </c>
    </row>
    <row r="2742" spans="1:5" ht="25.5">
      <c r="A2742" s="390">
        <v>3598</v>
      </c>
      <c r="B2742" s="418" t="s">
        <v>6764</v>
      </c>
      <c r="C2742" s="420" t="s">
        <v>89</v>
      </c>
      <c r="D2742" s="412"/>
      <c r="E2742" s="412">
        <v>1241</v>
      </c>
    </row>
    <row r="2743" spans="1:5" ht="25.5">
      <c r="A2743" s="389">
        <v>3599</v>
      </c>
      <c r="B2743" s="419" t="s">
        <v>6765</v>
      </c>
      <c r="C2743" s="421" t="s">
        <v>89</v>
      </c>
      <c r="D2743" s="413"/>
      <c r="E2743" s="413">
        <v>1483.18</v>
      </c>
    </row>
    <row r="2744" spans="1:5" ht="25.5">
      <c r="A2744" s="390">
        <v>3600</v>
      </c>
      <c r="B2744" s="418" t="s">
        <v>6766</v>
      </c>
      <c r="C2744" s="420" t="s">
        <v>89</v>
      </c>
      <c r="D2744" s="412"/>
      <c r="E2744" s="412">
        <v>1565.58</v>
      </c>
    </row>
    <row r="2745" spans="1:5" ht="25.5">
      <c r="A2745" s="389">
        <v>3601</v>
      </c>
      <c r="B2745" s="419" t="s">
        <v>6767</v>
      </c>
      <c r="C2745" s="421" t="s">
        <v>89</v>
      </c>
      <c r="D2745" s="413"/>
      <c r="E2745" s="413">
        <v>2070.7800000000002</v>
      </c>
    </row>
    <row r="2746" spans="1:5" ht="25.5">
      <c r="A2746" s="390">
        <v>3602</v>
      </c>
      <c r="B2746" s="418" t="s">
        <v>14817</v>
      </c>
      <c r="C2746" s="420" t="s">
        <v>89</v>
      </c>
      <c r="D2746" s="412"/>
      <c r="E2746" s="412">
        <v>1895.09</v>
      </c>
    </row>
    <row r="2747" spans="1:5" ht="25.5">
      <c r="A2747" s="389">
        <v>3603</v>
      </c>
      <c r="B2747" s="419" t="s">
        <v>6768</v>
      </c>
      <c r="C2747" s="421" t="s">
        <v>89</v>
      </c>
      <c r="D2747" s="413"/>
      <c r="E2747" s="413">
        <v>2707.39</v>
      </c>
    </row>
    <row r="2748" spans="1:5" ht="25.5">
      <c r="A2748" s="390">
        <v>3637</v>
      </c>
      <c r="B2748" s="418" t="s">
        <v>6769</v>
      </c>
      <c r="C2748" s="420" t="s">
        <v>89</v>
      </c>
      <c r="D2748" s="412"/>
      <c r="E2748" s="412">
        <v>312.79000000000002</v>
      </c>
    </row>
    <row r="2749" spans="1:5" ht="25.5">
      <c r="A2749" s="389">
        <v>3608</v>
      </c>
      <c r="B2749" s="419" t="s">
        <v>6770</v>
      </c>
      <c r="C2749" s="421" t="s">
        <v>89</v>
      </c>
      <c r="D2749" s="413"/>
      <c r="E2749" s="413">
        <v>1066.33</v>
      </c>
    </row>
    <row r="2750" spans="1:5" ht="25.5">
      <c r="A2750" s="390">
        <v>3609</v>
      </c>
      <c r="B2750" s="418" t="s">
        <v>6771</v>
      </c>
      <c r="C2750" s="420" t="s">
        <v>89</v>
      </c>
      <c r="D2750" s="412"/>
      <c r="E2750" s="412">
        <v>1157.08</v>
      </c>
    </row>
    <row r="2751" spans="1:5" ht="25.5">
      <c r="A2751" s="389">
        <v>3610</v>
      </c>
      <c r="B2751" s="419" t="s">
        <v>6772</v>
      </c>
      <c r="C2751" s="421" t="s">
        <v>89</v>
      </c>
      <c r="D2751" s="413"/>
      <c r="E2751" s="413">
        <v>1241</v>
      </c>
    </row>
    <row r="2752" spans="1:5" ht="25.5">
      <c r="A2752" s="390">
        <v>3634</v>
      </c>
      <c r="B2752" s="418" t="s">
        <v>6773</v>
      </c>
      <c r="C2752" s="420" t="s">
        <v>89</v>
      </c>
      <c r="D2752" s="412"/>
      <c r="E2752" s="412">
        <v>1633.5</v>
      </c>
    </row>
    <row r="2753" spans="1:5" ht="25.5">
      <c r="A2753" s="389">
        <v>3611</v>
      </c>
      <c r="B2753" s="419" t="s">
        <v>6774</v>
      </c>
      <c r="C2753" s="421" t="s">
        <v>89</v>
      </c>
      <c r="D2753" s="413"/>
      <c r="E2753" s="413">
        <v>1724.25</v>
      </c>
    </row>
    <row r="2754" spans="1:5" ht="25.5">
      <c r="A2754" s="390">
        <v>3612</v>
      </c>
      <c r="B2754" s="418" t="s">
        <v>6775</v>
      </c>
      <c r="C2754" s="420" t="s">
        <v>89</v>
      </c>
      <c r="D2754" s="412"/>
      <c r="E2754" s="412">
        <v>2070.7600000000002</v>
      </c>
    </row>
    <row r="2755" spans="1:5" ht="25.5">
      <c r="A2755" s="389">
        <v>3613</v>
      </c>
      <c r="B2755" s="419" t="s">
        <v>6776</v>
      </c>
      <c r="C2755" s="421" t="s">
        <v>89</v>
      </c>
      <c r="D2755" s="413"/>
      <c r="E2755" s="413">
        <v>2456.2399999999998</v>
      </c>
    </row>
    <row r="2756" spans="1:5" ht="25.5">
      <c r="A2756" s="390">
        <v>3633</v>
      </c>
      <c r="B2756" s="418" t="s">
        <v>6777</v>
      </c>
      <c r="C2756" s="420" t="s">
        <v>89</v>
      </c>
      <c r="D2756" s="412"/>
      <c r="E2756" s="412">
        <v>3687.68</v>
      </c>
    </row>
    <row r="2757" spans="1:5" ht="25.5">
      <c r="A2757" s="389">
        <v>3614</v>
      </c>
      <c r="B2757" s="419" t="s">
        <v>6778</v>
      </c>
      <c r="C2757" s="421" t="s">
        <v>89</v>
      </c>
      <c r="D2757" s="413"/>
      <c r="E2757" s="413">
        <v>3651.04</v>
      </c>
    </row>
    <row r="2758" spans="1:5" ht="25.5">
      <c r="A2758" s="390">
        <v>3615</v>
      </c>
      <c r="B2758" s="418" t="s">
        <v>14818</v>
      </c>
      <c r="C2758" s="420" t="s">
        <v>89</v>
      </c>
      <c r="D2758" s="412"/>
      <c r="E2758" s="412">
        <v>4569.83</v>
      </c>
    </row>
    <row r="2759" spans="1:5" ht="25.5">
      <c r="A2759" s="389">
        <v>3617</v>
      </c>
      <c r="B2759" s="419" t="s">
        <v>6779</v>
      </c>
      <c r="C2759" s="421" t="s">
        <v>89</v>
      </c>
      <c r="D2759" s="413"/>
      <c r="E2759" s="413">
        <v>425.01</v>
      </c>
    </row>
    <row r="2760" spans="1:5" ht="25.5">
      <c r="A2760" s="390">
        <v>3629</v>
      </c>
      <c r="B2760" s="418" t="s">
        <v>6780</v>
      </c>
      <c r="C2760" s="420" t="s">
        <v>89</v>
      </c>
      <c r="D2760" s="412"/>
      <c r="E2760" s="412">
        <v>816.75</v>
      </c>
    </row>
    <row r="2761" spans="1:5" ht="25.5">
      <c r="A2761" s="389">
        <v>3618</v>
      </c>
      <c r="B2761" s="419" t="s">
        <v>6781</v>
      </c>
      <c r="C2761" s="421" t="s">
        <v>89</v>
      </c>
      <c r="D2761" s="413"/>
      <c r="E2761" s="413">
        <v>743.32</v>
      </c>
    </row>
    <row r="2762" spans="1:5" ht="25.5">
      <c r="A2762" s="390">
        <v>3619</v>
      </c>
      <c r="B2762" s="418" t="s">
        <v>6782</v>
      </c>
      <c r="C2762" s="420" t="s">
        <v>89</v>
      </c>
      <c r="D2762" s="412"/>
      <c r="E2762" s="412">
        <v>1179.76</v>
      </c>
    </row>
    <row r="2763" spans="1:5" ht="25.5">
      <c r="A2763" s="389">
        <v>3628</v>
      </c>
      <c r="B2763" s="419" t="s">
        <v>13530</v>
      </c>
      <c r="C2763" s="421" t="s">
        <v>89</v>
      </c>
      <c r="D2763" s="413"/>
      <c r="E2763" s="413">
        <v>1270.51</v>
      </c>
    </row>
    <row r="2764" spans="1:5" ht="25.5">
      <c r="A2764" s="390">
        <v>3620</v>
      </c>
      <c r="B2764" s="418" t="s">
        <v>6783</v>
      </c>
      <c r="C2764" s="420" t="s">
        <v>89</v>
      </c>
      <c r="D2764" s="412"/>
      <c r="E2764" s="412">
        <v>1633.53</v>
      </c>
    </row>
    <row r="2765" spans="1:5" ht="25.5">
      <c r="A2765" s="389">
        <v>3627</v>
      </c>
      <c r="B2765" s="419" t="s">
        <v>6784</v>
      </c>
      <c r="C2765" s="421" t="s">
        <v>89</v>
      </c>
      <c r="D2765" s="413"/>
      <c r="E2765" s="413">
        <v>1792.34</v>
      </c>
    </row>
    <row r="2766" spans="1:5" ht="25.5">
      <c r="A2766" s="390">
        <v>3621</v>
      </c>
      <c r="B2766" s="418" t="s">
        <v>10967</v>
      </c>
      <c r="C2766" s="420" t="s">
        <v>89</v>
      </c>
      <c r="D2766" s="412"/>
      <c r="E2766" s="412">
        <v>1905.77</v>
      </c>
    </row>
    <row r="2767" spans="1:5" ht="25.5">
      <c r="A2767" s="389">
        <v>3626</v>
      </c>
      <c r="B2767" s="419" t="s">
        <v>10968</v>
      </c>
      <c r="C2767" s="421" t="s">
        <v>89</v>
      </c>
      <c r="D2767" s="413"/>
      <c r="E2767" s="413">
        <v>2070.7600000000002</v>
      </c>
    </row>
    <row r="2768" spans="1:5" ht="25.5">
      <c r="A2768" s="390">
        <v>3622</v>
      </c>
      <c r="B2768" s="418" t="s">
        <v>6785</v>
      </c>
      <c r="C2768" s="420" t="s">
        <v>89</v>
      </c>
      <c r="D2768" s="412"/>
      <c r="E2768" s="412">
        <v>2455.75</v>
      </c>
    </row>
    <row r="2769" spans="1:5" ht="25.5">
      <c r="A2769" s="389">
        <v>3625</v>
      </c>
      <c r="B2769" s="419" t="s">
        <v>6786</v>
      </c>
      <c r="C2769" s="421" t="s">
        <v>89</v>
      </c>
      <c r="D2769" s="413"/>
      <c r="E2769" s="413">
        <v>3687.68</v>
      </c>
    </row>
    <row r="2770" spans="1:5" ht="25.5">
      <c r="A2770" s="390">
        <v>3623</v>
      </c>
      <c r="B2770" s="418" t="s">
        <v>6787</v>
      </c>
      <c r="C2770" s="420" t="s">
        <v>89</v>
      </c>
      <c r="D2770" s="412"/>
      <c r="E2770" s="412">
        <v>4956.7</v>
      </c>
    </row>
    <row r="2771" spans="1:5" ht="25.5">
      <c r="A2771" s="389">
        <v>3624</v>
      </c>
      <c r="B2771" s="419" t="s">
        <v>6788</v>
      </c>
      <c r="C2771" s="421" t="s">
        <v>89</v>
      </c>
      <c r="D2771" s="413"/>
      <c r="E2771" s="413">
        <v>5520.87</v>
      </c>
    </row>
    <row r="2772" spans="1:5" ht="25.5">
      <c r="A2772" s="390">
        <v>3607</v>
      </c>
      <c r="B2772" s="418" t="s">
        <v>6789</v>
      </c>
      <c r="C2772" s="420" t="s">
        <v>89</v>
      </c>
      <c r="D2772" s="412"/>
      <c r="E2772" s="412">
        <v>425.01</v>
      </c>
    </row>
    <row r="2773" spans="1:5" ht="25.5">
      <c r="A2773" s="389">
        <v>10908</v>
      </c>
      <c r="B2773" s="419" t="s">
        <v>6790</v>
      </c>
      <c r="C2773" s="421" t="s">
        <v>89</v>
      </c>
      <c r="D2773" s="413"/>
      <c r="E2773" s="413">
        <v>10.36</v>
      </c>
    </row>
    <row r="2774" spans="1:5" ht="25.5">
      <c r="A2774" s="390">
        <v>10909</v>
      </c>
      <c r="B2774" s="418" t="s">
        <v>6791</v>
      </c>
      <c r="C2774" s="420" t="s">
        <v>89</v>
      </c>
      <c r="D2774" s="412"/>
      <c r="E2774" s="412">
        <v>17.09</v>
      </c>
    </row>
    <row r="2775" spans="1:5" ht="25.5">
      <c r="A2775" s="389">
        <v>3669</v>
      </c>
      <c r="B2775" s="419" t="s">
        <v>6792</v>
      </c>
      <c r="C2775" s="421" t="s">
        <v>89</v>
      </c>
      <c r="D2775" s="413"/>
      <c r="E2775" s="413">
        <v>6.68</v>
      </c>
    </row>
    <row r="2776" spans="1:5" ht="25.5">
      <c r="A2776" s="390">
        <v>10911</v>
      </c>
      <c r="B2776" s="418" t="s">
        <v>6793</v>
      </c>
      <c r="C2776" s="420" t="s">
        <v>89</v>
      </c>
      <c r="D2776" s="412"/>
      <c r="E2776" s="412">
        <v>23.15</v>
      </c>
    </row>
    <row r="2777" spans="1:5" ht="25.5">
      <c r="A2777" s="389">
        <v>3655</v>
      </c>
      <c r="B2777" s="419" t="s">
        <v>6794</v>
      </c>
      <c r="C2777" s="421" t="s">
        <v>89</v>
      </c>
      <c r="D2777" s="413"/>
      <c r="E2777" s="413">
        <v>26.29</v>
      </c>
    </row>
    <row r="2778" spans="1:5" ht="25.5">
      <c r="A2778" s="390">
        <v>10865</v>
      </c>
      <c r="B2778" s="418" t="s">
        <v>6795</v>
      </c>
      <c r="C2778" s="420" t="s">
        <v>89</v>
      </c>
      <c r="D2778" s="412"/>
      <c r="E2778" s="412">
        <v>18.03</v>
      </c>
    </row>
    <row r="2779" spans="1:5" ht="25.5">
      <c r="A2779" s="389">
        <v>3666</v>
      </c>
      <c r="B2779" s="419" t="s">
        <v>6796</v>
      </c>
      <c r="C2779" s="421" t="s">
        <v>89</v>
      </c>
      <c r="D2779" s="413"/>
      <c r="E2779" s="413">
        <v>2.37</v>
      </c>
    </row>
    <row r="2780" spans="1:5" ht="25.5">
      <c r="A2780" s="390">
        <v>3657</v>
      </c>
      <c r="B2780" s="418" t="s">
        <v>6797</v>
      </c>
      <c r="C2780" s="420" t="s">
        <v>89</v>
      </c>
      <c r="D2780" s="412"/>
      <c r="E2780" s="412">
        <v>19.36</v>
      </c>
    </row>
    <row r="2781" spans="1:5" ht="25.5">
      <c r="A2781" s="389">
        <v>3653</v>
      </c>
      <c r="B2781" s="419" t="s">
        <v>6798</v>
      </c>
      <c r="C2781" s="421" t="s">
        <v>89</v>
      </c>
      <c r="D2781" s="413"/>
      <c r="E2781" s="413">
        <v>18.75</v>
      </c>
    </row>
    <row r="2782" spans="1:5" ht="25.5">
      <c r="A2782" s="390">
        <v>3649</v>
      </c>
      <c r="B2782" s="418" t="s">
        <v>6799</v>
      </c>
      <c r="C2782" s="420" t="s">
        <v>89</v>
      </c>
      <c r="D2782" s="412"/>
      <c r="E2782" s="412">
        <v>37.18</v>
      </c>
    </row>
    <row r="2783" spans="1:5" ht="25.5">
      <c r="A2783" s="389">
        <v>3651</v>
      </c>
      <c r="B2783" s="419" t="s">
        <v>6800</v>
      </c>
      <c r="C2783" s="421" t="s">
        <v>89</v>
      </c>
      <c r="D2783" s="413"/>
      <c r="E2783" s="413">
        <v>61.73</v>
      </c>
    </row>
    <row r="2784" spans="1:5" ht="25.5">
      <c r="A2784" s="390">
        <v>3650</v>
      </c>
      <c r="B2784" s="418" t="s">
        <v>6801</v>
      </c>
      <c r="C2784" s="420" t="s">
        <v>89</v>
      </c>
      <c r="D2784" s="412"/>
      <c r="E2784" s="412">
        <v>179.89</v>
      </c>
    </row>
    <row r="2785" spans="1:5" ht="25.5">
      <c r="A2785" s="389">
        <v>3645</v>
      </c>
      <c r="B2785" s="419" t="s">
        <v>6802</v>
      </c>
      <c r="C2785" s="421" t="s">
        <v>89</v>
      </c>
      <c r="D2785" s="413"/>
      <c r="E2785" s="413">
        <v>294.25</v>
      </c>
    </row>
    <row r="2786" spans="1:5" ht="25.5">
      <c r="A2786" s="390">
        <v>3646</v>
      </c>
      <c r="B2786" s="418" t="s">
        <v>6803</v>
      </c>
      <c r="C2786" s="420" t="s">
        <v>89</v>
      </c>
      <c r="D2786" s="412"/>
      <c r="E2786" s="412">
        <v>432.63</v>
      </c>
    </row>
    <row r="2787" spans="1:5" ht="25.5">
      <c r="A2787" s="389">
        <v>3647</v>
      </c>
      <c r="B2787" s="419" t="s">
        <v>6804</v>
      </c>
      <c r="C2787" s="421" t="s">
        <v>89</v>
      </c>
      <c r="D2787" s="413"/>
      <c r="E2787" s="413">
        <v>587.35</v>
      </c>
    </row>
    <row r="2788" spans="1:5">
      <c r="A2788" s="390">
        <v>12625</v>
      </c>
      <c r="B2788" s="418" t="s">
        <v>6805</v>
      </c>
      <c r="C2788" s="420" t="s">
        <v>89</v>
      </c>
      <c r="D2788" s="412"/>
      <c r="E2788" s="412">
        <v>8.0500000000000007</v>
      </c>
    </row>
    <row r="2789" spans="1:5" ht="25.5">
      <c r="A2789" s="389">
        <v>3665</v>
      </c>
      <c r="B2789" s="419" t="s">
        <v>6806</v>
      </c>
      <c r="C2789" s="421" t="s">
        <v>89</v>
      </c>
      <c r="D2789" s="413"/>
      <c r="E2789" s="413">
        <v>39.56</v>
      </c>
    </row>
    <row r="2790" spans="1:5">
      <c r="A2790" s="390">
        <v>20136</v>
      </c>
      <c r="B2790" s="418" t="s">
        <v>6807</v>
      </c>
      <c r="C2790" s="420" t="s">
        <v>89</v>
      </c>
      <c r="D2790" s="412"/>
      <c r="E2790" s="412">
        <v>113.16</v>
      </c>
    </row>
    <row r="2791" spans="1:5" ht="25.5">
      <c r="A2791" s="389">
        <v>3670</v>
      </c>
      <c r="B2791" s="419" t="s">
        <v>6808</v>
      </c>
      <c r="C2791" s="421" t="s">
        <v>89</v>
      </c>
      <c r="D2791" s="413"/>
      <c r="E2791" s="413">
        <v>13.75</v>
      </c>
    </row>
    <row r="2792" spans="1:5" ht="25.5">
      <c r="A2792" s="390">
        <v>3659</v>
      </c>
      <c r="B2792" s="418" t="s">
        <v>6809</v>
      </c>
      <c r="C2792" s="420" t="s">
        <v>89</v>
      </c>
      <c r="D2792" s="412"/>
      <c r="E2792" s="412">
        <v>8.09</v>
      </c>
    </row>
    <row r="2793" spans="1:5" ht="25.5">
      <c r="A2793" s="389">
        <v>3660</v>
      </c>
      <c r="B2793" s="419" t="s">
        <v>6810</v>
      </c>
      <c r="C2793" s="421" t="s">
        <v>89</v>
      </c>
      <c r="D2793" s="413"/>
      <c r="E2793" s="413">
        <v>14.28</v>
      </c>
    </row>
    <row r="2794" spans="1:5" ht="25.5">
      <c r="A2794" s="390">
        <v>3662</v>
      </c>
      <c r="B2794" s="418" t="s">
        <v>14819</v>
      </c>
      <c r="C2794" s="420" t="s">
        <v>89</v>
      </c>
      <c r="D2794" s="412"/>
      <c r="E2794" s="412">
        <v>5.23</v>
      </c>
    </row>
    <row r="2795" spans="1:5" ht="25.5">
      <c r="A2795" s="389">
        <v>3661</v>
      </c>
      <c r="B2795" s="419" t="s">
        <v>6811</v>
      </c>
      <c r="C2795" s="421" t="s">
        <v>89</v>
      </c>
      <c r="D2795" s="413"/>
      <c r="E2795" s="413">
        <v>8.18</v>
      </c>
    </row>
    <row r="2796" spans="1:5" ht="25.5">
      <c r="A2796" s="390">
        <v>3658</v>
      </c>
      <c r="B2796" s="418" t="s">
        <v>6812</v>
      </c>
      <c r="C2796" s="420" t="s">
        <v>89</v>
      </c>
      <c r="D2796" s="412"/>
      <c r="E2796" s="412">
        <v>10.41</v>
      </c>
    </row>
    <row r="2797" spans="1:5" ht="25.5">
      <c r="A2797" s="389">
        <v>20144</v>
      </c>
      <c r="B2797" s="419" t="s">
        <v>6813</v>
      </c>
      <c r="C2797" s="421" t="s">
        <v>89</v>
      </c>
      <c r="D2797" s="413"/>
      <c r="E2797" s="413">
        <v>37.770000000000003</v>
      </c>
    </row>
    <row r="2798" spans="1:5" ht="25.5">
      <c r="A2798" s="390">
        <v>20143</v>
      </c>
      <c r="B2798" s="418" t="s">
        <v>6814</v>
      </c>
      <c r="C2798" s="420" t="s">
        <v>89</v>
      </c>
      <c r="D2798" s="412"/>
      <c r="E2798" s="412">
        <v>39.61</v>
      </c>
    </row>
    <row r="2799" spans="1:5" ht="25.5">
      <c r="A2799" s="389">
        <v>20145</v>
      </c>
      <c r="B2799" s="419" t="s">
        <v>6815</v>
      </c>
      <c r="C2799" s="421" t="s">
        <v>89</v>
      </c>
      <c r="D2799" s="413"/>
      <c r="E2799" s="413">
        <v>97.67</v>
      </c>
    </row>
    <row r="2800" spans="1:5" ht="25.5">
      <c r="A2800" s="390">
        <v>20146</v>
      </c>
      <c r="B2800" s="418" t="s">
        <v>6816</v>
      </c>
      <c r="C2800" s="420" t="s">
        <v>89</v>
      </c>
      <c r="D2800" s="412"/>
      <c r="E2800" s="412">
        <v>101.05</v>
      </c>
    </row>
    <row r="2801" spans="1:5" ht="25.5">
      <c r="A2801" s="389">
        <v>20140</v>
      </c>
      <c r="B2801" s="419" t="s">
        <v>6817</v>
      </c>
      <c r="C2801" s="421" t="s">
        <v>89</v>
      </c>
      <c r="D2801" s="413"/>
      <c r="E2801" s="413">
        <v>6.78</v>
      </c>
    </row>
    <row r="2802" spans="1:5" ht="25.5">
      <c r="A2802" s="390">
        <v>20141</v>
      </c>
      <c r="B2802" s="418" t="s">
        <v>6818</v>
      </c>
      <c r="C2802" s="420" t="s">
        <v>89</v>
      </c>
      <c r="D2802" s="412"/>
      <c r="E2802" s="412">
        <v>10.46</v>
      </c>
    </row>
    <row r="2803" spans="1:5" ht="25.5">
      <c r="A2803" s="389">
        <v>20142</v>
      </c>
      <c r="B2803" s="419" t="s">
        <v>6819</v>
      </c>
      <c r="C2803" s="421" t="s">
        <v>89</v>
      </c>
      <c r="D2803" s="413"/>
      <c r="E2803" s="413">
        <v>24.79</v>
      </c>
    </row>
    <row r="2804" spans="1:5" ht="25.5">
      <c r="A2804" s="390">
        <v>20138</v>
      </c>
      <c r="B2804" s="418" t="s">
        <v>6820</v>
      </c>
      <c r="C2804" s="420" t="s">
        <v>89</v>
      </c>
      <c r="D2804" s="412"/>
      <c r="E2804" s="412">
        <v>43.58</v>
      </c>
    </row>
    <row r="2805" spans="1:5" ht="25.5">
      <c r="A2805" s="389">
        <v>20137</v>
      </c>
      <c r="B2805" s="419" t="s">
        <v>6821</v>
      </c>
      <c r="C2805" s="421" t="s">
        <v>89</v>
      </c>
      <c r="D2805" s="413"/>
      <c r="E2805" s="413">
        <v>38.11</v>
      </c>
    </row>
    <row r="2806" spans="1:5" ht="25.5">
      <c r="A2806" s="390">
        <v>14157</v>
      </c>
      <c r="B2806" s="418" t="s">
        <v>14820</v>
      </c>
      <c r="C2806" s="420" t="s">
        <v>89</v>
      </c>
      <c r="D2806" s="412"/>
      <c r="E2806" s="412">
        <v>0.68</v>
      </c>
    </row>
    <row r="2807" spans="1:5">
      <c r="A2807" s="389">
        <v>3654</v>
      </c>
      <c r="B2807" s="419" t="s">
        <v>6822</v>
      </c>
      <c r="C2807" s="421" t="s">
        <v>89</v>
      </c>
      <c r="D2807" s="413"/>
      <c r="E2807" s="413">
        <v>5.81</v>
      </c>
    </row>
    <row r="2808" spans="1:5">
      <c r="A2808" s="390">
        <v>3663</v>
      </c>
      <c r="B2808" s="418" t="s">
        <v>6823</v>
      </c>
      <c r="C2808" s="420" t="s">
        <v>89</v>
      </c>
      <c r="D2808" s="412"/>
      <c r="E2808" s="412">
        <v>7.26</v>
      </c>
    </row>
    <row r="2809" spans="1:5">
      <c r="A2809" s="389">
        <v>3664</v>
      </c>
      <c r="B2809" s="419" t="s">
        <v>6824</v>
      </c>
      <c r="C2809" s="421" t="s">
        <v>89</v>
      </c>
      <c r="D2809" s="413"/>
      <c r="E2809" s="413">
        <v>6.73</v>
      </c>
    </row>
    <row r="2810" spans="1:5" ht="25.5">
      <c r="A2810" s="390">
        <v>3674</v>
      </c>
      <c r="B2810" s="418" t="s">
        <v>13531</v>
      </c>
      <c r="C2810" s="420" t="s">
        <v>86</v>
      </c>
      <c r="D2810" s="412"/>
      <c r="E2810" s="412">
        <v>63.75</v>
      </c>
    </row>
    <row r="2811" spans="1:5" ht="25.5">
      <c r="A2811" s="389">
        <v>3681</v>
      </c>
      <c r="B2811" s="419" t="s">
        <v>13532</v>
      </c>
      <c r="C2811" s="421" t="s">
        <v>86</v>
      </c>
      <c r="D2811" s="413"/>
      <c r="E2811" s="413">
        <v>94.84</v>
      </c>
    </row>
    <row r="2812" spans="1:5" ht="38.25">
      <c r="A2812" s="390">
        <v>3676</v>
      </c>
      <c r="B2812" s="418" t="s">
        <v>13533</v>
      </c>
      <c r="C2812" s="420" t="s">
        <v>86</v>
      </c>
      <c r="D2812" s="412"/>
      <c r="E2812" s="412">
        <v>356.93</v>
      </c>
    </row>
    <row r="2813" spans="1:5" ht="38.25">
      <c r="A2813" s="389">
        <v>3679</v>
      </c>
      <c r="B2813" s="419" t="s">
        <v>13534</v>
      </c>
      <c r="C2813" s="421" t="s">
        <v>86</v>
      </c>
      <c r="D2813" s="413"/>
      <c r="E2813" s="413">
        <v>295.29000000000002</v>
      </c>
    </row>
    <row r="2814" spans="1:5">
      <c r="A2814" s="390">
        <v>3718</v>
      </c>
      <c r="B2814" s="418" t="s">
        <v>6825</v>
      </c>
      <c r="C2814" s="420" t="s">
        <v>89</v>
      </c>
      <c r="D2814" s="412"/>
      <c r="E2814" s="412">
        <v>126.26</v>
      </c>
    </row>
    <row r="2815" spans="1:5">
      <c r="A2815" s="389">
        <v>3719</v>
      </c>
      <c r="B2815" s="419" t="s">
        <v>6826</v>
      </c>
      <c r="C2815" s="421" t="s">
        <v>89</v>
      </c>
      <c r="D2815" s="413"/>
      <c r="E2815" s="413">
        <v>130.56</v>
      </c>
    </row>
    <row r="2816" spans="1:5">
      <c r="A2816" s="390">
        <v>3720</v>
      </c>
      <c r="B2816" s="418" t="s">
        <v>6827</v>
      </c>
      <c r="C2816" s="420" t="s">
        <v>89</v>
      </c>
      <c r="D2816" s="412"/>
      <c r="E2816" s="412">
        <v>132.76</v>
      </c>
    </row>
    <row r="2817" spans="1:5">
      <c r="A2817" s="389">
        <v>3721</v>
      </c>
      <c r="B2817" s="419" t="s">
        <v>6828</v>
      </c>
      <c r="C2817" s="421" t="s">
        <v>89</v>
      </c>
      <c r="D2817" s="413"/>
      <c r="E2817" s="413">
        <v>228.64</v>
      </c>
    </row>
    <row r="2818" spans="1:5">
      <c r="A2818" s="390">
        <v>3722</v>
      </c>
      <c r="B2818" s="418" t="s">
        <v>6829</v>
      </c>
      <c r="C2818" s="420" t="s">
        <v>89</v>
      </c>
      <c r="D2818" s="412"/>
      <c r="E2818" s="412">
        <v>383.56</v>
      </c>
    </row>
    <row r="2819" spans="1:5">
      <c r="A2819" s="389">
        <v>3723</v>
      </c>
      <c r="B2819" s="419" t="s">
        <v>6830</v>
      </c>
      <c r="C2819" s="421" t="s">
        <v>89</v>
      </c>
      <c r="D2819" s="413"/>
      <c r="E2819" s="413">
        <v>405.69</v>
      </c>
    </row>
    <row r="2820" spans="1:5">
      <c r="A2820" s="390">
        <v>3724</v>
      </c>
      <c r="B2820" s="418" t="s">
        <v>6831</v>
      </c>
      <c r="C2820" s="420" t="s">
        <v>89</v>
      </c>
      <c r="D2820" s="412"/>
      <c r="E2820" s="412">
        <v>546.15</v>
      </c>
    </row>
    <row r="2821" spans="1:5">
      <c r="A2821" s="389">
        <v>3725</v>
      </c>
      <c r="B2821" s="419" t="s">
        <v>6832</v>
      </c>
      <c r="C2821" s="421" t="s">
        <v>89</v>
      </c>
      <c r="D2821" s="413"/>
      <c r="E2821" s="413">
        <v>796.59</v>
      </c>
    </row>
    <row r="2822" spans="1:5">
      <c r="A2822" s="390">
        <v>3728</v>
      </c>
      <c r="B2822" s="418" t="s">
        <v>6833</v>
      </c>
      <c r="C2822" s="420" t="s">
        <v>89</v>
      </c>
      <c r="D2822" s="412"/>
      <c r="E2822" s="412">
        <v>892.48</v>
      </c>
    </row>
    <row r="2823" spans="1:5">
      <c r="A2823" s="389">
        <v>3726</v>
      </c>
      <c r="B2823" s="419" t="s">
        <v>6834</v>
      </c>
      <c r="C2823" s="421" t="s">
        <v>89</v>
      </c>
      <c r="D2823" s="413"/>
      <c r="E2823" s="413">
        <v>1349.79</v>
      </c>
    </row>
    <row r="2824" spans="1:5">
      <c r="A2824" s="390">
        <v>3727</v>
      </c>
      <c r="B2824" s="418" t="s">
        <v>6835</v>
      </c>
      <c r="C2824" s="420" t="s">
        <v>89</v>
      </c>
      <c r="D2824" s="412"/>
      <c r="E2824" s="412">
        <v>2050.5</v>
      </c>
    </row>
    <row r="2825" spans="1:5">
      <c r="A2825" s="389">
        <v>11617</v>
      </c>
      <c r="B2825" s="419" t="s">
        <v>6836</v>
      </c>
      <c r="C2825" s="421" t="s">
        <v>54</v>
      </c>
      <c r="D2825" s="413"/>
      <c r="E2825" s="413">
        <v>5.18</v>
      </c>
    </row>
    <row r="2826" spans="1:5" ht="38.25">
      <c r="A2826" s="390">
        <v>3672</v>
      </c>
      <c r="B2826" s="418" t="s">
        <v>13535</v>
      </c>
      <c r="C2826" s="420" t="s">
        <v>86</v>
      </c>
      <c r="D2826" s="412"/>
      <c r="E2826" s="412">
        <v>1.01</v>
      </c>
    </row>
    <row r="2827" spans="1:5" ht="38.25">
      <c r="A2827" s="389">
        <v>3671</v>
      </c>
      <c r="B2827" s="419" t="s">
        <v>13536</v>
      </c>
      <c r="C2827" s="421" t="s">
        <v>86</v>
      </c>
      <c r="D2827" s="413"/>
      <c r="E2827" s="413">
        <v>0.95</v>
      </c>
    </row>
    <row r="2828" spans="1:5" ht="38.25">
      <c r="A2828" s="390">
        <v>3673</v>
      </c>
      <c r="B2828" s="418" t="s">
        <v>13537</v>
      </c>
      <c r="C2828" s="420" t="s">
        <v>86</v>
      </c>
      <c r="D2828" s="412"/>
      <c r="E2828" s="412">
        <v>1.49</v>
      </c>
    </row>
    <row r="2829" spans="1:5" ht="25.5">
      <c r="A2829" s="389">
        <v>3729</v>
      </c>
      <c r="B2829" s="419" t="s">
        <v>13538</v>
      </c>
      <c r="C2829" s="421" t="s">
        <v>89</v>
      </c>
      <c r="D2829" s="413"/>
      <c r="E2829" s="413">
        <v>32.68</v>
      </c>
    </row>
    <row r="2830" spans="1:5" ht="51">
      <c r="A2830" s="390">
        <v>13343</v>
      </c>
      <c r="B2830" s="418" t="s">
        <v>10969</v>
      </c>
      <c r="C2830" s="420" t="s">
        <v>89</v>
      </c>
      <c r="D2830" s="412"/>
      <c r="E2830" s="412">
        <v>25.76</v>
      </c>
    </row>
    <row r="2831" spans="1:5" ht="25.5">
      <c r="A2831" s="389">
        <v>2599</v>
      </c>
      <c r="B2831" s="419" t="s">
        <v>6837</v>
      </c>
      <c r="C2831" s="421" t="s">
        <v>89</v>
      </c>
      <c r="D2831" s="413"/>
      <c r="E2831" s="413">
        <v>20.53</v>
      </c>
    </row>
    <row r="2832" spans="1:5">
      <c r="A2832" s="390">
        <v>2600</v>
      </c>
      <c r="B2832" s="418" t="s">
        <v>6838</v>
      </c>
      <c r="C2832" s="420" t="s">
        <v>89</v>
      </c>
      <c r="D2832" s="412"/>
      <c r="E2832" s="412">
        <v>25.57</v>
      </c>
    </row>
    <row r="2833" spans="1:5">
      <c r="A2833" s="389">
        <v>2607</v>
      </c>
      <c r="B2833" s="419" t="s">
        <v>6839</v>
      </c>
      <c r="C2833" s="421" t="s">
        <v>89</v>
      </c>
      <c r="D2833" s="413"/>
      <c r="E2833" s="413">
        <v>31.24</v>
      </c>
    </row>
    <row r="2834" spans="1:5">
      <c r="A2834" s="390">
        <v>2601</v>
      </c>
      <c r="B2834" s="418" t="s">
        <v>6840</v>
      </c>
      <c r="C2834" s="420" t="s">
        <v>89</v>
      </c>
      <c r="D2834" s="412"/>
      <c r="E2834" s="412">
        <v>40.31</v>
      </c>
    </row>
    <row r="2835" spans="1:5">
      <c r="A2835" s="389">
        <v>2606</v>
      </c>
      <c r="B2835" s="419" t="s">
        <v>6841</v>
      </c>
      <c r="C2835" s="421" t="s">
        <v>89</v>
      </c>
      <c r="D2835" s="413"/>
      <c r="E2835" s="413">
        <v>49.55</v>
      </c>
    </row>
    <row r="2836" spans="1:5">
      <c r="A2836" s="390">
        <v>2602</v>
      </c>
      <c r="B2836" s="418" t="s">
        <v>6842</v>
      </c>
      <c r="C2836" s="420" t="s">
        <v>89</v>
      </c>
      <c r="D2836" s="412"/>
      <c r="E2836" s="412">
        <v>59.89</v>
      </c>
    </row>
    <row r="2837" spans="1:5">
      <c r="A2837" s="389">
        <v>2603</v>
      </c>
      <c r="B2837" s="419" t="s">
        <v>6843</v>
      </c>
      <c r="C2837" s="421" t="s">
        <v>89</v>
      </c>
      <c r="D2837" s="413"/>
      <c r="E2837" s="413">
        <v>26.44</v>
      </c>
    </row>
    <row r="2838" spans="1:5">
      <c r="A2838" s="390">
        <v>2605</v>
      </c>
      <c r="B2838" s="418" t="s">
        <v>6844</v>
      </c>
      <c r="C2838" s="420" t="s">
        <v>89</v>
      </c>
      <c r="D2838" s="412"/>
      <c r="E2838" s="412">
        <v>30.96</v>
      </c>
    </row>
    <row r="2839" spans="1:5">
      <c r="A2839" s="389">
        <v>2604</v>
      </c>
      <c r="B2839" s="419" t="s">
        <v>6845</v>
      </c>
      <c r="C2839" s="421" t="s">
        <v>89</v>
      </c>
      <c r="D2839" s="413"/>
      <c r="E2839" s="413">
        <v>44.04</v>
      </c>
    </row>
    <row r="2840" spans="1:5">
      <c r="A2840" s="390">
        <v>2598</v>
      </c>
      <c r="B2840" s="418" t="s">
        <v>6846</v>
      </c>
      <c r="C2840" s="420" t="s">
        <v>89</v>
      </c>
      <c r="D2840" s="412"/>
      <c r="E2840" s="412">
        <v>51.33</v>
      </c>
    </row>
    <row r="2841" spans="1:5">
      <c r="A2841" s="389">
        <v>2608</v>
      </c>
      <c r="B2841" s="419" t="s">
        <v>14821</v>
      </c>
      <c r="C2841" s="421" t="s">
        <v>89</v>
      </c>
      <c r="D2841" s="413"/>
      <c r="E2841" s="413">
        <v>55.81</v>
      </c>
    </row>
    <row r="2842" spans="1:5">
      <c r="A2842" s="390">
        <v>3412</v>
      </c>
      <c r="B2842" s="418" t="s">
        <v>6847</v>
      </c>
      <c r="C2842" s="420" t="s">
        <v>82</v>
      </c>
      <c r="D2842" s="412"/>
      <c r="E2842" s="412">
        <v>18.64</v>
      </c>
    </row>
    <row r="2843" spans="1:5">
      <c r="A2843" s="389">
        <v>3413</v>
      </c>
      <c r="B2843" s="419" t="s">
        <v>6848</v>
      </c>
      <c r="C2843" s="421" t="s">
        <v>82</v>
      </c>
      <c r="D2843" s="413"/>
      <c r="E2843" s="413">
        <v>36.46</v>
      </c>
    </row>
    <row r="2844" spans="1:5" ht="25.5">
      <c r="A2844" s="390">
        <v>3731</v>
      </c>
      <c r="B2844" s="418" t="s">
        <v>6849</v>
      </c>
      <c r="C2844" s="420" t="s">
        <v>82</v>
      </c>
      <c r="D2844" s="412"/>
      <c r="E2844" s="412">
        <v>32.5</v>
      </c>
    </row>
    <row r="2845" spans="1:5" ht="25.5">
      <c r="A2845" s="389">
        <v>3733</v>
      </c>
      <c r="B2845" s="419" t="s">
        <v>6850</v>
      </c>
      <c r="C2845" s="421" t="s">
        <v>82</v>
      </c>
      <c r="D2845" s="413"/>
      <c r="E2845" s="413">
        <v>35.96</v>
      </c>
    </row>
    <row r="2846" spans="1:5" ht="38.25">
      <c r="A2846" s="390">
        <v>11644</v>
      </c>
      <c r="B2846" s="418" t="s">
        <v>10970</v>
      </c>
      <c r="C2846" s="420" t="s">
        <v>89</v>
      </c>
      <c r="D2846" s="412"/>
      <c r="E2846" s="412">
        <v>181.8</v>
      </c>
    </row>
    <row r="2847" spans="1:5" ht="38.25">
      <c r="A2847" s="389">
        <v>11645</v>
      </c>
      <c r="B2847" s="419" t="s">
        <v>10971</v>
      </c>
      <c r="C2847" s="421" t="s">
        <v>89</v>
      </c>
      <c r="D2847" s="413"/>
      <c r="E2847" s="413">
        <v>120</v>
      </c>
    </row>
    <row r="2848" spans="1:5" ht="38.25">
      <c r="A2848" s="390">
        <v>11646</v>
      </c>
      <c r="B2848" s="418" t="s">
        <v>6851</v>
      </c>
      <c r="C2848" s="420" t="s">
        <v>89</v>
      </c>
      <c r="D2848" s="412"/>
      <c r="E2848" s="412">
        <v>51.27</v>
      </c>
    </row>
    <row r="2849" spans="1:5" ht="25.5">
      <c r="A2849" s="389">
        <v>11647</v>
      </c>
      <c r="B2849" s="419" t="s">
        <v>6852</v>
      </c>
      <c r="C2849" s="421" t="s">
        <v>89</v>
      </c>
      <c r="D2849" s="413"/>
      <c r="E2849" s="413">
        <v>166.5</v>
      </c>
    </row>
    <row r="2850" spans="1:5" ht="25.5">
      <c r="A2850" s="390">
        <v>11648</v>
      </c>
      <c r="B2850" s="418" t="s">
        <v>6853</v>
      </c>
      <c r="C2850" s="420" t="s">
        <v>89</v>
      </c>
      <c r="D2850" s="412"/>
      <c r="E2850" s="412">
        <v>168</v>
      </c>
    </row>
    <row r="2851" spans="1:5" ht="25.5">
      <c r="A2851" s="389">
        <v>11649</v>
      </c>
      <c r="B2851" s="419" t="s">
        <v>6854</v>
      </c>
      <c r="C2851" s="421" t="s">
        <v>89</v>
      </c>
      <c r="D2851" s="413"/>
      <c r="E2851" s="413">
        <v>176.4</v>
      </c>
    </row>
    <row r="2852" spans="1:5" ht="38.25">
      <c r="A2852" s="390">
        <v>11650</v>
      </c>
      <c r="B2852" s="418" t="s">
        <v>14822</v>
      </c>
      <c r="C2852" s="420" t="s">
        <v>89</v>
      </c>
      <c r="D2852" s="412"/>
      <c r="E2852" s="412">
        <v>201</v>
      </c>
    </row>
    <row r="2853" spans="1:5" ht="51">
      <c r="A2853" s="389">
        <v>13652</v>
      </c>
      <c r="B2853" s="419" t="s">
        <v>10972</v>
      </c>
      <c r="C2853" s="421" t="s">
        <v>82</v>
      </c>
      <c r="D2853" s="413"/>
      <c r="E2853" s="413">
        <v>36</v>
      </c>
    </row>
    <row r="2854" spans="1:5" ht="51">
      <c r="A2854" s="390">
        <v>3736</v>
      </c>
      <c r="B2854" s="418" t="s">
        <v>10973</v>
      </c>
      <c r="C2854" s="420" t="s">
        <v>82</v>
      </c>
      <c r="D2854" s="412"/>
      <c r="E2854" s="412">
        <v>21</v>
      </c>
    </row>
    <row r="2855" spans="1:5" ht="38.25">
      <c r="A2855" s="389">
        <v>3741</v>
      </c>
      <c r="B2855" s="419" t="s">
        <v>6855</v>
      </c>
      <c r="C2855" s="421" t="s">
        <v>82</v>
      </c>
      <c r="D2855" s="413"/>
      <c r="E2855" s="413">
        <v>24</v>
      </c>
    </row>
    <row r="2856" spans="1:5" ht="38.25">
      <c r="A2856" s="390">
        <v>3745</v>
      </c>
      <c r="B2856" s="418" t="s">
        <v>6856</v>
      </c>
      <c r="C2856" s="420" t="s">
        <v>82</v>
      </c>
      <c r="D2856" s="412"/>
      <c r="E2856" s="412">
        <v>25.5</v>
      </c>
    </row>
    <row r="2857" spans="1:5" ht="25.5">
      <c r="A2857" s="389">
        <v>3742</v>
      </c>
      <c r="B2857" s="419" t="s">
        <v>6857</v>
      </c>
      <c r="C2857" s="421" t="s">
        <v>82</v>
      </c>
      <c r="D2857" s="413"/>
      <c r="E2857" s="413">
        <v>37.5</v>
      </c>
    </row>
    <row r="2858" spans="1:5" ht="38.25">
      <c r="A2858" s="390">
        <v>3743</v>
      </c>
      <c r="B2858" s="418" t="s">
        <v>6858</v>
      </c>
      <c r="C2858" s="420" t="s">
        <v>82</v>
      </c>
      <c r="D2858" s="412"/>
      <c r="E2858" s="412">
        <v>22.5</v>
      </c>
    </row>
    <row r="2859" spans="1:5" ht="38.25">
      <c r="A2859" s="389">
        <v>3744</v>
      </c>
      <c r="B2859" s="419" t="s">
        <v>6859</v>
      </c>
      <c r="C2859" s="421" t="s">
        <v>82</v>
      </c>
      <c r="D2859" s="413"/>
      <c r="E2859" s="413">
        <v>24.6</v>
      </c>
    </row>
    <row r="2860" spans="1:5" ht="38.25">
      <c r="A2860" s="390">
        <v>3739</v>
      </c>
      <c r="B2860" s="418" t="s">
        <v>10974</v>
      </c>
      <c r="C2860" s="420" t="s">
        <v>82</v>
      </c>
      <c r="D2860" s="412"/>
      <c r="E2860" s="412">
        <v>27</v>
      </c>
    </row>
    <row r="2861" spans="1:5" ht="38.25">
      <c r="A2861" s="389">
        <v>3747</v>
      </c>
      <c r="B2861" s="419" t="s">
        <v>10975</v>
      </c>
      <c r="C2861" s="421" t="s">
        <v>82</v>
      </c>
      <c r="D2861" s="413"/>
      <c r="E2861" s="413">
        <v>27.3</v>
      </c>
    </row>
    <row r="2862" spans="1:5" ht="38.25">
      <c r="A2862" s="390">
        <v>3737</v>
      </c>
      <c r="B2862" s="418" t="s">
        <v>6860</v>
      </c>
      <c r="C2862" s="420" t="s">
        <v>82</v>
      </c>
      <c r="D2862" s="412"/>
      <c r="E2862" s="412">
        <v>28.5</v>
      </c>
    </row>
    <row r="2863" spans="1:5" ht="38.25">
      <c r="A2863" s="389">
        <v>3738</v>
      </c>
      <c r="B2863" s="419" t="s">
        <v>6861</v>
      </c>
      <c r="C2863" s="421" t="s">
        <v>82</v>
      </c>
      <c r="D2863" s="413"/>
      <c r="E2863" s="413">
        <v>29.7</v>
      </c>
    </row>
    <row r="2864" spans="1:5" ht="51">
      <c r="A2864" s="390">
        <v>3746</v>
      </c>
      <c r="B2864" s="418" t="s">
        <v>10976</v>
      </c>
      <c r="C2864" s="420" t="s">
        <v>82</v>
      </c>
      <c r="D2864" s="412"/>
      <c r="E2864" s="412">
        <v>45.54</v>
      </c>
    </row>
    <row r="2865" spans="1:5" ht="25.5">
      <c r="A2865" s="389">
        <v>3748</v>
      </c>
      <c r="B2865" s="419" t="s">
        <v>6862</v>
      </c>
      <c r="C2865" s="421" t="s">
        <v>82</v>
      </c>
      <c r="D2865" s="413"/>
      <c r="E2865" s="413">
        <v>45</v>
      </c>
    </row>
    <row r="2866" spans="1:5" ht="25.5">
      <c r="A2866" s="390">
        <v>3740</v>
      </c>
      <c r="B2866" s="418" t="s">
        <v>6863</v>
      </c>
      <c r="C2866" s="420" t="s">
        <v>82</v>
      </c>
      <c r="D2866" s="412"/>
      <c r="E2866" s="412">
        <v>54</v>
      </c>
    </row>
    <row r="2867" spans="1:5" ht="25.5">
      <c r="A2867" s="389">
        <v>13650</v>
      </c>
      <c r="B2867" s="419" t="s">
        <v>6864</v>
      </c>
      <c r="C2867" s="421" t="s">
        <v>82</v>
      </c>
      <c r="D2867" s="413"/>
      <c r="E2867" s="413">
        <v>23.7</v>
      </c>
    </row>
    <row r="2868" spans="1:5" ht="38.25">
      <c r="A2868" s="390">
        <v>13651</v>
      </c>
      <c r="B2868" s="418" t="s">
        <v>10977</v>
      </c>
      <c r="C2868" s="420" t="s">
        <v>82</v>
      </c>
      <c r="D2868" s="412"/>
      <c r="E2868" s="412">
        <v>24</v>
      </c>
    </row>
    <row r="2869" spans="1:5" ht="38.25">
      <c r="A2869" s="389">
        <v>13423</v>
      </c>
      <c r="B2869" s="419" t="s">
        <v>10978</v>
      </c>
      <c r="C2869" s="421" t="s">
        <v>82</v>
      </c>
      <c r="D2869" s="413"/>
      <c r="E2869" s="413">
        <v>43.14</v>
      </c>
    </row>
    <row r="2870" spans="1:5" ht="38.25">
      <c r="A2870" s="390">
        <v>13424</v>
      </c>
      <c r="B2870" s="418" t="s">
        <v>10979</v>
      </c>
      <c r="C2870" s="420" t="s">
        <v>82</v>
      </c>
      <c r="D2870" s="412"/>
      <c r="E2870" s="412">
        <v>54.15</v>
      </c>
    </row>
    <row r="2871" spans="1:5" ht="38.25">
      <c r="A2871" s="389">
        <v>13425</v>
      </c>
      <c r="B2871" s="419" t="s">
        <v>10980</v>
      </c>
      <c r="C2871" s="421" t="s">
        <v>82</v>
      </c>
      <c r="D2871" s="413"/>
      <c r="E2871" s="413">
        <v>58.8</v>
      </c>
    </row>
    <row r="2872" spans="1:5" ht="38.25">
      <c r="A2872" s="390">
        <v>13426</v>
      </c>
      <c r="B2872" s="418" t="s">
        <v>10981</v>
      </c>
      <c r="C2872" s="420" t="s">
        <v>82</v>
      </c>
      <c r="D2872" s="412"/>
      <c r="E2872" s="412">
        <v>67.2</v>
      </c>
    </row>
    <row r="2873" spans="1:5" ht="25.5">
      <c r="A2873" s="389">
        <v>13250</v>
      </c>
      <c r="B2873" s="419" t="s">
        <v>10982</v>
      </c>
      <c r="C2873" s="421" t="s">
        <v>89</v>
      </c>
      <c r="D2873" s="413"/>
      <c r="E2873" s="413">
        <v>0.65</v>
      </c>
    </row>
    <row r="2874" spans="1:5" ht="25.5">
      <c r="A2874" s="390">
        <v>11641</v>
      </c>
      <c r="B2874" s="418" t="s">
        <v>10982</v>
      </c>
      <c r="C2874" s="420" t="s">
        <v>82</v>
      </c>
      <c r="D2874" s="412"/>
      <c r="E2874" s="412">
        <v>10.78</v>
      </c>
    </row>
    <row r="2875" spans="1:5">
      <c r="A2875" s="389">
        <v>21106</v>
      </c>
      <c r="B2875" s="419" t="s">
        <v>6865</v>
      </c>
      <c r="C2875" s="421" t="s">
        <v>54</v>
      </c>
      <c r="D2875" s="413"/>
      <c r="E2875" s="413">
        <v>21.22</v>
      </c>
    </row>
    <row r="2876" spans="1:5">
      <c r="A2876" s="390">
        <v>3753</v>
      </c>
      <c r="B2876" s="418" t="s">
        <v>6866</v>
      </c>
      <c r="C2876" s="420" t="s">
        <v>89</v>
      </c>
      <c r="D2876" s="412"/>
      <c r="E2876" s="412">
        <v>5.16</v>
      </c>
    </row>
    <row r="2877" spans="1:5">
      <c r="A2877" s="389">
        <v>3754</v>
      </c>
      <c r="B2877" s="419" t="s">
        <v>6867</v>
      </c>
      <c r="C2877" s="421" t="s">
        <v>89</v>
      </c>
      <c r="D2877" s="413"/>
      <c r="E2877" s="413">
        <v>5.16</v>
      </c>
    </row>
    <row r="2878" spans="1:5">
      <c r="A2878" s="390">
        <v>12207</v>
      </c>
      <c r="B2878" s="418" t="s">
        <v>6868</v>
      </c>
      <c r="C2878" s="420" t="s">
        <v>89</v>
      </c>
      <c r="D2878" s="412"/>
      <c r="E2878" s="412">
        <v>11.27</v>
      </c>
    </row>
    <row r="2879" spans="1:5">
      <c r="A2879" s="389">
        <v>3763</v>
      </c>
      <c r="B2879" s="419" t="s">
        <v>6869</v>
      </c>
      <c r="C2879" s="421" t="s">
        <v>89</v>
      </c>
      <c r="D2879" s="413"/>
      <c r="E2879" s="413">
        <v>1.55</v>
      </c>
    </row>
    <row r="2880" spans="1:5">
      <c r="A2880" s="390">
        <v>12203</v>
      </c>
      <c r="B2880" s="418" t="s">
        <v>6870</v>
      </c>
      <c r="C2880" s="420" t="s">
        <v>89</v>
      </c>
      <c r="D2880" s="412"/>
      <c r="E2880" s="412">
        <v>2.2400000000000002</v>
      </c>
    </row>
    <row r="2881" spans="1:5">
      <c r="A2881" s="389">
        <v>12202</v>
      </c>
      <c r="B2881" s="419" t="s">
        <v>6871</v>
      </c>
      <c r="C2881" s="421" t="s">
        <v>89</v>
      </c>
      <c r="D2881" s="413"/>
      <c r="E2881" s="413">
        <v>2.8</v>
      </c>
    </row>
    <row r="2882" spans="1:5">
      <c r="A2882" s="390">
        <v>12200</v>
      </c>
      <c r="B2882" s="418" t="s">
        <v>6872</v>
      </c>
      <c r="C2882" s="420" t="s">
        <v>89</v>
      </c>
      <c r="D2882" s="412"/>
      <c r="E2882" s="412">
        <v>11.97</v>
      </c>
    </row>
    <row r="2883" spans="1:5">
      <c r="A2883" s="389">
        <v>12201</v>
      </c>
      <c r="B2883" s="419" t="s">
        <v>14823</v>
      </c>
      <c r="C2883" s="421" t="s">
        <v>89</v>
      </c>
      <c r="D2883" s="413"/>
      <c r="E2883" s="413">
        <v>1.2</v>
      </c>
    </row>
    <row r="2884" spans="1:5">
      <c r="A2884" s="390">
        <v>3764</v>
      </c>
      <c r="B2884" s="418" t="s">
        <v>749</v>
      </c>
      <c r="C2884" s="420" t="s">
        <v>89</v>
      </c>
      <c r="D2884" s="412"/>
      <c r="E2884" s="412">
        <v>1.2</v>
      </c>
    </row>
    <row r="2885" spans="1:5">
      <c r="A2885" s="389">
        <v>3755</v>
      </c>
      <c r="B2885" s="419" t="s">
        <v>6873</v>
      </c>
      <c r="C2885" s="421" t="s">
        <v>89</v>
      </c>
      <c r="D2885" s="413"/>
      <c r="E2885" s="413">
        <v>14.86</v>
      </c>
    </row>
    <row r="2886" spans="1:5">
      <c r="A2886" s="390">
        <v>3750</v>
      </c>
      <c r="B2886" s="418" t="s">
        <v>6874</v>
      </c>
      <c r="C2886" s="420" t="s">
        <v>89</v>
      </c>
      <c r="D2886" s="412"/>
      <c r="E2886" s="412">
        <v>19.47</v>
      </c>
    </row>
    <row r="2887" spans="1:5">
      <c r="A2887" s="389">
        <v>3756</v>
      </c>
      <c r="B2887" s="419" t="s">
        <v>6875</v>
      </c>
      <c r="C2887" s="421" t="s">
        <v>89</v>
      </c>
      <c r="D2887" s="413"/>
      <c r="E2887" s="413">
        <v>43.6</v>
      </c>
    </row>
    <row r="2888" spans="1:5">
      <c r="A2888" s="390">
        <v>12214</v>
      </c>
      <c r="B2888" s="418" t="s">
        <v>6876</v>
      </c>
      <c r="C2888" s="420" t="s">
        <v>89</v>
      </c>
      <c r="D2888" s="412"/>
      <c r="E2888" s="412">
        <v>14.1</v>
      </c>
    </row>
    <row r="2889" spans="1:5" ht="25.5">
      <c r="A2889" s="389">
        <v>3749</v>
      </c>
      <c r="B2889" s="419" t="s">
        <v>6877</v>
      </c>
      <c r="C2889" s="421" t="s">
        <v>89</v>
      </c>
      <c r="D2889" s="413"/>
      <c r="E2889" s="413">
        <v>27.93</v>
      </c>
    </row>
    <row r="2890" spans="1:5">
      <c r="A2890" s="390">
        <v>3751</v>
      </c>
      <c r="B2890" s="418" t="s">
        <v>6878</v>
      </c>
      <c r="C2890" s="420" t="s">
        <v>89</v>
      </c>
      <c r="D2890" s="412"/>
      <c r="E2890" s="412">
        <v>42.07</v>
      </c>
    </row>
    <row r="2891" spans="1:5" ht="25.5">
      <c r="A2891" s="389">
        <v>3752</v>
      </c>
      <c r="B2891" s="419" t="s">
        <v>6879</v>
      </c>
      <c r="C2891" s="421" t="s">
        <v>89</v>
      </c>
      <c r="D2891" s="413"/>
      <c r="E2891" s="413">
        <v>117.52</v>
      </c>
    </row>
    <row r="2892" spans="1:5">
      <c r="A2892" s="390">
        <v>12216</v>
      </c>
      <c r="B2892" s="418" t="s">
        <v>6880</v>
      </c>
      <c r="C2892" s="420" t="s">
        <v>89</v>
      </c>
      <c r="D2892" s="412"/>
      <c r="E2892" s="412">
        <v>40.9</v>
      </c>
    </row>
    <row r="2893" spans="1:5">
      <c r="A2893" s="389">
        <v>3757</v>
      </c>
      <c r="B2893" s="419" t="s">
        <v>6881</v>
      </c>
      <c r="C2893" s="421" t="s">
        <v>89</v>
      </c>
      <c r="D2893" s="413"/>
      <c r="E2893" s="413">
        <v>46.64</v>
      </c>
    </row>
    <row r="2894" spans="1:5">
      <c r="A2894" s="390">
        <v>3758</v>
      </c>
      <c r="B2894" s="418" t="s">
        <v>6882</v>
      </c>
      <c r="C2894" s="420" t="s">
        <v>89</v>
      </c>
      <c r="D2894" s="412"/>
      <c r="E2894" s="412">
        <v>55.77</v>
      </c>
    </row>
    <row r="2895" spans="1:5" ht="25.5">
      <c r="A2895" s="389">
        <v>14145</v>
      </c>
      <c r="B2895" s="419" t="s">
        <v>14824</v>
      </c>
      <c r="C2895" s="421" t="s">
        <v>54</v>
      </c>
      <c r="D2895" s="413"/>
      <c r="E2895" s="413">
        <v>39.450000000000003</v>
      </c>
    </row>
    <row r="2896" spans="1:5">
      <c r="A2896" s="390">
        <v>14144</v>
      </c>
      <c r="B2896" s="418" t="s">
        <v>6883</v>
      </c>
      <c r="C2896" s="420" t="s">
        <v>54</v>
      </c>
      <c r="D2896" s="412"/>
      <c r="E2896" s="412">
        <v>30.61</v>
      </c>
    </row>
    <row r="2897" spans="1:5" ht="38.25">
      <c r="A2897" s="389">
        <v>746</v>
      </c>
      <c r="B2897" s="419" t="s">
        <v>10983</v>
      </c>
      <c r="C2897" s="421" t="s">
        <v>89</v>
      </c>
      <c r="D2897" s="413"/>
      <c r="E2897" s="413">
        <v>1309.5</v>
      </c>
    </row>
    <row r="2898" spans="1:5" ht="25.5">
      <c r="A2898" s="390">
        <v>36521</v>
      </c>
      <c r="B2898" s="418" t="s">
        <v>6884</v>
      </c>
      <c r="C2898" s="420" t="s">
        <v>89</v>
      </c>
      <c r="D2898" s="412"/>
      <c r="E2898" s="412">
        <v>100.09</v>
      </c>
    </row>
    <row r="2899" spans="1:5" ht="25.5">
      <c r="A2899" s="389">
        <v>36794</v>
      </c>
      <c r="B2899" s="419" t="s">
        <v>6885</v>
      </c>
      <c r="C2899" s="421" t="s">
        <v>89</v>
      </c>
      <c r="D2899" s="413"/>
      <c r="E2899" s="413">
        <v>102.03</v>
      </c>
    </row>
    <row r="2900" spans="1:5" ht="25.5">
      <c r="A2900" s="390">
        <v>10426</v>
      </c>
      <c r="B2900" s="418" t="s">
        <v>6886</v>
      </c>
      <c r="C2900" s="420" t="s">
        <v>89</v>
      </c>
      <c r="D2900" s="412"/>
      <c r="E2900" s="412">
        <v>146.94999999999999</v>
      </c>
    </row>
    <row r="2901" spans="1:5" ht="25.5">
      <c r="A2901" s="389">
        <v>10425</v>
      </c>
      <c r="B2901" s="419" t="s">
        <v>6887</v>
      </c>
      <c r="C2901" s="421" t="s">
        <v>89</v>
      </c>
      <c r="D2901" s="413"/>
      <c r="E2901" s="413">
        <v>64.81</v>
      </c>
    </row>
    <row r="2902" spans="1:5" ht="25.5">
      <c r="A2902" s="390">
        <v>10431</v>
      </c>
      <c r="B2902" s="418" t="s">
        <v>6888</v>
      </c>
      <c r="C2902" s="420" t="s">
        <v>89</v>
      </c>
      <c r="D2902" s="412"/>
      <c r="E2902" s="412">
        <v>161.21</v>
      </c>
    </row>
    <row r="2903" spans="1:5" ht="25.5">
      <c r="A2903" s="389">
        <v>10429</v>
      </c>
      <c r="B2903" s="419" t="s">
        <v>6889</v>
      </c>
      <c r="C2903" s="421" t="s">
        <v>89</v>
      </c>
      <c r="D2903" s="413"/>
      <c r="E2903" s="413">
        <v>77.290000000000006</v>
      </c>
    </row>
    <row r="2904" spans="1:5" ht="25.5">
      <c r="A2904" s="390">
        <v>20269</v>
      </c>
      <c r="B2904" s="418" t="s">
        <v>6890</v>
      </c>
      <c r="C2904" s="420" t="s">
        <v>89</v>
      </c>
      <c r="D2904" s="412"/>
      <c r="E2904" s="412">
        <v>63.7</v>
      </c>
    </row>
    <row r="2905" spans="1:5" ht="25.5">
      <c r="A2905" s="389">
        <v>20270</v>
      </c>
      <c r="B2905" s="419" t="s">
        <v>6891</v>
      </c>
      <c r="C2905" s="421" t="s">
        <v>89</v>
      </c>
      <c r="D2905" s="413"/>
      <c r="E2905" s="413">
        <v>69.36</v>
      </c>
    </row>
    <row r="2906" spans="1:5" ht="38.25">
      <c r="A2906" s="390">
        <v>11696</v>
      </c>
      <c r="B2906" s="418" t="s">
        <v>6892</v>
      </c>
      <c r="C2906" s="420" t="s">
        <v>89</v>
      </c>
      <c r="D2906" s="412"/>
      <c r="E2906" s="412">
        <v>101.34</v>
      </c>
    </row>
    <row r="2907" spans="1:5" ht="38.25">
      <c r="A2907" s="389">
        <v>10427</v>
      </c>
      <c r="B2907" s="419" t="s">
        <v>6893</v>
      </c>
      <c r="C2907" s="421" t="s">
        <v>89</v>
      </c>
      <c r="D2907" s="413"/>
      <c r="E2907" s="413">
        <v>181.7</v>
      </c>
    </row>
    <row r="2908" spans="1:5" ht="38.25">
      <c r="A2908" s="390">
        <v>10428</v>
      </c>
      <c r="B2908" s="418" t="s">
        <v>6894</v>
      </c>
      <c r="C2908" s="420" t="s">
        <v>89</v>
      </c>
      <c r="D2908" s="412"/>
      <c r="E2908" s="412">
        <v>184.41</v>
      </c>
    </row>
    <row r="2909" spans="1:5" ht="25.5">
      <c r="A2909" s="389">
        <v>10853</v>
      </c>
      <c r="B2909" s="419" t="s">
        <v>13539</v>
      </c>
      <c r="C2909" s="421" t="s">
        <v>89</v>
      </c>
      <c r="D2909" s="413"/>
      <c r="E2909" s="413">
        <v>57.34</v>
      </c>
    </row>
    <row r="2910" spans="1:5" ht="25.5">
      <c r="A2910" s="390">
        <v>5093</v>
      </c>
      <c r="B2910" s="418" t="s">
        <v>10984</v>
      </c>
      <c r="C2910" s="420" t="s">
        <v>2689</v>
      </c>
      <c r="D2910" s="412"/>
      <c r="E2910" s="412">
        <v>21.02</v>
      </c>
    </row>
    <row r="2911" spans="1:5" ht="76.5">
      <c r="A2911" s="389">
        <v>13323</v>
      </c>
      <c r="B2911" s="419" t="s">
        <v>10985</v>
      </c>
      <c r="C2911" s="421" t="s">
        <v>89</v>
      </c>
      <c r="D2911" s="413"/>
      <c r="E2911" s="413">
        <v>700797.62</v>
      </c>
    </row>
    <row r="2912" spans="1:5" ht="25.5">
      <c r="A2912" s="390">
        <v>6091</v>
      </c>
      <c r="B2912" s="418" t="s">
        <v>6895</v>
      </c>
      <c r="C2912" s="420" t="s">
        <v>269</v>
      </c>
      <c r="D2912" s="412"/>
      <c r="E2912" s="412">
        <v>14.59</v>
      </c>
    </row>
    <row r="2913" spans="1:5" ht="25.5">
      <c r="A2913" s="389">
        <v>3767</v>
      </c>
      <c r="B2913" s="419" t="s">
        <v>10986</v>
      </c>
      <c r="C2913" s="421" t="s">
        <v>89</v>
      </c>
      <c r="D2913" s="413"/>
      <c r="E2913" s="413">
        <v>0.85</v>
      </c>
    </row>
    <row r="2914" spans="1:5">
      <c r="A2914" s="390">
        <v>3768</v>
      </c>
      <c r="B2914" s="418" t="s">
        <v>6896</v>
      </c>
      <c r="C2914" s="420" t="s">
        <v>89</v>
      </c>
      <c r="D2914" s="412"/>
      <c r="E2914" s="412">
        <v>3.57</v>
      </c>
    </row>
    <row r="2915" spans="1:5" ht="38.25">
      <c r="A2915" s="389">
        <v>13192</v>
      </c>
      <c r="B2915" s="419" t="s">
        <v>13540</v>
      </c>
      <c r="C2915" s="421" t="s">
        <v>89</v>
      </c>
      <c r="D2915" s="413"/>
      <c r="E2915" s="413">
        <v>3519.02</v>
      </c>
    </row>
    <row r="2916" spans="1:5" ht="25.5">
      <c r="A2916" s="390">
        <v>3290</v>
      </c>
      <c r="B2916" s="418" t="s">
        <v>6897</v>
      </c>
      <c r="C2916" s="420" t="s">
        <v>19</v>
      </c>
      <c r="D2916" s="412"/>
      <c r="E2916" s="412">
        <v>0.66</v>
      </c>
    </row>
    <row r="2917" spans="1:5" ht="25.5">
      <c r="A2917" s="389">
        <v>3779</v>
      </c>
      <c r="B2917" s="419" t="s">
        <v>6898</v>
      </c>
      <c r="C2917" s="421" t="s">
        <v>86</v>
      </c>
      <c r="D2917" s="413"/>
      <c r="E2917" s="413">
        <v>5.84</v>
      </c>
    </row>
    <row r="2918" spans="1:5" ht="25.5">
      <c r="A2918" s="390">
        <v>3777</v>
      </c>
      <c r="B2918" s="418" t="s">
        <v>6899</v>
      </c>
      <c r="C2918" s="420" t="s">
        <v>82</v>
      </c>
      <c r="D2918" s="412"/>
      <c r="E2918" s="412">
        <v>0.84</v>
      </c>
    </row>
    <row r="2919" spans="1:5" ht="51">
      <c r="A2919" s="389">
        <v>12268</v>
      </c>
      <c r="B2919" s="419" t="s">
        <v>10987</v>
      </c>
      <c r="C2919" s="421" t="s">
        <v>89</v>
      </c>
      <c r="D2919" s="413"/>
      <c r="E2919" s="413">
        <v>57.71</v>
      </c>
    </row>
    <row r="2920" spans="1:5" ht="25.5">
      <c r="A2920" s="390">
        <v>3798</v>
      </c>
      <c r="B2920" s="418" t="s">
        <v>6900</v>
      </c>
      <c r="C2920" s="420" t="s">
        <v>89</v>
      </c>
      <c r="D2920" s="412"/>
      <c r="E2920" s="412">
        <v>34.03</v>
      </c>
    </row>
    <row r="2921" spans="1:5" ht="38.25">
      <c r="A2921" s="389">
        <v>3805</v>
      </c>
      <c r="B2921" s="419" t="s">
        <v>10988</v>
      </c>
      <c r="C2921" s="421" t="s">
        <v>89</v>
      </c>
      <c r="D2921" s="413"/>
      <c r="E2921" s="413">
        <v>39.090000000000003</v>
      </c>
    </row>
    <row r="2922" spans="1:5" ht="25.5">
      <c r="A2922" s="390">
        <v>3806</v>
      </c>
      <c r="B2922" s="418" t="s">
        <v>6901</v>
      </c>
      <c r="C2922" s="420" t="s">
        <v>89</v>
      </c>
      <c r="D2922" s="412"/>
      <c r="E2922" s="412">
        <v>117.88</v>
      </c>
    </row>
    <row r="2923" spans="1:5" ht="51">
      <c r="A2923" s="389">
        <v>14646</v>
      </c>
      <c r="B2923" s="419" t="s">
        <v>10989</v>
      </c>
      <c r="C2923" s="421" t="s">
        <v>89</v>
      </c>
      <c r="D2923" s="413"/>
      <c r="E2923" s="413">
        <v>46.3</v>
      </c>
    </row>
    <row r="2924" spans="1:5" ht="38.25">
      <c r="A2924" s="390">
        <v>12243</v>
      </c>
      <c r="B2924" s="418" t="s">
        <v>10990</v>
      </c>
      <c r="C2924" s="420" t="s">
        <v>89</v>
      </c>
      <c r="D2924" s="412"/>
      <c r="E2924" s="412">
        <v>23.85</v>
      </c>
    </row>
    <row r="2925" spans="1:5" ht="51">
      <c r="A2925" s="389">
        <v>3788</v>
      </c>
      <c r="B2925" s="419" t="s">
        <v>10991</v>
      </c>
      <c r="C2925" s="421" t="s">
        <v>89</v>
      </c>
      <c r="D2925" s="413"/>
      <c r="E2925" s="413">
        <v>36.65</v>
      </c>
    </row>
    <row r="2926" spans="1:5" ht="51">
      <c r="A2926" s="390">
        <v>3811</v>
      </c>
      <c r="B2926" s="418" t="s">
        <v>14825</v>
      </c>
      <c r="C2926" s="420" t="s">
        <v>89</v>
      </c>
      <c r="D2926" s="412"/>
      <c r="E2926" s="412">
        <v>59.08</v>
      </c>
    </row>
    <row r="2927" spans="1:5" ht="51">
      <c r="A2927" s="389">
        <v>3799</v>
      </c>
      <c r="B2927" s="419" t="s">
        <v>10992</v>
      </c>
      <c r="C2927" s="421" t="s">
        <v>89</v>
      </c>
      <c r="D2927" s="413"/>
      <c r="E2927" s="413">
        <v>62.15</v>
      </c>
    </row>
    <row r="2928" spans="1:5" ht="38.25">
      <c r="A2928" s="390">
        <v>12230</v>
      </c>
      <c r="B2928" s="418" t="s">
        <v>10993</v>
      </c>
      <c r="C2928" s="420" t="s">
        <v>89</v>
      </c>
      <c r="D2928" s="412"/>
      <c r="E2928" s="412">
        <v>7.82</v>
      </c>
    </row>
    <row r="2929" spans="1:5" ht="38.25">
      <c r="A2929" s="389">
        <v>12231</v>
      </c>
      <c r="B2929" s="419" t="s">
        <v>10994</v>
      </c>
      <c r="C2929" s="421" t="s">
        <v>89</v>
      </c>
      <c r="D2929" s="413"/>
      <c r="E2929" s="413">
        <v>11.17</v>
      </c>
    </row>
    <row r="2930" spans="1:5" ht="38.25">
      <c r="A2930" s="390">
        <v>12232</v>
      </c>
      <c r="B2930" s="418" t="s">
        <v>10995</v>
      </c>
      <c r="C2930" s="420" t="s">
        <v>89</v>
      </c>
      <c r="D2930" s="412"/>
      <c r="E2930" s="412">
        <v>7.33</v>
      </c>
    </row>
    <row r="2931" spans="1:5" ht="38.25">
      <c r="A2931" s="389">
        <v>12239</v>
      </c>
      <c r="B2931" s="419" t="s">
        <v>10996</v>
      </c>
      <c r="C2931" s="421" t="s">
        <v>89</v>
      </c>
      <c r="D2931" s="413"/>
      <c r="E2931" s="413">
        <v>14.24</v>
      </c>
    </row>
    <row r="2932" spans="1:5" ht="38.25">
      <c r="A2932" s="390">
        <v>12240</v>
      </c>
      <c r="B2932" s="418" t="s">
        <v>10997</v>
      </c>
      <c r="C2932" s="420" t="s">
        <v>89</v>
      </c>
      <c r="D2932" s="412"/>
      <c r="E2932" s="412">
        <v>13.44</v>
      </c>
    </row>
    <row r="2933" spans="1:5" ht="51">
      <c r="A2933" s="389">
        <v>12241</v>
      </c>
      <c r="B2933" s="419" t="s">
        <v>14826</v>
      </c>
      <c r="C2933" s="421" t="s">
        <v>89</v>
      </c>
      <c r="D2933" s="413"/>
      <c r="E2933" s="413">
        <v>19.940000000000001</v>
      </c>
    </row>
    <row r="2934" spans="1:5" ht="38.25">
      <c r="A2934" s="390">
        <v>12242</v>
      </c>
      <c r="B2934" s="418" t="s">
        <v>10998</v>
      </c>
      <c r="C2934" s="420" t="s">
        <v>89</v>
      </c>
      <c r="D2934" s="412"/>
      <c r="E2934" s="412">
        <v>14.56</v>
      </c>
    </row>
    <row r="2935" spans="1:5" ht="25.5">
      <c r="A2935" s="389">
        <v>12271</v>
      </c>
      <c r="B2935" s="419" t="s">
        <v>6902</v>
      </c>
      <c r="C2935" s="421" t="s">
        <v>89</v>
      </c>
      <c r="D2935" s="413"/>
      <c r="E2935" s="413">
        <v>149.03</v>
      </c>
    </row>
    <row r="2936" spans="1:5">
      <c r="A2936" s="390">
        <v>12244</v>
      </c>
      <c r="B2936" s="418" t="s">
        <v>6903</v>
      </c>
      <c r="C2936" s="420" t="s">
        <v>89</v>
      </c>
      <c r="D2936" s="412"/>
      <c r="E2936" s="412">
        <v>92.84</v>
      </c>
    </row>
    <row r="2937" spans="1:5" ht="25.5">
      <c r="A2937" s="389">
        <v>12245</v>
      </c>
      <c r="B2937" s="419" t="s">
        <v>6904</v>
      </c>
      <c r="C2937" s="421" t="s">
        <v>89</v>
      </c>
      <c r="D2937" s="413"/>
      <c r="E2937" s="413">
        <v>64.650000000000006</v>
      </c>
    </row>
    <row r="2938" spans="1:5" ht="38.25">
      <c r="A2938" s="390">
        <v>13382</v>
      </c>
      <c r="B2938" s="418" t="s">
        <v>10999</v>
      </c>
      <c r="C2938" s="420" t="s">
        <v>89</v>
      </c>
      <c r="D2938" s="412"/>
      <c r="E2938" s="412">
        <v>158.80000000000001</v>
      </c>
    </row>
    <row r="2939" spans="1:5" ht="51">
      <c r="A2939" s="389">
        <v>3787</v>
      </c>
      <c r="B2939" s="419" t="s">
        <v>11000</v>
      </c>
      <c r="C2939" s="421" t="s">
        <v>89</v>
      </c>
      <c r="D2939" s="413"/>
      <c r="E2939" s="413">
        <v>269.97000000000003</v>
      </c>
    </row>
    <row r="2940" spans="1:5" ht="51">
      <c r="A2940" s="390">
        <v>3780</v>
      </c>
      <c r="B2940" s="418" t="s">
        <v>11001</v>
      </c>
      <c r="C2940" s="420" t="s">
        <v>89</v>
      </c>
      <c r="D2940" s="412"/>
      <c r="E2940" s="412">
        <v>41.9</v>
      </c>
    </row>
    <row r="2941" spans="1:5" ht="25.5">
      <c r="A2941" s="389">
        <v>12265</v>
      </c>
      <c r="B2941" s="419" t="s">
        <v>6905</v>
      </c>
      <c r="C2941" s="421" t="s">
        <v>89</v>
      </c>
      <c r="D2941" s="413"/>
      <c r="E2941" s="413">
        <v>297.64999999999998</v>
      </c>
    </row>
    <row r="2942" spans="1:5">
      <c r="A2942" s="390">
        <v>12266</v>
      </c>
      <c r="B2942" s="418" t="s">
        <v>6906</v>
      </c>
      <c r="C2942" s="420" t="s">
        <v>89</v>
      </c>
      <c r="D2942" s="412"/>
      <c r="E2942" s="412">
        <v>10.68</v>
      </c>
    </row>
    <row r="2943" spans="1:5" ht="51">
      <c r="A2943" s="389">
        <v>3803</v>
      </c>
      <c r="B2943" s="419" t="s">
        <v>11002</v>
      </c>
      <c r="C2943" s="421" t="s">
        <v>89</v>
      </c>
      <c r="D2943" s="413"/>
      <c r="E2943" s="413">
        <v>21.99</v>
      </c>
    </row>
    <row r="2944" spans="1:5" ht="63.75">
      <c r="A2944" s="390">
        <v>13841</v>
      </c>
      <c r="B2944" s="418" t="s">
        <v>11003</v>
      </c>
      <c r="C2944" s="420" t="s">
        <v>89</v>
      </c>
      <c r="D2944" s="412"/>
      <c r="E2944" s="412">
        <v>32.74</v>
      </c>
    </row>
    <row r="2945" spans="1:5" ht="38.25">
      <c r="A2945" s="389">
        <v>3807</v>
      </c>
      <c r="B2945" s="419" t="s">
        <v>11004</v>
      </c>
      <c r="C2945" s="421" t="s">
        <v>89</v>
      </c>
      <c r="D2945" s="413"/>
      <c r="E2945" s="413">
        <v>90.25</v>
      </c>
    </row>
    <row r="2946" spans="1:5" ht="51">
      <c r="A2946" s="390">
        <v>3793</v>
      </c>
      <c r="B2946" s="418" t="s">
        <v>11005</v>
      </c>
      <c r="C2946" s="420" t="s">
        <v>89</v>
      </c>
      <c r="D2946" s="412"/>
      <c r="E2946" s="412">
        <v>116.2</v>
      </c>
    </row>
    <row r="2947" spans="1:5" ht="51">
      <c r="A2947" s="389">
        <v>3794</v>
      </c>
      <c r="B2947" s="419" t="s">
        <v>11006</v>
      </c>
      <c r="C2947" s="421" t="s">
        <v>89</v>
      </c>
      <c r="D2947" s="413"/>
      <c r="E2947" s="413">
        <v>150.25</v>
      </c>
    </row>
    <row r="2948" spans="1:5" ht="25.5">
      <c r="A2948" s="390">
        <v>12267</v>
      </c>
      <c r="B2948" s="418" t="s">
        <v>6907</v>
      </c>
      <c r="C2948" s="420" t="s">
        <v>89</v>
      </c>
      <c r="D2948" s="412"/>
      <c r="E2948" s="412">
        <v>85.51</v>
      </c>
    </row>
    <row r="2949" spans="1:5" ht="25.5">
      <c r="A2949" s="389">
        <v>12731</v>
      </c>
      <c r="B2949" s="419" t="s">
        <v>6908</v>
      </c>
      <c r="C2949" s="421" t="s">
        <v>89</v>
      </c>
      <c r="D2949" s="413"/>
      <c r="E2949" s="413">
        <v>176.42</v>
      </c>
    </row>
    <row r="2950" spans="1:5" ht="25.5">
      <c r="A2950" s="390">
        <v>12723</v>
      </c>
      <c r="B2950" s="418" t="s">
        <v>6909</v>
      </c>
      <c r="C2950" s="420" t="s">
        <v>89</v>
      </c>
      <c r="D2950" s="412"/>
      <c r="E2950" s="412">
        <v>1.71</v>
      </c>
    </row>
    <row r="2951" spans="1:5" ht="25.5">
      <c r="A2951" s="389">
        <v>12724</v>
      </c>
      <c r="B2951" s="419" t="s">
        <v>6910</v>
      </c>
      <c r="C2951" s="421" t="s">
        <v>89</v>
      </c>
      <c r="D2951" s="413"/>
      <c r="E2951" s="413">
        <v>3.06</v>
      </c>
    </row>
    <row r="2952" spans="1:5" ht="25.5">
      <c r="A2952" s="390">
        <v>12725</v>
      </c>
      <c r="B2952" s="418" t="s">
        <v>6911</v>
      </c>
      <c r="C2952" s="420" t="s">
        <v>89</v>
      </c>
      <c r="D2952" s="412"/>
      <c r="E2952" s="412">
        <v>6.01</v>
      </c>
    </row>
    <row r="2953" spans="1:5" ht="25.5">
      <c r="A2953" s="389">
        <v>12726</v>
      </c>
      <c r="B2953" s="419" t="s">
        <v>6912</v>
      </c>
      <c r="C2953" s="421" t="s">
        <v>89</v>
      </c>
      <c r="D2953" s="413"/>
      <c r="E2953" s="413">
        <v>14.65</v>
      </c>
    </row>
    <row r="2954" spans="1:5" ht="25.5">
      <c r="A2954" s="390">
        <v>12727</v>
      </c>
      <c r="B2954" s="418" t="s">
        <v>6913</v>
      </c>
      <c r="C2954" s="420" t="s">
        <v>89</v>
      </c>
      <c r="D2954" s="412"/>
      <c r="E2954" s="412">
        <v>20.76</v>
      </c>
    </row>
    <row r="2955" spans="1:5" ht="25.5">
      <c r="A2955" s="389">
        <v>12728</v>
      </c>
      <c r="B2955" s="419" t="s">
        <v>6914</v>
      </c>
      <c r="C2955" s="421" t="s">
        <v>89</v>
      </c>
      <c r="D2955" s="413"/>
      <c r="E2955" s="413">
        <v>31.79</v>
      </c>
    </row>
    <row r="2956" spans="1:5" ht="25.5">
      <c r="A2956" s="390">
        <v>12729</v>
      </c>
      <c r="B2956" s="418" t="s">
        <v>6915</v>
      </c>
      <c r="C2956" s="420" t="s">
        <v>89</v>
      </c>
      <c r="D2956" s="412"/>
      <c r="E2956" s="412">
        <v>94.55</v>
      </c>
    </row>
    <row r="2957" spans="1:5" ht="25.5">
      <c r="A2957" s="389">
        <v>12730</v>
      </c>
      <c r="B2957" s="419" t="s">
        <v>6916</v>
      </c>
      <c r="C2957" s="421" t="s">
        <v>89</v>
      </c>
      <c r="D2957" s="413"/>
      <c r="E2957" s="413">
        <v>130.07</v>
      </c>
    </row>
    <row r="2958" spans="1:5">
      <c r="A2958" s="390">
        <v>3840</v>
      </c>
      <c r="B2958" s="418" t="s">
        <v>13541</v>
      </c>
      <c r="C2958" s="420" t="s">
        <v>89</v>
      </c>
      <c r="D2958" s="412"/>
      <c r="E2958" s="412">
        <v>60.35</v>
      </c>
    </row>
    <row r="2959" spans="1:5">
      <c r="A2959" s="389">
        <v>3838</v>
      </c>
      <c r="B2959" s="419" t="s">
        <v>6917</v>
      </c>
      <c r="C2959" s="421" t="s">
        <v>89</v>
      </c>
      <c r="D2959" s="413"/>
      <c r="E2959" s="413">
        <v>79.12</v>
      </c>
    </row>
    <row r="2960" spans="1:5">
      <c r="A2960" s="390">
        <v>3844</v>
      </c>
      <c r="B2960" s="418" t="s">
        <v>6918</v>
      </c>
      <c r="C2960" s="420" t="s">
        <v>89</v>
      </c>
      <c r="D2960" s="412"/>
      <c r="E2960" s="412">
        <v>112.88</v>
      </c>
    </row>
    <row r="2961" spans="1:5">
      <c r="A2961" s="389">
        <v>3839</v>
      </c>
      <c r="B2961" s="419" t="s">
        <v>6919</v>
      </c>
      <c r="C2961" s="421" t="s">
        <v>89</v>
      </c>
      <c r="D2961" s="413"/>
      <c r="E2961" s="413">
        <v>206.57</v>
      </c>
    </row>
    <row r="2962" spans="1:5">
      <c r="A2962" s="390">
        <v>3843</v>
      </c>
      <c r="B2962" s="418" t="s">
        <v>6920</v>
      </c>
      <c r="C2962" s="420" t="s">
        <v>89</v>
      </c>
      <c r="D2962" s="412"/>
      <c r="E2962" s="412">
        <v>299.14999999999998</v>
      </c>
    </row>
    <row r="2963" spans="1:5" ht="25.5">
      <c r="A2963" s="389">
        <v>3833</v>
      </c>
      <c r="B2963" s="419" t="s">
        <v>6921</v>
      </c>
      <c r="C2963" s="421" t="s">
        <v>89</v>
      </c>
      <c r="D2963" s="413"/>
      <c r="E2963" s="413">
        <v>6.42</v>
      </c>
    </row>
    <row r="2964" spans="1:5" ht="25.5">
      <c r="A2964" s="390">
        <v>3834</v>
      </c>
      <c r="B2964" s="418" t="s">
        <v>14827</v>
      </c>
      <c r="C2964" s="420" t="s">
        <v>89</v>
      </c>
      <c r="D2964" s="412"/>
      <c r="E2964" s="412">
        <v>19.23</v>
      </c>
    </row>
    <row r="2965" spans="1:5" ht="25.5">
      <c r="A2965" s="389">
        <v>3835</v>
      </c>
      <c r="B2965" s="419" t="s">
        <v>6922</v>
      </c>
      <c r="C2965" s="421" t="s">
        <v>89</v>
      </c>
      <c r="D2965" s="413"/>
      <c r="E2965" s="413">
        <v>25.04</v>
      </c>
    </row>
    <row r="2966" spans="1:5" ht="25.5">
      <c r="A2966" s="390">
        <v>3836</v>
      </c>
      <c r="B2966" s="418" t="s">
        <v>6923</v>
      </c>
      <c r="C2966" s="420" t="s">
        <v>89</v>
      </c>
      <c r="D2966" s="412"/>
      <c r="E2966" s="412">
        <v>38.700000000000003</v>
      </c>
    </row>
    <row r="2967" spans="1:5" ht="25.5">
      <c r="A2967" s="389">
        <v>3830</v>
      </c>
      <c r="B2967" s="419" t="s">
        <v>6924</v>
      </c>
      <c r="C2967" s="421" t="s">
        <v>89</v>
      </c>
      <c r="D2967" s="413"/>
      <c r="E2967" s="413">
        <v>104.38</v>
      </c>
    </row>
    <row r="2968" spans="1:5" ht="25.5">
      <c r="A2968" s="390">
        <v>3831</v>
      </c>
      <c r="B2968" s="418" t="s">
        <v>6925</v>
      </c>
      <c r="C2968" s="420" t="s">
        <v>89</v>
      </c>
      <c r="D2968" s="412"/>
      <c r="E2968" s="412">
        <v>180.9</v>
      </c>
    </row>
    <row r="2969" spans="1:5" ht="25.5">
      <c r="A2969" s="389">
        <v>3841</v>
      </c>
      <c r="B2969" s="419" t="s">
        <v>6926</v>
      </c>
      <c r="C2969" s="421" t="s">
        <v>89</v>
      </c>
      <c r="D2969" s="413"/>
      <c r="E2969" s="413">
        <v>241.11</v>
      </c>
    </row>
    <row r="2970" spans="1:5" ht="25.5">
      <c r="A2970" s="390">
        <v>3842</v>
      </c>
      <c r="B2970" s="418" t="s">
        <v>6927</v>
      </c>
      <c r="C2970" s="420" t="s">
        <v>89</v>
      </c>
      <c r="D2970" s="412"/>
      <c r="E2970" s="412">
        <v>309.64999999999998</v>
      </c>
    </row>
    <row r="2971" spans="1:5" ht="25.5">
      <c r="A2971" s="389">
        <v>3848</v>
      </c>
      <c r="B2971" s="419" t="s">
        <v>6928</v>
      </c>
      <c r="C2971" s="421" t="s">
        <v>89</v>
      </c>
      <c r="D2971" s="413"/>
      <c r="E2971" s="413">
        <v>5.26</v>
      </c>
    </row>
    <row r="2972" spans="1:5" ht="25.5">
      <c r="A2972" s="390">
        <v>3895</v>
      </c>
      <c r="B2972" s="418" t="s">
        <v>6929</v>
      </c>
      <c r="C2972" s="420" t="s">
        <v>89</v>
      </c>
      <c r="D2972" s="412"/>
      <c r="E2972" s="412">
        <v>8.0399999999999991</v>
      </c>
    </row>
    <row r="2973" spans="1:5" ht="25.5">
      <c r="A2973" s="389">
        <v>3893</v>
      </c>
      <c r="B2973" s="419" t="s">
        <v>6930</v>
      </c>
      <c r="C2973" s="421" t="s">
        <v>89</v>
      </c>
      <c r="D2973" s="413"/>
      <c r="E2973" s="413">
        <v>16.82</v>
      </c>
    </row>
    <row r="2974" spans="1:5" ht="25.5">
      <c r="A2974" s="390">
        <v>3900</v>
      </c>
      <c r="B2974" s="418" t="s">
        <v>6931</v>
      </c>
      <c r="C2974" s="420" t="s">
        <v>89</v>
      </c>
      <c r="D2974" s="412"/>
      <c r="E2974" s="412">
        <v>17.98</v>
      </c>
    </row>
    <row r="2975" spans="1:5" ht="25.5">
      <c r="A2975" s="389">
        <v>3846</v>
      </c>
      <c r="B2975" s="419" t="s">
        <v>6932</v>
      </c>
      <c r="C2975" s="421" t="s">
        <v>89</v>
      </c>
      <c r="D2975" s="413"/>
      <c r="E2975" s="413">
        <v>6.36</v>
      </c>
    </row>
    <row r="2976" spans="1:5" ht="38.25">
      <c r="A2976" s="390">
        <v>3886</v>
      </c>
      <c r="B2976" s="418" t="s">
        <v>14828</v>
      </c>
      <c r="C2976" s="420" t="s">
        <v>89</v>
      </c>
      <c r="D2976" s="412"/>
      <c r="E2976" s="412">
        <v>8.94</v>
      </c>
    </row>
    <row r="2977" spans="1:5" ht="25.5">
      <c r="A2977" s="389">
        <v>3826</v>
      </c>
      <c r="B2977" s="419" t="s">
        <v>6933</v>
      </c>
      <c r="C2977" s="421" t="s">
        <v>89</v>
      </c>
      <c r="D2977" s="413"/>
      <c r="E2977" s="413">
        <v>20.51</v>
      </c>
    </row>
    <row r="2978" spans="1:5" ht="25.5">
      <c r="A2978" s="390">
        <v>3825</v>
      </c>
      <c r="B2978" s="418" t="s">
        <v>6934</v>
      </c>
      <c r="C2978" s="420" t="s">
        <v>89</v>
      </c>
      <c r="D2978" s="412"/>
      <c r="E2978" s="412">
        <v>4.84</v>
      </c>
    </row>
    <row r="2979" spans="1:5" ht="25.5">
      <c r="A2979" s="389">
        <v>3827</v>
      </c>
      <c r="B2979" s="419" t="s">
        <v>6935</v>
      </c>
      <c r="C2979" s="421" t="s">
        <v>89</v>
      </c>
      <c r="D2979" s="413"/>
      <c r="E2979" s="413">
        <v>13.51</v>
      </c>
    </row>
    <row r="2980" spans="1:5" ht="25.5">
      <c r="A2980" s="390">
        <v>20165</v>
      </c>
      <c r="B2980" s="418" t="s">
        <v>6936</v>
      </c>
      <c r="C2980" s="420" t="s">
        <v>89</v>
      </c>
      <c r="D2980" s="412"/>
      <c r="E2980" s="412">
        <v>10.67</v>
      </c>
    </row>
    <row r="2981" spans="1:5" ht="25.5">
      <c r="A2981" s="389">
        <v>20166</v>
      </c>
      <c r="B2981" s="419" t="s">
        <v>6937</v>
      </c>
      <c r="C2981" s="421" t="s">
        <v>89</v>
      </c>
      <c r="D2981" s="413"/>
      <c r="E2981" s="413">
        <v>69.28</v>
      </c>
    </row>
    <row r="2982" spans="1:5" ht="25.5">
      <c r="A2982" s="390">
        <v>20164</v>
      </c>
      <c r="B2982" s="418" t="s">
        <v>6938</v>
      </c>
      <c r="C2982" s="420" t="s">
        <v>89</v>
      </c>
      <c r="D2982" s="412"/>
      <c r="E2982" s="412">
        <v>8.3000000000000007</v>
      </c>
    </row>
    <row r="2983" spans="1:5" ht="25.5">
      <c r="A2983" s="389">
        <v>3854</v>
      </c>
      <c r="B2983" s="419" t="s">
        <v>6939</v>
      </c>
      <c r="C2983" s="421" t="s">
        <v>89</v>
      </c>
      <c r="D2983" s="413"/>
      <c r="E2983" s="413">
        <v>5.99</v>
      </c>
    </row>
    <row r="2984" spans="1:5" ht="25.5">
      <c r="A2984" s="390">
        <v>3873</v>
      </c>
      <c r="B2984" s="418" t="s">
        <v>6940</v>
      </c>
      <c r="C2984" s="420" t="s">
        <v>89</v>
      </c>
      <c r="D2984" s="412"/>
      <c r="E2984" s="412">
        <v>8.15</v>
      </c>
    </row>
    <row r="2985" spans="1:5" ht="25.5">
      <c r="A2985" s="389">
        <v>3847</v>
      </c>
      <c r="B2985" s="419" t="s">
        <v>6941</v>
      </c>
      <c r="C2985" s="421" t="s">
        <v>89</v>
      </c>
      <c r="D2985" s="413"/>
      <c r="E2985" s="413">
        <v>22.18</v>
      </c>
    </row>
    <row r="2986" spans="1:5">
      <c r="A2986" s="390">
        <v>21119</v>
      </c>
      <c r="B2986" s="418" t="s">
        <v>6942</v>
      </c>
      <c r="C2986" s="420" t="s">
        <v>89</v>
      </c>
      <c r="D2986" s="412"/>
      <c r="E2986" s="412">
        <v>1.1599999999999999</v>
      </c>
    </row>
    <row r="2987" spans="1:5" ht="25.5">
      <c r="A2987" s="389">
        <v>21120</v>
      </c>
      <c r="B2987" s="419" t="s">
        <v>6943</v>
      </c>
      <c r="C2987" s="421" t="s">
        <v>89</v>
      </c>
      <c r="D2987" s="413"/>
      <c r="E2987" s="413">
        <v>10.72</v>
      </c>
    </row>
    <row r="2988" spans="1:5" ht="38.25">
      <c r="A2988" s="390">
        <v>38682</v>
      </c>
      <c r="B2988" s="418" t="s">
        <v>11007</v>
      </c>
      <c r="C2988" s="420" t="s">
        <v>89</v>
      </c>
      <c r="D2988" s="412"/>
      <c r="E2988" s="412">
        <v>1.1100000000000001</v>
      </c>
    </row>
    <row r="2989" spans="1:5">
      <c r="A2989" s="389">
        <v>20162</v>
      </c>
      <c r="B2989" s="419" t="s">
        <v>6944</v>
      </c>
      <c r="C2989" s="421" t="s">
        <v>89</v>
      </c>
      <c r="D2989" s="413"/>
      <c r="E2989" s="413">
        <v>31.06</v>
      </c>
    </row>
    <row r="2990" spans="1:5">
      <c r="A2990" s="390">
        <v>20163</v>
      </c>
      <c r="B2990" s="418" t="s">
        <v>6945</v>
      </c>
      <c r="C2990" s="420" t="s">
        <v>89</v>
      </c>
      <c r="D2990" s="412"/>
      <c r="E2990" s="412">
        <v>54.93</v>
      </c>
    </row>
    <row r="2991" spans="1:5" ht="25.5">
      <c r="A2991" s="389">
        <v>2644</v>
      </c>
      <c r="B2991" s="419" t="s">
        <v>6946</v>
      </c>
      <c r="C2991" s="421" t="s">
        <v>89</v>
      </c>
      <c r="D2991" s="413"/>
      <c r="E2991" s="413">
        <v>0.92</v>
      </c>
    </row>
    <row r="2992" spans="1:5" ht="25.5">
      <c r="A2992" s="390">
        <v>2639</v>
      </c>
      <c r="B2992" s="418" t="s">
        <v>6947</v>
      </c>
      <c r="C2992" s="420" t="s">
        <v>89</v>
      </c>
      <c r="D2992" s="412"/>
      <c r="E2992" s="412">
        <v>0.82</v>
      </c>
    </row>
    <row r="2993" spans="1:5" ht="25.5">
      <c r="A2993" s="389">
        <v>2636</v>
      </c>
      <c r="B2993" s="419" t="s">
        <v>6948</v>
      </c>
      <c r="C2993" s="421" t="s">
        <v>89</v>
      </c>
      <c r="D2993" s="413"/>
      <c r="E2993" s="413">
        <v>0.43</v>
      </c>
    </row>
    <row r="2994" spans="1:5" ht="25.5">
      <c r="A2994" s="390">
        <v>2638</v>
      </c>
      <c r="B2994" s="418" t="s">
        <v>6949</v>
      </c>
      <c r="C2994" s="420" t="s">
        <v>89</v>
      </c>
      <c r="D2994" s="412"/>
      <c r="E2994" s="412">
        <v>0.5</v>
      </c>
    </row>
    <row r="2995" spans="1:5" ht="25.5">
      <c r="A2995" s="389">
        <v>2640</v>
      </c>
      <c r="B2995" s="419" t="s">
        <v>6950</v>
      </c>
      <c r="C2995" s="421" t="s">
        <v>89</v>
      </c>
      <c r="D2995" s="413"/>
      <c r="E2995" s="413">
        <v>3.72</v>
      </c>
    </row>
    <row r="2996" spans="1:5" ht="25.5">
      <c r="A2996" s="390">
        <v>2637</v>
      </c>
      <c r="B2996" s="418" t="s">
        <v>6951</v>
      </c>
      <c r="C2996" s="420" t="s">
        <v>89</v>
      </c>
      <c r="D2996" s="412"/>
      <c r="E2996" s="412">
        <v>0.43</v>
      </c>
    </row>
    <row r="2997" spans="1:5" ht="25.5">
      <c r="A2997" s="389">
        <v>2642</v>
      </c>
      <c r="B2997" s="419" t="s">
        <v>6952</v>
      </c>
      <c r="C2997" s="421" t="s">
        <v>89</v>
      </c>
      <c r="D2997" s="413"/>
      <c r="E2997" s="413">
        <v>4.72</v>
      </c>
    </row>
    <row r="2998" spans="1:5" ht="25.5">
      <c r="A2998" s="390">
        <v>2641</v>
      </c>
      <c r="B2998" s="418" t="s">
        <v>11008</v>
      </c>
      <c r="C2998" s="420" t="s">
        <v>89</v>
      </c>
      <c r="D2998" s="412"/>
      <c r="E2998" s="412">
        <v>10.67</v>
      </c>
    </row>
    <row r="2999" spans="1:5" ht="25.5">
      <c r="A2999" s="389">
        <v>2643</v>
      </c>
      <c r="B2999" s="419" t="s">
        <v>11009</v>
      </c>
      <c r="C2999" s="421" t="s">
        <v>89</v>
      </c>
      <c r="D2999" s="413"/>
      <c r="E2999" s="413">
        <v>1.7</v>
      </c>
    </row>
    <row r="3000" spans="1:5" ht="25.5">
      <c r="A3000" s="390">
        <v>12404</v>
      </c>
      <c r="B3000" s="418" t="s">
        <v>6953</v>
      </c>
      <c r="C3000" s="420" t="s">
        <v>89</v>
      </c>
      <c r="D3000" s="412"/>
      <c r="E3000" s="412">
        <v>5.55</v>
      </c>
    </row>
    <row r="3001" spans="1:5">
      <c r="A3001" s="389">
        <v>3939</v>
      </c>
      <c r="B3001" s="419" t="s">
        <v>6954</v>
      </c>
      <c r="C3001" s="421" t="s">
        <v>89</v>
      </c>
      <c r="D3001" s="413"/>
      <c r="E3001" s="413">
        <v>11.28</v>
      </c>
    </row>
    <row r="3002" spans="1:5">
      <c r="A3002" s="390">
        <v>3911</v>
      </c>
      <c r="B3002" s="418" t="s">
        <v>6955</v>
      </c>
      <c r="C3002" s="420" t="s">
        <v>89</v>
      </c>
      <c r="D3002" s="412"/>
      <c r="E3002" s="412">
        <v>8.3699999999999992</v>
      </c>
    </row>
    <row r="3003" spans="1:5">
      <c r="A3003" s="389">
        <v>3908</v>
      </c>
      <c r="B3003" s="419" t="s">
        <v>6956</v>
      </c>
      <c r="C3003" s="421" t="s">
        <v>89</v>
      </c>
      <c r="D3003" s="413"/>
      <c r="E3003" s="413">
        <v>2.75</v>
      </c>
    </row>
    <row r="3004" spans="1:5">
      <c r="A3004" s="390">
        <v>3910</v>
      </c>
      <c r="B3004" s="418" t="s">
        <v>6957</v>
      </c>
      <c r="C3004" s="420" t="s">
        <v>89</v>
      </c>
      <c r="D3004" s="412"/>
      <c r="E3004" s="412">
        <v>5.92</v>
      </c>
    </row>
    <row r="3005" spans="1:5">
      <c r="A3005" s="389">
        <v>3913</v>
      </c>
      <c r="B3005" s="419" t="s">
        <v>13542</v>
      </c>
      <c r="C3005" s="421" t="s">
        <v>89</v>
      </c>
      <c r="D3005" s="413"/>
      <c r="E3005" s="413">
        <v>32.49</v>
      </c>
    </row>
    <row r="3006" spans="1:5">
      <c r="A3006" s="390">
        <v>3912</v>
      </c>
      <c r="B3006" s="418" t="s">
        <v>6958</v>
      </c>
      <c r="C3006" s="420" t="s">
        <v>89</v>
      </c>
      <c r="D3006" s="412"/>
      <c r="E3006" s="412">
        <v>16.97</v>
      </c>
    </row>
    <row r="3007" spans="1:5">
      <c r="A3007" s="389">
        <v>3909</v>
      </c>
      <c r="B3007" s="419" t="s">
        <v>6959</v>
      </c>
      <c r="C3007" s="421" t="s">
        <v>89</v>
      </c>
      <c r="D3007" s="413"/>
      <c r="E3007" s="413">
        <v>4.0199999999999996</v>
      </c>
    </row>
    <row r="3008" spans="1:5">
      <c r="A3008" s="390">
        <v>3914</v>
      </c>
      <c r="B3008" s="418" t="s">
        <v>6960</v>
      </c>
      <c r="C3008" s="420" t="s">
        <v>89</v>
      </c>
      <c r="D3008" s="412"/>
      <c r="E3008" s="412">
        <v>47.94</v>
      </c>
    </row>
    <row r="3009" spans="1:5">
      <c r="A3009" s="389">
        <v>3915</v>
      </c>
      <c r="B3009" s="419" t="s">
        <v>6961</v>
      </c>
      <c r="C3009" s="421" t="s">
        <v>89</v>
      </c>
      <c r="D3009" s="413"/>
      <c r="E3009" s="413">
        <v>70.97</v>
      </c>
    </row>
    <row r="3010" spans="1:5">
      <c r="A3010" s="390">
        <v>3916</v>
      </c>
      <c r="B3010" s="418" t="s">
        <v>6962</v>
      </c>
      <c r="C3010" s="420" t="s">
        <v>89</v>
      </c>
      <c r="D3010" s="412"/>
      <c r="E3010" s="412">
        <v>139.30000000000001</v>
      </c>
    </row>
    <row r="3011" spans="1:5">
      <c r="A3011" s="389">
        <v>3917</v>
      </c>
      <c r="B3011" s="419" t="s">
        <v>14829</v>
      </c>
      <c r="C3011" s="421" t="s">
        <v>89</v>
      </c>
      <c r="D3011" s="413"/>
      <c r="E3011" s="413">
        <v>198.85</v>
      </c>
    </row>
    <row r="3012" spans="1:5" ht="25.5">
      <c r="A3012" s="390">
        <v>3878</v>
      </c>
      <c r="B3012" s="418" t="s">
        <v>6963</v>
      </c>
      <c r="C3012" s="420" t="s">
        <v>89</v>
      </c>
      <c r="D3012" s="412"/>
      <c r="E3012" s="412">
        <v>3.72</v>
      </c>
    </row>
    <row r="3013" spans="1:5" ht="25.5">
      <c r="A3013" s="389">
        <v>3877</v>
      </c>
      <c r="B3013" s="419" t="s">
        <v>6964</v>
      </c>
      <c r="C3013" s="421" t="s">
        <v>89</v>
      </c>
      <c r="D3013" s="413"/>
      <c r="E3013" s="413">
        <v>3.45</v>
      </c>
    </row>
    <row r="3014" spans="1:5" ht="25.5">
      <c r="A3014" s="390">
        <v>3883</v>
      </c>
      <c r="B3014" s="418" t="s">
        <v>6965</v>
      </c>
      <c r="C3014" s="420" t="s">
        <v>89</v>
      </c>
      <c r="D3014" s="412"/>
      <c r="E3014" s="412">
        <v>0.68</v>
      </c>
    </row>
    <row r="3015" spans="1:5" ht="25.5">
      <c r="A3015" s="389">
        <v>3876</v>
      </c>
      <c r="B3015" s="419" t="s">
        <v>6966</v>
      </c>
      <c r="C3015" s="421" t="s">
        <v>89</v>
      </c>
      <c r="D3015" s="413"/>
      <c r="E3015" s="413">
        <v>2.0499999999999998</v>
      </c>
    </row>
    <row r="3016" spans="1:5" ht="25.5">
      <c r="A3016" s="390">
        <v>3902</v>
      </c>
      <c r="B3016" s="418" t="s">
        <v>6967</v>
      </c>
      <c r="C3016" s="420" t="s">
        <v>89</v>
      </c>
      <c r="D3016" s="412"/>
      <c r="E3016" s="412">
        <v>11.12</v>
      </c>
    </row>
    <row r="3017" spans="1:5" ht="25.5">
      <c r="A3017" s="389">
        <v>3879</v>
      </c>
      <c r="B3017" s="419" t="s">
        <v>6968</v>
      </c>
      <c r="C3017" s="421" t="s">
        <v>89</v>
      </c>
      <c r="D3017" s="413"/>
      <c r="E3017" s="413">
        <v>7.57</v>
      </c>
    </row>
    <row r="3018" spans="1:5" ht="25.5">
      <c r="A3018" s="390">
        <v>3884</v>
      </c>
      <c r="B3018" s="418" t="s">
        <v>6969</v>
      </c>
      <c r="C3018" s="420" t="s">
        <v>89</v>
      </c>
      <c r="D3018" s="412"/>
      <c r="E3018" s="412">
        <v>1.05</v>
      </c>
    </row>
    <row r="3019" spans="1:5" ht="25.5">
      <c r="A3019" s="389">
        <v>3880</v>
      </c>
      <c r="B3019" s="419" t="s">
        <v>6970</v>
      </c>
      <c r="C3019" s="421" t="s">
        <v>89</v>
      </c>
      <c r="D3019" s="413"/>
      <c r="E3019" s="413">
        <v>13.42</v>
      </c>
    </row>
    <row r="3020" spans="1:5" ht="25.5">
      <c r="A3020" s="390">
        <v>3901</v>
      </c>
      <c r="B3020" s="418" t="s">
        <v>6971</v>
      </c>
      <c r="C3020" s="420" t="s">
        <v>89</v>
      </c>
      <c r="D3020" s="412"/>
      <c r="E3020" s="412">
        <v>22.45</v>
      </c>
    </row>
    <row r="3021" spans="1:5" ht="25.5">
      <c r="A3021" s="389">
        <v>1898</v>
      </c>
      <c r="B3021" s="419" t="s">
        <v>6972</v>
      </c>
      <c r="C3021" s="421" t="s">
        <v>89</v>
      </c>
      <c r="D3021" s="413"/>
      <c r="E3021" s="413">
        <v>0.91</v>
      </c>
    </row>
    <row r="3022" spans="1:5" ht="25.5">
      <c r="A3022" s="390">
        <v>1904</v>
      </c>
      <c r="B3022" s="418" t="s">
        <v>6973</v>
      </c>
      <c r="C3022" s="420" t="s">
        <v>89</v>
      </c>
      <c r="D3022" s="412"/>
      <c r="E3022" s="412">
        <v>0.97</v>
      </c>
    </row>
    <row r="3023" spans="1:5" ht="25.5">
      <c r="A3023" s="389">
        <v>1899</v>
      </c>
      <c r="B3023" s="419" t="s">
        <v>14830</v>
      </c>
      <c r="C3023" s="421" t="s">
        <v>89</v>
      </c>
      <c r="D3023" s="413"/>
      <c r="E3023" s="413">
        <v>1.02</v>
      </c>
    </row>
    <row r="3024" spans="1:5" ht="25.5">
      <c r="A3024" s="390">
        <v>1900</v>
      </c>
      <c r="B3024" s="418" t="s">
        <v>6974</v>
      </c>
      <c r="C3024" s="420" t="s">
        <v>89</v>
      </c>
      <c r="D3024" s="412"/>
      <c r="E3024" s="412">
        <v>1.61</v>
      </c>
    </row>
    <row r="3025" spans="1:5" ht="25.5">
      <c r="A3025" s="389">
        <v>1893</v>
      </c>
      <c r="B3025" s="419" t="s">
        <v>6975</v>
      </c>
      <c r="C3025" s="421" t="s">
        <v>89</v>
      </c>
      <c r="D3025" s="413"/>
      <c r="E3025" s="413">
        <v>4.29</v>
      </c>
    </row>
    <row r="3026" spans="1:5" ht="25.5">
      <c r="A3026" s="390">
        <v>1902</v>
      </c>
      <c r="B3026" s="418" t="s">
        <v>6976</v>
      </c>
      <c r="C3026" s="420" t="s">
        <v>89</v>
      </c>
      <c r="D3026" s="412"/>
      <c r="E3026" s="412">
        <v>3.43</v>
      </c>
    </row>
    <row r="3027" spans="1:5">
      <c r="A3027" s="389">
        <v>1901</v>
      </c>
      <c r="B3027" s="419" t="s">
        <v>6977</v>
      </c>
      <c r="C3027" s="421" t="s">
        <v>89</v>
      </c>
      <c r="D3027" s="413"/>
      <c r="E3027" s="413">
        <v>1.07</v>
      </c>
    </row>
    <row r="3028" spans="1:5">
      <c r="A3028" s="390">
        <v>1892</v>
      </c>
      <c r="B3028" s="418" t="s">
        <v>6978</v>
      </c>
      <c r="C3028" s="420" t="s">
        <v>89</v>
      </c>
      <c r="D3028" s="412"/>
      <c r="E3028" s="412">
        <v>2.04</v>
      </c>
    </row>
    <row r="3029" spans="1:5" ht="25.5">
      <c r="A3029" s="389">
        <v>1907</v>
      </c>
      <c r="B3029" s="419" t="s">
        <v>6979</v>
      </c>
      <c r="C3029" s="421" t="s">
        <v>89</v>
      </c>
      <c r="D3029" s="413"/>
      <c r="E3029" s="413">
        <v>18.84</v>
      </c>
    </row>
    <row r="3030" spans="1:5">
      <c r="A3030" s="390">
        <v>1894</v>
      </c>
      <c r="B3030" s="418" t="s">
        <v>6980</v>
      </c>
      <c r="C3030" s="420" t="s">
        <v>89</v>
      </c>
      <c r="D3030" s="412"/>
      <c r="E3030" s="412">
        <v>6.92</v>
      </c>
    </row>
    <row r="3031" spans="1:5">
      <c r="A3031" s="389">
        <v>1891</v>
      </c>
      <c r="B3031" s="419" t="s">
        <v>6981</v>
      </c>
      <c r="C3031" s="421" t="s">
        <v>89</v>
      </c>
      <c r="D3031" s="413"/>
      <c r="E3031" s="413">
        <v>1.61</v>
      </c>
    </row>
    <row r="3032" spans="1:5">
      <c r="A3032" s="390">
        <v>1896</v>
      </c>
      <c r="B3032" s="418" t="s">
        <v>6982</v>
      </c>
      <c r="C3032" s="420" t="s">
        <v>89</v>
      </c>
      <c r="D3032" s="412"/>
      <c r="E3032" s="412">
        <v>22.97</v>
      </c>
    </row>
    <row r="3033" spans="1:5">
      <c r="A3033" s="389">
        <v>1895</v>
      </c>
      <c r="B3033" s="419" t="s">
        <v>6983</v>
      </c>
      <c r="C3033" s="421" t="s">
        <v>89</v>
      </c>
      <c r="D3033" s="413"/>
      <c r="E3033" s="413">
        <v>44.6</v>
      </c>
    </row>
    <row r="3034" spans="1:5" ht="25.5">
      <c r="A3034" s="390">
        <v>3867</v>
      </c>
      <c r="B3034" s="418" t="s">
        <v>6984</v>
      </c>
      <c r="C3034" s="420" t="s">
        <v>89</v>
      </c>
      <c r="D3034" s="412"/>
      <c r="E3034" s="412">
        <v>49.46</v>
      </c>
    </row>
    <row r="3035" spans="1:5" ht="25.5">
      <c r="A3035" s="389">
        <v>3861</v>
      </c>
      <c r="B3035" s="419" t="s">
        <v>6985</v>
      </c>
      <c r="C3035" s="421" t="s">
        <v>89</v>
      </c>
      <c r="D3035" s="413"/>
      <c r="E3035" s="413">
        <v>0.47</v>
      </c>
    </row>
    <row r="3036" spans="1:5" ht="25.5">
      <c r="A3036" s="390">
        <v>3904</v>
      </c>
      <c r="B3036" s="418" t="s">
        <v>6986</v>
      </c>
      <c r="C3036" s="420" t="s">
        <v>89</v>
      </c>
      <c r="D3036" s="412"/>
      <c r="E3036" s="412">
        <v>0.57999999999999996</v>
      </c>
    </row>
    <row r="3037" spans="1:5" ht="25.5">
      <c r="A3037" s="389">
        <v>3903</v>
      </c>
      <c r="B3037" s="419" t="s">
        <v>6987</v>
      </c>
      <c r="C3037" s="421" t="s">
        <v>89</v>
      </c>
      <c r="D3037" s="413"/>
      <c r="E3037" s="413">
        <v>1.1000000000000001</v>
      </c>
    </row>
    <row r="3038" spans="1:5" ht="25.5">
      <c r="A3038" s="390">
        <v>3862</v>
      </c>
      <c r="B3038" s="418" t="s">
        <v>6988</v>
      </c>
      <c r="C3038" s="420" t="s">
        <v>89</v>
      </c>
      <c r="D3038" s="412"/>
      <c r="E3038" s="412">
        <v>2.63</v>
      </c>
    </row>
    <row r="3039" spans="1:5" ht="25.5">
      <c r="A3039" s="389">
        <v>3863</v>
      </c>
      <c r="B3039" s="419" t="s">
        <v>6989</v>
      </c>
      <c r="C3039" s="421" t="s">
        <v>89</v>
      </c>
      <c r="D3039" s="413"/>
      <c r="E3039" s="413">
        <v>2.37</v>
      </c>
    </row>
    <row r="3040" spans="1:5" ht="25.5">
      <c r="A3040" s="390">
        <v>3864</v>
      </c>
      <c r="B3040" s="418" t="s">
        <v>6990</v>
      </c>
      <c r="C3040" s="420" t="s">
        <v>89</v>
      </c>
      <c r="D3040" s="412"/>
      <c r="E3040" s="412">
        <v>9.93</v>
      </c>
    </row>
    <row r="3041" spans="1:5" ht="25.5">
      <c r="A3041" s="389">
        <v>3865</v>
      </c>
      <c r="B3041" s="419" t="s">
        <v>6991</v>
      </c>
      <c r="C3041" s="421" t="s">
        <v>89</v>
      </c>
      <c r="D3041" s="413"/>
      <c r="E3041" s="413">
        <v>12.77</v>
      </c>
    </row>
    <row r="3042" spans="1:5" ht="25.5">
      <c r="A3042" s="390">
        <v>3866</v>
      </c>
      <c r="B3042" s="418" t="s">
        <v>6992</v>
      </c>
      <c r="C3042" s="420" t="s">
        <v>89</v>
      </c>
      <c r="D3042" s="412"/>
      <c r="E3042" s="412">
        <v>36.32</v>
      </c>
    </row>
    <row r="3043" spans="1:5" ht="25.5">
      <c r="A3043" s="389">
        <v>3859</v>
      </c>
      <c r="B3043" s="419" t="s">
        <v>6993</v>
      </c>
      <c r="C3043" s="421" t="s">
        <v>89</v>
      </c>
      <c r="D3043" s="413"/>
      <c r="E3043" s="413">
        <v>0.79</v>
      </c>
    </row>
    <row r="3044" spans="1:5" ht="25.5">
      <c r="A3044" s="390">
        <v>3906</v>
      </c>
      <c r="B3044" s="418" t="s">
        <v>6994</v>
      </c>
      <c r="C3044" s="420" t="s">
        <v>89</v>
      </c>
      <c r="D3044" s="412"/>
      <c r="E3044" s="412">
        <v>0.95</v>
      </c>
    </row>
    <row r="3045" spans="1:5" ht="25.5">
      <c r="A3045" s="389">
        <v>3860</v>
      </c>
      <c r="B3045" s="419" t="s">
        <v>6995</v>
      </c>
      <c r="C3045" s="421" t="s">
        <v>89</v>
      </c>
      <c r="D3045" s="413"/>
      <c r="E3045" s="413">
        <v>2.79</v>
      </c>
    </row>
    <row r="3046" spans="1:5" ht="25.5">
      <c r="A3046" s="390">
        <v>3905</v>
      </c>
      <c r="B3046" s="418" t="s">
        <v>6996</v>
      </c>
      <c r="C3046" s="420" t="s">
        <v>89</v>
      </c>
      <c r="D3046" s="412"/>
      <c r="E3046" s="412">
        <v>7.83</v>
      </c>
    </row>
    <row r="3047" spans="1:5" ht="25.5">
      <c r="A3047" s="389">
        <v>3871</v>
      </c>
      <c r="B3047" s="419" t="s">
        <v>6997</v>
      </c>
      <c r="C3047" s="421" t="s">
        <v>89</v>
      </c>
      <c r="D3047" s="413"/>
      <c r="E3047" s="413">
        <v>19.079999999999998</v>
      </c>
    </row>
    <row r="3048" spans="1:5" ht="25.5">
      <c r="A3048" s="390">
        <v>3855</v>
      </c>
      <c r="B3048" s="418" t="s">
        <v>6998</v>
      </c>
      <c r="C3048" s="420" t="s">
        <v>89</v>
      </c>
      <c r="D3048" s="412"/>
      <c r="E3048" s="412">
        <v>3.78</v>
      </c>
    </row>
    <row r="3049" spans="1:5" ht="25.5">
      <c r="A3049" s="389">
        <v>3870</v>
      </c>
      <c r="B3049" s="419" t="s">
        <v>6999</v>
      </c>
      <c r="C3049" s="421" t="s">
        <v>89</v>
      </c>
      <c r="D3049" s="413"/>
      <c r="E3049" s="413">
        <v>5.05</v>
      </c>
    </row>
    <row r="3050" spans="1:5">
      <c r="A3050" s="390">
        <v>12892</v>
      </c>
      <c r="B3050" s="418" t="s">
        <v>7000</v>
      </c>
      <c r="C3050" s="420" t="s">
        <v>2689</v>
      </c>
      <c r="D3050" s="412"/>
      <c r="E3050" s="412">
        <v>10</v>
      </c>
    </row>
    <row r="3051" spans="1:5" ht="25.5">
      <c r="A3051" s="389">
        <v>12407</v>
      </c>
      <c r="B3051" s="419" t="s">
        <v>11010</v>
      </c>
      <c r="C3051" s="421" t="s">
        <v>89</v>
      </c>
      <c r="D3051" s="413"/>
      <c r="E3051" s="413">
        <v>12.28</v>
      </c>
    </row>
    <row r="3052" spans="1:5" ht="25.5">
      <c r="A3052" s="390">
        <v>12408</v>
      </c>
      <c r="B3052" s="418" t="s">
        <v>11011</v>
      </c>
      <c r="C3052" s="420" t="s">
        <v>89</v>
      </c>
      <c r="D3052" s="412"/>
      <c r="E3052" s="412">
        <v>7.59</v>
      </c>
    </row>
    <row r="3053" spans="1:5" ht="25.5">
      <c r="A3053" s="389">
        <v>12409</v>
      </c>
      <c r="B3053" s="419" t="s">
        <v>13543</v>
      </c>
      <c r="C3053" s="421" t="s">
        <v>89</v>
      </c>
      <c r="D3053" s="413"/>
      <c r="E3053" s="413">
        <v>7.59</v>
      </c>
    </row>
    <row r="3054" spans="1:5" ht="25.5">
      <c r="A3054" s="390">
        <v>12410</v>
      </c>
      <c r="B3054" s="418" t="s">
        <v>7001</v>
      </c>
      <c r="C3054" s="420" t="s">
        <v>89</v>
      </c>
      <c r="D3054" s="412"/>
      <c r="E3054" s="412">
        <v>5.25</v>
      </c>
    </row>
    <row r="3055" spans="1:5" ht="25.5">
      <c r="A3055" s="389">
        <v>3936</v>
      </c>
      <c r="B3055" s="419" t="s">
        <v>7002</v>
      </c>
      <c r="C3055" s="421" t="s">
        <v>89</v>
      </c>
      <c r="D3055" s="413"/>
      <c r="E3055" s="413">
        <v>11.09</v>
      </c>
    </row>
    <row r="3056" spans="1:5" ht="25.5">
      <c r="A3056" s="390">
        <v>3922</v>
      </c>
      <c r="B3056" s="418" t="s">
        <v>7003</v>
      </c>
      <c r="C3056" s="420" t="s">
        <v>89</v>
      </c>
      <c r="D3056" s="412"/>
      <c r="E3056" s="412">
        <v>10.09</v>
      </c>
    </row>
    <row r="3057" spans="1:5" ht="25.5">
      <c r="A3057" s="389">
        <v>3924</v>
      </c>
      <c r="B3057" s="419" t="s">
        <v>7004</v>
      </c>
      <c r="C3057" s="421" t="s">
        <v>89</v>
      </c>
      <c r="D3057" s="413"/>
      <c r="E3057" s="413">
        <v>11.24</v>
      </c>
    </row>
    <row r="3058" spans="1:5" ht="25.5">
      <c r="A3058" s="390">
        <v>3923</v>
      </c>
      <c r="B3058" s="418" t="s">
        <v>7005</v>
      </c>
      <c r="C3058" s="420" t="s">
        <v>89</v>
      </c>
      <c r="D3058" s="412"/>
      <c r="E3058" s="412">
        <v>10.9</v>
      </c>
    </row>
    <row r="3059" spans="1:5" ht="25.5">
      <c r="A3059" s="389">
        <v>3937</v>
      </c>
      <c r="B3059" s="419" t="s">
        <v>14831</v>
      </c>
      <c r="C3059" s="421" t="s">
        <v>89</v>
      </c>
      <c r="D3059" s="413"/>
      <c r="E3059" s="413">
        <v>8.15</v>
      </c>
    </row>
    <row r="3060" spans="1:5" ht="25.5">
      <c r="A3060" s="390">
        <v>3921</v>
      </c>
      <c r="B3060" s="418" t="s">
        <v>7006</v>
      </c>
      <c r="C3060" s="420" t="s">
        <v>89</v>
      </c>
      <c r="D3060" s="412"/>
      <c r="E3060" s="412">
        <v>8.3000000000000007</v>
      </c>
    </row>
    <row r="3061" spans="1:5" ht="25.5">
      <c r="A3061" s="389">
        <v>3920</v>
      </c>
      <c r="B3061" s="419" t="s">
        <v>7007</v>
      </c>
      <c r="C3061" s="421" t="s">
        <v>89</v>
      </c>
      <c r="D3061" s="413"/>
      <c r="E3061" s="413">
        <v>8.15</v>
      </c>
    </row>
    <row r="3062" spans="1:5" ht="25.5">
      <c r="A3062" s="390">
        <v>3938</v>
      </c>
      <c r="B3062" s="418" t="s">
        <v>7008</v>
      </c>
      <c r="C3062" s="420" t="s">
        <v>89</v>
      </c>
      <c r="D3062" s="412"/>
      <c r="E3062" s="412">
        <v>5.95</v>
      </c>
    </row>
    <row r="3063" spans="1:5" ht="25.5">
      <c r="A3063" s="389">
        <v>3919</v>
      </c>
      <c r="B3063" s="419" t="s">
        <v>7009</v>
      </c>
      <c r="C3063" s="421" t="s">
        <v>89</v>
      </c>
      <c r="D3063" s="413"/>
      <c r="E3063" s="413">
        <v>6.03</v>
      </c>
    </row>
    <row r="3064" spans="1:5" ht="25.5">
      <c r="A3064" s="390">
        <v>3927</v>
      </c>
      <c r="B3064" s="418" t="s">
        <v>7010</v>
      </c>
      <c r="C3064" s="420" t="s">
        <v>89</v>
      </c>
      <c r="D3064" s="412"/>
      <c r="E3064" s="412">
        <v>31.82</v>
      </c>
    </row>
    <row r="3065" spans="1:5" ht="25.5">
      <c r="A3065" s="389">
        <v>3928</v>
      </c>
      <c r="B3065" s="419" t="s">
        <v>7011</v>
      </c>
      <c r="C3065" s="421" t="s">
        <v>89</v>
      </c>
      <c r="D3065" s="413"/>
      <c r="E3065" s="413">
        <v>31.82</v>
      </c>
    </row>
    <row r="3066" spans="1:5" ht="25.5">
      <c r="A3066" s="390">
        <v>3926</v>
      </c>
      <c r="B3066" s="418" t="s">
        <v>7012</v>
      </c>
      <c r="C3066" s="420" t="s">
        <v>89</v>
      </c>
      <c r="D3066" s="412"/>
      <c r="E3066" s="412">
        <v>17.079999999999998</v>
      </c>
    </row>
    <row r="3067" spans="1:5" ht="25.5">
      <c r="A3067" s="389">
        <v>3935</v>
      </c>
      <c r="B3067" s="419" t="s">
        <v>7013</v>
      </c>
      <c r="C3067" s="421" t="s">
        <v>89</v>
      </c>
      <c r="D3067" s="413"/>
      <c r="E3067" s="413">
        <v>17.05</v>
      </c>
    </row>
    <row r="3068" spans="1:5">
      <c r="A3068" s="390">
        <v>3925</v>
      </c>
      <c r="B3068" s="418" t="s">
        <v>7014</v>
      </c>
      <c r="C3068" s="420" t="s">
        <v>89</v>
      </c>
      <c r="D3068" s="412"/>
      <c r="E3068" s="412">
        <v>16.899999999999999</v>
      </c>
    </row>
    <row r="3069" spans="1:5" ht="25.5">
      <c r="A3069" s="389">
        <v>12406</v>
      </c>
      <c r="B3069" s="419" t="s">
        <v>7015</v>
      </c>
      <c r="C3069" s="421" t="s">
        <v>89</v>
      </c>
      <c r="D3069" s="413"/>
      <c r="E3069" s="413">
        <v>4.0199999999999996</v>
      </c>
    </row>
    <row r="3070" spans="1:5" ht="25.5">
      <c r="A3070" s="390">
        <v>3929</v>
      </c>
      <c r="B3070" s="418" t="s">
        <v>7016</v>
      </c>
      <c r="C3070" s="420" t="s">
        <v>89</v>
      </c>
      <c r="D3070" s="412"/>
      <c r="E3070" s="412">
        <v>46.37</v>
      </c>
    </row>
    <row r="3071" spans="1:5" ht="25.5">
      <c r="A3071" s="389">
        <v>3931</v>
      </c>
      <c r="B3071" s="419" t="s">
        <v>14832</v>
      </c>
      <c r="C3071" s="421" t="s">
        <v>89</v>
      </c>
      <c r="D3071" s="413"/>
      <c r="E3071" s="413">
        <v>46.37</v>
      </c>
    </row>
    <row r="3072" spans="1:5">
      <c r="A3072" s="390">
        <v>3930</v>
      </c>
      <c r="B3072" s="418" t="s">
        <v>7017</v>
      </c>
      <c r="C3072" s="420" t="s">
        <v>89</v>
      </c>
      <c r="D3072" s="412"/>
      <c r="E3072" s="412">
        <v>46.37</v>
      </c>
    </row>
    <row r="3073" spans="1:5" ht="25.5">
      <c r="A3073" s="389">
        <v>3932</v>
      </c>
      <c r="B3073" s="419" t="s">
        <v>7018</v>
      </c>
      <c r="C3073" s="421" t="s">
        <v>89</v>
      </c>
      <c r="D3073" s="413"/>
      <c r="E3073" s="413">
        <v>69.22</v>
      </c>
    </row>
    <row r="3074" spans="1:5">
      <c r="A3074" s="390">
        <v>3933</v>
      </c>
      <c r="B3074" s="418" t="s">
        <v>7019</v>
      </c>
      <c r="C3074" s="420" t="s">
        <v>89</v>
      </c>
      <c r="D3074" s="412"/>
      <c r="E3074" s="412">
        <v>69.22</v>
      </c>
    </row>
    <row r="3075" spans="1:5">
      <c r="A3075" s="389">
        <v>3934</v>
      </c>
      <c r="B3075" s="419" t="s">
        <v>7020</v>
      </c>
      <c r="C3075" s="421" t="s">
        <v>89</v>
      </c>
      <c r="D3075" s="413"/>
      <c r="E3075" s="413">
        <v>70.42</v>
      </c>
    </row>
    <row r="3076" spans="1:5" ht="25.5">
      <c r="A3076" s="390">
        <v>3907</v>
      </c>
      <c r="B3076" s="418" t="s">
        <v>7021</v>
      </c>
      <c r="C3076" s="420" t="s">
        <v>89</v>
      </c>
      <c r="D3076" s="412"/>
      <c r="E3076" s="412">
        <v>2.16</v>
      </c>
    </row>
    <row r="3077" spans="1:5" ht="25.5">
      <c r="A3077" s="389">
        <v>3889</v>
      </c>
      <c r="B3077" s="419" t="s">
        <v>7022</v>
      </c>
      <c r="C3077" s="421" t="s">
        <v>89</v>
      </c>
      <c r="D3077" s="413"/>
      <c r="E3077" s="413">
        <v>1.58</v>
      </c>
    </row>
    <row r="3078" spans="1:5" ht="25.5">
      <c r="A3078" s="390">
        <v>3872</v>
      </c>
      <c r="B3078" s="418" t="s">
        <v>7023</v>
      </c>
      <c r="C3078" s="420" t="s">
        <v>89</v>
      </c>
      <c r="D3078" s="412"/>
      <c r="E3078" s="412">
        <v>2.4700000000000002</v>
      </c>
    </row>
    <row r="3079" spans="1:5" ht="25.5">
      <c r="A3079" s="389">
        <v>3868</v>
      </c>
      <c r="B3079" s="419" t="s">
        <v>7024</v>
      </c>
      <c r="C3079" s="421" t="s">
        <v>89</v>
      </c>
      <c r="D3079" s="413"/>
      <c r="E3079" s="413">
        <v>0.84</v>
      </c>
    </row>
    <row r="3080" spans="1:5" ht="25.5">
      <c r="A3080" s="390">
        <v>3869</v>
      </c>
      <c r="B3080" s="418" t="s">
        <v>7025</v>
      </c>
      <c r="C3080" s="420" t="s">
        <v>89</v>
      </c>
      <c r="D3080" s="412"/>
      <c r="E3080" s="412">
        <v>2.1</v>
      </c>
    </row>
    <row r="3081" spans="1:5" ht="25.5">
      <c r="A3081" s="389">
        <v>3850</v>
      </c>
      <c r="B3081" s="419" t="s">
        <v>7026</v>
      </c>
      <c r="C3081" s="421" t="s">
        <v>89</v>
      </c>
      <c r="D3081" s="413"/>
      <c r="E3081" s="413">
        <v>5.62</v>
      </c>
    </row>
    <row r="3082" spans="1:5" ht="25.5">
      <c r="A3082" s="390">
        <v>3874</v>
      </c>
      <c r="B3082" s="418" t="s">
        <v>7027</v>
      </c>
      <c r="C3082" s="420" t="s">
        <v>89</v>
      </c>
      <c r="D3082" s="412"/>
      <c r="E3082" s="412">
        <v>4.0999999999999996</v>
      </c>
    </row>
    <row r="3083" spans="1:5" ht="25.5">
      <c r="A3083" s="389">
        <v>3856</v>
      </c>
      <c r="B3083" s="419" t="s">
        <v>7028</v>
      </c>
      <c r="C3083" s="421" t="s">
        <v>89</v>
      </c>
      <c r="D3083" s="413"/>
      <c r="E3083" s="413">
        <v>1.37</v>
      </c>
    </row>
    <row r="3084" spans="1:5" ht="25.5">
      <c r="A3084" s="390">
        <v>3899</v>
      </c>
      <c r="B3084" s="418" t="s">
        <v>7029</v>
      </c>
      <c r="C3084" s="420" t="s">
        <v>89</v>
      </c>
      <c r="D3084" s="412"/>
      <c r="E3084" s="412">
        <v>4.26</v>
      </c>
    </row>
    <row r="3085" spans="1:5" ht="25.5">
      <c r="A3085" s="389">
        <v>3875</v>
      </c>
      <c r="B3085" s="419" t="s">
        <v>7030</v>
      </c>
      <c r="C3085" s="421" t="s">
        <v>89</v>
      </c>
      <c r="D3085" s="413"/>
      <c r="E3085" s="413">
        <v>2.0499999999999998</v>
      </c>
    </row>
    <row r="3086" spans="1:5" ht="25.5">
      <c r="A3086" s="390">
        <v>3898</v>
      </c>
      <c r="B3086" s="418" t="s">
        <v>7031</v>
      </c>
      <c r="C3086" s="420" t="s">
        <v>89</v>
      </c>
      <c r="D3086" s="412"/>
      <c r="E3086" s="412">
        <v>3.47</v>
      </c>
    </row>
    <row r="3087" spans="1:5" ht="25.5">
      <c r="A3087" s="389">
        <v>3837</v>
      </c>
      <c r="B3087" s="419" t="s">
        <v>7032</v>
      </c>
      <c r="C3087" s="421" t="s">
        <v>89</v>
      </c>
      <c r="D3087" s="413"/>
      <c r="E3087" s="413">
        <v>19.809999999999999</v>
      </c>
    </row>
    <row r="3088" spans="1:5" ht="25.5">
      <c r="A3088" s="390">
        <v>3845</v>
      </c>
      <c r="B3088" s="418" t="s">
        <v>7033</v>
      </c>
      <c r="C3088" s="420" t="s">
        <v>89</v>
      </c>
      <c r="D3088" s="412"/>
      <c r="E3088" s="412">
        <v>5.96</v>
      </c>
    </row>
    <row r="3089" spans="1:5" ht="25.5">
      <c r="A3089" s="389">
        <v>11045</v>
      </c>
      <c r="B3089" s="419" t="s">
        <v>7034</v>
      </c>
      <c r="C3089" s="421" t="s">
        <v>89</v>
      </c>
      <c r="D3089" s="413"/>
      <c r="E3089" s="413">
        <v>10.8</v>
      </c>
    </row>
    <row r="3090" spans="1:5" ht="25.5">
      <c r="A3090" s="390">
        <v>20170</v>
      </c>
      <c r="B3090" s="418" t="s">
        <v>7035</v>
      </c>
      <c r="C3090" s="420" t="s">
        <v>89</v>
      </c>
      <c r="D3090" s="412"/>
      <c r="E3090" s="412">
        <v>11.14</v>
      </c>
    </row>
    <row r="3091" spans="1:5" ht="25.5">
      <c r="A3091" s="389">
        <v>20171</v>
      </c>
      <c r="B3091" s="419" t="s">
        <v>7036</v>
      </c>
      <c r="C3091" s="421" t="s">
        <v>89</v>
      </c>
      <c r="D3091" s="413"/>
      <c r="E3091" s="413">
        <v>27.23</v>
      </c>
    </row>
    <row r="3092" spans="1:5" ht="25.5">
      <c r="A3092" s="390">
        <v>20167</v>
      </c>
      <c r="B3092" s="418" t="s">
        <v>7037</v>
      </c>
      <c r="C3092" s="420" t="s">
        <v>89</v>
      </c>
      <c r="D3092" s="412"/>
      <c r="E3092" s="412">
        <v>4.57</v>
      </c>
    </row>
    <row r="3093" spans="1:5" ht="25.5">
      <c r="A3093" s="389">
        <v>20168</v>
      </c>
      <c r="B3093" s="419" t="s">
        <v>7038</v>
      </c>
      <c r="C3093" s="421" t="s">
        <v>89</v>
      </c>
      <c r="D3093" s="413"/>
      <c r="E3093" s="413">
        <v>6.04</v>
      </c>
    </row>
    <row r="3094" spans="1:5" ht="25.5">
      <c r="A3094" s="390">
        <v>20169</v>
      </c>
      <c r="B3094" s="418" t="s">
        <v>7039</v>
      </c>
      <c r="C3094" s="420" t="s">
        <v>89</v>
      </c>
      <c r="D3094" s="412"/>
      <c r="E3094" s="412">
        <v>7.15</v>
      </c>
    </row>
    <row r="3095" spans="1:5" ht="25.5">
      <c r="A3095" s="389">
        <v>3897</v>
      </c>
      <c r="B3095" s="419" t="s">
        <v>7040</v>
      </c>
      <c r="C3095" s="421" t="s">
        <v>89</v>
      </c>
      <c r="D3095" s="413"/>
      <c r="E3095" s="413">
        <v>1</v>
      </c>
    </row>
    <row r="3096" spans="1:5" ht="25.5">
      <c r="A3096" s="390">
        <v>37429</v>
      </c>
      <c r="B3096" s="418" t="s">
        <v>13544</v>
      </c>
      <c r="C3096" s="420" t="s">
        <v>89</v>
      </c>
      <c r="D3096" s="412"/>
      <c r="E3096" s="412">
        <v>804.92</v>
      </c>
    </row>
    <row r="3097" spans="1:5" ht="25.5">
      <c r="A3097" s="389">
        <v>37426</v>
      </c>
      <c r="B3097" s="419" t="s">
        <v>13545</v>
      </c>
      <c r="C3097" s="421" t="s">
        <v>89</v>
      </c>
      <c r="D3097" s="413"/>
      <c r="E3097" s="413">
        <v>7.74</v>
      </c>
    </row>
    <row r="3098" spans="1:5" ht="25.5">
      <c r="A3098" s="390">
        <v>37427</v>
      </c>
      <c r="B3098" s="418" t="s">
        <v>13546</v>
      </c>
      <c r="C3098" s="420" t="s">
        <v>89</v>
      </c>
      <c r="D3098" s="412"/>
      <c r="E3098" s="412">
        <v>18.47</v>
      </c>
    </row>
    <row r="3099" spans="1:5" ht="25.5">
      <c r="A3099" s="389">
        <v>37424</v>
      </c>
      <c r="B3099" s="419" t="s">
        <v>13547</v>
      </c>
      <c r="C3099" s="421" t="s">
        <v>89</v>
      </c>
      <c r="D3099" s="413"/>
      <c r="E3099" s="413">
        <v>3.56</v>
      </c>
    </row>
    <row r="3100" spans="1:5" ht="25.5">
      <c r="A3100" s="390">
        <v>37428</v>
      </c>
      <c r="B3100" s="418" t="s">
        <v>13548</v>
      </c>
      <c r="C3100" s="420" t="s">
        <v>89</v>
      </c>
      <c r="D3100" s="412"/>
      <c r="E3100" s="412">
        <v>63.65</v>
      </c>
    </row>
    <row r="3101" spans="1:5" ht="25.5">
      <c r="A3101" s="389">
        <v>37425</v>
      </c>
      <c r="B3101" s="419" t="s">
        <v>13549</v>
      </c>
      <c r="C3101" s="421" t="s">
        <v>89</v>
      </c>
      <c r="D3101" s="413"/>
      <c r="E3101" s="413">
        <v>3.84</v>
      </c>
    </row>
    <row r="3102" spans="1:5" ht="25.5">
      <c r="A3102" s="390">
        <v>26037</v>
      </c>
      <c r="B3102" s="418" t="s">
        <v>7041</v>
      </c>
      <c r="C3102" s="420" t="s">
        <v>2688</v>
      </c>
      <c r="D3102" s="412"/>
      <c r="E3102" s="412">
        <v>520.55999999999995</v>
      </c>
    </row>
    <row r="3103" spans="1:5" ht="25.5">
      <c r="A3103" s="389">
        <v>11519</v>
      </c>
      <c r="B3103" s="419" t="s">
        <v>7042</v>
      </c>
      <c r="C3103" s="421" t="s">
        <v>2689</v>
      </c>
      <c r="D3103" s="413"/>
      <c r="E3103" s="413">
        <v>31.42</v>
      </c>
    </row>
    <row r="3104" spans="1:5">
      <c r="A3104" s="390">
        <v>11520</v>
      </c>
      <c r="B3104" s="418" t="s">
        <v>7043</v>
      </c>
      <c r="C3104" s="420" t="s">
        <v>2689</v>
      </c>
      <c r="D3104" s="412"/>
      <c r="E3104" s="412">
        <v>8.52</v>
      </c>
    </row>
    <row r="3105" spans="1:5" ht="25.5">
      <c r="A3105" s="389">
        <v>11518</v>
      </c>
      <c r="B3105" s="419" t="s">
        <v>7044</v>
      </c>
      <c r="C3105" s="421" t="s">
        <v>2689</v>
      </c>
      <c r="D3105" s="413"/>
      <c r="E3105" s="413">
        <v>97.46</v>
      </c>
    </row>
    <row r="3106" spans="1:5">
      <c r="A3106" s="390">
        <v>4244</v>
      </c>
      <c r="B3106" s="418" t="s">
        <v>7045</v>
      </c>
      <c r="C3106" s="420" t="s">
        <v>19</v>
      </c>
      <c r="D3106" s="412"/>
      <c r="E3106" s="412">
        <v>14.04</v>
      </c>
    </row>
    <row r="3107" spans="1:5" ht="25.5">
      <c r="A3107" s="389">
        <v>3997</v>
      </c>
      <c r="B3107" s="419" t="s">
        <v>14833</v>
      </c>
      <c r="C3107" s="421" t="s">
        <v>52</v>
      </c>
      <c r="D3107" s="413"/>
      <c r="E3107" s="413">
        <v>3000</v>
      </c>
    </row>
    <row r="3108" spans="1:5" ht="25.5">
      <c r="A3108" s="390">
        <v>3989</v>
      </c>
      <c r="B3108" s="418" t="s">
        <v>7046</v>
      </c>
      <c r="C3108" s="420" t="s">
        <v>52</v>
      </c>
      <c r="D3108" s="412"/>
      <c r="E3108" s="412">
        <v>3325</v>
      </c>
    </row>
    <row r="3109" spans="1:5" ht="25.5">
      <c r="A3109" s="389">
        <v>4006</v>
      </c>
      <c r="B3109" s="419" t="s">
        <v>11012</v>
      </c>
      <c r="C3109" s="421" t="s">
        <v>52</v>
      </c>
      <c r="D3109" s="413"/>
      <c r="E3109" s="413">
        <v>382.59</v>
      </c>
    </row>
    <row r="3110" spans="1:5" ht="25.5">
      <c r="A3110" s="390">
        <v>4004</v>
      </c>
      <c r="B3110" s="418" t="s">
        <v>7047</v>
      </c>
      <c r="C3110" s="420" t="s">
        <v>52</v>
      </c>
      <c r="D3110" s="412"/>
      <c r="E3110" s="412">
        <v>2120</v>
      </c>
    </row>
    <row r="3111" spans="1:5" ht="25.5">
      <c r="A3111" s="389">
        <v>11836</v>
      </c>
      <c r="B3111" s="419" t="s">
        <v>7048</v>
      </c>
      <c r="C3111" s="421" t="s">
        <v>52</v>
      </c>
      <c r="D3111" s="413"/>
      <c r="E3111" s="413">
        <v>2510.5300000000002</v>
      </c>
    </row>
    <row r="3112" spans="1:5" ht="25.5">
      <c r="A3112" s="390">
        <v>37457</v>
      </c>
      <c r="B3112" s="418" t="s">
        <v>13550</v>
      </c>
      <c r="C3112" s="420" t="s">
        <v>86</v>
      </c>
      <c r="D3112" s="412"/>
      <c r="E3112" s="412">
        <v>2.02</v>
      </c>
    </row>
    <row r="3113" spans="1:5" ht="25.5">
      <c r="A3113" s="389">
        <v>37456</v>
      </c>
      <c r="B3113" s="419" t="s">
        <v>13551</v>
      </c>
      <c r="C3113" s="421" t="s">
        <v>86</v>
      </c>
      <c r="D3113" s="413"/>
      <c r="E3113" s="413">
        <v>1.07</v>
      </c>
    </row>
    <row r="3114" spans="1:5" ht="38.25">
      <c r="A3114" s="390">
        <v>37460</v>
      </c>
      <c r="B3114" s="418" t="s">
        <v>13552</v>
      </c>
      <c r="C3114" s="420" t="s">
        <v>86</v>
      </c>
      <c r="D3114" s="412"/>
      <c r="E3114" s="412">
        <v>10.25</v>
      </c>
    </row>
    <row r="3115" spans="1:5" ht="38.25">
      <c r="A3115" s="389">
        <v>37461</v>
      </c>
      <c r="B3115" s="419" t="s">
        <v>13553</v>
      </c>
      <c r="C3115" s="421" t="s">
        <v>86</v>
      </c>
      <c r="D3115" s="413"/>
      <c r="E3115" s="413">
        <v>7.5</v>
      </c>
    </row>
    <row r="3116" spans="1:5" ht="25.5">
      <c r="A3116" s="390">
        <v>37458</v>
      </c>
      <c r="B3116" s="418" t="s">
        <v>13554</v>
      </c>
      <c r="C3116" s="420" t="s">
        <v>86</v>
      </c>
      <c r="D3116" s="412"/>
      <c r="E3116" s="412">
        <v>3</v>
      </c>
    </row>
    <row r="3117" spans="1:5" ht="25.5">
      <c r="A3117" s="389">
        <v>37454</v>
      </c>
      <c r="B3117" s="419" t="s">
        <v>13555</v>
      </c>
      <c r="C3117" s="421" t="s">
        <v>86</v>
      </c>
      <c r="D3117" s="413"/>
      <c r="E3117" s="413">
        <v>0.79</v>
      </c>
    </row>
    <row r="3118" spans="1:5" ht="38.25">
      <c r="A3118" s="390">
        <v>37455</v>
      </c>
      <c r="B3118" s="418" t="s">
        <v>14834</v>
      </c>
      <c r="C3118" s="420" t="s">
        <v>86</v>
      </c>
      <c r="D3118" s="412"/>
      <c r="E3118" s="412">
        <v>1.33</v>
      </c>
    </row>
    <row r="3119" spans="1:5" ht="25.5">
      <c r="A3119" s="389">
        <v>37459</v>
      </c>
      <c r="B3119" s="419" t="s">
        <v>13556</v>
      </c>
      <c r="C3119" s="421" t="s">
        <v>86</v>
      </c>
      <c r="D3119" s="413"/>
      <c r="E3119" s="413">
        <v>4.22</v>
      </c>
    </row>
    <row r="3120" spans="1:5" ht="63.75">
      <c r="A3120" s="390">
        <v>21029</v>
      </c>
      <c r="B3120" s="418" t="s">
        <v>13557</v>
      </c>
      <c r="C3120" s="420" t="s">
        <v>89</v>
      </c>
      <c r="D3120" s="412"/>
      <c r="E3120" s="412">
        <v>214</v>
      </c>
    </row>
    <row r="3121" spans="1:5" ht="63.75">
      <c r="A3121" s="389">
        <v>21030</v>
      </c>
      <c r="B3121" s="419" t="s">
        <v>13558</v>
      </c>
      <c r="C3121" s="421" t="s">
        <v>89</v>
      </c>
      <c r="D3121" s="413"/>
      <c r="E3121" s="413">
        <v>263.79000000000002</v>
      </c>
    </row>
    <row r="3122" spans="1:5" ht="63.75">
      <c r="A3122" s="390">
        <v>21031</v>
      </c>
      <c r="B3122" s="418" t="s">
        <v>13559</v>
      </c>
      <c r="C3122" s="420" t="s">
        <v>89</v>
      </c>
      <c r="D3122" s="412"/>
      <c r="E3122" s="412">
        <v>328.42</v>
      </c>
    </row>
    <row r="3123" spans="1:5" ht="63.75">
      <c r="A3123" s="389">
        <v>21032</v>
      </c>
      <c r="B3123" s="419" t="s">
        <v>13560</v>
      </c>
      <c r="C3123" s="421" t="s">
        <v>89</v>
      </c>
      <c r="D3123" s="413"/>
      <c r="E3123" s="413">
        <v>350.66</v>
      </c>
    </row>
    <row r="3124" spans="1:5" ht="63.75">
      <c r="A3124" s="390">
        <v>37527</v>
      </c>
      <c r="B3124" s="418" t="s">
        <v>13561</v>
      </c>
      <c r="C3124" s="420" t="s">
        <v>89</v>
      </c>
      <c r="D3124" s="412"/>
      <c r="E3124" s="412">
        <v>316.76</v>
      </c>
    </row>
    <row r="3125" spans="1:5" ht="51">
      <c r="A3125" s="389">
        <v>37528</v>
      </c>
      <c r="B3125" s="419" t="s">
        <v>13562</v>
      </c>
      <c r="C3125" s="421" t="s">
        <v>89</v>
      </c>
      <c r="D3125" s="413"/>
      <c r="E3125" s="413">
        <v>377.68</v>
      </c>
    </row>
    <row r="3126" spans="1:5" ht="51">
      <c r="A3126" s="390">
        <v>37529</v>
      </c>
      <c r="B3126" s="418" t="s">
        <v>13563</v>
      </c>
      <c r="C3126" s="420" t="s">
        <v>89</v>
      </c>
      <c r="D3126" s="412"/>
      <c r="E3126" s="412">
        <v>381.39</v>
      </c>
    </row>
    <row r="3127" spans="1:5" ht="51">
      <c r="A3127" s="389">
        <v>37530</v>
      </c>
      <c r="B3127" s="419" t="s">
        <v>13564</v>
      </c>
      <c r="C3127" s="421" t="s">
        <v>89</v>
      </c>
      <c r="D3127" s="413"/>
      <c r="E3127" s="413">
        <v>497.92</v>
      </c>
    </row>
    <row r="3128" spans="1:5" ht="63.75">
      <c r="A3128" s="390">
        <v>21034</v>
      </c>
      <c r="B3128" s="418" t="s">
        <v>13565</v>
      </c>
      <c r="C3128" s="420" t="s">
        <v>89</v>
      </c>
      <c r="D3128" s="412"/>
      <c r="E3128" s="412">
        <v>424.82</v>
      </c>
    </row>
    <row r="3129" spans="1:5" ht="51">
      <c r="A3129" s="389">
        <v>37531</v>
      </c>
      <c r="B3129" s="419" t="s">
        <v>13566</v>
      </c>
      <c r="C3129" s="421" t="s">
        <v>89</v>
      </c>
      <c r="D3129" s="413"/>
      <c r="E3129" s="413">
        <v>535</v>
      </c>
    </row>
    <row r="3130" spans="1:5" ht="63.75">
      <c r="A3130" s="390">
        <v>21036</v>
      </c>
      <c r="B3130" s="418" t="s">
        <v>13567</v>
      </c>
      <c r="C3130" s="420" t="s">
        <v>89</v>
      </c>
      <c r="D3130" s="412"/>
      <c r="E3130" s="412">
        <v>650.48</v>
      </c>
    </row>
    <row r="3131" spans="1:5" ht="63.75">
      <c r="A3131" s="389">
        <v>21037</v>
      </c>
      <c r="B3131" s="419" t="s">
        <v>13568</v>
      </c>
      <c r="C3131" s="421" t="s">
        <v>89</v>
      </c>
      <c r="D3131" s="413"/>
      <c r="E3131" s="413">
        <v>741.58</v>
      </c>
    </row>
    <row r="3132" spans="1:5" ht="51">
      <c r="A3132" s="390">
        <v>20185</v>
      </c>
      <c r="B3132" s="418" t="s">
        <v>13569</v>
      </c>
      <c r="C3132" s="420" t="s">
        <v>86</v>
      </c>
      <c r="D3132" s="412"/>
      <c r="E3132" s="412">
        <v>12.2</v>
      </c>
    </row>
    <row r="3133" spans="1:5">
      <c r="A3133" s="389">
        <v>20260</v>
      </c>
      <c r="B3133" s="419" t="s">
        <v>7049</v>
      </c>
      <c r="C3133" s="421" t="s">
        <v>89</v>
      </c>
      <c r="D3133" s="413"/>
      <c r="E3133" s="413">
        <v>7.27</v>
      </c>
    </row>
    <row r="3134" spans="1:5" ht="63.75">
      <c r="A3134" s="390">
        <v>12899</v>
      </c>
      <c r="B3134" s="418" t="s">
        <v>11013</v>
      </c>
      <c r="C3134" s="420" t="s">
        <v>89</v>
      </c>
      <c r="D3134" s="412"/>
      <c r="E3134" s="412">
        <v>41.18</v>
      </c>
    </row>
    <row r="3135" spans="1:5" ht="51">
      <c r="A3135" s="389">
        <v>11621</v>
      </c>
      <c r="B3135" s="419" t="s">
        <v>11014</v>
      </c>
      <c r="C3135" s="421" t="s">
        <v>82</v>
      </c>
      <c r="D3135" s="413"/>
      <c r="E3135" s="413">
        <v>27.88</v>
      </c>
    </row>
    <row r="3136" spans="1:5" ht="51">
      <c r="A3136" s="390">
        <v>4014</v>
      </c>
      <c r="B3136" s="418" t="s">
        <v>11015</v>
      </c>
      <c r="C3136" s="420" t="s">
        <v>82</v>
      </c>
      <c r="D3136" s="412"/>
      <c r="E3136" s="412">
        <v>25.29</v>
      </c>
    </row>
    <row r="3137" spans="1:5" ht="38.25">
      <c r="A3137" s="389">
        <v>4015</v>
      </c>
      <c r="B3137" s="419" t="s">
        <v>11016</v>
      </c>
      <c r="C3137" s="421" t="s">
        <v>82</v>
      </c>
      <c r="D3137" s="413"/>
      <c r="E3137" s="413">
        <v>29.21</v>
      </c>
    </row>
    <row r="3138" spans="1:5" ht="38.25">
      <c r="A3138" s="390">
        <v>4017</v>
      </c>
      <c r="B3138" s="418" t="s">
        <v>11017</v>
      </c>
      <c r="C3138" s="420" t="s">
        <v>82</v>
      </c>
      <c r="D3138" s="412"/>
      <c r="E3138" s="412">
        <v>31.56</v>
      </c>
    </row>
    <row r="3139" spans="1:5" ht="51">
      <c r="A3139" s="389">
        <v>4016</v>
      </c>
      <c r="B3139" s="419" t="s">
        <v>11018</v>
      </c>
      <c r="C3139" s="421" t="s">
        <v>82</v>
      </c>
      <c r="D3139" s="413"/>
      <c r="E3139" s="413">
        <v>18.989999999999998</v>
      </c>
    </row>
    <row r="3140" spans="1:5" ht="38.25">
      <c r="A3140" s="390">
        <v>25860</v>
      </c>
      <c r="B3140" s="418" t="s">
        <v>13570</v>
      </c>
      <c r="C3140" s="420" t="s">
        <v>82</v>
      </c>
      <c r="D3140" s="412"/>
      <c r="E3140" s="412">
        <v>4.0599999999999996</v>
      </c>
    </row>
    <row r="3141" spans="1:5" ht="38.25">
      <c r="A3141" s="389">
        <v>25861</v>
      </c>
      <c r="B3141" s="419" t="s">
        <v>13571</v>
      </c>
      <c r="C3141" s="421" t="s">
        <v>82</v>
      </c>
      <c r="D3141" s="413"/>
      <c r="E3141" s="413">
        <v>6.13</v>
      </c>
    </row>
    <row r="3142" spans="1:5" ht="38.25">
      <c r="A3142" s="390">
        <v>25862</v>
      </c>
      <c r="B3142" s="418" t="s">
        <v>13572</v>
      </c>
      <c r="C3142" s="420" t="s">
        <v>82</v>
      </c>
      <c r="D3142" s="412"/>
      <c r="E3142" s="412">
        <v>6.51</v>
      </c>
    </row>
    <row r="3143" spans="1:5" ht="38.25">
      <c r="A3143" s="389">
        <v>25863</v>
      </c>
      <c r="B3143" s="419" t="s">
        <v>14835</v>
      </c>
      <c r="C3143" s="421" t="s">
        <v>82</v>
      </c>
      <c r="D3143" s="413"/>
      <c r="E3143" s="413">
        <v>8.1300000000000008</v>
      </c>
    </row>
    <row r="3144" spans="1:5" ht="38.25">
      <c r="A3144" s="390">
        <v>25864</v>
      </c>
      <c r="B3144" s="418" t="s">
        <v>13573</v>
      </c>
      <c r="C3144" s="420" t="s">
        <v>82</v>
      </c>
      <c r="D3144" s="412"/>
      <c r="E3144" s="412">
        <v>12.2</v>
      </c>
    </row>
    <row r="3145" spans="1:5" ht="38.25">
      <c r="A3145" s="389">
        <v>25865</v>
      </c>
      <c r="B3145" s="419" t="s">
        <v>13574</v>
      </c>
      <c r="C3145" s="421" t="s">
        <v>82</v>
      </c>
      <c r="D3145" s="413"/>
      <c r="E3145" s="413">
        <v>16.34</v>
      </c>
    </row>
    <row r="3146" spans="1:5" ht="38.25">
      <c r="A3146" s="390">
        <v>25866</v>
      </c>
      <c r="B3146" s="418" t="s">
        <v>13575</v>
      </c>
      <c r="C3146" s="420" t="s">
        <v>82</v>
      </c>
      <c r="D3146" s="412"/>
      <c r="E3146" s="412">
        <v>20.29</v>
      </c>
    </row>
    <row r="3147" spans="1:5" ht="38.25">
      <c r="A3147" s="389">
        <v>25868</v>
      </c>
      <c r="B3147" s="419" t="s">
        <v>13576</v>
      </c>
      <c r="C3147" s="421" t="s">
        <v>82</v>
      </c>
      <c r="D3147" s="413"/>
      <c r="E3147" s="413">
        <v>4.53</v>
      </c>
    </row>
    <row r="3148" spans="1:5" ht="38.25">
      <c r="A3148" s="390">
        <v>25869</v>
      </c>
      <c r="B3148" s="418" t="s">
        <v>13577</v>
      </c>
      <c r="C3148" s="420" t="s">
        <v>82</v>
      </c>
      <c r="D3148" s="412"/>
      <c r="E3148" s="412">
        <v>6.39</v>
      </c>
    </row>
    <row r="3149" spans="1:5" ht="38.25">
      <c r="A3149" s="389">
        <v>25870</v>
      </c>
      <c r="B3149" s="419" t="s">
        <v>13578</v>
      </c>
      <c r="C3149" s="421" t="s">
        <v>82</v>
      </c>
      <c r="D3149" s="413"/>
      <c r="E3149" s="413">
        <v>7.25</v>
      </c>
    </row>
    <row r="3150" spans="1:5" ht="38.25">
      <c r="A3150" s="390">
        <v>25871</v>
      </c>
      <c r="B3150" s="418" t="s">
        <v>13579</v>
      </c>
      <c r="C3150" s="420" t="s">
        <v>82</v>
      </c>
      <c r="D3150" s="412"/>
      <c r="E3150" s="412">
        <v>8.9</v>
      </c>
    </row>
    <row r="3151" spans="1:5" ht="38.25">
      <c r="A3151" s="389">
        <v>25867</v>
      </c>
      <c r="B3151" s="419" t="s">
        <v>13580</v>
      </c>
      <c r="C3151" s="421" t="s">
        <v>82</v>
      </c>
      <c r="D3151" s="413"/>
      <c r="E3151" s="413">
        <v>13.17</v>
      </c>
    </row>
    <row r="3152" spans="1:5" ht="51">
      <c r="A3152" s="390">
        <v>25872</v>
      </c>
      <c r="B3152" s="418" t="s">
        <v>14836</v>
      </c>
      <c r="C3152" s="420" t="s">
        <v>82</v>
      </c>
      <c r="D3152" s="412"/>
      <c r="E3152" s="412">
        <v>17.8</v>
      </c>
    </row>
    <row r="3153" spans="1:5" ht="38.25">
      <c r="A3153" s="389">
        <v>25873</v>
      </c>
      <c r="B3153" s="419" t="s">
        <v>13581</v>
      </c>
      <c r="C3153" s="421" t="s">
        <v>82</v>
      </c>
      <c r="D3153" s="413"/>
      <c r="E3153" s="413">
        <v>22.2</v>
      </c>
    </row>
    <row r="3154" spans="1:5" ht="63.75">
      <c r="A3154" s="390">
        <v>12898</v>
      </c>
      <c r="B3154" s="418" t="s">
        <v>11019</v>
      </c>
      <c r="C3154" s="420" t="s">
        <v>89</v>
      </c>
      <c r="D3154" s="412"/>
      <c r="E3154" s="412">
        <v>96.38</v>
      </c>
    </row>
    <row r="3155" spans="1:5" ht="51">
      <c r="A3155" s="389">
        <v>14535</v>
      </c>
      <c r="B3155" s="419" t="s">
        <v>11020</v>
      </c>
      <c r="C3155" s="421" t="s">
        <v>89</v>
      </c>
      <c r="D3155" s="413"/>
      <c r="E3155" s="413">
        <v>79104.44</v>
      </c>
    </row>
    <row r="3156" spans="1:5" ht="25.5">
      <c r="A3156" s="390">
        <v>4037</v>
      </c>
      <c r="B3156" s="418" t="s">
        <v>11021</v>
      </c>
      <c r="C3156" s="420" t="s">
        <v>19</v>
      </c>
      <c r="D3156" s="412"/>
      <c r="E3156" s="412">
        <v>4.05</v>
      </c>
    </row>
    <row r="3157" spans="1:5" ht="38.25">
      <c r="A3157" s="389">
        <v>4035</v>
      </c>
      <c r="B3157" s="419" t="s">
        <v>11022</v>
      </c>
      <c r="C3157" s="421" t="s">
        <v>19</v>
      </c>
      <c r="D3157" s="413"/>
      <c r="E3157" s="413">
        <v>2.7</v>
      </c>
    </row>
    <row r="3158" spans="1:5" ht="25.5">
      <c r="A3158" s="390">
        <v>14619</v>
      </c>
      <c r="B3158" s="418" t="s">
        <v>7050</v>
      </c>
      <c r="C3158" s="420" t="s">
        <v>89</v>
      </c>
      <c r="D3158" s="412"/>
      <c r="E3158" s="412">
        <v>2112.9499999999998</v>
      </c>
    </row>
    <row r="3159" spans="1:5" ht="25.5">
      <c r="A3159" s="389">
        <v>4036</v>
      </c>
      <c r="B3159" s="419" t="s">
        <v>7051</v>
      </c>
      <c r="C3159" s="421" t="s">
        <v>19</v>
      </c>
      <c r="D3159" s="413"/>
      <c r="E3159" s="413">
        <v>4.05</v>
      </c>
    </row>
    <row r="3160" spans="1:5" ht="25.5">
      <c r="A3160" s="390">
        <v>14647</v>
      </c>
      <c r="B3160" s="418" t="s">
        <v>7052</v>
      </c>
      <c r="C3160" s="420" t="s">
        <v>89</v>
      </c>
      <c r="D3160" s="412"/>
      <c r="E3160" s="412">
        <v>304500</v>
      </c>
    </row>
    <row r="3161" spans="1:5" ht="38.25">
      <c r="A3161" s="389">
        <v>13890</v>
      </c>
      <c r="B3161" s="419" t="s">
        <v>11023</v>
      </c>
      <c r="C3161" s="421" t="s">
        <v>89</v>
      </c>
      <c r="D3161" s="413"/>
      <c r="E3161" s="413">
        <v>484690.92</v>
      </c>
    </row>
    <row r="3162" spans="1:5">
      <c r="A3162" s="390">
        <v>10764</v>
      </c>
      <c r="B3162" s="418" t="s">
        <v>7053</v>
      </c>
      <c r="C3162" s="420" t="s">
        <v>19</v>
      </c>
      <c r="D3162" s="412"/>
      <c r="E3162" s="412">
        <v>3.62</v>
      </c>
    </row>
    <row r="3163" spans="1:5" ht="38.25">
      <c r="A3163" s="389">
        <v>13836</v>
      </c>
      <c r="B3163" s="419" t="s">
        <v>13582</v>
      </c>
      <c r="C3163" s="421" t="s">
        <v>89</v>
      </c>
      <c r="D3163" s="413"/>
      <c r="E3163" s="413">
        <v>61456.41</v>
      </c>
    </row>
    <row r="3164" spans="1:5" ht="25.5">
      <c r="A3164" s="390">
        <v>20189</v>
      </c>
      <c r="B3164" s="418" t="s">
        <v>7054</v>
      </c>
      <c r="C3164" s="420" t="s">
        <v>19</v>
      </c>
      <c r="D3164" s="412"/>
      <c r="E3164" s="412">
        <v>5.93</v>
      </c>
    </row>
    <row r="3165" spans="1:5" ht="25.5">
      <c r="A3165" s="389">
        <v>20190</v>
      </c>
      <c r="B3165" s="419" t="s">
        <v>7055</v>
      </c>
      <c r="C3165" s="421" t="s">
        <v>19</v>
      </c>
      <c r="D3165" s="413"/>
      <c r="E3165" s="413">
        <v>7.75</v>
      </c>
    </row>
    <row r="3166" spans="1:5" ht="25.5">
      <c r="A3166" s="390">
        <v>10754</v>
      </c>
      <c r="B3166" s="418" t="s">
        <v>7056</v>
      </c>
      <c r="C3166" s="420" t="s">
        <v>19</v>
      </c>
      <c r="D3166" s="412"/>
      <c r="E3166" s="412">
        <v>5.96</v>
      </c>
    </row>
    <row r="3167" spans="1:5" ht="63.75">
      <c r="A3167" s="389">
        <v>14534</v>
      </c>
      <c r="B3167" s="419" t="s">
        <v>13583</v>
      </c>
      <c r="C3167" s="421" t="s">
        <v>89</v>
      </c>
      <c r="D3167" s="413"/>
      <c r="E3167" s="413">
        <v>25727.279999999999</v>
      </c>
    </row>
    <row r="3168" spans="1:5" ht="38.25">
      <c r="A3168" s="390">
        <v>3335</v>
      </c>
      <c r="B3168" s="418" t="s">
        <v>7057</v>
      </c>
      <c r="C3168" s="420" t="s">
        <v>19</v>
      </c>
      <c r="D3168" s="412"/>
      <c r="E3168" s="412">
        <v>1.94</v>
      </c>
    </row>
    <row r="3169" spans="1:5">
      <c r="A3169" s="389">
        <v>12868</v>
      </c>
      <c r="B3169" s="419" t="s">
        <v>7058</v>
      </c>
      <c r="C3169" s="421" t="s">
        <v>19</v>
      </c>
      <c r="D3169" s="413"/>
      <c r="E3169" s="413">
        <v>11.88</v>
      </c>
    </row>
    <row r="3170" spans="1:5" ht="38.25">
      <c r="A3170" s="390">
        <v>191</v>
      </c>
      <c r="B3170" s="418" t="s">
        <v>11024</v>
      </c>
      <c r="C3170" s="420" t="s">
        <v>2680</v>
      </c>
      <c r="D3170" s="412"/>
      <c r="E3170" s="412">
        <v>70.989999999999995</v>
      </c>
    </row>
    <row r="3171" spans="1:5" ht="38.25">
      <c r="A3171" s="389">
        <v>195</v>
      </c>
      <c r="B3171" s="419" t="s">
        <v>11025</v>
      </c>
      <c r="C3171" s="421" t="s">
        <v>2680</v>
      </c>
      <c r="D3171" s="413"/>
      <c r="E3171" s="413">
        <v>38.72</v>
      </c>
    </row>
    <row r="3172" spans="1:5" ht="38.25">
      <c r="A3172" s="390">
        <v>194</v>
      </c>
      <c r="B3172" s="418" t="s">
        <v>11026</v>
      </c>
      <c r="C3172" s="420" t="s">
        <v>2680</v>
      </c>
      <c r="D3172" s="412"/>
      <c r="E3172" s="412">
        <v>23.97</v>
      </c>
    </row>
    <row r="3173" spans="1:5" ht="25.5">
      <c r="A3173" s="389">
        <v>11691</v>
      </c>
      <c r="B3173" s="419" t="s">
        <v>7059</v>
      </c>
      <c r="C3173" s="421" t="s">
        <v>82</v>
      </c>
      <c r="D3173" s="413"/>
      <c r="E3173" s="413">
        <v>246.08</v>
      </c>
    </row>
    <row r="3174" spans="1:5" ht="25.5">
      <c r="A3174" s="390">
        <v>11692</v>
      </c>
      <c r="B3174" s="418" t="s">
        <v>7060</v>
      </c>
      <c r="C3174" s="420" t="s">
        <v>82</v>
      </c>
      <c r="D3174" s="412"/>
      <c r="E3174" s="412">
        <v>290.68</v>
      </c>
    </row>
    <row r="3175" spans="1:5" ht="25.5">
      <c r="A3175" s="389">
        <v>10629</v>
      </c>
      <c r="B3175" s="419" t="s">
        <v>7061</v>
      </c>
      <c r="C3175" s="421" t="s">
        <v>82</v>
      </c>
      <c r="D3175" s="413"/>
      <c r="E3175" s="413">
        <v>335.28</v>
      </c>
    </row>
    <row r="3176" spans="1:5">
      <c r="A3176" s="390">
        <v>4755</v>
      </c>
      <c r="B3176" s="418" t="s">
        <v>13584</v>
      </c>
      <c r="C3176" s="420" t="s">
        <v>19</v>
      </c>
      <c r="D3176" s="412"/>
      <c r="E3176" s="412">
        <v>12.45</v>
      </c>
    </row>
    <row r="3177" spans="1:5" ht="25.5">
      <c r="A3177" s="389">
        <v>4040</v>
      </c>
      <c r="B3177" s="419" t="s">
        <v>7062</v>
      </c>
      <c r="C3177" s="421" t="s">
        <v>19</v>
      </c>
      <c r="D3177" s="413"/>
      <c r="E3177" s="413">
        <v>4.59</v>
      </c>
    </row>
    <row r="3178" spans="1:5" ht="38.25">
      <c r="A3178" s="390">
        <v>4044</v>
      </c>
      <c r="B3178" s="418" t="s">
        <v>7063</v>
      </c>
      <c r="C3178" s="420" t="s">
        <v>19</v>
      </c>
      <c r="D3178" s="412"/>
      <c r="E3178" s="412">
        <v>4.79</v>
      </c>
    </row>
    <row r="3179" spans="1:5" ht="38.25">
      <c r="A3179" s="389">
        <v>4043</v>
      </c>
      <c r="B3179" s="419" t="s">
        <v>7064</v>
      </c>
      <c r="C3179" s="421" t="s">
        <v>19</v>
      </c>
      <c r="D3179" s="413"/>
      <c r="E3179" s="413">
        <v>5</v>
      </c>
    </row>
    <row r="3180" spans="1:5" ht="51">
      <c r="A3180" s="390">
        <v>4045</v>
      </c>
      <c r="B3180" s="418" t="s">
        <v>11027</v>
      </c>
      <c r="C3180" s="420" t="s">
        <v>19</v>
      </c>
      <c r="D3180" s="412"/>
      <c r="E3180" s="412">
        <v>6.68</v>
      </c>
    </row>
    <row r="3181" spans="1:5" ht="38.25">
      <c r="A3181" s="389">
        <v>14531</v>
      </c>
      <c r="B3181" s="419" t="s">
        <v>14837</v>
      </c>
      <c r="C3181" s="421" t="s">
        <v>89</v>
      </c>
      <c r="D3181" s="413"/>
      <c r="E3181" s="413">
        <v>3591.54</v>
      </c>
    </row>
    <row r="3182" spans="1:5" ht="38.25">
      <c r="A3182" s="390">
        <v>36533</v>
      </c>
      <c r="B3182" s="418" t="s">
        <v>11028</v>
      </c>
      <c r="C3182" s="420" t="s">
        <v>89</v>
      </c>
      <c r="D3182" s="412"/>
      <c r="E3182" s="412">
        <v>4132.95</v>
      </c>
    </row>
    <row r="3183" spans="1:5" ht="25.5">
      <c r="A3183" s="389">
        <v>11616</v>
      </c>
      <c r="B3183" s="419" t="s">
        <v>7065</v>
      </c>
      <c r="C3183" s="421" t="s">
        <v>89</v>
      </c>
      <c r="D3183" s="413"/>
      <c r="E3183" s="413">
        <v>3903.51</v>
      </c>
    </row>
    <row r="3184" spans="1:5" ht="38.25">
      <c r="A3184" s="390">
        <v>4046</v>
      </c>
      <c r="B3184" s="418" t="s">
        <v>7066</v>
      </c>
      <c r="C3184" s="420" t="s">
        <v>89</v>
      </c>
      <c r="D3184" s="412"/>
      <c r="E3184" s="412">
        <v>3815.89</v>
      </c>
    </row>
    <row r="3185" spans="1:5" ht="38.25">
      <c r="A3185" s="389">
        <v>13447</v>
      </c>
      <c r="B3185" s="419" t="s">
        <v>11029</v>
      </c>
      <c r="C3185" s="421" t="s">
        <v>89</v>
      </c>
      <c r="D3185" s="413"/>
      <c r="E3185" s="413">
        <v>8081.53</v>
      </c>
    </row>
    <row r="3186" spans="1:5" ht="25.5">
      <c r="A3186" s="390">
        <v>14529</v>
      </c>
      <c r="B3186" s="418" t="s">
        <v>7067</v>
      </c>
      <c r="C3186" s="420" t="s">
        <v>89</v>
      </c>
      <c r="D3186" s="412"/>
      <c r="E3186" s="412">
        <v>4519.8</v>
      </c>
    </row>
    <row r="3187" spans="1:5" ht="38.25">
      <c r="A3187" s="389">
        <v>10747</v>
      </c>
      <c r="B3187" s="419" t="s">
        <v>7068</v>
      </c>
      <c r="C3187" s="421" t="s">
        <v>89</v>
      </c>
      <c r="D3187" s="413"/>
      <c r="E3187" s="413">
        <v>4434.6099999999997</v>
      </c>
    </row>
    <row r="3188" spans="1:5">
      <c r="A3188" s="390">
        <v>4053</v>
      </c>
      <c r="B3188" s="418" t="s">
        <v>7069</v>
      </c>
      <c r="C3188" s="420" t="s">
        <v>2714</v>
      </c>
      <c r="D3188" s="412"/>
      <c r="E3188" s="412">
        <v>73.900000000000006</v>
      </c>
    </row>
    <row r="3189" spans="1:5">
      <c r="A3189" s="389">
        <v>4052</v>
      </c>
      <c r="B3189" s="419" t="s">
        <v>454</v>
      </c>
      <c r="C3189" s="421" t="s">
        <v>2715</v>
      </c>
      <c r="D3189" s="413"/>
      <c r="E3189" s="413">
        <v>150.72999999999999</v>
      </c>
    </row>
    <row r="3190" spans="1:5" ht="25.5">
      <c r="A3190" s="390">
        <v>4056</v>
      </c>
      <c r="B3190" s="418" t="s">
        <v>7070</v>
      </c>
      <c r="C3190" s="420" t="s">
        <v>2714</v>
      </c>
      <c r="D3190" s="412"/>
      <c r="E3190" s="412">
        <v>38.86</v>
      </c>
    </row>
    <row r="3191" spans="1:5" ht="25.5">
      <c r="A3191" s="389">
        <v>4051</v>
      </c>
      <c r="B3191" s="419" t="s">
        <v>7071</v>
      </c>
      <c r="C3191" s="421" t="s">
        <v>2715</v>
      </c>
      <c r="D3191" s="413"/>
      <c r="E3191" s="413">
        <v>97</v>
      </c>
    </row>
    <row r="3192" spans="1:5" ht="25.5">
      <c r="A3192" s="390">
        <v>4048</v>
      </c>
      <c r="B3192" s="418" t="s">
        <v>14838</v>
      </c>
      <c r="C3192" s="420" t="s">
        <v>269</v>
      </c>
      <c r="D3192" s="412"/>
      <c r="E3192" s="412">
        <v>5.39</v>
      </c>
    </row>
    <row r="3193" spans="1:5" ht="25.5">
      <c r="A3193" s="389">
        <v>4047</v>
      </c>
      <c r="B3193" s="419" t="s">
        <v>7071</v>
      </c>
      <c r="C3193" s="421" t="s">
        <v>2714</v>
      </c>
      <c r="D3193" s="413"/>
      <c r="E3193" s="413">
        <v>19.399999999999999</v>
      </c>
    </row>
    <row r="3194" spans="1:5" ht="25.5">
      <c r="A3194" s="390">
        <v>4049</v>
      </c>
      <c r="B3194" s="418" t="s">
        <v>7072</v>
      </c>
      <c r="C3194" s="420" t="s">
        <v>269</v>
      </c>
      <c r="D3194" s="412"/>
      <c r="E3194" s="412">
        <v>60.78</v>
      </c>
    </row>
    <row r="3195" spans="1:5" ht="25.5">
      <c r="A3195" s="389">
        <v>11604</v>
      </c>
      <c r="B3195" s="419" t="s">
        <v>7073</v>
      </c>
      <c r="C3195" s="421" t="s">
        <v>89</v>
      </c>
      <c r="D3195" s="413"/>
      <c r="E3195" s="413">
        <v>11.74</v>
      </c>
    </row>
    <row r="3196" spans="1:5" ht="38.25">
      <c r="A3196" s="390">
        <v>38877</v>
      </c>
      <c r="B3196" s="418" t="s">
        <v>13585</v>
      </c>
      <c r="C3196" s="420" t="s">
        <v>54</v>
      </c>
      <c r="D3196" s="412"/>
      <c r="E3196" s="412">
        <v>5.49</v>
      </c>
    </row>
    <row r="3197" spans="1:5">
      <c r="A3197" s="389">
        <v>10498</v>
      </c>
      <c r="B3197" s="419" t="s">
        <v>429</v>
      </c>
      <c r="C3197" s="421" t="s">
        <v>54</v>
      </c>
      <c r="D3197" s="413"/>
      <c r="E3197" s="413">
        <v>4.62</v>
      </c>
    </row>
    <row r="3198" spans="1:5" ht="25.5">
      <c r="A3198" s="390">
        <v>4823</v>
      </c>
      <c r="B3198" s="418" t="s">
        <v>7074</v>
      </c>
      <c r="C3198" s="420" t="s">
        <v>54</v>
      </c>
      <c r="D3198" s="412"/>
      <c r="E3198" s="412">
        <v>15.93</v>
      </c>
    </row>
    <row r="3199" spans="1:5">
      <c r="A3199" s="389">
        <v>7317</v>
      </c>
      <c r="B3199" s="419" t="s">
        <v>7075</v>
      </c>
      <c r="C3199" s="421" t="s">
        <v>54</v>
      </c>
      <c r="D3199" s="413"/>
      <c r="E3199" s="413">
        <v>9.8000000000000007</v>
      </c>
    </row>
    <row r="3200" spans="1:5" ht="25.5">
      <c r="A3200" s="390">
        <v>12357</v>
      </c>
      <c r="B3200" s="418" t="s">
        <v>7076</v>
      </c>
      <c r="C3200" s="420" t="s">
        <v>89</v>
      </c>
      <c r="D3200" s="412"/>
      <c r="E3200" s="412">
        <v>93.51</v>
      </c>
    </row>
    <row r="3201" spans="1:5" ht="25.5">
      <c r="A3201" s="389">
        <v>12358</v>
      </c>
      <c r="B3201" s="419" t="s">
        <v>7077</v>
      </c>
      <c r="C3201" s="421" t="s">
        <v>89</v>
      </c>
      <c r="D3201" s="413"/>
      <c r="E3201" s="413">
        <v>100.41</v>
      </c>
    </row>
    <row r="3202" spans="1:5" ht="38.25">
      <c r="A3202" s="390">
        <v>11080</v>
      </c>
      <c r="B3202" s="418" t="s">
        <v>13586</v>
      </c>
      <c r="C3202" s="420" t="s">
        <v>52</v>
      </c>
      <c r="D3202" s="412"/>
      <c r="E3202" s="412">
        <v>678.69</v>
      </c>
    </row>
    <row r="3203" spans="1:5" ht="38.25">
      <c r="A3203" s="389">
        <v>11079</v>
      </c>
      <c r="B3203" s="419" t="s">
        <v>13587</v>
      </c>
      <c r="C3203" s="421" t="s">
        <v>52</v>
      </c>
      <c r="D3203" s="413"/>
      <c r="E3203" s="413">
        <v>678.69</v>
      </c>
    </row>
    <row r="3204" spans="1:5" ht="38.25">
      <c r="A3204" s="390">
        <v>11081</v>
      </c>
      <c r="B3204" s="418" t="s">
        <v>13588</v>
      </c>
      <c r="C3204" s="420" t="s">
        <v>52</v>
      </c>
      <c r="D3204" s="412"/>
      <c r="E3204" s="412">
        <v>678.69</v>
      </c>
    </row>
    <row r="3205" spans="1:5" ht="38.25">
      <c r="A3205" s="389">
        <v>11082</v>
      </c>
      <c r="B3205" s="419" t="s">
        <v>13589</v>
      </c>
      <c r="C3205" s="421" t="s">
        <v>52</v>
      </c>
      <c r="D3205" s="413"/>
      <c r="E3205" s="413">
        <v>692.43</v>
      </c>
    </row>
    <row r="3206" spans="1:5" ht="38.25">
      <c r="A3206" s="390">
        <v>11083</v>
      </c>
      <c r="B3206" s="418" t="s">
        <v>13590</v>
      </c>
      <c r="C3206" s="420" t="s">
        <v>52</v>
      </c>
      <c r="D3206" s="412"/>
      <c r="E3206" s="412">
        <v>678.69</v>
      </c>
    </row>
    <row r="3207" spans="1:5" ht="38.25">
      <c r="A3207" s="389">
        <v>11084</v>
      </c>
      <c r="B3207" s="419" t="s">
        <v>13591</v>
      </c>
      <c r="C3207" s="421" t="s">
        <v>52</v>
      </c>
      <c r="D3207" s="413"/>
      <c r="E3207" s="413">
        <v>678.69</v>
      </c>
    </row>
    <row r="3208" spans="1:5">
      <c r="A3208" s="390">
        <v>4058</v>
      </c>
      <c r="B3208" s="418" t="s">
        <v>7078</v>
      </c>
      <c r="C3208" s="420" t="s">
        <v>19</v>
      </c>
      <c r="D3208" s="412"/>
      <c r="E3208" s="412">
        <v>14.04</v>
      </c>
    </row>
    <row r="3209" spans="1:5">
      <c r="A3209" s="389">
        <v>34794</v>
      </c>
      <c r="B3209" s="419" t="s">
        <v>7079</v>
      </c>
      <c r="C3209" s="421" t="s">
        <v>19</v>
      </c>
      <c r="D3209" s="413"/>
      <c r="E3209" s="413">
        <v>12.78</v>
      </c>
    </row>
    <row r="3210" spans="1:5">
      <c r="A3210" s="390">
        <v>12768</v>
      </c>
      <c r="B3210" s="418" t="s">
        <v>7080</v>
      </c>
      <c r="C3210" s="420" t="s">
        <v>89</v>
      </c>
      <c r="D3210" s="412"/>
      <c r="E3210" s="412">
        <v>1311.72</v>
      </c>
    </row>
    <row r="3211" spans="1:5">
      <c r="A3211" s="389">
        <v>12779</v>
      </c>
      <c r="B3211" s="419" t="s">
        <v>7081</v>
      </c>
      <c r="C3211" s="421" t="s">
        <v>89</v>
      </c>
      <c r="D3211" s="413"/>
      <c r="E3211" s="413">
        <v>1770.97</v>
      </c>
    </row>
    <row r="3212" spans="1:5">
      <c r="A3212" s="390">
        <v>12780</v>
      </c>
      <c r="B3212" s="418" t="s">
        <v>7082</v>
      </c>
      <c r="C3212" s="420" t="s">
        <v>89</v>
      </c>
      <c r="D3212" s="412"/>
      <c r="E3212" s="412">
        <v>2276.14</v>
      </c>
    </row>
    <row r="3213" spans="1:5" ht="51">
      <c r="A3213" s="389">
        <v>13741</v>
      </c>
      <c r="B3213" s="419" t="s">
        <v>11030</v>
      </c>
      <c r="C3213" s="421" t="s">
        <v>89</v>
      </c>
      <c r="D3213" s="413"/>
      <c r="E3213" s="413">
        <v>4799.6400000000003</v>
      </c>
    </row>
    <row r="3214" spans="1:5" ht="38.25">
      <c r="A3214" s="390">
        <v>3288</v>
      </c>
      <c r="B3214" s="418" t="s">
        <v>11031</v>
      </c>
      <c r="C3214" s="420" t="s">
        <v>86</v>
      </c>
      <c r="D3214" s="412"/>
      <c r="E3214" s="412">
        <v>4.9000000000000004</v>
      </c>
    </row>
    <row r="3215" spans="1:5" ht="38.25">
      <c r="A3215" s="389">
        <v>13587</v>
      </c>
      <c r="B3215" s="419" t="s">
        <v>11032</v>
      </c>
      <c r="C3215" s="421" t="s">
        <v>86</v>
      </c>
      <c r="D3215" s="413"/>
      <c r="E3215" s="413">
        <v>2.96</v>
      </c>
    </row>
    <row r="3216" spans="1:5" ht="38.25">
      <c r="A3216" s="390">
        <v>38671</v>
      </c>
      <c r="B3216" s="418" t="s">
        <v>11033</v>
      </c>
      <c r="C3216" s="420" t="s">
        <v>89</v>
      </c>
      <c r="D3216" s="412"/>
      <c r="E3216" s="412">
        <v>1.6</v>
      </c>
    </row>
    <row r="3217" spans="1:5" ht="38.25">
      <c r="A3217" s="389">
        <v>38668</v>
      </c>
      <c r="B3217" s="419" t="s">
        <v>11034</v>
      </c>
      <c r="C3217" s="421" t="s">
        <v>89</v>
      </c>
      <c r="D3217" s="413"/>
      <c r="E3217" s="413">
        <v>1.08</v>
      </c>
    </row>
    <row r="3218" spans="1:5" ht="38.25">
      <c r="A3218" s="390">
        <v>38665</v>
      </c>
      <c r="B3218" s="418" t="s">
        <v>11035</v>
      </c>
      <c r="C3218" s="420" t="s">
        <v>89</v>
      </c>
      <c r="D3218" s="412"/>
      <c r="E3218" s="412">
        <v>1.21</v>
      </c>
    </row>
    <row r="3219" spans="1:5" ht="38.25">
      <c r="A3219" s="389">
        <v>38661</v>
      </c>
      <c r="B3219" s="419" t="s">
        <v>11036</v>
      </c>
      <c r="C3219" s="421" t="s">
        <v>89</v>
      </c>
      <c r="D3219" s="413"/>
      <c r="E3219" s="413">
        <v>0.81</v>
      </c>
    </row>
    <row r="3220" spans="1:5" ht="38.25">
      <c r="A3220" s="390">
        <v>38666</v>
      </c>
      <c r="B3220" s="418" t="s">
        <v>14839</v>
      </c>
      <c r="C3220" s="420" t="s">
        <v>89</v>
      </c>
      <c r="D3220" s="412"/>
      <c r="E3220" s="412">
        <v>1.32</v>
      </c>
    </row>
    <row r="3221" spans="1:5" ht="38.25">
      <c r="A3221" s="389">
        <v>38662</v>
      </c>
      <c r="B3221" s="419" t="s">
        <v>11037</v>
      </c>
      <c r="C3221" s="421" t="s">
        <v>89</v>
      </c>
      <c r="D3221" s="413"/>
      <c r="E3221" s="413">
        <v>0.96</v>
      </c>
    </row>
    <row r="3222" spans="1:5" ht="38.25">
      <c r="A3222" s="390">
        <v>38667</v>
      </c>
      <c r="B3222" s="418" t="s">
        <v>11038</v>
      </c>
      <c r="C3222" s="420" t="s">
        <v>89</v>
      </c>
      <c r="D3222" s="412"/>
      <c r="E3222" s="412">
        <v>2.2799999999999998</v>
      </c>
    </row>
    <row r="3223" spans="1:5" ht="25.5">
      <c r="A3223" s="389">
        <v>34787</v>
      </c>
      <c r="B3223" s="419" t="s">
        <v>11039</v>
      </c>
      <c r="C3223" s="421" t="s">
        <v>89</v>
      </c>
      <c r="D3223" s="413"/>
      <c r="E3223" s="413">
        <v>0.94</v>
      </c>
    </row>
    <row r="3224" spans="1:5" ht="25.5">
      <c r="A3224" s="390">
        <v>34788</v>
      </c>
      <c r="B3224" s="418" t="s">
        <v>11040</v>
      </c>
      <c r="C3224" s="420" t="s">
        <v>89</v>
      </c>
      <c r="D3224" s="412"/>
      <c r="E3224" s="412">
        <v>0.94</v>
      </c>
    </row>
    <row r="3225" spans="1:5" ht="25.5">
      <c r="A3225" s="389">
        <v>34784</v>
      </c>
      <c r="B3225" s="419" t="s">
        <v>11041</v>
      </c>
      <c r="C3225" s="421" t="s">
        <v>89</v>
      </c>
      <c r="D3225" s="413"/>
      <c r="E3225" s="413">
        <v>1.04</v>
      </c>
    </row>
    <row r="3226" spans="1:5" ht="25.5">
      <c r="A3226" s="390">
        <v>34781</v>
      </c>
      <c r="B3226" s="418" t="s">
        <v>11042</v>
      </c>
      <c r="C3226" s="420" t="s">
        <v>89</v>
      </c>
      <c r="D3226" s="412"/>
      <c r="E3226" s="412">
        <v>1.18</v>
      </c>
    </row>
    <row r="3227" spans="1:5" ht="25.5">
      <c r="A3227" s="389">
        <v>34774</v>
      </c>
      <c r="B3227" s="419" t="s">
        <v>7083</v>
      </c>
      <c r="C3227" s="421" t="s">
        <v>89</v>
      </c>
      <c r="D3227" s="413"/>
      <c r="E3227" s="413">
        <v>1.03</v>
      </c>
    </row>
    <row r="3228" spans="1:5" ht="25.5">
      <c r="A3228" s="390">
        <v>34773</v>
      </c>
      <c r="B3228" s="418" t="s">
        <v>7084</v>
      </c>
      <c r="C3228" s="420" t="s">
        <v>89</v>
      </c>
      <c r="D3228" s="412"/>
      <c r="E3228" s="412">
        <v>1.1499999999999999</v>
      </c>
    </row>
    <row r="3229" spans="1:5" ht="25.5">
      <c r="A3229" s="389">
        <v>34771</v>
      </c>
      <c r="B3229" s="419" t="s">
        <v>7085</v>
      </c>
      <c r="C3229" s="421" t="s">
        <v>89</v>
      </c>
      <c r="D3229" s="413"/>
      <c r="E3229" s="413">
        <v>1.18</v>
      </c>
    </row>
    <row r="3230" spans="1:5" ht="25.5">
      <c r="A3230" s="390">
        <v>34769</v>
      </c>
      <c r="B3230" s="418" t="s">
        <v>7086</v>
      </c>
      <c r="C3230" s="420" t="s">
        <v>89</v>
      </c>
      <c r="D3230" s="412"/>
      <c r="E3230" s="412">
        <v>1.33</v>
      </c>
    </row>
    <row r="3231" spans="1:5" ht="38.25">
      <c r="A3231" s="389">
        <v>34764</v>
      </c>
      <c r="B3231" s="419" t="s">
        <v>14840</v>
      </c>
      <c r="C3231" s="421" t="s">
        <v>89</v>
      </c>
      <c r="D3231" s="413"/>
      <c r="E3231" s="413">
        <v>0.72</v>
      </c>
    </row>
    <row r="3232" spans="1:5" ht="25.5">
      <c r="A3232" s="390">
        <v>34763</v>
      </c>
      <c r="B3232" s="418" t="s">
        <v>7087</v>
      </c>
      <c r="C3232" s="420" t="s">
        <v>89</v>
      </c>
      <c r="D3232" s="412"/>
      <c r="E3232" s="412">
        <v>0.77</v>
      </c>
    </row>
    <row r="3233" spans="1:5" ht="25.5">
      <c r="A3233" s="389">
        <v>4062</v>
      </c>
      <c r="B3233" s="419" t="s">
        <v>7088</v>
      </c>
      <c r="C3233" s="421" t="s">
        <v>89</v>
      </c>
      <c r="D3233" s="413"/>
      <c r="E3233" s="413">
        <v>15.68</v>
      </c>
    </row>
    <row r="3234" spans="1:5" ht="38.25">
      <c r="A3234" s="390">
        <v>4059</v>
      </c>
      <c r="B3234" s="418" t="s">
        <v>7089</v>
      </c>
      <c r="C3234" s="420" t="s">
        <v>86</v>
      </c>
      <c r="D3234" s="412"/>
      <c r="E3234" s="412">
        <v>19</v>
      </c>
    </row>
    <row r="3235" spans="1:5" ht="38.25">
      <c r="A3235" s="389">
        <v>4061</v>
      </c>
      <c r="B3235" s="419" t="s">
        <v>7090</v>
      </c>
      <c r="C3235" s="421" t="s">
        <v>89</v>
      </c>
      <c r="D3235" s="413"/>
      <c r="E3235" s="413">
        <v>15.2</v>
      </c>
    </row>
    <row r="3236" spans="1:5" ht="38.25">
      <c r="A3236" s="390">
        <v>10608</v>
      </c>
      <c r="B3236" s="418" t="s">
        <v>13592</v>
      </c>
      <c r="C3236" s="420" t="s">
        <v>89</v>
      </c>
      <c r="D3236" s="412"/>
      <c r="E3236" s="412">
        <v>8791.6</v>
      </c>
    </row>
    <row r="3237" spans="1:5">
      <c r="A3237" s="389">
        <v>4069</v>
      </c>
      <c r="B3237" s="419" t="s">
        <v>7091</v>
      </c>
      <c r="C3237" s="421" t="s">
        <v>19</v>
      </c>
      <c r="D3237" s="413"/>
      <c r="E3237" s="413">
        <v>44.48</v>
      </c>
    </row>
    <row r="3238" spans="1:5" ht="25.5">
      <c r="A3238" s="390">
        <v>34361</v>
      </c>
      <c r="B3238" s="418" t="s">
        <v>11043</v>
      </c>
      <c r="C3238" s="420" t="s">
        <v>54</v>
      </c>
      <c r="D3238" s="412"/>
      <c r="E3238" s="412">
        <v>1.41</v>
      </c>
    </row>
    <row r="3239" spans="1:5" ht="38.25">
      <c r="A3239" s="389">
        <v>36512</v>
      </c>
      <c r="B3239" s="419" t="s">
        <v>11044</v>
      </c>
      <c r="C3239" s="421" t="s">
        <v>89</v>
      </c>
      <c r="D3239" s="413"/>
      <c r="E3239" s="413">
        <v>8255.18</v>
      </c>
    </row>
    <row r="3240" spans="1:5" ht="38.25">
      <c r="A3240" s="390">
        <v>25972</v>
      </c>
      <c r="B3240" s="418" t="s">
        <v>11045</v>
      </c>
      <c r="C3240" s="420" t="s">
        <v>54</v>
      </c>
      <c r="D3240" s="412"/>
      <c r="E3240" s="412">
        <v>6.06</v>
      </c>
    </row>
    <row r="3241" spans="1:5" ht="38.25">
      <c r="A3241" s="389">
        <v>16184</v>
      </c>
      <c r="B3241" s="419" t="s">
        <v>14841</v>
      </c>
      <c r="C3241" s="421" t="s">
        <v>10769</v>
      </c>
      <c r="D3241" s="413"/>
      <c r="E3241" s="413">
        <v>25973</v>
      </c>
    </row>
    <row r="3242" spans="1:5" ht="25.5">
      <c r="A3242" s="390">
        <v>11697</v>
      </c>
      <c r="B3242" s="418" t="s">
        <v>13593</v>
      </c>
      <c r="C3242" s="420" t="s">
        <v>89</v>
      </c>
      <c r="D3242" s="412"/>
      <c r="E3242" s="412">
        <v>392.31</v>
      </c>
    </row>
    <row r="3243" spans="1:5" ht="25.5">
      <c r="A3243" s="389">
        <v>11698</v>
      </c>
      <c r="B3243" s="419" t="s">
        <v>13594</v>
      </c>
      <c r="C3243" s="421" t="s">
        <v>89</v>
      </c>
      <c r="D3243" s="413"/>
      <c r="E3243" s="413">
        <v>468.01</v>
      </c>
    </row>
    <row r="3244" spans="1:5" ht="25.5">
      <c r="A3244" s="390">
        <v>11699</v>
      </c>
      <c r="B3244" s="418" t="s">
        <v>13595</v>
      </c>
      <c r="C3244" s="420" t="s">
        <v>89</v>
      </c>
      <c r="D3244" s="412"/>
      <c r="E3244" s="412">
        <v>517.26</v>
      </c>
    </row>
    <row r="3245" spans="1:5" ht="25.5">
      <c r="A3245" s="389">
        <v>10432</v>
      </c>
      <c r="B3245" s="419" t="s">
        <v>7092</v>
      </c>
      <c r="C3245" s="421" t="s">
        <v>89</v>
      </c>
      <c r="D3245" s="413"/>
      <c r="E3245" s="413">
        <v>225.75</v>
      </c>
    </row>
    <row r="3246" spans="1:5" ht="25.5">
      <c r="A3246" s="390">
        <v>10430</v>
      </c>
      <c r="B3246" s="418" t="s">
        <v>7093</v>
      </c>
      <c r="C3246" s="420" t="s">
        <v>89</v>
      </c>
      <c r="D3246" s="412"/>
      <c r="E3246" s="412">
        <v>243.12</v>
      </c>
    </row>
    <row r="3247" spans="1:5" ht="51">
      <c r="A3247" s="389">
        <v>21109</v>
      </c>
      <c r="B3247" s="419" t="s">
        <v>13596</v>
      </c>
      <c r="C3247" s="421" t="s">
        <v>89</v>
      </c>
      <c r="D3247" s="413"/>
      <c r="E3247" s="413">
        <v>57.19</v>
      </c>
    </row>
    <row r="3248" spans="1:5" ht="38.25">
      <c r="A3248" s="390">
        <v>36800</v>
      </c>
      <c r="B3248" s="418" t="s">
        <v>11046</v>
      </c>
      <c r="C3248" s="420" t="s">
        <v>89</v>
      </c>
      <c r="D3248" s="412"/>
      <c r="E3248" s="412">
        <v>52.23</v>
      </c>
    </row>
    <row r="3249" spans="1:5" ht="25.5">
      <c r="A3249" s="389">
        <v>11769</v>
      </c>
      <c r="B3249" s="419" t="s">
        <v>11047</v>
      </c>
      <c r="C3249" s="421" t="s">
        <v>89</v>
      </c>
      <c r="D3249" s="413"/>
      <c r="E3249" s="413">
        <v>128</v>
      </c>
    </row>
    <row r="3250" spans="1:5" ht="25.5">
      <c r="A3250" s="390">
        <v>36793</v>
      </c>
      <c r="B3250" s="418" t="s">
        <v>11048</v>
      </c>
      <c r="C3250" s="420" t="s">
        <v>89</v>
      </c>
      <c r="D3250" s="412"/>
      <c r="E3250" s="412">
        <v>207.23</v>
      </c>
    </row>
    <row r="3251" spans="1:5" ht="38.25">
      <c r="A3251" s="389">
        <v>34762</v>
      </c>
      <c r="B3251" s="419" t="s">
        <v>11049</v>
      </c>
      <c r="C3251" s="421" t="s">
        <v>19</v>
      </c>
      <c r="D3251" s="413"/>
      <c r="E3251" s="413">
        <v>0.45</v>
      </c>
    </row>
    <row r="3252" spans="1:5" ht="51">
      <c r="A3252" s="390">
        <v>37546</v>
      </c>
      <c r="B3252" s="418" t="s">
        <v>11050</v>
      </c>
      <c r="C3252" s="420" t="s">
        <v>89</v>
      </c>
      <c r="D3252" s="412"/>
      <c r="E3252" s="412">
        <v>5738.67</v>
      </c>
    </row>
    <row r="3253" spans="1:5" ht="51">
      <c r="A3253" s="389">
        <v>37544</v>
      </c>
      <c r="B3253" s="419" t="s">
        <v>11051</v>
      </c>
      <c r="C3253" s="421" t="s">
        <v>89</v>
      </c>
      <c r="D3253" s="413"/>
      <c r="E3253" s="413">
        <v>6069.61</v>
      </c>
    </row>
    <row r="3254" spans="1:5" ht="51">
      <c r="A3254" s="390">
        <v>37545</v>
      </c>
      <c r="B3254" s="418" t="s">
        <v>11052</v>
      </c>
      <c r="C3254" s="420" t="s">
        <v>89</v>
      </c>
      <c r="D3254" s="412"/>
      <c r="E3254" s="412">
        <v>7222.02</v>
      </c>
    </row>
    <row r="3255" spans="1:5" ht="38.25">
      <c r="A3255" s="389">
        <v>11771</v>
      </c>
      <c r="B3255" s="419" t="s">
        <v>11053</v>
      </c>
      <c r="C3255" s="421" t="s">
        <v>89</v>
      </c>
      <c r="D3255" s="413"/>
      <c r="E3255" s="413">
        <v>158.76</v>
      </c>
    </row>
    <row r="3256" spans="1:5" ht="38.25">
      <c r="A3256" s="390">
        <v>37587</v>
      </c>
      <c r="B3256" s="418" t="s">
        <v>13597</v>
      </c>
      <c r="C3256" s="420" t="s">
        <v>89</v>
      </c>
      <c r="D3256" s="412"/>
      <c r="E3256" s="412">
        <v>144.4</v>
      </c>
    </row>
    <row r="3257" spans="1:5" ht="25.5">
      <c r="A3257" s="389">
        <v>11560</v>
      </c>
      <c r="B3257" s="419" t="s">
        <v>7094</v>
      </c>
      <c r="C3257" s="421" t="s">
        <v>89</v>
      </c>
      <c r="D3257" s="413"/>
      <c r="E3257" s="413">
        <v>171.99</v>
      </c>
    </row>
    <row r="3258" spans="1:5" ht="25.5">
      <c r="A3258" s="390">
        <v>11571</v>
      </c>
      <c r="B3258" s="418" t="s">
        <v>7095</v>
      </c>
      <c r="C3258" s="420" t="s">
        <v>89</v>
      </c>
      <c r="D3258" s="412"/>
      <c r="E3258" s="412">
        <v>227.78</v>
      </c>
    </row>
    <row r="3259" spans="1:5" ht="25.5">
      <c r="A3259" s="389">
        <v>11561</v>
      </c>
      <c r="B3259" s="419" t="s">
        <v>7096</v>
      </c>
      <c r="C3259" s="421" t="s">
        <v>89</v>
      </c>
      <c r="D3259" s="413"/>
      <c r="E3259" s="413">
        <v>208.64</v>
      </c>
    </row>
    <row r="3260" spans="1:5" ht="25.5">
      <c r="A3260" s="390">
        <v>11499</v>
      </c>
      <c r="B3260" s="418" t="s">
        <v>7097</v>
      </c>
      <c r="C3260" s="420" t="s">
        <v>89</v>
      </c>
      <c r="D3260" s="412"/>
      <c r="E3260" s="412">
        <v>882.84</v>
      </c>
    </row>
    <row r="3261" spans="1:5">
      <c r="A3261" s="389">
        <v>2700</v>
      </c>
      <c r="B3261" s="419" t="s">
        <v>34</v>
      </c>
      <c r="C3261" s="421" t="s">
        <v>19</v>
      </c>
      <c r="D3261" s="413"/>
      <c r="E3261" s="413">
        <v>16.559999999999999</v>
      </c>
    </row>
    <row r="3262" spans="1:5">
      <c r="A3262" s="390">
        <v>2701</v>
      </c>
      <c r="B3262" s="418" t="s">
        <v>13598</v>
      </c>
      <c r="C3262" s="420" t="s">
        <v>19</v>
      </c>
      <c r="D3262" s="412"/>
      <c r="E3262" s="412">
        <v>16.559999999999999</v>
      </c>
    </row>
    <row r="3263" spans="1:5">
      <c r="A3263" s="389">
        <v>25957</v>
      </c>
      <c r="B3263" s="419" t="s">
        <v>7098</v>
      </c>
      <c r="C3263" s="421" t="s">
        <v>19</v>
      </c>
      <c r="D3263" s="413"/>
      <c r="E3263" s="413">
        <v>7.52</v>
      </c>
    </row>
    <row r="3264" spans="1:5">
      <c r="A3264" s="390">
        <v>34761</v>
      </c>
      <c r="B3264" s="418" t="s">
        <v>11054</v>
      </c>
      <c r="C3264" s="420" t="s">
        <v>19</v>
      </c>
      <c r="D3264" s="412"/>
      <c r="E3264" s="412">
        <v>11.52</v>
      </c>
    </row>
    <row r="3265" spans="1:5">
      <c r="A3265" s="389">
        <v>2437</v>
      </c>
      <c r="B3265" s="419" t="s">
        <v>11055</v>
      </c>
      <c r="C3265" s="421" t="s">
        <v>19</v>
      </c>
      <c r="D3265" s="413"/>
      <c r="E3265" s="413">
        <v>18.04</v>
      </c>
    </row>
    <row r="3266" spans="1:5">
      <c r="A3266" s="390">
        <v>2703</v>
      </c>
      <c r="B3266" s="418" t="s">
        <v>7099</v>
      </c>
      <c r="C3266" s="420" t="s">
        <v>19</v>
      </c>
      <c r="D3266" s="412"/>
      <c r="E3266" s="412">
        <v>18.510000000000002</v>
      </c>
    </row>
    <row r="3267" spans="1:5" ht="51">
      <c r="A3267" s="389">
        <v>14252</v>
      </c>
      <c r="B3267" s="419" t="s">
        <v>11056</v>
      </c>
      <c r="C3267" s="421" t="s">
        <v>89</v>
      </c>
      <c r="D3267" s="413"/>
      <c r="E3267" s="413">
        <v>1330.2</v>
      </c>
    </row>
    <row r="3268" spans="1:5" ht="51">
      <c r="A3268" s="390">
        <v>730</v>
      </c>
      <c r="B3268" s="418" t="s">
        <v>11057</v>
      </c>
      <c r="C3268" s="420" t="s">
        <v>89</v>
      </c>
      <c r="D3268" s="412"/>
      <c r="E3268" s="412">
        <v>3554.05</v>
      </c>
    </row>
    <row r="3269" spans="1:5" ht="63.75">
      <c r="A3269" s="389">
        <v>723</v>
      </c>
      <c r="B3269" s="419" t="s">
        <v>11058</v>
      </c>
      <c r="C3269" s="421" t="s">
        <v>89</v>
      </c>
      <c r="D3269" s="413"/>
      <c r="E3269" s="413">
        <v>1766.49</v>
      </c>
    </row>
    <row r="3270" spans="1:5" ht="38.25">
      <c r="A3270" s="390">
        <v>741</v>
      </c>
      <c r="B3270" s="418" t="s">
        <v>7100</v>
      </c>
      <c r="C3270" s="420" t="s">
        <v>19</v>
      </c>
      <c r="D3270" s="412"/>
      <c r="E3270" s="412">
        <v>0.4</v>
      </c>
    </row>
    <row r="3271" spans="1:5" ht="51">
      <c r="A3271" s="389">
        <v>744</v>
      </c>
      <c r="B3271" s="419" t="s">
        <v>14842</v>
      </c>
      <c r="C3271" s="421" t="s">
        <v>19</v>
      </c>
      <c r="D3271" s="413"/>
      <c r="E3271" s="413">
        <v>0.88</v>
      </c>
    </row>
    <row r="3272" spans="1:5" ht="51">
      <c r="A3272" s="390">
        <v>36502</v>
      </c>
      <c r="B3272" s="418" t="s">
        <v>11059</v>
      </c>
      <c r="C3272" s="420" t="s">
        <v>89</v>
      </c>
      <c r="D3272" s="412"/>
      <c r="E3272" s="412">
        <v>1660.29</v>
      </c>
    </row>
    <row r="3273" spans="1:5" ht="51">
      <c r="A3273" s="389">
        <v>36503</v>
      </c>
      <c r="B3273" s="419" t="s">
        <v>11060</v>
      </c>
      <c r="C3273" s="421" t="s">
        <v>89</v>
      </c>
      <c r="D3273" s="413"/>
      <c r="E3273" s="413">
        <v>2047.33</v>
      </c>
    </row>
    <row r="3274" spans="1:5" ht="38.25">
      <c r="A3274" s="390">
        <v>4087</v>
      </c>
      <c r="B3274" s="418" t="s">
        <v>13599</v>
      </c>
      <c r="C3274" s="420" t="s">
        <v>89</v>
      </c>
      <c r="D3274" s="412"/>
      <c r="E3274" s="412">
        <v>9000</v>
      </c>
    </row>
    <row r="3275" spans="1:5" ht="25.5">
      <c r="A3275" s="389">
        <v>13227</v>
      </c>
      <c r="B3275" s="419" t="s">
        <v>7101</v>
      </c>
      <c r="C3275" s="421" t="s">
        <v>89</v>
      </c>
      <c r="D3275" s="413"/>
      <c r="E3275" s="413">
        <v>537860.85</v>
      </c>
    </row>
    <row r="3276" spans="1:5" ht="25.5">
      <c r="A3276" s="390">
        <v>10597</v>
      </c>
      <c r="B3276" s="418" t="s">
        <v>7102</v>
      </c>
      <c r="C3276" s="420" t="s">
        <v>89</v>
      </c>
      <c r="D3276" s="412"/>
      <c r="E3276" s="412">
        <v>723755.25</v>
      </c>
    </row>
    <row r="3277" spans="1:5" ht="25.5">
      <c r="A3277" s="389">
        <v>4092</v>
      </c>
      <c r="B3277" s="419" t="s">
        <v>7103</v>
      </c>
      <c r="C3277" s="421" t="s">
        <v>19</v>
      </c>
      <c r="D3277" s="413"/>
      <c r="E3277" s="413">
        <v>132.32</v>
      </c>
    </row>
    <row r="3278" spans="1:5" ht="38.25">
      <c r="A3278" s="390">
        <v>4091</v>
      </c>
      <c r="B3278" s="418" t="s">
        <v>11061</v>
      </c>
      <c r="C3278" s="420" t="s">
        <v>19</v>
      </c>
      <c r="D3278" s="412"/>
      <c r="E3278" s="412">
        <v>144</v>
      </c>
    </row>
    <row r="3279" spans="1:5" ht="51">
      <c r="A3279" s="389">
        <v>4090</v>
      </c>
      <c r="B3279" s="419" t="s">
        <v>11062</v>
      </c>
      <c r="C3279" s="421" t="s">
        <v>89</v>
      </c>
      <c r="D3279" s="413"/>
      <c r="E3279" s="413">
        <v>515000</v>
      </c>
    </row>
    <row r="3280" spans="1:5" ht="25.5">
      <c r="A3280" s="390">
        <v>4089</v>
      </c>
      <c r="B3280" s="418" t="s">
        <v>7104</v>
      </c>
      <c r="C3280" s="420" t="s">
        <v>19</v>
      </c>
      <c r="D3280" s="412"/>
      <c r="E3280" s="412">
        <v>155.68</v>
      </c>
    </row>
    <row r="3281" spans="1:5">
      <c r="A3281" s="389">
        <v>20020</v>
      </c>
      <c r="B3281" s="419" t="s">
        <v>7105</v>
      </c>
      <c r="C3281" s="421" t="s">
        <v>19</v>
      </c>
      <c r="D3281" s="413"/>
      <c r="E3281" s="413">
        <v>12.02</v>
      </c>
    </row>
    <row r="3282" spans="1:5">
      <c r="A3282" s="390">
        <v>4093</v>
      </c>
      <c r="B3282" s="418" t="s">
        <v>7106</v>
      </c>
      <c r="C3282" s="420" t="s">
        <v>19</v>
      </c>
      <c r="D3282" s="412"/>
      <c r="E3282" s="412">
        <v>13.04</v>
      </c>
    </row>
    <row r="3283" spans="1:5" ht="25.5">
      <c r="A3283" s="389">
        <v>10512</v>
      </c>
      <c r="B3283" s="419" t="s">
        <v>7107</v>
      </c>
      <c r="C3283" s="421" t="s">
        <v>2683</v>
      </c>
      <c r="D3283" s="413"/>
      <c r="E3283" s="413">
        <v>2286.4899999999998</v>
      </c>
    </row>
    <row r="3284" spans="1:5">
      <c r="A3284" s="390">
        <v>4094</v>
      </c>
      <c r="B3284" s="418" t="s">
        <v>7108</v>
      </c>
      <c r="C3284" s="420" t="s">
        <v>19</v>
      </c>
      <c r="D3284" s="412"/>
      <c r="E3284" s="412">
        <v>13.8</v>
      </c>
    </row>
    <row r="3285" spans="1:5">
      <c r="A3285" s="389">
        <v>4095</v>
      </c>
      <c r="B3285" s="419" t="s">
        <v>7109</v>
      </c>
      <c r="C3285" s="421" t="s">
        <v>19</v>
      </c>
      <c r="D3285" s="413"/>
      <c r="E3285" s="413">
        <v>12.96</v>
      </c>
    </row>
    <row r="3286" spans="1:5">
      <c r="A3286" s="390">
        <v>4097</v>
      </c>
      <c r="B3286" s="418" t="s">
        <v>7110</v>
      </c>
      <c r="C3286" s="420" t="s">
        <v>19</v>
      </c>
      <c r="D3286" s="412"/>
      <c r="E3286" s="412">
        <v>14.04</v>
      </c>
    </row>
    <row r="3287" spans="1:5">
      <c r="A3287" s="389">
        <v>4096</v>
      </c>
      <c r="B3287" s="419" t="s">
        <v>7111</v>
      </c>
      <c r="C3287" s="421" t="s">
        <v>19</v>
      </c>
      <c r="D3287" s="413"/>
      <c r="E3287" s="413">
        <v>14.04</v>
      </c>
    </row>
    <row r="3288" spans="1:5" ht="25.5">
      <c r="A3288" s="390">
        <v>10763</v>
      </c>
      <c r="B3288" s="418" t="s">
        <v>7112</v>
      </c>
      <c r="C3288" s="420" t="s">
        <v>19</v>
      </c>
      <c r="D3288" s="412"/>
      <c r="E3288" s="412">
        <v>2.96</v>
      </c>
    </row>
    <row r="3289" spans="1:5" ht="25.5">
      <c r="A3289" s="389">
        <v>13955</v>
      </c>
      <c r="B3289" s="419" t="s">
        <v>13600</v>
      </c>
      <c r="C3289" s="421" t="s">
        <v>89</v>
      </c>
      <c r="D3289" s="413"/>
      <c r="E3289" s="413">
        <v>1987.64</v>
      </c>
    </row>
    <row r="3290" spans="1:5" ht="38.25">
      <c r="A3290" s="390">
        <v>4114</v>
      </c>
      <c r="B3290" s="418" t="s">
        <v>11063</v>
      </c>
      <c r="C3290" s="420" t="s">
        <v>89</v>
      </c>
      <c r="D3290" s="412"/>
      <c r="E3290" s="412">
        <v>37.79</v>
      </c>
    </row>
    <row r="3291" spans="1:5" ht="25.5">
      <c r="A3291" s="389">
        <v>4107</v>
      </c>
      <c r="B3291" s="419" t="s">
        <v>11064</v>
      </c>
      <c r="C3291" s="421" t="s">
        <v>89</v>
      </c>
      <c r="D3291" s="413"/>
      <c r="E3291" s="413">
        <v>31.82</v>
      </c>
    </row>
    <row r="3292" spans="1:5" ht="25.5">
      <c r="A3292" s="390">
        <v>36799</v>
      </c>
      <c r="B3292" s="418" t="s">
        <v>11065</v>
      </c>
      <c r="C3292" s="420" t="s">
        <v>89</v>
      </c>
      <c r="D3292" s="412"/>
      <c r="E3292" s="412">
        <v>30.38</v>
      </c>
    </row>
    <row r="3293" spans="1:5" ht="25.5">
      <c r="A3293" s="389">
        <v>4108</v>
      </c>
      <c r="B3293" s="419" t="s">
        <v>11066</v>
      </c>
      <c r="C3293" s="421" t="s">
        <v>89</v>
      </c>
      <c r="D3293" s="413"/>
      <c r="E3293" s="413">
        <v>25.59</v>
      </c>
    </row>
    <row r="3294" spans="1:5" ht="25.5">
      <c r="A3294" s="390">
        <v>4102</v>
      </c>
      <c r="B3294" s="418" t="s">
        <v>11067</v>
      </c>
      <c r="C3294" s="420" t="s">
        <v>89</v>
      </c>
      <c r="D3294" s="412"/>
      <c r="E3294" s="412">
        <v>38.06</v>
      </c>
    </row>
    <row r="3295" spans="1:5">
      <c r="A3295" s="389">
        <v>358</v>
      </c>
      <c r="B3295" s="419" t="s">
        <v>7113</v>
      </c>
      <c r="C3295" s="421" t="s">
        <v>89</v>
      </c>
      <c r="D3295" s="413"/>
      <c r="E3295" s="413">
        <v>24</v>
      </c>
    </row>
    <row r="3296" spans="1:5">
      <c r="A3296" s="390">
        <v>365</v>
      </c>
      <c r="B3296" s="418" t="s">
        <v>7114</v>
      </c>
      <c r="C3296" s="420" t="s">
        <v>89</v>
      </c>
      <c r="D3296" s="412"/>
      <c r="E3296" s="412">
        <v>6.5</v>
      </c>
    </row>
    <row r="3297" spans="1:5">
      <c r="A3297" s="389">
        <v>360</v>
      </c>
      <c r="B3297" s="419" t="s">
        <v>7115</v>
      </c>
      <c r="C3297" s="421" t="s">
        <v>89</v>
      </c>
      <c r="D3297" s="413"/>
      <c r="E3297" s="413">
        <v>1.2</v>
      </c>
    </row>
    <row r="3298" spans="1:5" ht="38.25">
      <c r="A3298" s="390">
        <v>4127</v>
      </c>
      <c r="B3298" s="418" t="s">
        <v>11068</v>
      </c>
      <c r="C3298" s="420" t="s">
        <v>89</v>
      </c>
      <c r="D3298" s="412"/>
      <c r="E3298" s="412">
        <v>159.63999999999999</v>
      </c>
    </row>
    <row r="3299" spans="1:5" ht="38.25">
      <c r="A3299" s="389">
        <v>4135</v>
      </c>
      <c r="B3299" s="419" t="s">
        <v>13601</v>
      </c>
      <c r="C3299" s="421" t="s">
        <v>89</v>
      </c>
      <c r="D3299" s="413"/>
      <c r="E3299" s="413">
        <v>240.75</v>
      </c>
    </row>
    <row r="3300" spans="1:5" ht="38.25">
      <c r="A3300" s="390">
        <v>4145</v>
      </c>
      <c r="B3300" s="418" t="s">
        <v>11069</v>
      </c>
      <c r="C3300" s="420" t="s">
        <v>89</v>
      </c>
      <c r="D3300" s="412"/>
      <c r="E3300" s="412">
        <v>190.54</v>
      </c>
    </row>
    <row r="3301" spans="1:5" ht="38.25">
      <c r="A3301" s="389">
        <v>4154</v>
      </c>
      <c r="B3301" s="419" t="s">
        <v>14843</v>
      </c>
      <c r="C3301" s="421" t="s">
        <v>89</v>
      </c>
      <c r="D3301" s="413"/>
      <c r="E3301" s="413">
        <v>195.05</v>
      </c>
    </row>
    <row r="3302" spans="1:5" ht="51">
      <c r="A3302" s="390">
        <v>4168</v>
      </c>
      <c r="B3302" s="418" t="s">
        <v>11070</v>
      </c>
      <c r="C3302" s="420" t="s">
        <v>89</v>
      </c>
      <c r="D3302" s="412"/>
      <c r="E3302" s="412">
        <v>205.99</v>
      </c>
    </row>
    <row r="3303" spans="1:5" ht="51">
      <c r="A3303" s="389">
        <v>4161</v>
      </c>
      <c r="B3303" s="419" t="s">
        <v>11071</v>
      </c>
      <c r="C3303" s="421" t="s">
        <v>89</v>
      </c>
      <c r="D3303" s="413"/>
      <c r="E3303" s="413">
        <v>198.27</v>
      </c>
    </row>
    <row r="3304" spans="1:5">
      <c r="A3304" s="390">
        <v>4209</v>
      </c>
      <c r="B3304" s="418" t="s">
        <v>7116</v>
      </c>
      <c r="C3304" s="420" t="s">
        <v>89</v>
      </c>
      <c r="D3304" s="412"/>
      <c r="E3304" s="412">
        <v>8.23</v>
      </c>
    </row>
    <row r="3305" spans="1:5">
      <c r="A3305" s="389">
        <v>4180</v>
      </c>
      <c r="B3305" s="419" t="s">
        <v>7117</v>
      </c>
      <c r="C3305" s="421" t="s">
        <v>89</v>
      </c>
      <c r="D3305" s="413"/>
      <c r="E3305" s="413">
        <v>7.26</v>
      </c>
    </row>
    <row r="3306" spans="1:5">
      <c r="A3306" s="390">
        <v>4177</v>
      </c>
      <c r="B3306" s="418" t="s">
        <v>7118</v>
      </c>
      <c r="C3306" s="420" t="s">
        <v>89</v>
      </c>
      <c r="D3306" s="412"/>
      <c r="E3306" s="412">
        <v>2.16</v>
      </c>
    </row>
    <row r="3307" spans="1:5">
      <c r="A3307" s="389">
        <v>4179</v>
      </c>
      <c r="B3307" s="419" t="s">
        <v>7119</v>
      </c>
      <c r="C3307" s="421" t="s">
        <v>89</v>
      </c>
      <c r="D3307" s="413"/>
      <c r="E3307" s="413">
        <v>5.21</v>
      </c>
    </row>
    <row r="3308" spans="1:5">
      <c r="A3308" s="390">
        <v>4208</v>
      </c>
      <c r="B3308" s="418" t="s">
        <v>7120</v>
      </c>
      <c r="C3308" s="420" t="s">
        <v>89</v>
      </c>
      <c r="D3308" s="412"/>
      <c r="E3308" s="412">
        <v>25.57</v>
      </c>
    </row>
    <row r="3309" spans="1:5">
      <c r="A3309" s="389">
        <v>4181</v>
      </c>
      <c r="B3309" s="419" t="s">
        <v>7121</v>
      </c>
      <c r="C3309" s="421" t="s">
        <v>89</v>
      </c>
      <c r="D3309" s="413"/>
      <c r="E3309" s="413">
        <v>17.899999999999999</v>
      </c>
    </row>
    <row r="3310" spans="1:5">
      <c r="A3310" s="390">
        <v>4178</v>
      </c>
      <c r="B3310" s="418" t="s">
        <v>7122</v>
      </c>
      <c r="C3310" s="420" t="s">
        <v>89</v>
      </c>
      <c r="D3310" s="412"/>
      <c r="E3310" s="412">
        <v>3.09</v>
      </c>
    </row>
    <row r="3311" spans="1:5">
      <c r="A3311" s="389">
        <v>4182</v>
      </c>
      <c r="B3311" s="419" t="s">
        <v>7123</v>
      </c>
      <c r="C3311" s="421" t="s">
        <v>89</v>
      </c>
      <c r="D3311" s="413"/>
      <c r="E3311" s="413">
        <v>36.32</v>
      </c>
    </row>
    <row r="3312" spans="1:5" ht="25.5">
      <c r="A3312" s="390">
        <v>4183</v>
      </c>
      <c r="B3312" s="418" t="s">
        <v>14844</v>
      </c>
      <c r="C3312" s="420" t="s">
        <v>89</v>
      </c>
      <c r="D3312" s="412"/>
      <c r="E3312" s="412">
        <v>57.05</v>
      </c>
    </row>
    <row r="3313" spans="1:5">
      <c r="A3313" s="389">
        <v>4184</v>
      </c>
      <c r="B3313" s="419" t="s">
        <v>7124</v>
      </c>
      <c r="C3313" s="421" t="s">
        <v>89</v>
      </c>
      <c r="D3313" s="413"/>
      <c r="E3313" s="413">
        <v>102.46</v>
      </c>
    </row>
    <row r="3314" spans="1:5">
      <c r="A3314" s="390">
        <v>4185</v>
      </c>
      <c r="B3314" s="418" t="s">
        <v>7125</v>
      </c>
      <c r="C3314" s="420" t="s">
        <v>89</v>
      </c>
      <c r="D3314" s="412"/>
      <c r="E3314" s="412">
        <v>125.2</v>
      </c>
    </row>
    <row r="3315" spans="1:5" ht="25.5">
      <c r="A3315" s="389">
        <v>4214</v>
      </c>
      <c r="B3315" s="419" t="s">
        <v>7126</v>
      </c>
      <c r="C3315" s="421" t="s">
        <v>89</v>
      </c>
      <c r="D3315" s="413"/>
      <c r="E3315" s="413">
        <v>4.21</v>
      </c>
    </row>
    <row r="3316" spans="1:5" ht="25.5">
      <c r="A3316" s="390">
        <v>4215</v>
      </c>
      <c r="B3316" s="418" t="s">
        <v>7127</v>
      </c>
      <c r="C3316" s="420" t="s">
        <v>89</v>
      </c>
      <c r="D3316" s="412"/>
      <c r="E3316" s="412">
        <v>3.49</v>
      </c>
    </row>
    <row r="3317" spans="1:5" ht="25.5">
      <c r="A3317" s="389">
        <v>4210</v>
      </c>
      <c r="B3317" s="419" t="s">
        <v>11072</v>
      </c>
      <c r="C3317" s="421" t="s">
        <v>89</v>
      </c>
      <c r="D3317" s="413"/>
      <c r="E3317" s="413">
        <v>0.54</v>
      </c>
    </row>
    <row r="3318" spans="1:5" ht="25.5">
      <c r="A3318" s="390">
        <v>4212</v>
      </c>
      <c r="B3318" s="418" t="s">
        <v>7128</v>
      </c>
      <c r="C3318" s="420" t="s">
        <v>89</v>
      </c>
      <c r="D3318" s="412"/>
      <c r="E3318" s="412">
        <v>1.41</v>
      </c>
    </row>
    <row r="3319" spans="1:5" ht="25.5">
      <c r="A3319" s="389">
        <v>4213</v>
      </c>
      <c r="B3319" s="419" t="s">
        <v>7129</v>
      </c>
      <c r="C3319" s="421" t="s">
        <v>89</v>
      </c>
      <c r="D3319" s="413"/>
      <c r="E3319" s="413">
        <v>7.6</v>
      </c>
    </row>
    <row r="3320" spans="1:5" ht="25.5">
      <c r="A3320" s="390">
        <v>4211</v>
      </c>
      <c r="B3320" s="418" t="s">
        <v>7130</v>
      </c>
      <c r="C3320" s="420" t="s">
        <v>89</v>
      </c>
      <c r="D3320" s="412"/>
      <c r="E3320" s="412">
        <v>0.8</v>
      </c>
    </row>
    <row r="3321" spans="1:5" ht="25.5">
      <c r="A3321" s="389">
        <v>4205</v>
      </c>
      <c r="B3321" s="419" t="s">
        <v>7131</v>
      </c>
      <c r="C3321" s="421" t="s">
        <v>89</v>
      </c>
      <c r="D3321" s="413"/>
      <c r="E3321" s="413">
        <v>8.19</v>
      </c>
    </row>
    <row r="3322" spans="1:5" ht="25.5">
      <c r="A3322" s="390">
        <v>4192</v>
      </c>
      <c r="B3322" s="418" t="s">
        <v>7132</v>
      </c>
      <c r="C3322" s="420" t="s">
        <v>89</v>
      </c>
      <c r="D3322" s="412"/>
      <c r="E3322" s="412">
        <v>8.11</v>
      </c>
    </row>
    <row r="3323" spans="1:5" ht="25.5">
      <c r="A3323" s="389">
        <v>4191</v>
      </c>
      <c r="B3323" s="419" t="s">
        <v>7133</v>
      </c>
      <c r="C3323" s="421" t="s">
        <v>89</v>
      </c>
      <c r="D3323" s="413"/>
      <c r="E3323" s="413">
        <v>8.11</v>
      </c>
    </row>
    <row r="3324" spans="1:5" ht="25.5">
      <c r="A3324" s="390">
        <v>4207</v>
      </c>
      <c r="B3324" s="418" t="s">
        <v>7134</v>
      </c>
      <c r="C3324" s="420" t="s">
        <v>89</v>
      </c>
      <c r="D3324" s="412"/>
      <c r="E3324" s="412">
        <v>6.81</v>
      </c>
    </row>
    <row r="3325" spans="1:5" ht="25.5">
      <c r="A3325" s="389">
        <v>4206</v>
      </c>
      <c r="B3325" s="419" t="s">
        <v>7135</v>
      </c>
      <c r="C3325" s="421" t="s">
        <v>89</v>
      </c>
      <c r="D3325" s="413"/>
      <c r="E3325" s="413">
        <v>7.18</v>
      </c>
    </row>
    <row r="3326" spans="1:5" ht="25.5">
      <c r="A3326" s="390">
        <v>4190</v>
      </c>
      <c r="B3326" s="418" t="s">
        <v>7136</v>
      </c>
      <c r="C3326" s="420" t="s">
        <v>89</v>
      </c>
      <c r="D3326" s="412"/>
      <c r="E3326" s="412">
        <v>7</v>
      </c>
    </row>
    <row r="3327" spans="1:5" ht="25.5">
      <c r="A3327" s="389">
        <v>4186</v>
      </c>
      <c r="B3327" s="419" t="s">
        <v>7137</v>
      </c>
      <c r="C3327" s="421" t="s">
        <v>89</v>
      </c>
      <c r="D3327" s="413"/>
      <c r="E3327" s="413">
        <v>2.16</v>
      </c>
    </row>
    <row r="3328" spans="1:5" ht="25.5">
      <c r="A3328" s="390">
        <v>4188</v>
      </c>
      <c r="B3328" s="418" t="s">
        <v>7138</v>
      </c>
      <c r="C3328" s="420" t="s">
        <v>89</v>
      </c>
      <c r="D3328" s="412"/>
      <c r="E3328" s="412">
        <v>5.14</v>
      </c>
    </row>
    <row r="3329" spans="1:5" ht="25.5">
      <c r="A3329" s="389">
        <v>4189</v>
      </c>
      <c r="B3329" s="419" t="s">
        <v>7139</v>
      </c>
      <c r="C3329" s="421" t="s">
        <v>89</v>
      </c>
      <c r="D3329" s="413"/>
      <c r="E3329" s="413">
        <v>5.0199999999999996</v>
      </c>
    </row>
    <row r="3330" spans="1:5" ht="25.5">
      <c r="A3330" s="390">
        <v>4196</v>
      </c>
      <c r="B3330" s="418" t="s">
        <v>7140</v>
      </c>
      <c r="C3330" s="420" t="s">
        <v>89</v>
      </c>
      <c r="D3330" s="412"/>
      <c r="E3330" s="412">
        <v>24.86</v>
      </c>
    </row>
    <row r="3331" spans="1:5" ht="25.5">
      <c r="A3331" s="389">
        <v>4195</v>
      </c>
      <c r="B3331" s="419" t="s">
        <v>7141</v>
      </c>
      <c r="C3331" s="421" t="s">
        <v>89</v>
      </c>
      <c r="D3331" s="413"/>
      <c r="E3331" s="413">
        <v>25.16</v>
      </c>
    </row>
    <row r="3332" spans="1:5" ht="25.5">
      <c r="A3332" s="390">
        <v>4197</v>
      </c>
      <c r="B3332" s="418" t="s">
        <v>7142</v>
      </c>
      <c r="C3332" s="420" t="s">
        <v>89</v>
      </c>
      <c r="D3332" s="412"/>
      <c r="E3332" s="412">
        <v>24.86</v>
      </c>
    </row>
    <row r="3333" spans="1:5" ht="25.5">
      <c r="A3333" s="389">
        <v>4194</v>
      </c>
      <c r="B3333" s="419" t="s">
        <v>7143</v>
      </c>
      <c r="C3333" s="421" t="s">
        <v>89</v>
      </c>
      <c r="D3333" s="413"/>
      <c r="E3333" s="413">
        <v>17.489999999999998</v>
      </c>
    </row>
    <row r="3334" spans="1:5" ht="25.5">
      <c r="A3334" s="390">
        <v>4193</v>
      </c>
      <c r="B3334" s="418" t="s">
        <v>7144</v>
      </c>
      <c r="C3334" s="420" t="s">
        <v>89</v>
      </c>
      <c r="D3334" s="412"/>
      <c r="E3334" s="412">
        <v>17.489999999999998</v>
      </c>
    </row>
    <row r="3335" spans="1:5" ht="25.5">
      <c r="A3335" s="389">
        <v>4204</v>
      </c>
      <c r="B3335" s="419" t="s">
        <v>7145</v>
      </c>
      <c r="C3335" s="421" t="s">
        <v>89</v>
      </c>
      <c r="D3335" s="413"/>
      <c r="E3335" s="413">
        <v>17.489999999999998</v>
      </c>
    </row>
    <row r="3336" spans="1:5" ht="25.5">
      <c r="A3336" s="390">
        <v>4187</v>
      </c>
      <c r="B3336" s="418" t="s">
        <v>7146</v>
      </c>
      <c r="C3336" s="420" t="s">
        <v>89</v>
      </c>
      <c r="D3336" s="412"/>
      <c r="E3336" s="412">
        <v>3.09</v>
      </c>
    </row>
    <row r="3337" spans="1:5" ht="25.5">
      <c r="A3337" s="389">
        <v>4198</v>
      </c>
      <c r="B3337" s="419" t="s">
        <v>7147</v>
      </c>
      <c r="C3337" s="421" t="s">
        <v>89</v>
      </c>
      <c r="D3337" s="413"/>
      <c r="E3337" s="413">
        <v>35.880000000000003</v>
      </c>
    </row>
    <row r="3338" spans="1:5" ht="25.5">
      <c r="A3338" s="390">
        <v>4202</v>
      </c>
      <c r="B3338" s="418" t="s">
        <v>7148</v>
      </c>
      <c r="C3338" s="420" t="s">
        <v>89</v>
      </c>
      <c r="D3338" s="412"/>
      <c r="E3338" s="412">
        <v>35.880000000000003</v>
      </c>
    </row>
    <row r="3339" spans="1:5" ht="25.5">
      <c r="A3339" s="389">
        <v>4203</v>
      </c>
      <c r="B3339" s="419" t="s">
        <v>7149</v>
      </c>
      <c r="C3339" s="421" t="s">
        <v>89</v>
      </c>
      <c r="D3339" s="413"/>
      <c r="E3339" s="413">
        <v>35.880000000000003</v>
      </c>
    </row>
    <row r="3340" spans="1:5">
      <c r="A3340" s="390">
        <v>2645</v>
      </c>
      <c r="B3340" s="418" t="s">
        <v>13602</v>
      </c>
      <c r="C3340" s="420" t="s">
        <v>89</v>
      </c>
      <c r="D3340" s="412"/>
      <c r="E3340" s="412">
        <v>2.1</v>
      </c>
    </row>
    <row r="3341" spans="1:5" ht="25.5">
      <c r="A3341" s="389">
        <v>2646</v>
      </c>
      <c r="B3341" s="419" t="s">
        <v>7150</v>
      </c>
      <c r="C3341" s="421" t="s">
        <v>89</v>
      </c>
      <c r="D3341" s="413"/>
      <c r="E3341" s="413">
        <v>3.33</v>
      </c>
    </row>
    <row r="3342" spans="1:5" ht="25.5">
      <c r="A3342" s="390">
        <v>7252</v>
      </c>
      <c r="B3342" s="418" t="s">
        <v>7151</v>
      </c>
      <c r="C3342" s="420" t="s">
        <v>19</v>
      </c>
      <c r="D3342" s="412"/>
      <c r="E3342" s="412">
        <v>1.18</v>
      </c>
    </row>
    <row r="3343" spans="1:5">
      <c r="A3343" s="389">
        <v>7595</v>
      </c>
      <c r="B3343" s="419" t="s">
        <v>47</v>
      </c>
      <c r="C3343" s="421" t="s">
        <v>19</v>
      </c>
      <c r="D3343" s="413"/>
      <c r="E3343" s="413">
        <v>12.81</v>
      </c>
    </row>
    <row r="3344" spans="1:5">
      <c r="A3344" s="390">
        <v>11138</v>
      </c>
      <c r="B3344" s="418" t="s">
        <v>7152</v>
      </c>
      <c r="C3344" s="420" t="s">
        <v>269</v>
      </c>
      <c r="D3344" s="412"/>
      <c r="E3344" s="412">
        <v>1.79</v>
      </c>
    </row>
    <row r="3345" spans="1:5">
      <c r="A3345" s="389">
        <v>5333</v>
      </c>
      <c r="B3345" s="419" t="s">
        <v>456</v>
      </c>
      <c r="C3345" s="421" t="s">
        <v>269</v>
      </c>
      <c r="D3345" s="413"/>
      <c r="E3345" s="413">
        <v>14.56</v>
      </c>
    </row>
    <row r="3346" spans="1:5">
      <c r="A3346" s="390">
        <v>4221</v>
      </c>
      <c r="B3346" s="418" t="s">
        <v>7153</v>
      </c>
      <c r="C3346" s="420" t="s">
        <v>269</v>
      </c>
      <c r="D3346" s="412"/>
      <c r="E3346" s="412">
        <v>2.78</v>
      </c>
    </row>
    <row r="3347" spans="1:5" ht="38.25">
      <c r="A3347" s="389">
        <v>4227</v>
      </c>
      <c r="B3347" s="419" t="s">
        <v>14845</v>
      </c>
      <c r="C3347" s="421" t="s">
        <v>269</v>
      </c>
      <c r="D3347" s="413"/>
      <c r="E3347" s="413">
        <v>18</v>
      </c>
    </row>
    <row r="3348" spans="1:5">
      <c r="A3348" s="390">
        <v>4242</v>
      </c>
      <c r="B3348" s="418" t="s">
        <v>7154</v>
      </c>
      <c r="C3348" s="420" t="s">
        <v>19</v>
      </c>
      <c r="D3348" s="412"/>
      <c r="E3348" s="412">
        <v>12.73</v>
      </c>
    </row>
    <row r="3349" spans="1:5">
      <c r="A3349" s="389">
        <v>4243</v>
      </c>
      <c r="B3349" s="419" t="s">
        <v>7155</v>
      </c>
      <c r="C3349" s="421" t="s">
        <v>19</v>
      </c>
      <c r="D3349" s="413"/>
      <c r="E3349" s="413">
        <v>12.69</v>
      </c>
    </row>
    <row r="3350" spans="1:5" ht="38.25">
      <c r="A3350" s="390">
        <v>37623</v>
      </c>
      <c r="B3350" s="418" t="s">
        <v>7156</v>
      </c>
      <c r="C3350" s="420" t="s">
        <v>19</v>
      </c>
      <c r="D3350" s="412"/>
      <c r="E3350" s="412">
        <v>9.08</v>
      </c>
    </row>
    <row r="3351" spans="1:5" ht="25.5">
      <c r="A3351" s="389">
        <v>4250</v>
      </c>
      <c r="B3351" s="419" t="s">
        <v>7157</v>
      </c>
      <c r="C3351" s="421" t="s">
        <v>19</v>
      </c>
      <c r="D3351" s="413"/>
      <c r="E3351" s="413">
        <v>7.64</v>
      </c>
    </row>
    <row r="3352" spans="1:5">
      <c r="A3352" s="390">
        <v>25960</v>
      </c>
      <c r="B3352" s="418" t="s">
        <v>7158</v>
      </c>
      <c r="C3352" s="420" t="s">
        <v>19</v>
      </c>
      <c r="D3352" s="412"/>
      <c r="E3352" s="412">
        <v>8.3699999999999992</v>
      </c>
    </row>
    <row r="3353" spans="1:5">
      <c r="A3353" s="389">
        <v>4234</v>
      </c>
      <c r="B3353" s="419" t="s">
        <v>7159</v>
      </c>
      <c r="C3353" s="421" t="s">
        <v>19</v>
      </c>
      <c r="D3353" s="413"/>
      <c r="E3353" s="413">
        <v>12.73</v>
      </c>
    </row>
    <row r="3354" spans="1:5">
      <c r="A3354" s="390">
        <v>4253</v>
      </c>
      <c r="B3354" s="418" t="s">
        <v>7160</v>
      </c>
      <c r="C3354" s="420" t="s">
        <v>19</v>
      </c>
      <c r="D3354" s="412"/>
      <c r="E3354" s="412">
        <v>7.06</v>
      </c>
    </row>
    <row r="3355" spans="1:5">
      <c r="A3355" s="389">
        <v>4254</v>
      </c>
      <c r="B3355" s="419" t="s">
        <v>11073</v>
      </c>
      <c r="C3355" s="421" t="s">
        <v>19</v>
      </c>
      <c r="D3355" s="413"/>
      <c r="E3355" s="413">
        <v>13.87</v>
      </c>
    </row>
    <row r="3356" spans="1:5" ht="25.5">
      <c r="A3356" s="390">
        <v>4230</v>
      </c>
      <c r="B3356" s="418" t="s">
        <v>11074</v>
      </c>
      <c r="C3356" s="420" t="s">
        <v>19</v>
      </c>
      <c r="D3356" s="412"/>
      <c r="E3356" s="412">
        <v>13.38</v>
      </c>
    </row>
    <row r="3357" spans="1:5" ht="25.5">
      <c r="A3357" s="389">
        <v>4257</v>
      </c>
      <c r="B3357" s="419" t="s">
        <v>7161</v>
      </c>
      <c r="C3357" s="421" t="s">
        <v>19</v>
      </c>
      <c r="D3357" s="413"/>
      <c r="E3357" s="413">
        <v>7.1</v>
      </c>
    </row>
    <row r="3358" spans="1:5">
      <c r="A3358" s="390">
        <v>4240</v>
      </c>
      <c r="B3358" s="418" t="s">
        <v>7162</v>
      </c>
      <c r="C3358" s="420" t="s">
        <v>19</v>
      </c>
      <c r="D3358" s="412"/>
      <c r="E3358" s="412">
        <v>12.73</v>
      </c>
    </row>
    <row r="3359" spans="1:5" ht="25.5">
      <c r="A3359" s="389">
        <v>4239</v>
      </c>
      <c r="B3359" s="419" t="s">
        <v>14846</v>
      </c>
      <c r="C3359" s="421" t="s">
        <v>19</v>
      </c>
      <c r="D3359" s="413"/>
      <c r="E3359" s="413">
        <v>13.96</v>
      </c>
    </row>
    <row r="3360" spans="1:5">
      <c r="A3360" s="390">
        <v>4248</v>
      </c>
      <c r="B3360" s="418" t="s">
        <v>7163</v>
      </c>
      <c r="C3360" s="420" t="s">
        <v>19</v>
      </c>
      <c r="D3360" s="412"/>
      <c r="E3360" s="412">
        <v>13.7</v>
      </c>
    </row>
    <row r="3361" spans="1:5">
      <c r="A3361" s="389">
        <v>25959</v>
      </c>
      <c r="B3361" s="419" t="s">
        <v>7164</v>
      </c>
      <c r="C3361" s="421" t="s">
        <v>19</v>
      </c>
      <c r="D3361" s="413"/>
      <c r="E3361" s="413">
        <v>10.82</v>
      </c>
    </row>
    <row r="3362" spans="1:5">
      <c r="A3362" s="390">
        <v>4238</v>
      </c>
      <c r="B3362" s="418" t="s">
        <v>7165</v>
      </c>
      <c r="C3362" s="420" t="s">
        <v>19</v>
      </c>
      <c r="D3362" s="412"/>
      <c r="E3362" s="412">
        <v>12.73</v>
      </c>
    </row>
    <row r="3363" spans="1:5" ht="25.5">
      <c r="A3363" s="389">
        <v>4233</v>
      </c>
      <c r="B3363" s="419" t="s">
        <v>7166</v>
      </c>
      <c r="C3363" s="421" t="s">
        <v>19</v>
      </c>
      <c r="D3363" s="413"/>
      <c r="E3363" s="413">
        <v>14.04</v>
      </c>
    </row>
    <row r="3364" spans="1:5">
      <c r="A3364" s="390">
        <v>4251</v>
      </c>
      <c r="B3364" s="418" t="s">
        <v>7167</v>
      </c>
      <c r="C3364" s="420" t="s">
        <v>19</v>
      </c>
      <c r="D3364" s="412"/>
      <c r="E3364" s="412">
        <v>7.58</v>
      </c>
    </row>
    <row r="3365" spans="1:5">
      <c r="A3365" s="389">
        <v>4252</v>
      </c>
      <c r="B3365" s="419" t="s">
        <v>7168</v>
      </c>
      <c r="C3365" s="421" t="s">
        <v>19</v>
      </c>
      <c r="D3365" s="413"/>
      <c r="E3365" s="413">
        <v>8.9499999999999993</v>
      </c>
    </row>
    <row r="3366" spans="1:5" ht="25.5">
      <c r="A3366" s="390">
        <v>2</v>
      </c>
      <c r="B3366" s="418" t="s">
        <v>13603</v>
      </c>
      <c r="C3366" s="420" t="s">
        <v>52</v>
      </c>
      <c r="D3366" s="412"/>
      <c r="E3366" s="412">
        <v>8.24</v>
      </c>
    </row>
    <row r="3367" spans="1:5" ht="51">
      <c r="A3367" s="389">
        <v>4261</v>
      </c>
      <c r="B3367" s="419" t="s">
        <v>11075</v>
      </c>
      <c r="C3367" s="421" t="s">
        <v>19</v>
      </c>
      <c r="D3367" s="413"/>
      <c r="E3367" s="413">
        <v>101.37</v>
      </c>
    </row>
    <row r="3368" spans="1:5" ht="51">
      <c r="A3368" s="390">
        <v>4259</v>
      </c>
      <c r="B3368" s="418" t="s">
        <v>11076</v>
      </c>
      <c r="C3368" s="420" t="s">
        <v>19</v>
      </c>
      <c r="D3368" s="412"/>
      <c r="E3368" s="412">
        <v>126.71</v>
      </c>
    </row>
    <row r="3369" spans="1:5" ht="63.75">
      <c r="A3369" s="389">
        <v>4260</v>
      </c>
      <c r="B3369" s="419" t="s">
        <v>11077</v>
      </c>
      <c r="C3369" s="421" t="s">
        <v>19</v>
      </c>
      <c r="D3369" s="413"/>
      <c r="E3369" s="413">
        <v>90</v>
      </c>
    </row>
    <row r="3370" spans="1:5" ht="51">
      <c r="A3370" s="390">
        <v>36517</v>
      </c>
      <c r="B3370" s="418" t="s">
        <v>11078</v>
      </c>
      <c r="C3370" s="420" t="s">
        <v>89</v>
      </c>
      <c r="D3370" s="412"/>
      <c r="E3370" s="412">
        <v>279720</v>
      </c>
    </row>
    <row r="3371" spans="1:5" ht="51">
      <c r="A3371" s="389">
        <v>4262</v>
      </c>
      <c r="B3371" s="419" t="s">
        <v>11079</v>
      </c>
      <c r="C3371" s="421" t="s">
        <v>89</v>
      </c>
      <c r="D3371" s="413"/>
      <c r="E3371" s="413">
        <v>315000</v>
      </c>
    </row>
    <row r="3372" spans="1:5" ht="51">
      <c r="A3372" s="390">
        <v>4263</v>
      </c>
      <c r="B3372" s="418" t="s">
        <v>11080</v>
      </c>
      <c r="C3372" s="420" t="s">
        <v>89</v>
      </c>
      <c r="D3372" s="412"/>
      <c r="E3372" s="412">
        <v>436799.98</v>
      </c>
    </row>
    <row r="3373" spans="1:5" ht="51">
      <c r="A3373" s="389">
        <v>36518</v>
      </c>
      <c r="B3373" s="419" t="s">
        <v>11081</v>
      </c>
      <c r="C3373" s="421" t="s">
        <v>89</v>
      </c>
      <c r="D3373" s="413"/>
      <c r="E3373" s="413">
        <v>497279.98</v>
      </c>
    </row>
    <row r="3374" spans="1:5" ht="51">
      <c r="A3374" s="390">
        <v>14221</v>
      </c>
      <c r="B3374" s="418" t="s">
        <v>11082</v>
      </c>
      <c r="C3374" s="420" t="s">
        <v>89</v>
      </c>
      <c r="D3374" s="412"/>
      <c r="E3374" s="412">
        <v>290219.99</v>
      </c>
    </row>
    <row r="3375" spans="1:5" ht="25.5">
      <c r="A3375" s="389">
        <v>13597</v>
      </c>
      <c r="B3375" s="419" t="s">
        <v>7169</v>
      </c>
      <c r="C3375" s="421" t="s">
        <v>89</v>
      </c>
      <c r="D3375" s="413"/>
      <c r="E3375" s="413">
        <v>549.55999999999995</v>
      </c>
    </row>
    <row r="3376" spans="1:5">
      <c r="A3376" s="390">
        <v>21144</v>
      </c>
      <c r="B3376" s="418" t="s">
        <v>7170</v>
      </c>
      <c r="C3376" s="420" t="s">
        <v>89</v>
      </c>
      <c r="D3376" s="412"/>
      <c r="E3376" s="412">
        <v>0.96</v>
      </c>
    </row>
    <row r="3377" spans="1:5" ht="25.5">
      <c r="A3377" s="389">
        <v>21140</v>
      </c>
      <c r="B3377" s="419" t="s">
        <v>7171</v>
      </c>
      <c r="C3377" s="421" t="s">
        <v>2717</v>
      </c>
      <c r="D3377" s="413"/>
      <c r="E3377" s="413">
        <v>5</v>
      </c>
    </row>
    <row r="3378" spans="1:5" ht="25.5">
      <c r="A3378" s="390">
        <v>11851</v>
      </c>
      <c r="B3378" s="418" t="s">
        <v>7172</v>
      </c>
      <c r="C3378" s="420" t="s">
        <v>91</v>
      </c>
      <c r="D3378" s="412"/>
      <c r="E3378" s="412">
        <v>0.03</v>
      </c>
    </row>
    <row r="3379" spans="1:5" ht="25.5">
      <c r="A3379" s="389">
        <v>11852</v>
      </c>
      <c r="B3379" s="419" t="s">
        <v>7173</v>
      </c>
      <c r="C3379" s="421" t="s">
        <v>86</v>
      </c>
      <c r="D3379" s="413"/>
      <c r="E3379" s="413">
        <v>5.43</v>
      </c>
    </row>
    <row r="3380" spans="1:5" ht="25.5">
      <c r="A3380" s="390">
        <v>11853</v>
      </c>
      <c r="B3380" s="418" t="s">
        <v>7174</v>
      </c>
      <c r="C3380" s="420" t="s">
        <v>86</v>
      </c>
      <c r="D3380" s="412"/>
      <c r="E3380" s="412">
        <v>4.33</v>
      </c>
    </row>
    <row r="3381" spans="1:5" ht="25.5">
      <c r="A3381" s="389">
        <v>21139</v>
      </c>
      <c r="B3381" s="419" t="s">
        <v>13604</v>
      </c>
      <c r="C3381" s="421" t="s">
        <v>86</v>
      </c>
      <c r="D3381" s="413"/>
      <c r="E3381" s="413">
        <v>4.13</v>
      </c>
    </row>
    <row r="3382" spans="1:5" ht="25.5">
      <c r="A3382" s="390">
        <v>11703</v>
      </c>
      <c r="B3382" s="418" t="s">
        <v>13605</v>
      </c>
      <c r="C3382" s="420" t="s">
        <v>89</v>
      </c>
      <c r="D3382" s="412"/>
      <c r="E3382" s="412">
        <v>38.979999999999997</v>
      </c>
    </row>
    <row r="3383" spans="1:5" ht="51">
      <c r="A3383" s="389">
        <v>25400</v>
      </c>
      <c r="B3383" s="419" t="s">
        <v>11083</v>
      </c>
      <c r="C3383" s="421" t="s">
        <v>89</v>
      </c>
      <c r="D3383" s="413"/>
      <c r="E3383" s="413">
        <v>815.47</v>
      </c>
    </row>
    <row r="3384" spans="1:5" ht="38.25">
      <c r="A3384" s="390">
        <v>4272</v>
      </c>
      <c r="B3384" s="418" t="s">
        <v>11084</v>
      </c>
      <c r="C3384" s="420" t="s">
        <v>89</v>
      </c>
      <c r="D3384" s="412"/>
      <c r="E3384" s="412">
        <v>58.19</v>
      </c>
    </row>
    <row r="3385" spans="1:5" ht="38.25">
      <c r="A3385" s="389">
        <v>4276</v>
      </c>
      <c r="B3385" s="419" t="s">
        <v>11085</v>
      </c>
      <c r="C3385" s="421" t="s">
        <v>89</v>
      </c>
      <c r="D3385" s="413"/>
      <c r="E3385" s="413">
        <v>157.58000000000001</v>
      </c>
    </row>
    <row r="3386" spans="1:5" ht="38.25">
      <c r="A3386" s="390">
        <v>4273</v>
      </c>
      <c r="B3386" s="418" t="s">
        <v>11086</v>
      </c>
      <c r="C3386" s="420" t="s">
        <v>89</v>
      </c>
      <c r="D3386" s="412"/>
      <c r="E3386" s="412">
        <v>418.78</v>
      </c>
    </row>
    <row r="3387" spans="1:5" ht="51">
      <c r="A3387" s="389">
        <v>4274</v>
      </c>
      <c r="B3387" s="419" t="s">
        <v>14847</v>
      </c>
      <c r="C3387" s="421" t="s">
        <v>89</v>
      </c>
      <c r="D3387" s="413"/>
      <c r="E3387" s="413">
        <v>43.64</v>
      </c>
    </row>
    <row r="3388" spans="1:5" ht="38.25">
      <c r="A3388" s="390">
        <v>11963</v>
      </c>
      <c r="B3388" s="418" t="s">
        <v>13606</v>
      </c>
      <c r="C3388" s="420" t="s">
        <v>89</v>
      </c>
      <c r="D3388" s="412"/>
      <c r="E3388" s="412">
        <v>5.47</v>
      </c>
    </row>
    <row r="3389" spans="1:5" ht="38.25">
      <c r="A3389" s="389">
        <v>11964</v>
      </c>
      <c r="B3389" s="419" t="s">
        <v>13607</v>
      </c>
      <c r="C3389" s="421" t="s">
        <v>89</v>
      </c>
      <c r="D3389" s="413"/>
      <c r="E3389" s="413">
        <v>1.38</v>
      </c>
    </row>
    <row r="3390" spans="1:5" ht="51">
      <c r="A3390" s="390">
        <v>4379</v>
      </c>
      <c r="B3390" s="418" t="s">
        <v>13608</v>
      </c>
      <c r="C3390" s="420" t="s">
        <v>89</v>
      </c>
      <c r="D3390" s="412"/>
      <c r="E3390" s="412">
        <v>0.03</v>
      </c>
    </row>
    <row r="3391" spans="1:5" ht="51">
      <c r="A3391" s="389">
        <v>4377</v>
      </c>
      <c r="B3391" s="419" t="s">
        <v>11087</v>
      </c>
      <c r="C3391" s="421" t="s">
        <v>89</v>
      </c>
      <c r="D3391" s="413"/>
      <c r="E3391" s="413">
        <v>0.11</v>
      </c>
    </row>
    <row r="3392" spans="1:5" ht="51">
      <c r="A3392" s="390">
        <v>4356</v>
      </c>
      <c r="B3392" s="418" t="s">
        <v>11088</v>
      </c>
      <c r="C3392" s="420" t="s">
        <v>89</v>
      </c>
      <c r="D3392" s="412"/>
      <c r="E3392" s="412">
        <v>0.15</v>
      </c>
    </row>
    <row r="3393" spans="1:5" ht="51">
      <c r="A3393" s="389">
        <v>13246</v>
      </c>
      <c r="B3393" s="419" t="s">
        <v>11089</v>
      </c>
      <c r="C3393" s="421" t="s">
        <v>89</v>
      </c>
      <c r="D3393" s="413"/>
      <c r="E3393" s="413">
        <v>0.26</v>
      </c>
    </row>
    <row r="3394" spans="1:5" ht="51">
      <c r="A3394" s="390">
        <v>4346</v>
      </c>
      <c r="B3394" s="418" t="s">
        <v>11090</v>
      </c>
      <c r="C3394" s="420" t="s">
        <v>89</v>
      </c>
      <c r="D3394" s="412"/>
      <c r="E3394" s="412">
        <v>5.86</v>
      </c>
    </row>
    <row r="3395" spans="1:5" ht="51">
      <c r="A3395" s="389">
        <v>11955</v>
      </c>
      <c r="B3395" s="419" t="s">
        <v>11091</v>
      </c>
      <c r="C3395" s="421" t="s">
        <v>89</v>
      </c>
      <c r="D3395" s="413"/>
      <c r="E3395" s="413">
        <v>2.57</v>
      </c>
    </row>
    <row r="3396" spans="1:5" ht="51">
      <c r="A3396" s="390">
        <v>11960</v>
      </c>
      <c r="B3396" s="418" t="s">
        <v>14848</v>
      </c>
      <c r="C3396" s="420" t="s">
        <v>89</v>
      </c>
      <c r="D3396" s="412"/>
      <c r="E3396" s="412">
        <v>0.09</v>
      </c>
    </row>
    <row r="3397" spans="1:5" ht="51">
      <c r="A3397" s="389">
        <v>4333</v>
      </c>
      <c r="B3397" s="419" t="s">
        <v>11092</v>
      </c>
      <c r="C3397" s="421" t="s">
        <v>89</v>
      </c>
      <c r="D3397" s="413"/>
      <c r="E3397" s="413">
        <v>0.15</v>
      </c>
    </row>
    <row r="3398" spans="1:5" ht="51">
      <c r="A3398" s="390">
        <v>4358</v>
      </c>
      <c r="B3398" s="418" t="s">
        <v>11093</v>
      </c>
      <c r="C3398" s="420" t="s">
        <v>89</v>
      </c>
      <c r="D3398" s="412"/>
      <c r="E3398" s="412">
        <v>1.17</v>
      </c>
    </row>
    <row r="3399" spans="1:5" ht="38.25">
      <c r="A3399" s="389">
        <v>4329</v>
      </c>
      <c r="B3399" s="419" t="s">
        <v>11094</v>
      </c>
      <c r="C3399" s="421" t="s">
        <v>89</v>
      </c>
      <c r="D3399" s="413"/>
      <c r="E3399" s="413">
        <v>1.25</v>
      </c>
    </row>
    <row r="3400" spans="1:5" ht="38.25">
      <c r="A3400" s="390">
        <v>4383</v>
      </c>
      <c r="B3400" s="418" t="s">
        <v>11095</v>
      </c>
      <c r="C3400" s="420" t="s">
        <v>89</v>
      </c>
      <c r="D3400" s="412"/>
      <c r="E3400" s="412">
        <v>2.69</v>
      </c>
    </row>
    <row r="3401" spans="1:5" ht="51">
      <c r="A3401" s="389">
        <v>4344</v>
      </c>
      <c r="B3401" s="419" t="s">
        <v>11096</v>
      </c>
      <c r="C3401" s="421" t="s">
        <v>89</v>
      </c>
      <c r="D3401" s="413"/>
      <c r="E3401" s="413">
        <v>2.5099999999999998</v>
      </c>
    </row>
    <row r="3402" spans="1:5" ht="38.25">
      <c r="A3402" s="390">
        <v>436</v>
      </c>
      <c r="B3402" s="418" t="s">
        <v>13609</v>
      </c>
      <c r="C3402" s="420" t="s">
        <v>89</v>
      </c>
      <c r="D3402" s="412"/>
      <c r="E3402" s="412">
        <v>4.05</v>
      </c>
    </row>
    <row r="3403" spans="1:5" ht="38.25">
      <c r="A3403" s="389">
        <v>442</v>
      </c>
      <c r="B3403" s="419" t="s">
        <v>13610</v>
      </c>
      <c r="C3403" s="421" t="s">
        <v>89</v>
      </c>
      <c r="D3403" s="413"/>
      <c r="E3403" s="413">
        <v>2.4</v>
      </c>
    </row>
    <row r="3404" spans="1:5" ht="38.25">
      <c r="A3404" s="390">
        <v>4335</v>
      </c>
      <c r="B3404" s="418" t="s">
        <v>11097</v>
      </c>
      <c r="C3404" s="420" t="s">
        <v>89</v>
      </c>
      <c r="D3404" s="412"/>
      <c r="E3404" s="412">
        <v>7.96</v>
      </c>
    </row>
    <row r="3405" spans="1:5" ht="38.25">
      <c r="A3405" s="389">
        <v>4334</v>
      </c>
      <c r="B3405" s="419" t="s">
        <v>11098</v>
      </c>
      <c r="C3405" s="421" t="s">
        <v>89</v>
      </c>
      <c r="D3405" s="413"/>
      <c r="E3405" s="413">
        <v>10.91</v>
      </c>
    </row>
    <row r="3406" spans="1:5" ht="38.25">
      <c r="A3406" s="390">
        <v>4343</v>
      </c>
      <c r="B3406" s="418" t="s">
        <v>11099</v>
      </c>
      <c r="C3406" s="420" t="s">
        <v>89</v>
      </c>
      <c r="D3406" s="412"/>
      <c r="E3406" s="412">
        <v>2.68</v>
      </c>
    </row>
    <row r="3407" spans="1:5" ht="38.25">
      <c r="A3407" s="389">
        <v>11953</v>
      </c>
      <c r="B3407" s="419" t="s">
        <v>13611</v>
      </c>
      <c r="C3407" s="421" t="s">
        <v>89</v>
      </c>
      <c r="D3407" s="413"/>
      <c r="E3407" s="413">
        <v>1.88</v>
      </c>
    </row>
    <row r="3408" spans="1:5" ht="38.25">
      <c r="A3408" s="390">
        <v>430</v>
      </c>
      <c r="B3408" s="418" t="s">
        <v>13612</v>
      </c>
      <c r="C3408" s="420" t="s">
        <v>89</v>
      </c>
      <c r="D3408" s="412"/>
      <c r="E3408" s="412">
        <v>3.63</v>
      </c>
    </row>
    <row r="3409" spans="1:5" ht="38.25">
      <c r="A3409" s="389">
        <v>441</v>
      </c>
      <c r="B3409" s="419" t="s">
        <v>13613</v>
      </c>
      <c r="C3409" s="421" t="s">
        <v>89</v>
      </c>
      <c r="D3409" s="413"/>
      <c r="E3409" s="413">
        <v>3.99</v>
      </c>
    </row>
    <row r="3410" spans="1:5" ht="38.25">
      <c r="A3410" s="390">
        <v>431</v>
      </c>
      <c r="B3410" s="418" t="s">
        <v>13614</v>
      </c>
      <c r="C3410" s="420" t="s">
        <v>89</v>
      </c>
      <c r="D3410" s="412"/>
      <c r="E3410" s="412">
        <v>4.82</v>
      </c>
    </row>
    <row r="3411" spans="1:5" ht="38.25">
      <c r="A3411" s="389">
        <v>432</v>
      </c>
      <c r="B3411" s="419" t="s">
        <v>13615</v>
      </c>
      <c r="C3411" s="421" t="s">
        <v>89</v>
      </c>
      <c r="D3411" s="413"/>
      <c r="E3411" s="413">
        <v>5.32</v>
      </c>
    </row>
    <row r="3412" spans="1:5" ht="38.25">
      <c r="A3412" s="390">
        <v>429</v>
      </c>
      <c r="B3412" s="418" t="s">
        <v>13616</v>
      </c>
      <c r="C3412" s="420" t="s">
        <v>89</v>
      </c>
      <c r="D3412" s="412"/>
      <c r="E3412" s="412">
        <v>7.17</v>
      </c>
    </row>
    <row r="3413" spans="1:5" ht="38.25">
      <c r="A3413" s="389">
        <v>439</v>
      </c>
      <c r="B3413" s="419" t="s">
        <v>13617</v>
      </c>
      <c r="C3413" s="421" t="s">
        <v>89</v>
      </c>
      <c r="D3413" s="413"/>
      <c r="E3413" s="413">
        <v>6.11</v>
      </c>
    </row>
    <row r="3414" spans="1:5" ht="38.25">
      <c r="A3414" s="390">
        <v>433</v>
      </c>
      <c r="B3414" s="418" t="s">
        <v>13618</v>
      </c>
      <c r="C3414" s="420" t="s">
        <v>89</v>
      </c>
      <c r="D3414" s="412"/>
      <c r="E3414" s="412">
        <v>7.14</v>
      </c>
    </row>
    <row r="3415" spans="1:5" ht="38.25">
      <c r="A3415" s="389">
        <v>437</v>
      </c>
      <c r="B3415" s="419" t="s">
        <v>13619</v>
      </c>
      <c r="C3415" s="421" t="s">
        <v>89</v>
      </c>
      <c r="D3415" s="413"/>
      <c r="E3415" s="413">
        <v>9.48</v>
      </c>
    </row>
    <row r="3416" spans="1:5" ht="38.25">
      <c r="A3416" s="390">
        <v>11790</v>
      </c>
      <c r="B3416" s="418" t="s">
        <v>13620</v>
      </c>
      <c r="C3416" s="420" t="s">
        <v>89</v>
      </c>
      <c r="D3416" s="412"/>
      <c r="E3416" s="412">
        <v>10.75</v>
      </c>
    </row>
    <row r="3417" spans="1:5" ht="51">
      <c r="A3417" s="389">
        <v>428</v>
      </c>
      <c r="B3417" s="419" t="s">
        <v>13621</v>
      </c>
      <c r="C3417" s="421" t="s">
        <v>89</v>
      </c>
      <c r="D3417" s="413"/>
      <c r="E3417" s="413">
        <v>11.69</v>
      </c>
    </row>
    <row r="3418" spans="1:5" ht="51">
      <c r="A3418" s="390">
        <v>4384</v>
      </c>
      <c r="B3418" s="418" t="s">
        <v>11100</v>
      </c>
      <c r="C3418" s="420" t="s">
        <v>89</v>
      </c>
      <c r="D3418" s="412"/>
      <c r="E3418" s="412">
        <v>12.99</v>
      </c>
    </row>
    <row r="3419" spans="1:5" ht="38.25">
      <c r="A3419" s="389">
        <v>4351</v>
      </c>
      <c r="B3419" s="419" t="s">
        <v>14849</v>
      </c>
      <c r="C3419" s="421" t="s">
        <v>89</v>
      </c>
      <c r="D3419" s="413"/>
      <c r="E3419" s="413">
        <v>2.4</v>
      </c>
    </row>
    <row r="3420" spans="1:5" ht="38.25">
      <c r="A3420" s="390">
        <v>11054</v>
      </c>
      <c r="B3420" s="418" t="s">
        <v>11101</v>
      </c>
      <c r="C3420" s="420" t="s">
        <v>89</v>
      </c>
      <c r="D3420" s="412"/>
      <c r="E3420" s="412">
        <v>0.03</v>
      </c>
    </row>
    <row r="3421" spans="1:5" ht="38.25">
      <c r="A3421" s="389">
        <v>11055</v>
      </c>
      <c r="B3421" s="419" t="s">
        <v>11102</v>
      </c>
      <c r="C3421" s="421" t="s">
        <v>89</v>
      </c>
      <c r="D3421" s="413"/>
      <c r="E3421" s="413">
        <v>0.04</v>
      </c>
    </row>
    <row r="3422" spans="1:5" ht="38.25">
      <c r="A3422" s="390">
        <v>11056</v>
      </c>
      <c r="B3422" s="418" t="s">
        <v>11103</v>
      </c>
      <c r="C3422" s="420" t="s">
        <v>89</v>
      </c>
      <c r="D3422" s="412"/>
      <c r="E3422" s="412">
        <v>0.05</v>
      </c>
    </row>
    <row r="3423" spans="1:5" ht="38.25">
      <c r="A3423" s="389">
        <v>11057</v>
      </c>
      <c r="B3423" s="419" t="s">
        <v>11104</v>
      </c>
      <c r="C3423" s="421" t="s">
        <v>89</v>
      </c>
      <c r="D3423" s="413"/>
      <c r="E3423" s="413">
        <v>0.1</v>
      </c>
    </row>
    <row r="3424" spans="1:5" ht="38.25">
      <c r="A3424" s="390">
        <v>11059</v>
      </c>
      <c r="B3424" s="418" t="s">
        <v>11105</v>
      </c>
      <c r="C3424" s="420" t="s">
        <v>89</v>
      </c>
      <c r="D3424" s="412"/>
      <c r="E3424" s="412">
        <v>0.19</v>
      </c>
    </row>
    <row r="3425" spans="1:5" ht="38.25">
      <c r="A3425" s="389">
        <v>11058</v>
      </c>
      <c r="B3425" s="419" t="s">
        <v>13622</v>
      </c>
      <c r="C3425" s="421" t="s">
        <v>89</v>
      </c>
      <c r="D3425" s="413"/>
      <c r="E3425" s="413">
        <v>0.24</v>
      </c>
    </row>
    <row r="3426" spans="1:5" ht="25.5">
      <c r="A3426" s="390">
        <v>4354</v>
      </c>
      <c r="B3426" s="418" t="s">
        <v>7175</v>
      </c>
      <c r="C3426" s="420" t="s">
        <v>89</v>
      </c>
      <c r="D3426" s="412"/>
      <c r="E3426" s="412">
        <v>1.3</v>
      </c>
    </row>
    <row r="3427" spans="1:5" ht="25.5">
      <c r="A3427" s="389">
        <v>4380</v>
      </c>
      <c r="B3427" s="419" t="s">
        <v>11106</v>
      </c>
      <c r="C3427" s="421" t="s">
        <v>89</v>
      </c>
      <c r="D3427" s="413"/>
      <c r="E3427" s="413">
        <v>0.82</v>
      </c>
    </row>
    <row r="3428" spans="1:5" ht="38.25">
      <c r="A3428" s="390">
        <v>4299</v>
      </c>
      <c r="B3428" s="418" t="s">
        <v>11107</v>
      </c>
      <c r="C3428" s="420" t="s">
        <v>89</v>
      </c>
      <c r="D3428" s="412"/>
      <c r="E3428" s="412">
        <v>0.77</v>
      </c>
    </row>
    <row r="3429" spans="1:5" ht="38.25">
      <c r="A3429" s="389">
        <v>4304</v>
      </c>
      <c r="B3429" s="419" t="s">
        <v>11108</v>
      </c>
      <c r="C3429" s="421" t="s">
        <v>89</v>
      </c>
      <c r="D3429" s="413"/>
      <c r="E3429" s="413">
        <v>1.05</v>
      </c>
    </row>
    <row r="3430" spans="1:5" ht="38.25">
      <c r="A3430" s="390">
        <v>4305</v>
      </c>
      <c r="B3430" s="418" t="s">
        <v>11109</v>
      </c>
      <c r="C3430" s="420" t="s">
        <v>89</v>
      </c>
      <c r="D3430" s="412"/>
      <c r="E3430" s="412">
        <v>1.22</v>
      </c>
    </row>
    <row r="3431" spans="1:5" ht="51">
      <c r="A3431" s="389">
        <v>4306</v>
      </c>
      <c r="B3431" s="419" t="s">
        <v>14850</v>
      </c>
      <c r="C3431" s="421" t="s">
        <v>89</v>
      </c>
      <c r="D3431" s="413"/>
      <c r="E3431" s="413">
        <v>1.42</v>
      </c>
    </row>
    <row r="3432" spans="1:5" ht="38.25">
      <c r="A3432" s="390">
        <v>4308</v>
      </c>
      <c r="B3432" s="418" t="s">
        <v>11110</v>
      </c>
      <c r="C3432" s="420" t="s">
        <v>89</v>
      </c>
      <c r="D3432" s="412"/>
      <c r="E3432" s="412">
        <v>2.93</v>
      </c>
    </row>
    <row r="3433" spans="1:5" ht="38.25">
      <c r="A3433" s="389">
        <v>4302</v>
      </c>
      <c r="B3433" s="419" t="s">
        <v>11111</v>
      </c>
      <c r="C3433" s="421" t="s">
        <v>89</v>
      </c>
      <c r="D3433" s="413"/>
      <c r="E3433" s="413">
        <v>2.2000000000000002</v>
      </c>
    </row>
    <row r="3434" spans="1:5" ht="38.25">
      <c r="A3434" s="390">
        <v>4300</v>
      </c>
      <c r="B3434" s="418" t="s">
        <v>11112</v>
      </c>
      <c r="C3434" s="420" t="s">
        <v>89</v>
      </c>
      <c r="D3434" s="412"/>
      <c r="E3434" s="412">
        <v>0.53</v>
      </c>
    </row>
    <row r="3435" spans="1:5" ht="38.25">
      <c r="A3435" s="389">
        <v>4301</v>
      </c>
      <c r="B3435" s="419" t="s">
        <v>11113</v>
      </c>
      <c r="C3435" s="421" t="s">
        <v>89</v>
      </c>
      <c r="D3435" s="413"/>
      <c r="E3435" s="413">
        <v>0.64</v>
      </c>
    </row>
    <row r="3436" spans="1:5" ht="38.25">
      <c r="A3436" s="390">
        <v>4320</v>
      </c>
      <c r="B3436" s="418" t="s">
        <v>11114</v>
      </c>
      <c r="C3436" s="420" t="s">
        <v>89</v>
      </c>
      <c r="D3436" s="412"/>
      <c r="E3436" s="412">
        <v>1.94</v>
      </c>
    </row>
    <row r="3437" spans="1:5" ht="38.25">
      <c r="A3437" s="389">
        <v>4318</v>
      </c>
      <c r="B3437" s="419" t="s">
        <v>11115</v>
      </c>
      <c r="C3437" s="421" t="s">
        <v>89</v>
      </c>
      <c r="D3437" s="413"/>
      <c r="E3437" s="413">
        <v>0.95</v>
      </c>
    </row>
    <row r="3438" spans="1:5" ht="38.25">
      <c r="A3438" s="390">
        <v>11962</v>
      </c>
      <c r="B3438" s="418" t="s">
        <v>11116</v>
      </c>
      <c r="C3438" s="420" t="s">
        <v>89</v>
      </c>
      <c r="D3438" s="412"/>
      <c r="E3438" s="412">
        <v>0.13</v>
      </c>
    </row>
    <row r="3439" spans="1:5" ht="38.25">
      <c r="A3439" s="389">
        <v>4332</v>
      </c>
      <c r="B3439" s="419" t="s">
        <v>11117</v>
      </c>
      <c r="C3439" s="421" t="s">
        <v>89</v>
      </c>
      <c r="D3439" s="413"/>
      <c r="E3439" s="413">
        <v>0.63</v>
      </c>
    </row>
    <row r="3440" spans="1:5" ht="38.25">
      <c r="A3440" s="390">
        <v>4331</v>
      </c>
      <c r="B3440" s="418" t="s">
        <v>11118</v>
      </c>
      <c r="C3440" s="420" t="s">
        <v>89</v>
      </c>
      <c r="D3440" s="412"/>
      <c r="E3440" s="412">
        <v>2.37</v>
      </c>
    </row>
    <row r="3441" spans="1:5" ht="51">
      <c r="A3441" s="389">
        <v>4336</v>
      </c>
      <c r="B3441" s="419" t="s">
        <v>11119</v>
      </c>
      <c r="C3441" s="421" t="s">
        <v>89</v>
      </c>
      <c r="D3441" s="413"/>
      <c r="E3441" s="413">
        <v>3.03</v>
      </c>
    </row>
    <row r="3442" spans="1:5" ht="38.25">
      <c r="A3442" s="390">
        <v>13294</v>
      </c>
      <c r="B3442" s="418" t="s">
        <v>11120</v>
      </c>
      <c r="C3442" s="420" t="s">
        <v>89</v>
      </c>
      <c r="D3442" s="412"/>
      <c r="E3442" s="412">
        <v>0.87</v>
      </c>
    </row>
    <row r="3443" spans="1:5" ht="38.25">
      <c r="A3443" s="389">
        <v>11948</v>
      </c>
      <c r="B3443" s="419" t="s">
        <v>11121</v>
      </c>
      <c r="C3443" s="421" t="s">
        <v>89</v>
      </c>
      <c r="D3443" s="413"/>
      <c r="E3443" s="413">
        <v>0.39</v>
      </c>
    </row>
    <row r="3444" spans="1:5" ht="38.25">
      <c r="A3444" s="390">
        <v>4382</v>
      </c>
      <c r="B3444" s="418" t="s">
        <v>11122</v>
      </c>
      <c r="C3444" s="420" t="s">
        <v>89</v>
      </c>
      <c r="D3444" s="412"/>
      <c r="E3444" s="412">
        <v>0.65</v>
      </c>
    </row>
    <row r="3445" spans="1:5" ht="38.25">
      <c r="A3445" s="389">
        <v>4385</v>
      </c>
      <c r="B3445" s="419" t="s">
        <v>11123</v>
      </c>
      <c r="C3445" s="421" t="s">
        <v>2687</v>
      </c>
      <c r="D3445" s="413"/>
      <c r="E3445" s="413">
        <v>1500</v>
      </c>
    </row>
    <row r="3446" spans="1:5" ht="38.25">
      <c r="A3446" s="390">
        <v>4386</v>
      </c>
      <c r="B3446" s="418" t="s">
        <v>11123</v>
      </c>
      <c r="C3446" s="420" t="s">
        <v>82</v>
      </c>
      <c r="D3446" s="412"/>
      <c r="E3446" s="412">
        <v>63.42</v>
      </c>
    </row>
    <row r="3447" spans="1:5" ht="38.25">
      <c r="A3447" s="389">
        <v>20079</v>
      </c>
      <c r="B3447" s="419" t="s">
        <v>13623</v>
      </c>
      <c r="C3447" s="421" t="s">
        <v>89</v>
      </c>
      <c r="D3447" s="413"/>
      <c r="E3447" s="413">
        <v>113.46</v>
      </c>
    </row>
    <row r="3448" spans="1:5" ht="38.25">
      <c r="A3448" s="390">
        <v>20078</v>
      </c>
      <c r="B3448" s="418" t="s">
        <v>13624</v>
      </c>
      <c r="C3448" s="420" t="s">
        <v>89</v>
      </c>
      <c r="D3448" s="412"/>
      <c r="E3448" s="412">
        <v>18.190000000000001</v>
      </c>
    </row>
    <row r="3449" spans="1:5" ht="25.5">
      <c r="A3449" s="389">
        <v>118</v>
      </c>
      <c r="B3449" s="419" t="s">
        <v>13625</v>
      </c>
      <c r="C3449" s="421" t="s">
        <v>89</v>
      </c>
      <c r="D3449" s="413"/>
      <c r="E3449" s="413">
        <v>68.77</v>
      </c>
    </row>
    <row r="3450" spans="1:5" ht="38.25">
      <c r="A3450" s="390">
        <v>4396</v>
      </c>
      <c r="B3450" s="418" t="s">
        <v>11124</v>
      </c>
      <c r="C3450" s="420" t="s">
        <v>82</v>
      </c>
      <c r="D3450" s="412"/>
      <c r="E3450" s="412">
        <v>99.5</v>
      </c>
    </row>
    <row r="3451" spans="1:5" ht="38.25">
      <c r="A3451" s="389">
        <v>4397</v>
      </c>
      <c r="B3451" s="419" t="s">
        <v>11125</v>
      </c>
      <c r="C3451" s="421" t="s">
        <v>82</v>
      </c>
      <c r="D3451" s="413"/>
      <c r="E3451" s="413">
        <v>161.35</v>
      </c>
    </row>
    <row r="3452" spans="1:5" ht="51">
      <c r="A3452" s="390">
        <v>34754</v>
      </c>
      <c r="B3452" s="418" t="s">
        <v>13626</v>
      </c>
      <c r="C3452" s="420" t="s">
        <v>82</v>
      </c>
      <c r="D3452" s="412"/>
      <c r="E3452" s="412">
        <v>298.77</v>
      </c>
    </row>
    <row r="3453" spans="1:5" ht="63.75">
      <c r="A3453" s="389">
        <v>25962</v>
      </c>
      <c r="B3453" s="419" t="s">
        <v>11126</v>
      </c>
      <c r="C3453" s="421" t="s">
        <v>82</v>
      </c>
      <c r="D3453" s="413"/>
      <c r="E3453" s="413">
        <v>189.23</v>
      </c>
    </row>
    <row r="3454" spans="1:5" ht="51">
      <c r="A3454" s="390">
        <v>34752</v>
      </c>
      <c r="B3454" s="418" t="s">
        <v>14851</v>
      </c>
      <c r="C3454" s="420" t="s">
        <v>82</v>
      </c>
      <c r="D3454" s="412"/>
      <c r="E3454" s="412">
        <v>333.23</v>
      </c>
    </row>
    <row r="3455" spans="1:5">
      <c r="A3455" s="389">
        <v>4751</v>
      </c>
      <c r="B3455" s="419" t="s">
        <v>37</v>
      </c>
      <c r="C3455" s="421" t="s">
        <v>19</v>
      </c>
      <c r="D3455" s="413"/>
      <c r="E3455" s="413">
        <v>15.96</v>
      </c>
    </row>
    <row r="3456" spans="1:5" ht="25.5">
      <c r="A3456" s="390">
        <v>13186</v>
      </c>
      <c r="B3456" s="418" t="s">
        <v>7176</v>
      </c>
      <c r="C3456" s="420" t="s">
        <v>52</v>
      </c>
      <c r="D3456" s="412"/>
      <c r="E3456" s="412">
        <v>89.21</v>
      </c>
    </row>
    <row r="3457" spans="1:5" ht="25.5">
      <c r="A3457" s="389">
        <v>4425</v>
      </c>
      <c r="B3457" s="419" t="s">
        <v>7177</v>
      </c>
      <c r="C3457" s="421" t="s">
        <v>86</v>
      </c>
      <c r="D3457" s="413"/>
      <c r="E3457" s="413">
        <v>21.61</v>
      </c>
    </row>
    <row r="3458" spans="1:5" ht="38.25">
      <c r="A3458" s="390">
        <v>4460</v>
      </c>
      <c r="B3458" s="418" t="s">
        <v>7178</v>
      </c>
      <c r="C3458" s="420" t="s">
        <v>86</v>
      </c>
      <c r="D3458" s="412"/>
      <c r="E3458" s="412">
        <v>5.68</v>
      </c>
    </row>
    <row r="3459" spans="1:5" ht="25.5">
      <c r="A3459" s="389">
        <v>4415</v>
      </c>
      <c r="B3459" s="419" t="s">
        <v>7179</v>
      </c>
      <c r="C3459" s="421" t="s">
        <v>86</v>
      </c>
      <c r="D3459" s="413"/>
      <c r="E3459" s="413">
        <v>2.87</v>
      </c>
    </row>
    <row r="3460" spans="1:5" ht="25.5">
      <c r="A3460" s="390">
        <v>4417</v>
      </c>
      <c r="B3460" s="418" t="s">
        <v>7180</v>
      </c>
      <c r="C3460" s="420" t="s">
        <v>86</v>
      </c>
      <c r="D3460" s="412"/>
      <c r="E3460" s="412">
        <v>4.3</v>
      </c>
    </row>
    <row r="3461" spans="1:5" ht="25.5">
      <c r="A3461" s="389">
        <v>4430</v>
      </c>
      <c r="B3461" s="419" t="s">
        <v>7181</v>
      </c>
      <c r="C3461" s="421" t="s">
        <v>86</v>
      </c>
      <c r="D3461" s="413"/>
      <c r="E3461" s="413">
        <v>8.99</v>
      </c>
    </row>
    <row r="3462" spans="1:5" ht="25.5">
      <c r="A3462" s="390">
        <v>4400</v>
      </c>
      <c r="B3462" s="418" t="s">
        <v>7182</v>
      </c>
      <c r="C3462" s="420" t="s">
        <v>86</v>
      </c>
      <c r="D3462" s="412"/>
      <c r="E3462" s="412">
        <v>10.82</v>
      </c>
    </row>
    <row r="3463" spans="1:5" ht="25.5">
      <c r="A3463" s="389">
        <v>4472</v>
      </c>
      <c r="B3463" s="419" t="s">
        <v>7183</v>
      </c>
      <c r="C3463" s="421" t="s">
        <v>86</v>
      </c>
      <c r="D3463" s="413"/>
      <c r="E3463" s="413">
        <v>27.26</v>
      </c>
    </row>
    <row r="3464" spans="1:5" ht="38.25">
      <c r="A3464" s="390">
        <v>4481</v>
      </c>
      <c r="B3464" s="418" t="s">
        <v>11127</v>
      </c>
      <c r="C3464" s="420" t="s">
        <v>86</v>
      </c>
      <c r="D3464" s="412"/>
      <c r="E3464" s="412">
        <v>32.53</v>
      </c>
    </row>
    <row r="3465" spans="1:5" ht="51">
      <c r="A3465" s="389">
        <v>4433</v>
      </c>
      <c r="B3465" s="419" t="s">
        <v>14852</v>
      </c>
      <c r="C3465" s="421" t="s">
        <v>86</v>
      </c>
      <c r="D3465" s="413"/>
      <c r="E3465" s="413">
        <v>16.86</v>
      </c>
    </row>
    <row r="3466" spans="1:5" ht="38.25">
      <c r="A3466" s="390">
        <v>4408</v>
      </c>
      <c r="B3466" s="418" t="s">
        <v>7184</v>
      </c>
      <c r="C3466" s="420" t="s">
        <v>86</v>
      </c>
      <c r="D3466" s="412"/>
      <c r="E3466" s="412">
        <v>1.71</v>
      </c>
    </row>
    <row r="3467" spans="1:5" ht="38.25">
      <c r="A3467" s="389">
        <v>4487</v>
      </c>
      <c r="B3467" s="419" t="s">
        <v>7185</v>
      </c>
      <c r="C3467" s="421" t="s">
        <v>86</v>
      </c>
      <c r="D3467" s="413"/>
      <c r="E3467" s="413">
        <v>10.47</v>
      </c>
    </row>
    <row r="3468" spans="1:5" ht="38.25">
      <c r="A3468" s="390">
        <v>4465</v>
      </c>
      <c r="B3468" s="418" t="s">
        <v>7186</v>
      </c>
      <c r="C3468" s="420" t="s">
        <v>86</v>
      </c>
      <c r="D3468" s="412"/>
      <c r="E3468" s="412">
        <v>33.79</v>
      </c>
    </row>
    <row r="3469" spans="1:5" ht="38.25">
      <c r="A3469" s="389">
        <v>4470</v>
      </c>
      <c r="B3469" s="419" t="s">
        <v>7187</v>
      </c>
      <c r="C3469" s="421" t="s">
        <v>86</v>
      </c>
      <c r="D3469" s="413"/>
      <c r="E3469" s="413">
        <v>90</v>
      </c>
    </row>
    <row r="3470" spans="1:5" ht="38.25">
      <c r="A3470" s="390">
        <v>4419</v>
      </c>
      <c r="B3470" s="418" t="s">
        <v>11128</v>
      </c>
      <c r="C3470" s="420" t="s">
        <v>89</v>
      </c>
      <c r="D3470" s="412"/>
      <c r="E3470" s="412">
        <v>0.69</v>
      </c>
    </row>
    <row r="3471" spans="1:5" ht="38.25">
      <c r="A3471" s="389">
        <v>4418</v>
      </c>
      <c r="B3471" s="419" t="s">
        <v>11129</v>
      </c>
      <c r="C3471" s="421" t="s">
        <v>89</v>
      </c>
      <c r="D3471" s="413"/>
      <c r="E3471" s="413">
        <v>0.55000000000000004</v>
      </c>
    </row>
    <row r="3472" spans="1:5" ht="38.25">
      <c r="A3472" s="390">
        <v>4412</v>
      </c>
      <c r="B3472" s="418" t="s">
        <v>7188</v>
      </c>
      <c r="C3472" s="420" t="s">
        <v>86</v>
      </c>
      <c r="D3472" s="412"/>
      <c r="E3472" s="412">
        <v>0.69</v>
      </c>
    </row>
    <row r="3473" spans="1:5" ht="25.5">
      <c r="A3473" s="389">
        <v>20205</v>
      </c>
      <c r="B3473" s="419" t="s">
        <v>7189</v>
      </c>
      <c r="C3473" s="421" t="s">
        <v>86</v>
      </c>
      <c r="D3473" s="413"/>
      <c r="E3473" s="413">
        <v>2.36</v>
      </c>
    </row>
    <row r="3474" spans="1:5" ht="25.5">
      <c r="A3474" s="390">
        <v>20206</v>
      </c>
      <c r="B3474" s="418" t="s">
        <v>7190</v>
      </c>
      <c r="C3474" s="420" t="s">
        <v>86</v>
      </c>
      <c r="D3474" s="412"/>
      <c r="E3474" s="412">
        <v>7.91</v>
      </c>
    </row>
    <row r="3475" spans="1:5" ht="25.5">
      <c r="A3475" s="389">
        <v>20212</v>
      </c>
      <c r="B3475" s="419" t="s">
        <v>7191</v>
      </c>
      <c r="C3475" s="421" t="s">
        <v>86</v>
      </c>
      <c r="D3475" s="413"/>
      <c r="E3475" s="413">
        <v>14.86</v>
      </c>
    </row>
    <row r="3476" spans="1:5" ht="25.5">
      <c r="A3476" s="390">
        <v>20208</v>
      </c>
      <c r="B3476" s="418" t="s">
        <v>7192</v>
      </c>
      <c r="C3476" s="420" t="s">
        <v>86</v>
      </c>
      <c r="D3476" s="412"/>
      <c r="E3476" s="412">
        <v>89.14</v>
      </c>
    </row>
    <row r="3477" spans="1:5" ht="25.5">
      <c r="A3477" s="389">
        <v>20209</v>
      </c>
      <c r="B3477" s="419" t="s">
        <v>11130</v>
      </c>
      <c r="C3477" s="421" t="s">
        <v>86</v>
      </c>
      <c r="D3477" s="413"/>
      <c r="E3477" s="413">
        <v>22.28</v>
      </c>
    </row>
    <row r="3478" spans="1:5" ht="25.5">
      <c r="A3478" s="390">
        <v>20211</v>
      </c>
      <c r="B3478" s="418" t="s">
        <v>7193</v>
      </c>
      <c r="C3478" s="420" t="s">
        <v>86</v>
      </c>
      <c r="D3478" s="412"/>
      <c r="E3478" s="412">
        <v>44.59</v>
      </c>
    </row>
    <row r="3479" spans="1:5" ht="25.5">
      <c r="A3479" s="389">
        <v>20204</v>
      </c>
      <c r="B3479" s="419" t="s">
        <v>7194</v>
      </c>
      <c r="C3479" s="421" t="s">
        <v>86</v>
      </c>
      <c r="D3479" s="413"/>
      <c r="E3479" s="413">
        <v>68.33</v>
      </c>
    </row>
    <row r="3480" spans="1:5" ht="25.5">
      <c r="A3480" s="390">
        <v>20213</v>
      </c>
      <c r="B3480" s="418" t="s">
        <v>7195</v>
      </c>
      <c r="C3480" s="420" t="s">
        <v>86</v>
      </c>
      <c r="D3480" s="412"/>
      <c r="E3480" s="412">
        <v>25.94</v>
      </c>
    </row>
    <row r="3481" spans="1:5" ht="25.5">
      <c r="A3481" s="389">
        <v>14580</v>
      </c>
      <c r="B3481" s="419" t="s">
        <v>7196</v>
      </c>
      <c r="C3481" s="421" t="s">
        <v>86</v>
      </c>
      <c r="D3481" s="413"/>
      <c r="E3481" s="413">
        <v>67.5</v>
      </c>
    </row>
    <row r="3482" spans="1:5" ht="25.5">
      <c r="A3482" s="390">
        <v>11844</v>
      </c>
      <c r="B3482" s="418" t="s">
        <v>7197</v>
      </c>
      <c r="C3482" s="420" t="s">
        <v>86</v>
      </c>
      <c r="D3482" s="412"/>
      <c r="E3482" s="412">
        <v>47.51</v>
      </c>
    </row>
    <row r="3483" spans="1:5" ht="25.5">
      <c r="A3483" s="389">
        <v>4491</v>
      </c>
      <c r="B3483" s="419" t="s">
        <v>7198</v>
      </c>
      <c r="C3483" s="421" t="s">
        <v>86</v>
      </c>
      <c r="D3483" s="413"/>
      <c r="E3483" s="413">
        <v>8.82</v>
      </c>
    </row>
    <row r="3484" spans="1:5" ht="25.5">
      <c r="A3484" s="390">
        <v>4505</v>
      </c>
      <c r="B3484" s="418" t="s">
        <v>7199</v>
      </c>
      <c r="C3484" s="420" t="s">
        <v>86</v>
      </c>
      <c r="D3484" s="412"/>
      <c r="E3484" s="412">
        <v>3.49</v>
      </c>
    </row>
    <row r="3485" spans="1:5" ht="25.5">
      <c r="A3485" s="389">
        <v>4517</v>
      </c>
      <c r="B3485" s="419" t="s">
        <v>7200</v>
      </c>
      <c r="C3485" s="421" t="s">
        <v>86</v>
      </c>
      <c r="D3485" s="413"/>
      <c r="E3485" s="413">
        <v>0.66</v>
      </c>
    </row>
    <row r="3486" spans="1:5" ht="38.25">
      <c r="A3486" s="390">
        <v>4448</v>
      </c>
      <c r="B3486" s="418" t="s">
        <v>7201</v>
      </c>
      <c r="C3486" s="420" t="s">
        <v>86</v>
      </c>
      <c r="D3486" s="412"/>
      <c r="E3486" s="412">
        <v>16.11</v>
      </c>
    </row>
    <row r="3487" spans="1:5" ht="25.5">
      <c r="A3487" s="389">
        <v>2745</v>
      </c>
      <c r="B3487" s="419" t="s">
        <v>7202</v>
      </c>
      <c r="C3487" s="421" t="s">
        <v>86</v>
      </c>
      <c r="D3487" s="413"/>
      <c r="E3487" s="413">
        <v>1.21</v>
      </c>
    </row>
    <row r="3488" spans="1:5" ht="25.5">
      <c r="A3488" s="390">
        <v>2748</v>
      </c>
      <c r="B3488" s="418" t="s">
        <v>7203</v>
      </c>
      <c r="C3488" s="420" t="s">
        <v>86</v>
      </c>
      <c r="D3488" s="412"/>
      <c r="E3488" s="412">
        <v>4.43</v>
      </c>
    </row>
    <row r="3489" spans="1:5" ht="25.5">
      <c r="A3489" s="389">
        <v>2742</v>
      </c>
      <c r="B3489" s="419" t="s">
        <v>7204</v>
      </c>
      <c r="C3489" s="421" t="s">
        <v>86</v>
      </c>
      <c r="D3489" s="413"/>
      <c r="E3489" s="413">
        <v>4.84</v>
      </c>
    </row>
    <row r="3490" spans="1:5" ht="25.5">
      <c r="A3490" s="390">
        <v>4119</v>
      </c>
      <c r="B3490" s="418" t="s">
        <v>7205</v>
      </c>
      <c r="C3490" s="420" t="s">
        <v>86</v>
      </c>
      <c r="D3490" s="412"/>
      <c r="E3490" s="412">
        <v>5.33</v>
      </c>
    </row>
    <row r="3491" spans="1:5">
      <c r="A3491" s="389">
        <v>2736</v>
      </c>
      <c r="B3491" s="419" t="s">
        <v>7206</v>
      </c>
      <c r="C3491" s="421" t="s">
        <v>86</v>
      </c>
      <c r="D3491" s="413"/>
      <c r="E3491" s="413">
        <v>6.05</v>
      </c>
    </row>
    <row r="3492" spans="1:5" ht="51">
      <c r="A3492" s="390">
        <v>2751</v>
      </c>
      <c r="B3492" s="418" t="s">
        <v>11131</v>
      </c>
      <c r="C3492" s="420" t="s">
        <v>86</v>
      </c>
      <c r="D3492" s="412"/>
      <c r="E3492" s="412">
        <v>3.94</v>
      </c>
    </row>
    <row r="3493" spans="1:5" ht="38.25">
      <c r="A3493" s="389">
        <v>2729</v>
      </c>
      <c r="B3493" s="419" t="s">
        <v>11132</v>
      </c>
      <c r="C3493" s="421" t="s">
        <v>89</v>
      </c>
      <c r="D3493" s="413"/>
      <c r="E3493" s="413">
        <v>2.66</v>
      </c>
    </row>
    <row r="3494" spans="1:5" ht="38.25">
      <c r="A3494" s="390">
        <v>4115</v>
      </c>
      <c r="B3494" s="418" t="s">
        <v>11133</v>
      </c>
      <c r="C3494" s="420" t="s">
        <v>86</v>
      </c>
      <c r="D3494" s="412"/>
      <c r="E3494" s="412">
        <v>3.52</v>
      </c>
    </row>
    <row r="3495" spans="1:5" ht="38.25">
      <c r="A3495" s="389">
        <v>2747</v>
      </c>
      <c r="B3495" s="419" t="s">
        <v>11134</v>
      </c>
      <c r="C3495" s="421" t="s">
        <v>86</v>
      </c>
      <c r="D3495" s="413"/>
      <c r="E3495" s="413">
        <v>4.43</v>
      </c>
    </row>
    <row r="3496" spans="1:5" ht="38.25">
      <c r="A3496" s="390">
        <v>2731</v>
      </c>
      <c r="B3496" s="418" t="s">
        <v>14853</v>
      </c>
      <c r="C3496" s="420" t="s">
        <v>86</v>
      </c>
      <c r="D3496" s="412"/>
      <c r="E3496" s="412">
        <v>6.03</v>
      </c>
    </row>
    <row r="3497" spans="1:5" ht="38.25">
      <c r="A3497" s="389">
        <v>2794</v>
      </c>
      <c r="B3497" s="419" t="s">
        <v>11135</v>
      </c>
      <c r="C3497" s="421" t="s">
        <v>86</v>
      </c>
      <c r="D3497" s="413"/>
      <c r="E3497" s="413">
        <v>10.5</v>
      </c>
    </row>
    <row r="3498" spans="1:5" ht="38.25">
      <c r="A3498" s="390">
        <v>2788</v>
      </c>
      <c r="B3498" s="418" t="s">
        <v>11136</v>
      </c>
      <c r="C3498" s="420" t="s">
        <v>86</v>
      </c>
      <c r="D3498" s="412"/>
      <c r="E3498" s="412">
        <v>12.1</v>
      </c>
    </row>
    <row r="3499" spans="1:5" ht="38.25">
      <c r="A3499" s="389">
        <v>21138</v>
      </c>
      <c r="B3499" s="419" t="s">
        <v>11137</v>
      </c>
      <c r="C3499" s="421" t="s">
        <v>86</v>
      </c>
      <c r="D3499" s="413"/>
      <c r="E3499" s="413">
        <v>2.66</v>
      </c>
    </row>
    <row r="3500" spans="1:5" ht="51">
      <c r="A3500" s="390">
        <v>14439</v>
      </c>
      <c r="B3500" s="418" t="s">
        <v>13627</v>
      </c>
      <c r="C3500" s="420" t="s">
        <v>86</v>
      </c>
      <c r="D3500" s="412"/>
      <c r="E3500" s="412">
        <v>1.21</v>
      </c>
    </row>
    <row r="3501" spans="1:5" ht="25.5">
      <c r="A3501" s="389">
        <v>6194</v>
      </c>
      <c r="B3501" s="419" t="s">
        <v>7207</v>
      </c>
      <c r="C3501" s="421" t="s">
        <v>86</v>
      </c>
      <c r="D3501" s="413"/>
      <c r="E3501" s="413">
        <v>8.44</v>
      </c>
    </row>
    <row r="3502" spans="1:5" ht="25.5">
      <c r="A3502" s="390">
        <v>4509</v>
      </c>
      <c r="B3502" s="418" t="s">
        <v>7208</v>
      </c>
      <c r="C3502" s="420" t="s">
        <v>86</v>
      </c>
      <c r="D3502" s="412"/>
      <c r="E3502" s="412">
        <v>4.53</v>
      </c>
    </row>
    <row r="3503" spans="1:5" ht="25.5">
      <c r="A3503" s="389">
        <v>4513</v>
      </c>
      <c r="B3503" s="419" t="s">
        <v>7209</v>
      </c>
      <c r="C3503" s="421" t="s">
        <v>86</v>
      </c>
      <c r="D3503" s="413"/>
      <c r="E3503" s="413">
        <v>0.96</v>
      </c>
    </row>
    <row r="3504" spans="1:5" ht="25.5">
      <c r="A3504" s="390">
        <v>4512</v>
      </c>
      <c r="B3504" s="418" t="s">
        <v>7210</v>
      </c>
      <c r="C3504" s="420" t="s">
        <v>86</v>
      </c>
      <c r="D3504" s="412"/>
      <c r="E3504" s="412">
        <v>2.79</v>
      </c>
    </row>
    <row r="3505" spans="1:5" ht="25.5">
      <c r="A3505" s="389">
        <v>4500</v>
      </c>
      <c r="B3505" s="419" t="s">
        <v>7211</v>
      </c>
      <c r="C3505" s="421" t="s">
        <v>86</v>
      </c>
      <c r="D3505" s="413"/>
      <c r="E3505" s="413">
        <v>13.67</v>
      </c>
    </row>
    <row r="3506" spans="1:5" ht="25.5">
      <c r="A3506" s="390">
        <v>10731</v>
      </c>
      <c r="B3506" s="418" t="s">
        <v>11138</v>
      </c>
      <c r="C3506" s="420" t="s">
        <v>82</v>
      </c>
      <c r="D3506" s="412"/>
      <c r="E3506" s="412">
        <v>10.81</v>
      </c>
    </row>
    <row r="3507" spans="1:5" ht="25.5">
      <c r="A3507" s="389">
        <v>4704</v>
      </c>
      <c r="B3507" s="419" t="s">
        <v>14854</v>
      </c>
      <c r="C3507" s="421" t="s">
        <v>82</v>
      </c>
      <c r="D3507" s="413"/>
      <c r="E3507" s="413">
        <v>9.76</v>
      </c>
    </row>
    <row r="3508" spans="1:5">
      <c r="A3508" s="390">
        <v>10730</v>
      </c>
      <c r="B3508" s="418" t="s">
        <v>11139</v>
      </c>
      <c r="C3508" s="420" t="s">
        <v>82</v>
      </c>
      <c r="D3508" s="412"/>
      <c r="E3508" s="412">
        <v>10.45</v>
      </c>
    </row>
    <row r="3509" spans="1:5" ht="38.25">
      <c r="A3509" s="389">
        <v>4729</v>
      </c>
      <c r="B3509" s="419" t="s">
        <v>11140</v>
      </c>
      <c r="C3509" s="421" t="s">
        <v>52</v>
      </c>
      <c r="D3509" s="413"/>
      <c r="E3509" s="413">
        <v>63.53</v>
      </c>
    </row>
    <row r="3510" spans="1:5" ht="38.25">
      <c r="A3510" s="390">
        <v>4720</v>
      </c>
      <c r="B3510" s="418" t="s">
        <v>13628</v>
      </c>
      <c r="C3510" s="420" t="s">
        <v>52</v>
      </c>
      <c r="D3510" s="412"/>
      <c r="E3510" s="412">
        <v>69.459999999999994</v>
      </c>
    </row>
    <row r="3511" spans="1:5" ht="25.5">
      <c r="A3511" s="389">
        <v>4721</v>
      </c>
      <c r="B3511" s="419" t="s">
        <v>13629</v>
      </c>
      <c r="C3511" s="421" t="s">
        <v>52</v>
      </c>
      <c r="D3511" s="413"/>
      <c r="E3511" s="413">
        <v>54.41</v>
      </c>
    </row>
    <row r="3512" spans="1:5" ht="25.5">
      <c r="A3512" s="390">
        <v>4718</v>
      </c>
      <c r="B3512" s="418" t="s">
        <v>13630</v>
      </c>
      <c r="C3512" s="420" t="s">
        <v>52</v>
      </c>
      <c r="D3512" s="412"/>
      <c r="E3512" s="412">
        <v>54.4</v>
      </c>
    </row>
    <row r="3513" spans="1:5" ht="25.5">
      <c r="A3513" s="389">
        <v>4722</v>
      </c>
      <c r="B3513" s="419" t="s">
        <v>13631</v>
      </c>
      <c r="C3513" s="421" t="s">
        <v>52</v>
      </c>
      <c r="D3513" s="413"/>
      <c r="E3513" s="413">
        <v>54.41</v>
      </c>
    </row>
    <row r="3514" spans="1:5" ht="25.5">
      <c r="A3514" s="390">
        <v>4723</v>
      </c>
      <c r="B3514" s="418" t="s">
        <v>13632</v>
      </c>
      <c r="C3514" s="420" t="s">
        <v>52</v>
      </c>
      <c r="D3514" s="412"/>
      <c r="E3514" s="412">
        <v>59.35</v>
      </c>
    </row>
    <row r="3515" spans="1:5" ht="25.5">
      <c r="A3515" s="389">
        <v>4727</v>
      </c>
      <c r="B3515" s="419" t="s">
        <v>13633</v>
      </c>
      <c r="C3515" s="421" t="s">
        <v>52</v>
      </c>
      <c r="D3515" s="413"/>
      <c r="E3515" s="413">
        <v>61</v>
      </c>
    </row>
    <row r="3516" spans="1:5" ht="38.25">
      <c r="A3516" s="390">
        <v>4748</v>
      </c>
      <c r="B3516" s="418" t="s">
        <v>11141</v>
      </c>
      <c r="C3516" s="420" t="s">
        <v>52</v>
      </c>
      <c r="D3516" s="412"/>
      <c r="E3516" s="412">
        <v>58.86</v>
      </c>
    </row>
    <row r="3517" spans="1:5" ht="51">
      <c r="A3517" s="389">
        <v>4730</v>
      </c>
      <c r="B3517" s="419" t="s">
        <v>13634</v>
      </c>
      <c r="C3517" s="421" t="s">
        <v>52</v>
      </c>
      <c r="D3517" s="413"/>
      <c r="E3517" s="413">
        <v>56.88</v>
      </c>
    </row>
    <row r="3518" spans="1:5">
      <c r="A3518" s="390">
        <v>2710</v>
      </c>
      <c r="B3518" s="418" t="s">
        <v>7212</v>
      </c>
      <c r="C3518" s="420" t="s">
        <v>89</v>
      </c>
      <c r="D3518" s="412"/>
      <c r="E3518" s="412">
        <v>36.4</v>
      </c>
    </row>
    <row r="3519" spans="1:5" ht="63.75">
      <c r="A3519" s="389">
        <v>10737</v>
      </c>
      <c r="B3519" s="419" t="s">
        <v>11142</v>
      </c>
      <c r="C3519" s="421" t="s">
        <v>82</v>
      </c>
      <c r="D3519" s="413"/>
      <c r="E3519" s="413">
        <v>33.97</v>
      </c>
    </row>
    <row r="3520" spans="1:5" ht="51">
      <c r="A3520" s="390">
        <v>10734</v>
      </c>
      <c r="B3520" s="418" t="s">
        <v>11143</v>
      </c>
      <c r="C3520" s="420" t="s">
        <v>82</v>
      </c>
      <c r="D3520" s="412"/>
      <c r="E3520" s="412">
        <v>20.21</v>
      </c>
    </row>
    <row r="3521" spans="1:5" ht="25.5">
      <c r="A3521" s="389">
        <v>4717</v>
      </c>
      <c r="B3521" s="419" t="s">
        <v>11144</v>
      </c>
      <c r="C3521" s="421" t="s">
        <v>82</v>
      </c>
      <c r="D3521" s="413"/>
      <c r="E3521" s="413">
        <v>39.200000000000003</v>
      </c>
    </row>
    <row r="3522" spans="1:5" ht="25.5">
      <c r="A3522" s="390">
        <v>4708</v>
      </c>
      <c r="B3522" s="418" t="s">
        <v>11145</v>
      </c>
      <c r="C3522" s="420" t="s">
        <v>82</v>
      </c>
      <c r="D3522" s="412"/>
      <c r="E3522" s="412">
        <v>39.200000000000003</v>
      </c>
    </row>
    <row r="3523" spans="1:5" ht="63.75">
      <c r="A3523" s="389">
        <v>4712</v>
      </c>
      <c r="B3523" s="419" t="s">
        <v>11146</v>
      </c>
      <c r="C3523" s="421" t="s">
        <v>82</v>
      </c>
      <c r="D3523" s="413"/>
      <c r="E3523" s="413">
        <v>19.16</v>
      </c>
    </row>
    <row r="3524" spans="1:5" ht="76.5">
      <c r="A3524" s="390">
        <v>4710</v>
      </c>
      <c r="B3524" s="418" t="s">
        <v>11147</v>
      </c>
      <c r="C3524" s="420" t="s">
        <v>82</v>
      </c>
      <c r="D3524" s="412"/>
      <c r="E3524" s="412">
        <v>61.45</v>
      </c>
    </row>
    <row r="3525" spans="1:5" ht="38.25">
      <c r="A3525" s="389">
        <v>4746</v>
      </c>
      <c r="B3525" s="419" t="s">
        <v>11148</v>
      </c>
      <c r="C3525" s="421" t="s">
        <v>52</v>
      </c>
      <c r="D3525" s="413"/>
      <c r="E3525" s="413">
        <v>52.76</v>
      </c>
    </row>
    <row r="3526" spans="1:5">
      <c r="A3526" s="390">
        <v>4750</v>
      </c>
      <c r="B3526" s="418" t="s">
        <v>38</v>
      </c>
      <c r="C3526" s="420" t="s">
        <v>19</v>
      </c>
      <c r="D3526" s="412"/>
      <c r="E3526" s="412">
        <v>13.22</v>
      </c>
    </row>
    <row r="3527" spans="1:5" ht="25.5">
      <c r="A3527" s="389">
        <v>4826</v>
      </c>
      <c r="B3527" s="419" t="s">
        <v>7213</v>
      </c>
      <c r="C3527" s="421" t="s">
        <v>86</v>
      </c>
      <c r="D3527" s="413"/>
      <c r="E3527" s="413">
        <v>48.75</v>
      </c>
    </row>
    <row r="3528" spans="1:5" ht="25.5">
      <c r="A3528" s="390">
        <v>4825</v>
      </c>
      <c r="B3528" s="418" t="s">
        <v>7214</v>
      </c>
      <c r="C3528" s="420" t="s">
        <v>86</v>
      </c>
      <c r="D3528" s="412"/>
      <c r="E3528" s="412">
        <v>66.13</v>
      </c>
    </row>
    <row r="3529" spans="1:5" ht="25.5">
      <c r="A3529" s="389">
        <v>10855</v>
      </c>
      <c r="B3529" s="419" t="s">
        <v>7215</v>
      </c>
      <c r="C3529" s="421" t="s">
        <v>86</v>
      </c>
      <c r="D3529" s="413"/>
      <c r="E3529" s="413">
        <v>35.29</v>
      </c>
    </row>
    <row r="3530" spans="1:5" ht="25.5">
      <c r="A3530" s="390">
        <v>34744</v>
      </c>
      <c r="B3530" s="418" t="s">
        <v>13635</v>
      </c>
      <c r="C3530" s="420" t="s">
        <v>82</v>
      </c>
      <c r="D3530" s="412"/>
      <c r="E3530" s="412">
        <v>16.04</v>
      </c>
    </row>
    <row r="3531" spans="1:5" ht="25.5">
      <c r="A3531" s="389">
        <v>13340</v>
      </c>
      <c r="B3531" s="419" t="s">
        <v>7216</v>
      </c>
      <c r="C3531" s="421" t="s">
        <v>86</v>
      </c>
      <c r="D3531" s="413"/>
      <c r="E3531" s="413">
        <v>29.28</v>
      </c>
    </row>
    <row r="3532" spans="1:5" ht="25.5">
      <c r="A3532" s="390">
        <v>4773</v>
      </c>
      <c r="B3532" s="418" t="s">
        <v>7217</v>
      </c>
      <c r="C3532" s="420" t="s">
        <v>86</v>
      </c>
      <c r="D3532" s="412"/>
      <c r="E3532" s="412">
        <v>299.45</v>
      </c>
    </row>
    <row r="3533" spans="1:5" ht="25.5">
      <c r="A3533" s="389">
        <v>4764</v>
      </c>
      <c r="B3533" s="419" t="s">
        <v>7218</v>
      </c>
      <c r="C3533" s="421" t="s">
        <v>54</v>
      </c>
      <c r="D3533" s="413"/>
      <c r="E3533" s="413">
        <v>6.9</v>
      </c>
    </row>
    <row r="3534" spans="1:5" ht="25.5">
      <c r="A3534" s="390">
        <v>4775</v>
      </c>
      <c r="B3534" s="418" t="s">
        <v>7219</v>
      </c>
      <c r="C3534" s="420" t="s">
        <v>86</v>
      </c>
      <c r="D3534" s="412"/>
      <c r="E3534" s="412">
        <v>433.58</v>
      </c>
    </row>
    <row r="3535" spans="1:5" ht="25.5">
      <c r="A3535" s="389">
        <v>4776</v>
      </c>
      <c r="B3535" s="419" t="s">
        <v>7220</v>
      </c>
      <c r="C3535" s="421" t="s">
        <v>86</v>
      </c>
      <c r="D3535" s="413"/>
      <c r="E3535" s="413">
        <v>464.25</v>
      </c>
    </row>
    <row r="3536" spans="1:5" ht="25.5">
      <c r="A3536" s="390">
        <v>4774</v>
      </c>
      <c r="B3536" s="418" t="s">
        <v>14855</v>
      </c>
      <c r="C3536" s="420" t="s">
        <v>54</v>
      </c>
      <c r="D3536" s="412"/>
      <c r="E3536" s="412">
        <v>6.93</v>
      </c>
    </row>
    <row r="3537" spans="1:5" ht="25.5">
      <c r="A3537" s="389">
        <v>4768</v>
      </c>
      <c r="B3537" s="419" t="s">
        <v>7221</v>
      </c>
      <c r="C3537" s="421" t="s">
        <v>54</v>
      </c>
      <c r="D3537" s="413"/>
      <c r="E3537" s="413">
        <v>6.96</v>
      </c>
    </row>
    <row r="3538" spans="1:5" ht="25.5">
      <c r="A3538" s="390">
        <v>4769</v>
      </c>
      <c r="B3538" s="418" t="s">
        <v>7222</v>
      </c>
      <c r="C3538" s="420" t="s">
        <v>86</v>
      </c>
      <c r="D3538" s="412"/>
      <c r="E3538" s="412">
        <v>209.47</v>
      </c>
    </row>
    <row r="3539" spans="1:5" ht="25.5">
      <c r="A3539" s="389">
        <v>10963</v>
      </c>
      <c r="B3539" s="419" t="s">
        <v>7223</v>
      </c>
      <c r="C3539" s="421" t="s">
        <v>86</v>
      </c>
      <c r="D3539" s="413"/>
      <c r="E3539" s="413">
        <v>237.22</v>
      </c>
    </row>
    <row r="3540" spans="1:5" ht="25.5">
      <c r="A3540" s="390">
        <v>10964</v>
      </c>
      <c r="B3540" s="418" t="s">
        <v>7224</v>
      </c>
      <c r="C3540" s="420" t="s">
        <v>54</v>
      </c>
      <c r="D3540" s="412"/>
      <c r="E3540" s="412">
        <v>9.67</v>
      </c>
    </row>
    <row r="3541" spans="1:5">
      <c r="A3541" s="389">
        <v>34360</v>
      </c>
      <c r="B3541" s="419" t="s">
        <v>7225</v>
      </c>
      <c r="C3541" s="421" t="s">
        <v>54</v>
      </c>
      <c r="D3541" s="413"/>
      <c r="E3541" s="413">
        <v>25.91</v>
      </c>
    </row>
    <row r="3542" spans="1:5" ht="25.5">
      <c r="A3542" s="390">
        <v>20259</v>
      </c>
      <c r="B3542" s="418" t="s">
        <v>13636</v>
      </c>
      <c r="C3542" s="420" t="s">
        <v>86</v>
      </c>
      <c r="D3542" s="412"/>
      <c r="E3542" s="412">
        <v>9.5</v>
      </c>
    </row>
    <row r="3543" spans="1:5" ht="51">
      <c r="A3543" s="389">
        <v>14077</v>
      </c>
      <c r="B3543" s="419" t="s">
        <v>13637</v>
      </c>
      <c r="C3543" s="421" t="s">
        <v>86</v>
      </c>
      <c r="D3543" s="413"/>
      <c r="E3543" s="413">
        <v>145.41</v>
      </c>
    </row>
    <row r="3544" spans="1:5" ht="63.75">
      <c r="A3544" s="390">
        <v>3678</v>
      </c>
      <c r="B3544" s="418" t="s">
        <v>13638</v>
      </c>
      <c r="C3544" s="420" t="s">
        <v>86</v>
      </c>
      <c r="D3544" s="412"/>
      <c r="E3544" s="412">
        <v>65.72</v>
      </c>
    </row>
    <row r="3545" spans="1:5" ht="25.5">
      <c r="A3545" s="389">
        <v>10962</v>
      </c>
      <c r="B3545" s="419" t="s">
        <v>7226</v>
      </c>
      <c r="C3545" s="421" t="s">
        <v>54</v>
      </c>
      <c r="D3545" s="413"/>
      <c r="E3545" s="413">
        <v>7.37</v>
      </c>
    </row>
    <row r="3546" spans="1:5" ht="25.5">
      <c r="A3546" s="390">
        <v>4765</v>
      </c>
      <c r="B3546" s="418" t="s">
        <v>7227</v>
      </c>
      <c r="C3546" s="420" t="s">
        <v>86</v>
      </c>
      <c r="D3546" s="412"/>
      <c r="E3546" s="412">
        <v>86.88</v>
      </c>
    </row>
    <row r="3547" spans="1:5" ht="25.5">
      <c r="A3547" s="389">
        <v>4766</v>
      </c>
      <c r="B3547" s="419" t="s">
        <v>7228</v>
      </c>
      <c r="C3547" s="421" t="s">
        <v>54</v>
      </c>
      <c r="D3547" s="413"/>
      <c r="E3547" s="413">
        <v>6.93</v>
      </c>
    </row>
    <row r="3548" spans="1:5" ht="38.25">
      <c r="A3548" s="390">
        <v>4767</v>
      </c>
      <c r="B3548" s="418" t="s">
        <v>14856</v>
      </c>
      <c r="C3548" s="420" t="s">
        <v>86</v>
      </c>
      <c r="D3548" s="412"/>
      <c r="E3548" s="412">
        <v>149.69</v>
      </c>
    </row>
    <row r="3549" spans="1:5" ht="25.5">
      <c r="A3549" s="389">
        <v>10965</v>
      </c>
      <c r="B3549" s="419" t="s">
        <v>7229</v>
      </c>
      <c r="C3549" s="421" t="s">
        <v>86</v>
      </c>
      <c r="D3549" s="413"/>
      <c r="E3549" s="413">
        <v>62.45</v>
      </c>
    </row>
    <row r="3550" spans="1:5" ht="25.5">
      <c r="A3550" s="390">
        <v>10966</v>
      </c>
      <c r="B3550" s="418" t="s">
        <v>7230</v>
      </c>
      <c r="C3550" s="420" t="s">
        <v>54</v>
      </c>
      <c r="D3550" s="412"/>
      <c r="E3550" s="412">
        <v>6.98</v>
      </c>
    </row>
    <row r="3551" spans="1:5" ht="51">
      <c r="A3551" s="389">
        <v>11651</v>
      </c>
      <c r="B3551" s="419" t="s">
        <v>11149</v>
      </c>
      <c r="C3551" s="421" t="s">
        <v>89</v>
      </c>
      <c r="D3551" s="413"/>
      <c r="E3551" s="413">
        <v>3200.77</v>
      </c>
    </row>
    <row r="3552" spans="1:5" ht="25.5">
      <c r="A3552" s="390">
        <v>4780</v>
      </c>
      <c r="B3552" s="418" t="s">
        <v>7231</v>
      </c>
      <c r="C3552" s="420" t="s">
        <v>19</v>
      </c>
      <c r="D3552" s="412"/>
      <c r="E3552" s="412">
        <v>5.15</v>
      </c>
    </row>
    <row r="3553" spans="1:5" ht="25.5">
      <c r="A3553" s="389">
        <v>4778</v>
      </c>
      <c r="B3553" s="419" t="s">
        <v>7232</v>
      </c>
      <c r="C3553" s="421" t="s">
        <v>19</v>
      </c>
      <c r="D3553" s="413"/>
      <c r="E3553" s="413">
        <v>4.7300000000000004</v>
      </c>
    </row>
    <row r="3554" spans="1:5" ht="25.5">
      <c r="A3554" s="390">
        <v>5327</v>
      </c>
      <c r="B3554" s="418" t="s">
        <v>7233</v>
      </c>
      <c r="C3554" s="420" t="s">
        <v>54</v>
      </c>
      <c r="D3554" s="412"/>
      <c r="E3554" s="412">
        <v>23.1</v>
      </c>
    </row>
    <row r="3555" spans="1:5" ht="25.5">
      <c r="A3555" s="389">
        <v>11091</v>
      </c>
      <c r="B3555" s="419" t="s">
        <v>11150</v>
      </c>
      <c r="C3555" s="421" t="s">
        <v>89</v>
      </c>
      <c r="D3555" s="413"/>
      <c r="E3555" s="413">
        <v>0.94</v>
      </c>
    </row>
    <row r="3556" spans="1:5" ht="25.5">
      <c r="A3556" s="390">
        <v>11092</v>
      </c>
      <c r="B3556" s="418" t="s">
        <v>11151</v>
      </c>
      <c r="C3556" s="420" t="s">
        <v>89</v>
      </c>
      <c r="D3556" s="412"/>
      <c r="E3556" s="412">
        <v>0.94</v>
      </c>
    </row>
    <row r="3557" spans="1:5" ht="38.25">
      <c r="A3557" s="389">
        <v>37586</v>
      </c>
      <c r="B3557" s="419" t="s">
        <v>13639</v>
      </c>
      <c r="C3557" s="421" t="s">
        <v>2712</v>
      </c>
      <c r="D3557" s="413"/>
      <c r="E3557" s="413">
        <v>25.11</v>
      </c>
    </row>
    <row r="3558" spans="1:5" ht="25.5">
      <c r="A3558" s="390">
        <v>37395</v>
      </c>
      <c r="B3558" s="418" t="s">
        <v>13640</v>
      </c>
      <c r="C3558" s="420" t="s">
        <v>2712</v>
      </c>
      <c r="D3558" s="412"/>
      <c r="E3558" s="412">
        <v>21.59</v>
      </c>
    </row>
    <row r="3559" spans="1:5" ht="38.25">
      <c r="A3559" s="389">
        <v>14147</v>
      </c>
      <c r="B3559" s="419" t="s">
        <v>13641</v>
      </c>
      <c r="C3559" s="421" t="s">
        <v>2712</v>
      </c>
      <c r="D3559" s="413"/>
      <c r="E3559" s="413">
        <v>28.64</v>
      </c>
    </row>
    <row r="3560" spans="1:5" ht="25.5">
      <c r="A3560" s="390">
        <v>37396</v>
      </c>
      <c r="B3560" s="418" t="s">
        <v>13642</v>
      </c>
      <c r="C3560" s="420" t="s">
        <v>2712</v>
      </c>
      <c r="D3560" s="412"/>
      <c r="E3560" s="412">
        <v>17.670000000000002</v>
      </c>
    </row>
    <row r="3561" spans="1:5" ht="25.5">
      <c r="A3561" s="389">
        <v>37397</v>
      </c>
      <c r="B3561" s="419" t="s">
        <v>13643</v>
      </c>
      <c r="C3561" s="421" t="s">
        <v>2712</v>
      </c>
      <c r="D3561" s="413"/>
      <c r="E3561" s="413">
        <v>18.510000000000002</v>
      </c>
    </row>
    <row r="3562" spans="1:5" ht="38.25">
      <c r="A3562" s="390">
        <v>444</v>
      </c>
      <c r="B3562" s="418" t="s">
        <v>13644</v>
      </c>
      <c r="C3562" s="420" t="s">
        <v>89</v>
      </c>
      <c r="D3562" s="412"/>
      <c r="E3562" s="412">
        <v>13.59</v>
      </c>
    </row>
    <row r="3563" spans="1:5" ht="38.25">
      <c r="A3563" s="389">
        <v>445</v>
      </c>
      <c r="B3563" s="419" t="s">
        <v>13645</v>
      </c>
      <c r="C3563" s="421" t="s">
        <v>89</v>
      </c>
      <c r="D3563" s="413"/>
      <c r="E3563" s="413">
        <v>18.61</v>
      </c>
    </row>
    <row r="3564" spans="1:5">
      <c r="A3564" s="390">
        <v>4783</v>
      </c>
      <c r="B3564" s="418" t="s">
        <v>39</v>
      </c>
      <c r="C3564" s="420" t="s">
        <v>19</v>
      </c>
      <c r="D3564" s="412"/>
      <c r="E3564" s="412">
        <v>12.12</v>
      </c>
    </row>
    <row r="3565" spans="1:5">
      <c r="A3565" s="389">
        <v>12874</v>
      </c>
      <c r="B3565" s="419" t="s">
        <v>7234</v>
      </c>
      <c r="C3565" s="421" t="s">
        <v>19</v>
      </c>
      <c r="D3565" s="413"/>
      <c r="E3565" s="413">
        <v>12.81</v>
      </c>
    </row>
    <row r="3566" spans="1:5">
      <c r="A3566" s="390">
        <v>4785</v>
      </c>
      <c r="B3566" s="418" t="s">
        <v>7235</v>
      </c>
      <c r="C3566" s="420" t="s">
        <v>19</v>
      </c>
      <c r="D3566" s="412"/>
      <c r="E3566" s="412">
        <v>14.44</v>
      </c>
    </row>
    <row r="3567" spans="1:5" ht="38.25">
      <c r="A3567" s="389">
        <v>4801</v>
      </c>
      <c r="B3567" s="419" t="s">
        <v>7236</v>
      </c>
      <c r="C3567" s="421" t="s">
        <v>82</v>
      </c>
      <c r="D3567" s="413"/>
      <c r="E3567" s="413">
        <v>56.45</v>
      </c>
    </row>
    <row r="3568" spans="1:5" ht="38.25">
      <c r="A3568" s="390">
        <v>4800</v>
      </c>
      <c r="B3568" s="418" t="s">
        <v>11152</v>
      </c>
      <c r="C3568" s="420" t="s">
        <v>82</v>
      </c>
      <c r="D3568" s="412"/>
      <c r="E3568" s="412">
        <v>29.14</v>
      </c>
    </row>
    <row r="3569" spans="1:5" ht="25.5">
      <c r="A3569" s="389">
        <v>4796</v>
      </c>
      <c r="B3569" s="419" t="s">
        <v>7237</v>
      </c>
      <c r="C3569" s="421" t="s">
        <v>82</v>
      </c>
      <c r="D3569" s="413"/>
      <c r="E3569" s="413">
        <v>126.78</v>
      </c>
    </row>
    <row r="3570" spans="1:5" ht="38.25">
      <c r="A3570" s="390">
        <v>4797</v>
      </c>
      <c r="B3570" s="418" t="s">
        <v>7238</v>
      </c>
      <c r="C3570" s="420" t="s">
        <v>82</v>
      </c>
      <c r="D3570" s="412"/>
      <c r="E3570" s="412">
        <v>126.26</v>
      </c>
    </row>
    <row r="3571" spans="1:5" ht="38.25">
      <c r="A3571" s="389">
        <v>4794</v>
      </c>
      <c r="B3571" s="419" t="s">
        <v>7239</v>
      </c>
      <c r="C3571" s="421" t="s">
        <v>82</v>
      </c>
      <c r="D3571" s="413"/>
      <c r="E3571" s="413">
        <v>158.63</v>
      </c>
    </row>
    <row r="3572" spans="1:5" ht="38.25">
      <c r="A3572" s="390">
        <v>4795</v>
      </c>
      <c r="B3572" s="418" t="s">
        <v>11153</v>
      </c>
      <c r="C3572" s="420" t="s">
        <v>82</v>
      </c>
      <c r="D3572" s="412"/>
      <c r="E3572" s="412">
        <v>220.95</v>
      </c>
    </row>
    <row r="3573" spans="1:5" ht="38.25">
      <c r="A3573" s="389">
        <v>1292</v>
      </c>
      <c r="B3573" s="419" t="s">
        <v>11154</v>
      </c>
      <c r="C3573" s="421" t="s">
        <v>82</v>
      </c>
      <c r="D3573" s="413"/>
      <c r="E3573" s="413">
        <v>31.86</v>
      </c>
    </row>
    <row r="3574" spans="1:5" ht="38.25">
      <c r="A3574" s="390">
        <v>1287</v>
      </c>
      <c r="B3574" s="418" t="s">
        <v>11155</v>
      </c>
      <c r="C3574" s="420" t="s">
        <v>82</v>
      </c>
      <c r="D3574" s="412"/>
      <c r="E3574" s="412">
        <v>15.63</v>
      </c>
    </row>
    <row r="3575" spans="1:5" ht="51">
      <c r="A3575" s="389">
        <v>1297</v>
      </c>
      <c r="B3575" s="419" t="s">
        <v>13646</v>
      </c>
      <c r="C3575" s="421" t="s">
        <v>82</v>
      </c>
      <c r="D3575" s="413"/>
      <c r="E3575" s="413">
        <v>12.97</v>
      </c>
    </row>
    <row r="3576" spans="1:5" ht="38.25">
      <c r="A3576" s="390">
        <v>4786</v>
      </c>
      <c r="B3576" s="418" t="s">
        <v>11156</v>
      </c>
      <c r="C3576" s="420" t="s">
        <v>82</v>
      </c>
      <c r="D3576" s="412"/>
      <c r="E3576" s="412">
        <v>42</v>
      </c>
    </row>
    <row r="3577" spans="1:5" ht="25.5">
      <c r="A3577" s="389">
        <v>25977</v>
      </c>
      <c r="B3577" s="419" t="s">
        <v>14857</v>
      </c>
      <c r="C3577" s="421" t="s">
        <v>82</v>
      </c>
      <c r="D3577" s="413"/>
      <c r="E3577" s="413">
        <v>127.94</v>
      </c>
    </row>
    <row r="3578" spans="1:5" ht="25.5">
      <c r="A3578" s="390">
        <v>25978</v>
      </c>
      <c r="B3578" s="418" t="s">
        <v>7240</v>
      </c>
      <c r="C3578" s="420" t="s">
        <v>82</v>
      </c>
      <c r="D3578" s="412"/>
      <c r="E3578" s="412">
        <v>140.74</v>
      </c>
    </row>
    <row r="3579" spans="1:5" ht="25.5">
      <c r="A3579" s="389">
        <v>25979</v>
      </c>
      <c r="B3579" s="419" t="s">
        <v>7241</v>
      </c>
      <c r="C3579" s="421" t="s">
        <v>82</v>
      </c>
      <c r="D3579" s="413"/>
      <c r="E3579" s="413">
        <v>136.47</v>
      </c>
    </row>
    <row r="3580" spans="1:5" ht="25.5">
      <c r="A3580" s="390">
        <v>25980</v>
      </c>
      <c r="B3580" s="418" t="s">
        <v>7242</v>
      </c>
      <c r="C3580" s="420" t="s">
        <v>82</v>
      </c>
      <c r="D3580" s="412"/>
      <c r="E3580" s="412">
        <v>140.74</v>
      </c>
    </row>
    <row r="3581" spans="1:5" ht="25.5">
      <c r="A3581" s="389">
        <v>25981</v>
      </c>
      <c r="B3581" s="419" t="s">
        <v>7243</v>
      </c>
      <c r="C3581" s="421" t="s">
        <v>82</v>
      </c>
      <c r="D3581" s="413"/>
      <c r="E3581" s="413">
        <v>169.74</v>
      </c>
    </row>
    <row r="3582" spans="1:5" ht="25.5">
      <c r="A3582" s="390">
        <v>25982</v>
      </c>
      <c r="B3582" s="418" t="s">
        <v>7244</v>
      </c>
      <c r="C3582" s="420" t="s">
        <v>82</v>
      </c>
      <c r="D3582" s="412"/>
      <c r="E3582" s="412">
        <v>168.88</v>
      </c>
    </row>
    <row r="3583" spans="1:5" ht="38.25">
      <c r="A3583" s="389">
        <v>21108</v>
      </c>
      <c r="B3583" s="419" t="s">
        <v>11157</v>
      </c>
      <c r="C3583" s="421" t="s">
        <v>82</v>
      </c>
      <c r="D3583" s="413"/>
      <c r="E3583" s="413">
        <v>42.47</v>
      </c>
    </row>
    <row r="3584" spans="1:5" ht="25.5">
      <c r="A3584" s="390">
        <v>38195</v>
      </c>
      <c r="B3584" s="418" t="s">
        <v>11158</v>
      </c>
      <c r="C3584" s="420" t="s">
        <v>82</v>
      </c>
      <c r="D3584" s="412"/>
      <c r="E3584" s="412">
        <v>50.16</v>
      </c>
    </row>
    <row r="3585" spans="1:5" ht="25.5">
      <c r="A3585" s="389">
        <v>4792</v>
      </c>
      <c r="B3585" s="419" t="s">
        <v>7245</v>
      </c>
      <c r="C3585" s="421" t="s">
        <v>82</v>
      </c>
      <c r="D3585" s="413"/>
      <c r="E3585" s="413">
        <v>72.84</v>
      </c>
    </row>
    <row r="3586" spans="1:5" ht="25.5">
      <c r="A3586" s="390">
        <v>4790</v>
      </c>
      <c r="B3586" s="418" t="s">
        <v>7246</v>
      </c>
      <c r="C3586" s="420" t="s">
        <v>82</v>
      </c>
      <c r="D3586" s="412"/>
      <c r="E3586" s="412">
        <v>42.75</v>
      </c>
    </row>
    <row r="3587" spans="1:5" ht="25.5">
      <c r="A3587" s="389">
        <v>21110</v>
      </c>
      <c r="B3587" s="419" t="s">
        <v>7247</v>
      </c>
      <c r="C3587" s="421" t="s">
        <v>89</v>
      </c>
      <c r="D3587" s="413"/>
      <c r="E3587" s="413">
        <v>10.67</v>
      </c>
    </row>
    <row r="3588" spans="1:5" ht="38.25">
      <c r="A3588" s="390">
        <v>12121</v>
      </c>
      <c r="B3588" s="418" t="s">
        <v>7248</v>
      </c>
      <c r="C3588" s="420" t="s">
        <v>89</v>
      </c>
      <c r="D3588" s="412"/>
      <c r="E3588" s="412">
        <v>3.94</v>
      </c>
    </row>
    <row r="3589" spans="1:5" ht="25.5">
      <c r="A3589" s="389">
        <v>12119</v>
      </c>
      <c r="B3589" s="419" t="s">
        <v>7249</v>
      </c>
      <c r="C3589" s="421" t="s">
        <v>89</v>
      </c>
      <c r="D3589" s="413"/>
      <c r="E3589" s="413">
        <v>2.0099999999999998</v>
      </c>
    </row>
    <row r="3590" spans="1:5" ht="38.25">
      <c r="A3590" s="390">
        <v>12120</v>
      </c>
      <c r="B3590" s="418" t="s">
        <v>14858</v>
      </c>
      <c r="C3590" s="420" t="s">
        <v>89</v>
      </c>
      <c r="D3590" s="412"/>
      <c r="E3590" s="412">
        <v>4.68</v>
      </c>
    </row>
    <row r="3591" spans="1:5" ht="25.5">
      <c r="A3591" s="389">
        <v>13521</v>
      </c>
      <c r="B3591" s="419" t="s">
        <v>7250</v>
      </c>
      <c r="C3591" s="421" t="s">
        <v>89</v>
      </c>
      <c r="D3591" s="413"/>
      <c r="E3591" s="413">
        <v>56.93</v>
      </c>
    </row>
    <row r="3592" spans="1:5" ht="63.75">
      <c r="A3592" s="390">
        <v>10851</v>
      </c>
      <c r="B3592" s="418" t="s">
        <v>13647</v>
      </c>
      <c r="C3592" s="420" t="s">
        <v>89</v>
      </c>
      <c r="D3592" s="412"/>
      <c r="E3592" s="412">
        <v>38.64</v>
      </c>
    </row>
    <row r="3593" spans="1:5" ht="38.25">
      <c r="A3593" s="389">
        <v>4812</v>
      </c>
      <c r="B3593" s="419" t="s">
        <v>11159</v>
      </c>
      <c r="C3593" s="421" t="s">
        <v>82</v>
      </c>
      <c r="D3593" s="413"/>
      <c r="E3593" s="413">
        <v>9</v>
      </c>
    </row>
    <row r="3594" spans="1:5" ht="25.5">
      <c r="A3594" s="390">
        <v>10849</v>
      </c>
      <c r="B3594" s="418" t="s">
        <v>7251</v>
      </c>
      <c r="C3594" s="420" t="s">
        <v>89</v>
      </c>
      <c r="D3594" s="412"/>
      <c r="E3594" s="412">
        <v>828.01</v>
      </c>
    </row>
    <row r="3595" spans="1:5" ht="25.5">
      <c r="A3595" s="389">
        <v>10848</v>
      </c>
      <c r="B3595" s="419" t="s">
        <v>7252</v>
      </c>
      <c r="C3595" s="421" t="s">
        <v>89</v>
      </c>
      <c r="D3595" s="413"/>
      <c r="E3595" s="413">
        <v>520.09</v>
      </c>
    </row>
    <row r="3596" spans="1:5" ht="25.5">
      <c r="A3596" s="390">
        <v>4818</v>
      </c>
      <c r="B3596" s="418" t="s">
        <v>7253</v>
      </c>
      <c r="C3596" s="420" t="s">
        <v>82</v>
      </c>
      <c r="D3596" s="412"/>
      <c r="E3596" s="412">
        <v>127.5</v>
      </c>
    </row>
    <row r="3597" spans="1:5" ht="38.25">
      <c r="A3597" s="389">
        <v>4813</v>
      </c>
      <c r="B3597" s="419" t="s">
        <v>11160</v>
      </c>
      <c r="C3597" s="421" t="s">
        <v>82</v>
      </c>
      <c r="D3597" s="413"/>
      <c r="E3597" s="413">
        <v>172.5</v>
      </c>
    </row>
    <row r="3598" spans="1:5" ht="51">
      <c r="A3598" s="390">
        <v>3408</v>
      </c>
      <c r="B3598" s="418" t="s">
        <v>11161</v>
      </c>
      <c r="C3598" s="420" t="s">
        <v>82</v>
      </c>
      <c r="D3598" s="412"/>
      <c r="E3598" s="412">
        <v>2.86</v>
      </c>
    </row>
    <row r="3599" spans="1:5" ht="25.5">
      <c r="A3599" s="389">
        <v>34723</v>
      </c>
      <c r="B3599" s="419" t="s">
        <v>11162</v>
      </c>
      <c r="C3599" s="421" t="s">
        <v>82</v>
      </c>
      <c r="D3599" s="413"/>
      <c r="E3599" s="413">
        <v>398.48</v>
      </c>
    </row>
    <row r="3600" spans="1:5" ht="38.25">
      <c r="A3600" s="390">
        <v>34721</v>
      </c>
      <c r="B3600" s="418" t="s">
        <v>7254</v>
      </c>
      <c r="C3600" s="420" t="s">
        <v>82</v>
      </c>
      <c r="D3600" s="412"/>
      <c r="E3600" s="412">
        <v>496.8</v>
      </c>
    </row>
    <row r="3601" spans="1:5" ht="38.25">
      <c r="A3601" s="389">
        <v>11094</v>
      </c>
      <c r="B3601" s="419" t="s">
        <v>11163</v>
      </c>
      <c r="C3601" s="421" t="s">
        <v>89</v>
      </c>
      <c r="D3601" s="413"/>
      <c r="E3601" s="413">
        <v>6.7</v>
      </c>
    </row>
    <row r="3602" spans="1:5" ht="25.5">
      <c r="A3602" s="390">
        <v>4309</v>
      </c>
      <c r="B3602" s="418" t="s">
        <v>11164</v>
      </c>
      <c r="C3602" s="420" t="s">
        <v>89</v>
      </c>
      <c r="D3602" s="412"/>
      <c r="E3602" s="412">
        <v>4.22</v>
      </c>
    </row>
    <row r="3603" spans="1:5" ht="38.25">
      <c r="A3603" s="389">
        <v>4307</v>
      </c>
      <c r="B3603" s="419" t="s">
        <v>11165</v>
      </c>
      <c r="C3603" s="421" t="s">
        <v>89</v>
      </c>
      <c r="D3603" s="413"/>
      <c r="E3603" s="413">
        <v>7.21</v>
      </c>
    </row>
    <row r="3604" spans="1:5" ht="25.5">
      <c r="A3604" s="390">
        <v>4822</v>
      </c>
      <c r="B3604" s="418" t="s">
        <v>7255</v>
      </c>
      <c r="C3604" s="420" t="s">
        <v>82</v>
      </c>
      <c r="D3604" s="412"/>
      <c r="E3604" s="412">
        <v>135.34</v>
      </c>
    </row>
    <row r="3605" spans="1:5" ht="38.25">
      <c r="A3605" s="389">
        <v>10850</v>
      </c>
      <c r="B3605" s="419" t="s">
        <v>7256</v>
      </c>
      <c r="C3605" s="421" t="s">
        <v>89</v>
      </c>
      <c r="D3605" s="413"/>
      <c r="E3605" s="413">
        <v>25.88</v>
      </c>
    </row>
    <row r="3606" spans="1:5" ht="38.25">
      <c r="A3606" s="390">
        <v>13457</v>
      </c>
      <c r="B3606" s="418" t="s">
        <v>13648</v>
      </c>
      <c r="C3606" s="420" t="s">
        <v>89</v>
      </c>
      <c r="D3606" s="412"/>
      <c r="E3606" s="412">
        <v>4753.62</v>
      </c>
    </row>
    <row r="3607" spans="1:5" ht="38.25">
      <c r="A3607" s="389">
        <v>1442</v>
      </c>
      <c r="B3607" s="419" t="s">
        <v>13649</v>
      </c>
      <c r="C3607" s="421" t="s">
        <v>89</v>
      </c>
      <c r="D3607" s="413"/>
      <c r="E3607" s="413">
        <v>5507.07</v>
      </c>
    </row>
    <row r="3608" spans="1:5" ht="25.5">
      <c r="A3608" s="390">
        <v>4895</v>
      </c>
      <c r="B3608" s="418" t="s">
        <v>7257</v>
      </c>
      <c r="C3608" s="420" t="s">
        <v>89</v>
      </c>
      <c r="D3608" s="412"/>
      <c r="E3608" s="412">
        <v>0.48</v>
      </c>
    </row>
    <row r="3609" spans="1:5">
      <c r="A3609" s="389">
        <v>4893</v>
      </c>
      <c r="B3609" s="419" t="s">
        <v>7258</v>
      </c>
      <c r="C3609" s="421" t="s">
        <v>89</v>
      </c>
      <c r="D3609" s="413"/>
      <c r="E3609" s="413">
        <v>6.03</v>
      </c>
    </row>
    <row r="3610" spans="1:5">
      <c r="A3610" s="390">
        <v>4894</v>
      </c>
      <c r="B3610" s="418" t="s">
        <v>7259</v>
      </c>
      <c r="C3610" s="420" t="s">
        <v>89</v>
      </c>
      <c r="D3610" s="412"/>
      <c r="E3610" s="412">
        <v>4.6500000000000004</v>
      </c>
    </row>
    <row r="3611" spans="1:5">
      <c r="A3611" s="389">
        <v>4888</v>
      </c>
      <c r="B3611" s="419" t="s">
        <v>7260</v>
      </c>
      <c r="C3611" s="421" t="s">
        <v>89</v>
      </c>
      <c r="D3611" s="413"/>
      <c r="E3611" s="413">
        <v>1.38</v>
      </c>
    </row>
    <row r="3612" spans="1:5">
      <c r="A3612" s="390">
        <v>4890</v>
      </c>
      <c r="B3612" s="418" t="s">
        <v>7261</v>
      </c>
      <c r="C3612" s="420" t="s">
        <v>89</v>
      </c>
      <c r="D3612" s="412"/>
      <c r="E3612" s="412">
        <v>3.09</v>
      </c>
    </row>
    <row r="3613" spans="1:5">
      <c r="A3613" s="389">
        <v>12411</v>
      </c>
      <c r="B3613" s="419" t="s">
        <v>7262</v>
      </c>
      <c r="C3613" s="421" t="s">
        <v>89</v>
      </c>
      <c r="D3613" s="413"/>
      <c r="E3613" s="413">
        <v>17.23</v>
      </c>
    </row>
    <row r="3614" spans="1:5">
      <c r="A3614" s="390">
        <v>4891</v>
      </c>
      <c r="B3614" s="418" t="s">
        <v>7263</v>
      </c>
      <c r="C3614" s="420" t="s">
        <v>89</v>
      </c>
      <c r="D3614" s="412"/>
      <c r="E3614" s="412">
        <v>9.16</v>
      </c>
    </row>
    <row r="3615" spans="1:5">
      <c r="A3615" s="389">
        <v>4889</v>
      </c>
      <c r="B3615" s="419" t="s">
        <v>7264</v>
      </c>
      <c r="C3615" s="421" t="s">
        <v>89</v>
      </c>
      <c r="D3615" s="413"/>
      <c r="E3615" s="413">
        <v>2.16</v>
      </c>
    </row>
    <row r="3616" spans="1:5">
      <c r="A3616" s="390">
        <v>4892</v>
      </c>
      <c r="B3616" s="418" t="s">
        <v>7265</v>
      </c>
      <c r="C3616" s="420" t="s">
        <v>89</v>
      </c>
      <c r="D3616" s="412"/>
      <c r="E3616" s="412">
        <v>23.67</v>
      </c>
    </row>
    <row r="3617" spans="1:5">
      <c r="A3617" s="389">
        <v>12412</v>
      </c>
      <c r="B3617" s="419" t="s">
        <v>11166</v>
      </c>
      <c r="C3617" s="421" t="s">
        <v>89</v>
      </c>
      <c r="D3617" s="413"/>
      <c r="E3617" s="413">
        <v>46.3</v>
      </c>
    </row>
    <row r="3618" spans="1:5">
      <c r="A3618" s="390">
        <v>11073</v>
      </c>
      <c r="B3618" s="418" t="s">
        <v>11167</v>
      </c>
      <c r="C3618" s="420" t="s">
        <v>89</v>
      </c>
      <c r="D3618" s="412"/>
      <c r="E3618" s="412">
        <v>6.6</v>
      </c>
    </row>
    <row r="3619" spans="1:5">
      <c r="A3619" s="389">
        <v>11071</v>
      </c>
      <c r="B3619" s="419" t="s">
        <v>13650</v>
      </c>
      <c r="C3619" s="421" t="s">
        <v>89</v>
      </c>
      <c r="D3619" s="413"/>
      <c r="E3619" s="413">
        <v>7.87</v>
      </c>
    </row>
    <row r="3620" spans="1:5">
      <c r="A3620" s="390">
        <v>11072</v>
      </c>
      <c r="B3620" s="418" t="s">
        <v>7266</v>
      </c>
      <c r="C3620" s="420" t="s">
        <v>89</v>
      </c>
      <c r="D3620" s="412"/>
      <c r="E3620" s="412">
        <v>2.88</v>
      </c>
    </row>
    <row r="3621" spans="1:5" ht="25.5">
      <c r="A3621" s="389">
        <v>4897</v>
      </c>
      <c r="B3621" s="419" t="s">
        <v>14859</v>
      </c>
      <c r="C3621" s="421" t="s">
        <v>89</v>
      </c>
      <c r="D3621" s="413"/>
      <c r="E3621" s="413">
        <v>1.17</v>
      </c>
    </row>
    <row r="3622" spans="1:5" ht="25.5">
      <c r="A3622" s="390">
        <v>4896</v>
      </c>
      <c r="B3622" s="418" t="s">
        <v>7267</v>
      </c>
      <c r="C3622" s="420" t="s">
        <v>89</v>
      </c>
      <c r="D3622" s="412"/>
      <c r="E3622" s="412">
        <v>0.5</v>
      </c>
    </row>
    <row r="3623" spans="1:5" ht="25.5">
      <c r="A3623" s="389">
        <v>4907</v>
      </c>
      <c r="B3623" s="419" t="s">
        <v>7268</v>
      </c>
      <c r="C3623" s="421" t="s">
        <v>89</v>
      </c>
      <c r="D3623" s="413"/>
      <c r="E3623" s="413">
        <v>15.47</v>
      </c>
    </row>
    <row r="3624" spans="1:5" ht="25.5">
      <c r="A3624" s="390">
        <v>4904</v>
      </c>
      <c r="B3624" s="418" t="s">
        <v>7269</v>
      </c>
      <c r="C3624" s="420" t="s">
        <v>89</v>
      </c>
      <c r="D3624" s="412"/>
      <c r="E3624" s="412">
        <v>124.87</v>
      </c>
    </row>
    <row r="3625" spans="1:5" ht="25.5">
      <c r="A3625" s="389">
        <v>4905</v>
      </c>
      <c r="B3625" s="419" t="s">
        <v>7270</v>
      </c>
      <c r="C3625" s="421" t="s">
        <v>89</v>
      </c>
      <c r="D3625" s="413"/>
      <c r="E3625" s="413">
        <v>203.65</v>
      </c>
    </row>
    <row r="3626" spans="1:5" ht="25.5">
      <c r="A3626" s="390">
        <v>4902</v>
      </c>
      <c r="B3626" s="418" t="s">
        <v>7271</v>
      </c>
      <c r="C3626" s="420" t="s">
        <v>89</v>
      </c>
      <c r="D3626" s="412"/>
      <c r="E3626" s="412">
        <v>35.020000000000003</v>
      </c>
    </row>
    <row r="3627" spans="1:5" ht="25.5">
      <c r="A3627" s="389">
        <v>4908</v>
      </c>
      <c r="B3627" s="419" t="s">
        <v>7272</v>
      </c>
      <c r="C3627" s="421" t="s">
        <v>89</v>
      </c>
      <c r="D3627" s="413"/>
      <c r="E3627" s="413">
        <v>50.41</v>
      </c>
    </row>
    <row r="3628" spans="1:5" ht="25.5">
      <c r="A3628" s="390">
        <v>4909</v>
      </c>
      <c r="B3628" s="418" t="s">
        <v>7273</v>
      </c>
      <c r="C3628" s="420" t="s">
        <v>89</v>
      </c>
      <c r="D3628" s="412"/>
      <c r="E3628" s="412">
        <v>92.4</v>
      </c>
    </row>
    <row r="3629" spans="1:5" ht="25.5">
      <c r="A3629" s="389">
        <v>4903</v>
      </c>
      <c r="B3629" s="419" t="s">
        <v>7274</v>
      </c>
      <c r="C3629" s="421" t="s">
        <v>89</v>
      </c>
      <c r="D3629" s="413"/>
      <c r="E3629" s="413">
        <v>181.72</v>
      </c>
    </row>
    <row r="3630" spans="1:5" ht="25.5">
      <c r="A3630" s="390">
        <v>4900</v>
      </c>
      <c r="B3630" s="418" t="s">
        <v>7275</v>
      </c>
      <c r="C3630" s="420" t="s">
        <v>89</v>
      </c>
      <c r="D3630" s="412"/>
      <c r="E3630" s="412">
        <v>3.39</v>
      </c>
    </row>
    <row r="3631" spans="1:5" ht="25.5">
      <c r="A3631" s="389">
        <v>4898</v>
      </c>
      <c r="B3631" s="419" t="s">
        <v>7276</v>
      </c>
      <c r="C3631" s="421" t="s">
        <v>89</v>
      </c>
      <c r="D3631" s="413"/>
      <c r="E3631" s="413">
        <v>1.48</v>
      </c>
    </row>
    <row r="3632" spans="1:5" ht="25.5">
      <c r="A3632" s="390">
        <v>4899</v>
      </c>
      <c r="B3632" s="418" t="s">
        <v>7277</v>
      </c>
      <c r="C3632" s="420" t="s">
        <v>89</v>
      </c>
      <c r="D3632" s="412"/>
      <c r="E3632" s="412">
        <v>4.62</v>
      </c>
    </row>
    <row r="3633" spans="1:5" ht="25.5">
      <c r="A3633" s="389">
        <v>11096</v>
      </c>
      <c r="B3633" s="419" t="s">
        <v>11168</v>
      </c>
      <c r="C3633" s="421" t="s">
        <v>54</v>
      </c>
      <c r="D3633" s="413"/>
      <c r="E3633" s="413">
        <v>0.28000000000000003</v>
      </c>
    </row>
    <row r="3634" spans="1:5" ht="38.25">
      <c r="A3634" s="390">
        <v>4741</v>
      </c>
      <c r="B3634" s="418" t="s">
        <v>14860</v>
      </c>
      <c r="C3634" s="420" t="s">
        <v>52</v>
      </c>
      <c r="D3634" s="412"/>
      <c r="E3634" s="412">
        <v>51.93</v>
      </c>
    </row>
    <row r="3635" spans="1:5" ht="38.25">
      <c r="A3635" s="389">
        <v>1375</v>
      </c>
      <c r="B3635" s="419" t="s">
        <v>11169</v>
      </c>
      <c r="C3635" s="421" t="s">
        <v>54</v>
      </c>
      <c r="D3635" s="413"/>
      <c r="E3635" s="413">
        <v>7.77</v>
      </c>
    </row>
    <row r="3636" spans="1:5">
      <c r="A3636" s="390">
        <v>4752</v>
      </c>
      <c r="B3636" s="418" t="s">
        <v>7278</v>
      </c>
      <c r="C3636" s="420" t="s">
        <v>19</v>
      </c>
      <c r="D3636" s="412"/>
      <c r="E3636" s="412">
        <v>11.98</v>
      </c>
    </row>
    <row r="3637" spans="1:5" ht="38.25">
      <c r="A3637" s="389">
        <v>13954</v>
      </c>
      <c r="B3637" s="419" t="s">
        <v>11170</v>
      </c>
      <c r="C3637" s="421" t="s">
        <v>89</v>
      </c>
      <c r="D3637" s="413"/>
      <c r="E3637" s="413">
        <v>4134.0600000000004</v>
      </c>
    </row>
    <row r="3638" spans="1:5">
      <c r="A3638" s="390">
        <v>11427</v>
      </c>
      <c r="B3638" s="418" t="s">
        <v>7279</v>
      </c>
      <c r="C3638" s="420" t="s">
        <v>54</v>
      </c>
      <c r="D3638" s="412"/>
      <c r="E3638" s="412">
        <v>13.41</v>
      </c>
    </row>
    <row r="3639" spans="1:5" ht="38.25">
      <c r="A3639" s="389">
        <v>26022</v>
      </c>
      <c r="B3639" s="419" t="s">
        <v>11171</v>
      </c>
      <c r="C3639" s="421" t="s">
        <v>89</v>
      </c>
      <c r="D3639" s="413"/>
      <c r="E3639" s="413">
        <v>58.77</v>
      </c>
    </row>
    <row r="3640" spans="1:5" ht="25.5">
      <c r="A3640" s="390">
        <v>421</v>
      </c>
      <c r="B3640" s="418" t="s">
        <v>13651</v>
      </c>
      <c r="C3640" s="420" t="s">
        <v>89</v>
      </c>
      <c r="D3640" s="412"/>
      <c r="E3640" s="412">
        <v>7.06</v>
      </c>
    </row>
    <row r="3641" spans="1:5" ht="25.5">
      <c r="A3641" s="389">
        <v>12362</v>
      </c>
      <c r="B3641" s="419" t="s">
        <v>13652</v>
      </c>
      <c r="C3641" s="421" t="s">
        <v>89</v>
      </c>
      <c r="D3641" s="413"/>
      <c r="E3641" s="413">
        <v>7.39</v>
      </c>
    </row>
    <row r="3642" spans="1:5" ht="38.25">
      <c r="A3642" s="390">
        <v>14148</v>
      </c>
      <c r="B3642" s="418" t="s">
        <v>13653</v>
      </c>
      <c r="C3642" s="420" t="s">
        <v>89</v>
      </c>
      <c r="D3642" s="412"/>
      <c r="E3642" s="412">
        <v>0.49</v>
      </c>
    </row>
    <row r="3643" spans="1:5" ht="25.5">
      <c r="A3643" s="389">
        <v>4341</v>
      </c>
      <c r="B3643" s="419" t="s">
        <v>13654</v>
      </c>
      <c r="C3643" s="421" t="s">
        <v>89</v>
      </c>
      <c r="D3643" s="413"/>
      <c r="E3643" s="413">
        <v>0.59</v>
      </c>
    </row>
    <row r="3644" spans="1:5" ht="25.5">
      <c r="A3644" s="390">
        <v>4337</v>
      </c>
      <c r="B3644" s="418" t="s">
        <v>11172</v>
      </c>
      <c r="C3644" s="420" t="s">
        <v>89</v>
      </c>
      <c r="D3644" s="412"/>
      <c r="E3644" s="412">
        <v>1.48</v>
      </c>
    </row>
    <row r="3645" spans="1:5" ht="25.5">
      <c r="A3645" s="389">
        <v>4339</v>
      </c>
      <c r="B3645" s="419" t="s">
        <v>11173</v>
      </c>
      <c r="C3645" s="421" t="s">
        <v>89</v>
      </c>
      <c r="D3645" s="413"/>
      <c r="E3645" s="413">
        <v>0.32</v>
      </c>
    </row>
    <row r="3646" spans="1:5">
      <c r="A3646" s="390">
        <v>11971</v>
      </c>
      <c r="B3646" s="418" t="s">
        <v>11174</v>
      </c>
      <c r="C3646" s="420" t="s">
        <v>89</v>
      </c>
      <c r="D3646" s="412"/>
      <c r="E3646" s="412">
        <v>2.4500000000000002</v>
      </c>
    </row>
    <row r="3647" spans="1:5" ht="25.5">
      <c r="A3647" s="389">
        <v>4342</v>
      </c>
      <c r="B3647" s="419" t="s">
        <v>11175</v>
      </c>
      <c r="C3647" s="421" t="s">
        <v>89</v>
      </c>
      <c r="D3647" s="413"/>
      <c r="E3647" s="413">
        <v>0.13</v>
      </c>
    </row>
    <row r="3648" spans="1:5" ht="25.5">
      <c r="A3648" s="390">
        <v>4330</v>
      </c>
      <c r="B3648" s="418" t="s">
        <v>11176</v>
      </c>
      <c r="C3648" s="420" t="s">
        <v>89</v>
      </c>
      <c r="D3648" s="412"/>
      <c r="E3648" s="412">
        <v>0.09</v>
      </c>
    </row>
    <row r="3649" spans="1:5" ht="25.5">
      <c r="A3649" s="389">
        <v>4340</v>
      </c>
      <c r="B3649" s="419" t="s">
        <v>11177</v>
      </c>
      <c r="C3649" s="421" t="s">
        <v>89</v>
      </c>
      <c r="D3649" s="413"/>
      <c r="E3649" s="413">
        <v>0.68</v>
      </c>
    </row>
    <row r="3650" spans="1:5" ht="25.5">
      <c r="A3650" s="390">
        <v>34713</v>
      </c>
      <c r="B3650" s="418" t="s">
        <v>7280</v>
      </c>
      <c r="C3650" s="420" t="s">
        <v>82</v>
      </c>
      <c r="D3650" s="412"/>
      <c r="E3650" s="412">
        <v>209.03</v>
      </c>
    </row>
    <row r="3651" spans="1:5" ht="38.25">
      <c r="A3651" s="389">
        <v>4914</v>
      </c>
      <c r="B3651" s="419" t="s">
        <v>7281</v>
      </c>
      <c r="C3651" s="421" t="s">
        <v>82</v>
      </c>
      <c r="D3651" s="413"/>
      <c r="E3651" s="413">
        <v>322.86</v>
      </c>
    </row>
    <row r="3652" spans="1:5" ht="25.5">
      <c r="A3652" s="390">
        <v>4917</v>
      </c>
      <c r="B3652" s="418" t="s">
        <v>7282</v>
      </c>
      <c r="C3652" s="420" t="s">
        <v>82</v>
      </c>
      <c r="D3652" s="412"/>
      <c r="E3652" s="412">
        <v>324.36</v>
      </c>
    </row>
    <row r="3653" spans="1:5">
      <c r="A3653" s="389">
        <v>5088</v>
      </c>
      <c r="B3653" s="419" t="s">
        <v>13655</v>
      </c>
      <c r="C3653" s="421" t="s">
        <v>89</v>
      </c>
      <c r="D3653" s="413"/>
      <c r="E3653" s="413">
        <v>5.0599999999999996</v>
      </c>
    </row>
    <row r="3654" spans="1:5" ht="38.25">
      <c r="A3654" s="390">
        <v>11153</v>
      </c>
      <c r="B3654" s="418" t="s">
        <v>11178</v>
      </c>
      <c r="C3654" s="420" t="s">
        <v>82</v>
      </c>
      <c r="D3654" s="412"/>
      <c r="E3654" s="412">
        <v>307.13</v>
      </c>
    </row>
    <row r="3655" spans="1:5" ht="38.25">
      <c r="A3655" s="389">
        <v>11152</v>
      </c>
      <c r="B3655" s="419" t="s">
        <v>11179</v>
      </c>
      <c r="C3655" s="421" t="s">
        <v>82</v>
      </c>
      <c r="D3655" s="413"/>
      <c r="E3655" s="413">
        <v>178.52</v>
      </c>
    </row>
    <row r="3656" spans="1:5">
      <c r="A3656" s="390">
        <v>11154</v>
      </c>
      <c r="B3656" s="418" t="s">
        <v>7283</v>
      </c>
      <c r="C3656" s="420" t="s">
        <v>89</v>
      </c>
      <c r="D3656" s="412"/>
      <c r="E3656" s="412">
        <v>535.47</v>
      </c>
    </row>
    <row r="3657" spans="1:5" ht="38.25">
      <c r="A3657" s="389">
        <v>4922</v>
      </c>
      <c r="B3657" s="419" t="s">
        <v>11180</v>
      </c>
      <c r="C3657" s="421" t="s">
        <v>82</v>
      </c>
      <c r="D3657" s="413"/>
      <c r="E3657" s="413">
        <v>252.62</v>
      </c>
    </row>
    <row r="3658" spans="1:5" ht="51">
      <c r="A3658" s="390">
        <v>4911</v>
      </c>
      <c r="B3658" s="418" t="s">
        <v>13656</v>
      </c>
      <c r="C3658" s="420" t="s">
        <v>82</v>
      </c>
      <c r="D3658" s="412"/>
      <c r="E3658" s="412">
        <v>189</v>
      </c>
    </row>
    <row r="3659" spans="1:5" ht="63.75">
      <c r="A3659" s="389">
        <v>37518</v>
      </c>
      <c r="B3659" s="419" t="s">
        <v>13657</v>
      </c>
      <c r="C3659" s="421" t="s">
        <v>82</v>
      </c>
      <c r="D3659" s="413"/>
      <c r="E3659" s="413">
        <v>241.28</v>
      </c>
    </row>
    <row r="3660" spans="1:5" ht="51">
      <c r="A3660" s="390">
        <v>4910</v>
      </c>
      <c r="B3660" s="418" t="s">
        <v>13658</v>
      </c>
      <c r="C3660" s="420" t="s">
        <v>82</v>
      </c>
      <c r="D3660" s="412"/>
      <c r="E3660" s="412">
        <v>189</v>
      </c>
    </row>
    <row r="3661" spans="1:5" ht="51">
      <c r="A3661" s="389">
        <v>4943</v>
      </c>
      <c r="B3661" s="419" t="s">
        <v>13659</v>
      </c>
      <c r="C3661" s="421" t="s">
        <v>82</v>
      </c>
      <c r="D3661" s="413"/>
      <c r="E3661" s="413">
        <v>299.99</v>
      </c>
    </row>
    <row r="3662" spans="1:5" ht="38.25">
      <c r="A3662" s="390">
        <v>4989</v>
      </c>
      <c r="B3662" s="418" t="s">
        <v>11181</v>
      </c>
      <c r="C3662" s="420" t="s">
        <v>89</v>
      </c>
      <c r="D3662" s="412"/>
      <c r="E3662" s="412">
        <v>152.41999999999999</v>
      </c>
    </row>
    <row r="3663" spans="1:5" ht="38.25">
      <c r="A3663" s="389">
        <v>5020</v>
      </c>
      <c r="B3663" s="419" t="s">
        <v>14861</v>
      </c>
      <c r="C3663" s="421" t="s">
        <v>89</v>
      </c>
      <c r="D3663" s="413"/>
      <c r="E3663" s="413">
        <v>102.58</v>
      </c>
    </row>
    <row r="3664" spans="1:5" ht="38.25">
      <c r="A3664" s="390">
        <v>4981</v>
      </c>
      <c r="B3664" s="418" t="s">
        <v>11182</v>
      </c>
      <c r="C3664" s="420" t="s">
        <v>89</v>
      </c>
      <c r="D3664" s="412"/>
      <c r="E3664" s="412">
        <v>112</v>
      </c>
    </row>
    <row r="3665" spans="1:5" ht="38.25">
      <c r="A3665" s="389">
        <v>4987</v>
      </c>
      <c r="B3665" s="419" t="s">
        <v>11183</v>
      </c>
      <c r="C3665" s="421" t="s">
        <v>89</v>
      </c>
      <c r="D3665" s="413"/>
      <c r="E3665" s="413">
        <v>134.53</v>
      </c>
    </row>
    <row r="3666" spans="1:5" ht="25.5">
      <c r="A3666" s="390">
        <v>4982</v>
      </c>
      <c r="B3666" s="418" t="s">
        <v>11184</v>
      </c>
      <c r="C3666" s="420" t="s">
        <v>89</v>
      </c>
      <c r="D3666" s="412"/>
      <c r="E3666" s="412">
        <v>108.54</v>
      </c>
    </row>
    <row r="3667" spans="1:5" ht="25.5">
      <c r="A3667" s="389">
        <v>10553</v>
      </c>
      <c r="B3667" s="419" t="s">
        <v>11185</v>
      </c>
      <c r="C3667" s="421" t="s">
        <v>89</v>
      </c>
      <c r="D3667" s="413"/>
      <c r="E3667" s="413">
        <v>69.34</v>
      </c>
    </row>
    <row r="3668" spans="1:5" ht="25.5">
      <c r="A3668" s="390">
        <v>10554</v>
      </c>
      <c r="B3668" s="418" t="s">
        <v>11186</v>
      </c>
      <c r="C3668" s="420" t="s">
        <v>89</v>
      </c>
      <c r="D3668" s="412"/>
      <c r="E3668" s="412">
        <v>71.64</v>
      </c>
    </row>
    <row r="3669" spans="1:5" ht="25.5">
      <c r="A3669" s="389">
        <v>10555</v>
      </c>
      <c r="B3669" s="419" t="s">
        <v>11187</v>
      </c>
      <c r="C3669" s="421" t="s">
        <v>89</v>
      </c>
      <c r="D3669" s="413"/>
      <c r="E3669" s="413">
        <v>73.94</v>
      </c>
    </row>
    <row r="3670" spans="1:5" ht="25.5">
      <c r="A3670" s="390">
        <v>10556</v>
      </c>
      <c r="B3670" s="418" t="s">
        <v>11188</v>
      </c>
      <c r="C3670" s="420" t="s">
        <v>89</v>
      </c>
      <c r="D3670" s="412"/>
      <c r="E3670" s="412">
        <v>84.31</v>
      </c>
    </row>
    <row r="3671" spans="1:5" ht="38.25">
      <c r="A3671" s="389">
        <v>4977</v>
      </c>
      <c r="B3671" s="419" t="s">
        <v>11189</v>
      </c>
      <c r="C3671" s="421" t="s">
        <v>82</v>
      </c>
      <c r="D3671" s="413"/>
      <c r="E3671" s="413">
        <v>212.42</v>
      </c>
    </row>
    <row r="3672" spans="1:5">
      <c r="A3672" s="390">
        <v>25969</v>
      </c>
      <c r="B3672" s="418" t="s">
        <v>11190</v>
      </c>
      <c r="C3672" s="420" t="s">
        <v>89</v>
      </c>
      <c r="D3672" s="412"/>
      <c r="E3672" s="412">
        <v>217.29</v>
      </c>
    </row>
    <row r="3673" spans="1:5" ht="25.5">
      <c r="A3673" s="389">
        <v>11367</v>
      </c>
      <c r="B3673" s="419" t="s">
        <v>7284</v>
      </c>
      <c r="C3673" s="421" t="s">
        <v>82</v>
      </c>
      <c r="D3673" s="413"/>
      <c r="E3673" s="413">
        <v>178.78</v>
      </c>
    </row>
    <row r="3674" spans="1:5" ht="25.5">
      <c r="A3674" s="390">
        <v>11364</v>
      </c>
      <c r="B3674" s="418" t="s">
        <v>7285</v>
      </c>
      <c r="C3674" s="420" t="s">
        <v>89</v>
      </c>
      <c r="D3674" s="412"/>
      <c r="E3674" s="412">
        <v>142.16</v>
      </c>
    </row>
    <row r="3675" spans="1:5" ht="25.5">
      <c r="A3675" s="389">
        <v>11365</v>
      </c>
      <c r="B3675" s="419" t="s">
        <v>7286</v>
      </c>
      <c r="C3675" s="421" t="s">
        <v>89</v>
      </c>
      <c r="D3675" s="413"/>
      <c r="E3675" s="413">
        <v>146.09</v>
      </c>
    </row>
    <row r="3676" spans="1:5" ht="38.25">
      <c r="A3676" s="390">
        <v>11366</v>
      </c>
      <c r="B3676" s="418" t="s">
        <v>14862</v>
      </c>
      <c r="C3676" s="420" t="s">
        <v>89</v>
      </c>
      <c r="D3676" s="412"/>
      <c r="E3676" s="412">
        <v>95.38</v>
      </c>
    </row>
    <row r="3677" spans="1:5" ht="38.25">
      <c r="A3677" s="389">
        <v>4930</v>
      </c>
      <c r="B3677" s="419" t="s">
        <v>7287</v>
      </c>
      <c r="C3677" s="421" t="s">
        <v>82</v>
      </c>
      <c r="D3677" s="413"/>
      <c r="E3677" s="413">
        <v>199.79</v>
      </c>
    </row>
    <row r="3678" spans="1:5" ht="38.25">
      <c r="A3678" s="390">
        <v>4940</v>
      </c>
      <c r="B3678" s="418" t="s">
        <v>7288</v>
      </c>
      <c r="C3678" s="420" t="s">
        <v>82</v>
      </c>
      <c r="D3678" s="412"/>
      <c r="E3678" s="412">
        <v>240.18</v>
      </c>
    </row>
    <row r="3679" spans="1:5" ht="25.5">
      <c r="A3679" s="389">
        <v>4941</v>
      </c>
      <c r="B3679" s="419" t="s">
        <v>7289</v>
      </c>
      <c r="C3679" s="421" t="s">
        <v>82</v>
      </c>
      <c r="D3679" s="413"/>
      <c r="E3679" s="413">
        <v>214.06</v>
      </c>
    </row>
    <row r="3680" spans="1:5" ht="51">
      <c r="A3680" s="390">
        <v>4944</v>
      </c>
      <c r="B3680" s="418" t="s">
        <v>13660</v>
      </c>
      <c r="C3680" s="420" t="s">
        <v>82</v>
      </c>
      <c r="D3680" s="412"/>
      <c r="E3680" s="412">
        <v>367.89</v>
      </c>
    </row>
    <row r="3681" spans="1:5" ht="25.5">
      <c r="A3681" s="389">
        <v>4992</v>
      </c>
      <c r="B3681" s="419" t="s">
        <v>7290</v>
      </c>
      <c r="C3681" s="421" t="s">
        <v>89</v>
      </c>
      <c r="D3681" s="413"/>
      <c r="E3681" s="413">
        <v>116.59</v>
      </c>
    </row>
    <row r="3682" spans="1:5" ht="25.5">
      <c r="A3682" s="390">
        <v>4969</v>
      </c>
      <c r="B3682" s="418" t="s">
        <v>7291</v>
      </c>
      <c r="C3682" s="420" t="s">
        <v>82</v>
      </c>
      <c r="D3682" s="412"/>
      <c r="E3682" s="412">
        <v>295.08999999999997</v>
      </c>
    </row>
    <row r="3683" spans="1:5" ht="25.5">
      <c r="A3683" s="389">
        <v>5002</v>
      </c>
      <c r="B3683" s="419" t="s">
        <v>7292</v>
      </c>
      <c r="C3683" s="421" t="s">
        <v>82</v>
      </c>
      <c r="D3683" s="413"/>
      <c r="E3683" s="413">
        <v>298.49</v>
      </c>
    </row>
    <row r="3684" spans="1:5" ht="25.5">
      <c r="A3684" s="390">
        <v>4962</v>
      </c>
      <c r="B3684" s="418" t="s">
        <v>7293</v>
      </c>
      <c r="C3684" s="420" t="s">
        <v>89</v>
      </c>
      <c r="D3684" s="412"/>
      <c r="E3684" s="412">
        <v>230.27</v>
      </c>
    </row>
    <row r="3685" spans="1:5" ht="25.5">
      <c r="A3685" s="389">
        <v>20322</v>
      </c>
      <c r="B3685" s="419" t="s">
        <v>7294</v>
      </c>
      <c r="C3685" s="421" t="s">
        <v>89</v>
      </c>
      <c r="D3685" s="413"/>
      <c r="E3685" s="413">
        <v>221.74</v>
      </c>
    </row>
    <row r="3686" spans="1:5" ht="25.5">
      <c r="A3686" s="390">
        <v>4958</v>
      </c>
      <c r="B3686" s="418" t="s">
        <v>7295</v>
      </c>
      <c r="C3686" s="420" t="s">
        <v>82</v>
      </c>
      <c r="D3686" s="412"/>
      <c r="E3686" s="412">
        <v>238.89</v>
      </c>
    </row>
    <row r="3687" spans="1:5" ht="25.5">
      <c r="A3687" s="389">
        <v>4964</v>
      </c>
      <c r="B3687" s="419" t="s">
        <v>11191</v>
      </c>
      <c r="C3687" s="421" t="s">
        <v>89</v>
      </c>
      <c r="D3687" s="413"/>
      <c r="E3687" s="413">
        <v>202.25</v>
      </c>
    </row>
    <row r="3688" spans="1:5" ht="25.5">
      <c r="A3688" s="390">
        <v>11155</v>
      </c>
      <c r="B3688" s="418" t="s">
        <v>7296</v>
      </c>
      <c r="C3688" s="420" t="s">
        <v>82</v>
      </c>
      <c r="D3688" s="412"/>
      <c r="E3688" s="412">
        <v>226.92</v>
      </c>
    </row>
    <row r="3689" spans="1:5" ht="38.25">
      <c r="A3689" s="389">
        <v>5028</v>
      </c>
      <c r="B3689" s="419" t="s">
        <v>13661</v>
      </c>
      <c r="C3689" s="421" t="s">
        <v>82</v>
      </c>
      <c r="D3689" s="413"/>
      <c r="E3689" s="413">
        <v>325.52</v>
      </c>
    </row>
    <row r="3690" spans="1:5" ht="38.25">
      <c r="A3690" s="390">
        <v>4998</v>
      </c>
      <c r="B3690" s="418" t="s">
        <v>7297</v>
      </c>
      <c r="C3690" s="420" t="s">
        <v>82</v>
      </c>
      <c r="D3690" s="412"/>
      <c r="E3690" s="412">
        <v>303.56</v>
      </c>
    </row>
    <row r="3691" spans="1:5" ht="25.5">
      <c r="A3691" s="389">
        <v>21102</v>
      </c>
      <c r="B3691" s="419" t="s">
        <v>13662</v>
      </c>
      <c r="C3691" s="421" t="s">
        <v>89</v>
      </c>
      <c r="D3691" s="413"/>
      <c r="E3691" s="413">
        <v>46.38</v>
      </c>
    </row>
    <row r="3692" spans="1:5" ht="25.5">
      <c r="A3692" s="390">
        <v>21101</v>
      </c>
      <c r="B3692" s="418" t="s">
        <v>13663</v>
      </c>
      <c r="C3692" s="420" t="s">
        <v>89</v>
      </c>
      <c r="D3692" s="412"/>
      <c r="E3692" s="412">
        <v>29.78</v>
      </c>
    </row>
    <row r="3693" spans="1:5" ht="25.5">
      <c r="A3693" s="389">
        <v>4947</v>
      </c>
      <c r="B3693" s="419" t="s">
        <v>7298</v>
      </c>
      <c r="C3693" s="421" t="s">
        <v>82</v>
      </c>
      <c r="D3693" s="413"/>
      <c r="E3693" s="413">
        <v>225.46</v>
      </c>
    </row>
    <row r="3694" spans="1:5">
      <c r="A3694" s="390">
        <v>4948</v>
      </c>
      <c r="B3694" s="418" t="s">
        <v>7299</v>
      </c>
      <c r="C3694" s="420" t="s">
        <v>82</v>
      </c>
      <c r="D3694" s="412"/>
      <c r="E3694" s="412">
        <v>157.82</v>
      </c>
    </row>
    <row r="3695" spans="1:5" ht="51">
      <c r="A3695" s="389">
        <v>14164</v>
      </c>
      <c r="B3695" s="419" t="s">
        <v>13664</v>
      </c>
      <c r="C3695" s="421" t="s">
        <v>89</v>
      </c>
      <c r="D3695" s="413"/>
      <c r="E3695" s="413">
        <v>1071.17</v>
      </c>
    </row>
    <row r="3696" spans="1:5" ht="51">
      <c r="A3696" s="390">
        <v>14163</v>
      </c>
      <c r="B3696" s="418" t="s">
        <v>13665</v>
      </c>
      <c r="C3696" s="420" t="s">
        <v>89</v>
      </c>
      <c r="D3696" s="412"/>
      <c r="E3696" s="412">
        <v>1217.45</v>
      </c>
    </row>
    <row r="3697" spans="1:5" ht="51">
      <c r="A3697" s="389">
        <v>5051</v>
      </c>
      <c r="B3697" s="419" t="s">
        <v>13666</v>
      </c>
      <c r="C3697" s="421" t="s">
        <v>89</v>
      </c>
      <c r="D3697" s="413"/>
      <c r="E3697" s="413">
        <v>1035.43</v>
      </c>
    </row>
    <row r="3698" spans="1:5" ht="51">
      <c r="A3698" s="390">
        <v>14162</v>
      </c>
      <c r="B3698" s="418" t="s">
        <v>13667</v>
      </c>
      <c r="C3698" s="420" t="s">
        <v>89</v>
      </c>
      <c r="D3698" s="412"/>
      <c r="E3698" s="412">
        <v>1033.92</v>
      </c>
    </row>
    <row r="3699" spans="1:5" ht="51">
      <c r="A3699" s="389">
        <v>5052</v>
      </c>
      <c r="B3699" s="419" t="s">
        <v>13668</v>
      </c>
      <c r="C3699" s="421" t="s">
        <v>89</v>
      </c>
      <c r="D3699" s="413"/>
      <c r="E3699" s="413">
        <v>771.45</v>
      </c>
    </row>
    <row r="3700" spans="1:5" ht="38.25">
      <c r="A3700" s="390">
        <v>14166</v>
      </c>
      <c r="B3700" s="418" t="s">
        <v>13669</v>
      </c>
      <c r="C3700" s="420" t="s">
        <v>89</v>
      </c>
      <c r="D3700" s="412"/>
      <c r="E3700" s="412">
        <v>781.25</v>
      </c>
    </row>
    <row r="3701" spans="1:5" ht="38.25">
      <c r="A3701" s="389">
        <v>14165</v>
      </c>
      <c r="B3701" s="419" t="s">
        <v>13670</v>
      </c>
      <c r="C3701" s="421" t="s">
        <v>89</v>
      </c>
      <c r="D3701" s="413"/>
      <c r="E3701" s="413">
        <v>1082.31</v>
      </c>
    </row>
    <row r="3702" spans="1:5" ht="38.25">
      <c r="A3702" s="390">
        <v>5050</v>
      </c>
      <c r="B3702" s="418" t="s">
        <v>13671</v>
      </c>
      <c r="C3702" s="420" t="s">
        <v>89</v>
      </c>
      <c r="D3702" s="412"/>
      <c r="E3702" s="412">
        <v>266.38</v>
      </c>
    </row>
    <row r="3703" spans="1:5" ht="38.25">
      <c r="A3703" s="389">
        <v>12378</v>
      </c>
      <c r="B3703" s="419" t="s">
        <v>13672</v>
      </c>
      <c r="C3703" s="421" t="s">
        <v>89</v>
      </c>
      <c r="D3703" s="413"/>
      <c r="E3703" s="413">
        <v>633.17999999999995</v>
      </c>
    </row>
    <row r="3704" spans="1:5" ht="25.5">
      <c r="A3704" s="390">
        <v>5040</v>
      </c>
      <c r="B3704" s="418" t="s">
        <v>7300</v>
      </c>
      <c r="C3704" s="420" t="s">
        <v>89</v>
      </c>
      <c r="D3704" s="412"/>
      <c r="E3704" s="412">
        <v>166.84</v>
      </c>
    </row>
    <row r="3705" spans="1:5" ht="25.5">
      <c r="A3705" s="389">
        <v>5054</v>
      </c>
      <c r="B3705" s="419" t="s">
        <v>14863</v>
      </c>
      <c r="C3705" s="421" t="s">
        <v>89</v>
      </c>
      <c r="D3705" s="413"/>
      <c r="E3705" s="413">
        <v>243.38</v>
      </c>
    </row>
    <row r="3706" spans="1:5" ht="25.5">
      <c r="A3706" s="390">
        <v>12366</v>
      </c>
      <c r="B3706" s="418" t="s">
        <v>7301</v>
      </c>
      <c r="C3706" s="420" t="s">
        <v>89</v>
      </c>
      <c r="D3706" s="412"/>
      <c r="E3706" s="412">
        <v>433.3</v>
      </c>
    </row>
    <row r="3707" spans="1:5" ht="25.5">
      <c r="A3707" s="389">
        <v>5045</v>
      </c>
      <c r="B3707" s="419" t="s">
        <v>7302</v>
      </c>
      <c r="C3707" s="421" t="s">
        <v>89</v>
      </c>
      <c r="D3707" s="413"/>
      <c r="E3707" s="413">
        <v>603.39</v>
      </c>
    </row>
    <row r="3708" spans="1:5" ht="25.5">
      <c r="A3708" s="390">
        <v>12367</v>
      </c>
      <c r="B3708" s="418" t="s">
        <v>11192</v>
      </c>
      <c r="C3708" s="420" t="s">
        <v>89</v>
      </c>
      <c r="D3708" s="412"/>
      <c r="E3708" s="412">
        <v>1847.28</v>
      </c>
    </row>
    <row r="3709" spans="1:5" ht="25.5">
      <c r="A3709" s="389">
        <v>12368</v>
      </c>
      <c r="B3709" s="419" t="s">
        <v>11193</v>
      </c>
      <c r="C3709" s="421" t="s">
        <v>89</v>
      </c>
      <c r="D3709" s="413"/>
      <c r="E3709" s="413">
        <v>3655</v>
      </c>
    </row>
    <row r="3710" spans="1:5" ht="25.5">
      <c r="A3710" s="390">
        <v>5042</v>
      </c>
      <c r="B3710" s="418" t="s">
        <v>7303</v>
      </c>
      <c r="C3710" s="420" t="s">
        <v>89</v>
      </c>
      <c r="D3710" s="412"/>
      <c r="E3710" s="412">
        <v>314.76</v>
      </c>
    </row>
    <row r="3711" spans="1:5" ht="25.5">
      <c r="A3711" s="389">
        <v>5044</v>
      </c>
      <c r="B3711" s="419" t="s">
        <v>7304</v>
      </c>
      <c r="C3711" s="421" t="s">
        <v>89</v>
      </c>
      <c r="D3711" s="413"/>
      <c r="E3711" s="413">
        <v>425.7</v>
      </c>
    </row>
    <row r="3712" spans="1:5" ht="25.5">
      <c r="A3712" s="390">
        <v>5055</v>
      </c>
      <c r="B3712" s="418" t="s">
        <v>7305</v>
      </c>
      <c r="C3712" s="420" t="s">
        <v>89</v>
      </c>
      <c r="D3712" s="412"/>
      <c r="E3712" s="412">
        <v>605.23</v>
      </c>
    </row>
    <row r="3713" spans="1:5" ht="25.5">
      <c r="A3713" s="389">
        <v>5041</v>
      </c>
      <c r="B3713" s="419" t="s">
        <v>7306</v>
      </c>
      <c r="C3713" s="421" t="s">
        <v>89</v>
      </c>
      <c r="D3713" s="413"/>
      <c r="E3713" s="413">
        <v>223.6</v>
      </c>
    </row>
    <row r="3714" spans="1:5" ht="25.5">
      <c r="A3714" s="390">
        <v>5043</v>
      </c>
      <c r="B3714" s="418" t="s">
        <v>7307</v>
      </c>
      <c r="C3714" s="420" t="s">
        <v>89</v>
      </c>
      <c r="D3714" s="412"/>
      <c r="E3714" s="412">
        <v>386.14</v>
      </c>
    </row>
    <row r="3715" spans="1:5" ht="25.5">
      <c r="A3715" s="389">
        <v>5053</v>
      </c>
      <c r="B3715" s="419" t="s">
        <v>7308</v>
      </c>
      <c r="C3715" s="421" t="s">
        <v>89</v>
      </c>
      <c r="D3715" s="413"/>
      <c r="E3715" s="413">
        <v>471.07</v>
      </c>
    </row>
    <row r="3716" spans="1:5" ht="25.5">
      <c r="A3716" s="390">
        <v>5035</v>
      </c>
      <c r="B3716" s="418" t="s">
        <v>7309</v>
      </c>
      <c r="C3716" s="420" t="s">
        <v>89</v>
      </c>
      <c r="D3716" s="412"/>
      <c r="E3716" s="412">
        <v>770.19</v>
      </c>
    </row>
    <row r="3717" spans="1:5" ht="25.5">
      <c r="A3717" s="389">
        <v>5036</v>
      </c>
      <c r="B3717" s="419" t="s">
        <v>7310</v>
      </c>
      <c r="C3717" s="421" t="s">
        <v>89</v>
      </c>
      <c r="D3717" s="413"/>
      <c r="E3717" s="413">
        <v>1285.7</v>
      </c>
    </row>
    <row r="3718" spans="1:5" ht="25.5">
      <c r="A3718" s="390">
        <v>5059</v>
      </c>
      <c r="B3718" s="418" t="s">
        <v>14864</v>
      </c>
      <c r="C3718" s="420" t="s">
        <v>89</v>
      </c>
      <c r="D3718" s="412"/>
      <c r="E3718" s="412">
        <v>602.36</v>
      </c>
    </row>
    <row r="3719" spans="1:5" ht="25.5">
      <c r="A3719" s="389">
        <v>5034</v>
      </c>
      <c r="B3719" s="419" t="s">
        <v>7311</v>
      </c>
      <c r="C3719" s="421" t="s">
        <v>89</v>
      </c>
      <c r="D3719" s="413"/>
      <c r="E3719" s="413">
        <v>831.2</v>
      </c>
    </row>
    <row r="3720" spans="1:5" ht="25.5">
      <c r="A3720" s="390">
        <v>5056</v>
      </c>
      <c r="B3720" s="418" t="s">
        <v>7312</v>
      </c>
      <c r="C3720" s="420" t="s">
        <v>89</v>
      </c>
      <c r="D3720" s="412"/>
      <c r="E3720" s="412">
        <v>645.86</v>
      </c>
    </row>
    <row r="3721" spans="1:5" ht="25.5">
      <c r="A3721" s="389">
        <v>5057</v>
      </c>
      <c r="B3721" s="419" t="s">
        <v>7313</v>
      </c>
      <c r="C3721" s="421" t="s">
        <v>89</v>
      </c>
      <c r="D3721" s="413"/>
      <c r="E3721" s="413">
        <v>517.98</v>
      </c>
    </row>
    <row r="3722" spans="1:5" ht="25.5">
      <c r="A3722" s="390">
        <v>5033</v>
      </c>
      <c r="B3722" s="418" t="s">
        <v>7314</v>
      </c>
      <c r="C3722" s="420" t="s">
        <v>89</v>
      </c>
      <c r="D3722" s="412"/>
      <c r="E3722" s="412">
        <v>430</v>
      </c>
    </row>
    <row r="3723" spans="1:5" ht="25.5">
      <c r="A3723" s="389">
        <v>5037</v>
      </c>
      <c r="B3723" s="419" t="s">
        <v>7315</v>
      </c>
      <c r="C3723" s="421" t="s">
        <v>89</v>
      </c>
      <c r="D3723" s="413"/>
      <c r="E3723" s="413">
        <v>218.16</v>
      </c>
    </row>
    <row r="3724" spans="1:5" ht="25.5">
      <c r="A3724" s="390">
        <v>5038</v>
      </c>
      <c r="B3724" s="418" t="s">
        <v>7316</v>
      </c>
      <c r="C3724" s="420" t="s">
        <v>89</v>
      </c>
      <c r="D3724" s="412"/>
      <c r="E3724" s="412">
        <v>350.45</v>
      </c>
    </row>
    <row r="3725" spans="1:5" ht="25.5">
      <c r="A3725" s="389">
        <v>12374</v>
      </c>
      <c r="B3725" s="419" t="s">
        <v>7317</v>
      </c>
      <c r="C3725" s="421" t="s">
        <v>89</v>
      </c>
      <c r="D3725" s="413"/>
      <c r="E3725" s="413">
        <v>215</v>
      </c>
    </row>
    <row r="3726" spans="1:5" ht="25.5">
      <c r="A3726" s="390">
        <v>12372</v>
      </c>
      <c r="B3726" s="418" t="s">
        <v>7318</v>
      </c>
      <c r="C3726" s="420" t="s">
        <v>89</v>
      </c>
      <c r="D3726" s="412"/>
      <c r="E3726" s="412">
        <v>461.82</v>
      </c>
    </row>
    <row r="3727" spans="1:5" ht="25.5">
      <c r="A3727" s="389">
        <v>13335</v>
      </c>
      <c r="B3727" s="419" t="s">
        <v>7319</v>
      </c>
      <c r="C3727" s="421" t="s">
        <v>89</v>
      </c>
      <c r="D3727" s="413"/>
      <c r="E3727" s="413">
        <v>278.12</v>
      </c>
    </row>
    <row r="3728" spans="1:5" ht="25.5">
      <c r="A3728" s="390">
        <v>13339</v>
      </c>
      <c r="B3728" s="418" t="s">
        <v>7320</v>
      </c>
      <c r="C3728" s="420" t="s">
        <v>89</v>
      </c>
      <c r="D3728" s="412"/>
      <c r="E3728" s="412">
        <v>686.55</v>
      </c>
    </row>
    <row r="3729" spans="1:5" ht="25.5">
      <c r="A3729" s="389">
        <v>12373</v>
      </c>
      <c r="B3729" s="419" t="s">
        <v>7321</v>
      </c>
      <c r="C3729" s="421" t="s">
        <v>89</v>
      </c>
      <c r="D3729" s="413"/>
      <c r="E3729" s="413">
        <v>718.96</v>
      </c>
    </row>
    <row r="3730" spans="1:5" ht="25.5">
      <c r="A3730" s="390">
        <v>34712</v>
      </c>
      <c r="B3730" s="418" t="s">
        <v>7322</v>
      </c>
      <c r="C3730" s="420" t="s">
        <v>89</v>
      </c>
      <c r="D3730" s="412"/>
      <c r="E3730" s="412">
        <v>524.6</v>
      </c>
    </row>
    <row r="3731" spans="1:5" ht="25.5">
      <c r="A3731" s="389">
        <v>34711</v>
      </c>
      <c r="B3731" s="419" t="s">
        <v>7323</v>
      </c>
      <c r="C3731" s="421" t="s">
        <v>89</v>
      </c>
      <c r="D3731" s="413"/>
      <c r="E3731" s="413">
        <v>688</v>
      </c>
    </row>
    <row r="3732" spans="1:5" ht="25.5">
      <c r="A3732" s="390">
        <v>34706</v>
      </c>
      <c r="B3732" s="418" t="s">
        <v>7324</v>
      </c>
      <c r="C3732" s="420" t="s">
        <v>89</v>
      </c>
      <c r="D3732" s="412"/>
      <c r="E3732" s="412">
        <v>1179.06</v>
      </c>
    </row>
    <row r="3733" spans="1:5" ht="25.5">
      <c r="A3733" s="389">
        <v>34703</v>
      </c>
      <c r="B3733" s="419" t="s">
        <v>7325</v>
      </c>
      <c r="C3733" s="421" t="s">
        <v>89</v>
      </c>
      <c r="D3733" s="413"/>
      <c r="E3733" s="413">
        <v>1978</v>
      </c>
    </row>
    <row r="3734" spans="1:5" ht="25.5">
      <c r="A3734" s="390">
        <v>12388</v>
      </c>
      <c r="B3734" s="418" t="s">
        <v>13673</v>
      </c>
      <c r="C3734" s="420" t="s">
        <v>89</v>
      </c>
      <c r="D3734" s="412"/>
      <c r="E3734" s="412">
        <v>157.68</v>
      </c>
    </row>
    <row r="3735" spans="1:5" ht="25.5">
      <c r="A3735" s="389">
        <v>34695</v>
      </c>
      <c r="B3735" s="419" t="s">
        <v>7326</v>
      </c>
      <c r="C3735" s="421" t="s">
        <v>89</v>
      </c>
      <c r="D3735" s="413"/>
      <c r="E3735" s="413">
        <v>494.5</v>
      </c>
    </row>
    <row r="3736" spans="1:5" ht="25.5">
      <c r="A3736" s="390">
        <v>34692</v>
      </c>
      <c r="B3736" s="418" t="s">
        <v>7327</v>
      </c>
      <c r="C3736" s="420" t="s">
        <v>89</v>
      </c>
      <c r="D3736" s="412"/>
      <c r="E3736" s="412">
        <v>1186.8</v>
      </c>
    </row>
    <row r="3737" spans="1:5">
      <c r="A3737" s="389">
        <v>26028</v>
      </c>
      <c r="B3737" s="419" t="s">
        <v>11194</v>
      </c>
      <c r="C3737" s="421" t="s">
        <v>2702</v>
      </c>
      <c r="D3737" s="413"/>
      <c r="E3737" s="413">
        <v>206.29</v>
      </c>
    </row>
    <row r="3738" spans="1:5" ht="25.5">
      <c r="A3738" s="390">
        <v>4437</v>
      </c>
      <c r="B3738" s="418" t="s">
        <v>7328</v>
      </c>
      <c r="C3738" s="420" t="s">
        <v>86</v>
      </c>
      <c r="D3738" s="412"/>
      <c r="E3738" s="412">
        <v>13.83</v>
      </c>
    </row>
    <row r="3739" spans="1:5">
      <c r="A3739" s="389">
        <v>20247</v>
      </c>
      <c r="B3739" s="419" t="s">
        <v>7329</v>
      </c>
      <c r="C3739" s="421" t="s">
        <v>54</v>
      </c>
      <c r="D3739" s="413"/>
      <c r="E3739" s="413">
        <v>9.1999999999999993</v>
      </c>
    </row>
    <row r="3740" spans="1:5">
      <c r="A3740" s="390">
        <v>5063</v>
      </c>
      <c r="B3740" s="418" t="s">
        <v>7330</v>
      </c>
      <c r="C3740" s="420" t="s">
        <v>54</v>
      </c>
      <c r="D3740" s="412"/>
      <c r="E3740" s="412">
        <v>7.79</v>
      </c>
    </row>
    <row r="3741" spans="1:5">
      <c r="A3741" s="389">
        <v>5074</v>
      </c>
      <c r="B3741" s="419" t="s">
        <v>7331</v>
      </c>
      <c r="C3741" s="421" t="s">
        <v>54</v>
      </c>
      <c r="D3741" s="413"/>
      <c r="E3741" s="413">
        <v>10.56</v>
      </c>
    </row>
    <row r="3742" spans="1:5">
      <c r="A3742" s="390">
        <v>5072</v>
      </c>
      <c r="B3742" s="418" t="s">
        <v>7332</v>
      </c>
      <c r="C3742" s="420" t="s">
        <v>54</v>
      </c>
      <c r="D3742" s="412"/>
      <c r="E3742" s="412">
        <v>16.09</v>
      </c>
    </row>
    <row r="3743" spans="1:5">
      <c r="A3743" s="389">
        <v>5065</v>
      </c>
      <c r="B3743" s="419" t="s">
        <v>7333</v>
      </c>
      <c r="C3743" s="421" t="s">
        <v>54</v>
      </c>
      <c r="D3743" s="413"/>
      <c r="E3743" s="413">
        <v>13.58</v>
      </c>
    </row>
    <row r="3744" spans="1:5">
      <c r="A3744" s="390">
        <v>5066</v>
      </c>
      <c r="B3744" s="418" t="s">
        <v>7334</v>
      </c>
      <c r="C3744" s="420" t="s">
        <v>54</v>
      </c>
      <c r="D3744" s="412"/>
      <c r="E3744" s="412">
        <v>10.86</v>
      </c>
    </row>
    <row r="3745" spans="1:5">
      <c r="A3745" s="389">
        <v>5067</v>
      </c>
      <c r="B3745" s="419" t="s">
        <v>7335</v>
      </c>
      <c r="C3745" s="421" t="s">
        <v>54</v>
      </c>
      <c r="D3745" s="413"/>
      <c r="E3745" s="413">
        <v>8.9499999999999993</v>
      </c>
    </row>
    <row r="3746" spans="1:5">
      <c r="A3746" s="390">
        <v>5068</v>
      </c>
      <c r="B3746" s="418" t="s">
        <v>7336</v>
      </c>
      <c r="C3746" s="420" t="s">
        <v>54</v>
      </c>
      <c r="D3746" s="412"/>
      <c r="E3746" s="412">
        <v>8.5500000000000007</v>
      </c>
    </row>
    <row r="3747" spans="1:5">
      <c r="A3747" s="389">
        <v>5073</v>
      </c>
      <c r="B3747" s="419" t="s">
        <v>7337</v>
      </c>
      <c r="C3747" s="421" t="s">
        <v>54</v>
      </c>
      <c r="D3747" s="413"/>
      <c r="E3747" s="413">
        <v>8.15</v>
      </c>
    </row>
    <row r="3748" spans="1:5">
      <c r="A3748" s="390">
        <v>5069</v>
      </c>
      <c r="B3748" s="418" t="s">
        <v>7338</v>
      </c>
      <c r="C3748" s="420" t="s">
        <v>54</v>
      </c>
      <c r="D3748" s="412"/>
      <c r="E3748" s="412">
        <v>8.0500000000000007</v>
      </c>
    </row>
    <row r="3749" spans="1:5">
      <c r="A3749" s="389">
        <v>5070</v>
      </c>
      <c r="B3749" s="419" t="s">
        <v>7339</v>
      </c>
      <c r="C3749" s="421" t="s">
        <v>54</v>
      </c>
      <c r="D3749" s="413"/>
      <c r="E3749" s="413">
        <v>7.74</v>
      </c>
    </row>
    <row r="3750" spans="1:5">
      <c r="A3750" s="390">
        <v>5071</v>
      </c>
      <c r="B3750" s="418" t="s">
        <v>7340</v>
      </c>
      <c r="C3750" s="420" t="s">
        <v>54</v>
      </c>
      <c r="D3750" s="412"/>
      <c r="E3750" s="412">
        <v>8.0500000000000007</v>
      </c>
    </row>
    <row r="3751" spans="1:5">
      <c r="A3751" s="389">
        <v>5061</v>
      </c>
      <c r="B3751" s="419" t="s">
        <v>7341</v>
      </c>
      <c r="C3751" s="421" t="s">
        <v>54</v>
      </c>
      <c r="D3751" s="413"/>
      <c r="E3751" s="413">
        <v>8.6999999999999993</v>
      </c>
    </row>
    <row r="3752" spans="1:5">
      <c r="A3752" s="390">
        <v>5075</v>
      </c>
      <c r="B3752" s="418" t="s">
        <v>7342</v>
      </c>
      <c r="C3752" s="420" t="s">
        <v>54</v>
      </c>
      <c r="D3752" s="412"/>
      <c r="E3752" s="412">
        <v>8.1</v>
      </c>
    </row>
    <row r="3753" spans="1:5">
      <c r="A3753" s="389">
        <v>5064</v>
      </c>
      <c r="B3753" s="419" t="s">
        <v>14865</v>
      </c>
      <c r="C3753" s="421" t="s">
        <v>54</v>
      </c>
      <c r="D3753" s="413"/>
      <c r="E3753" s="413">
        <v>8.6999999999999993</v>
      </c>
    </row>
    <row r="3754" spans="1:5">
      <c r="A3754" s="390">
        <v>5078</v>
      </c>
      <c r="B3754" s="418" t="s">
        <v>11195</v>
      </c>
      <c r="C3754" s="420" t="s">
        <v>54</v>
      </c>
      <c r="D3754" s="412"/>
      <c r="E3754" s="412">
        <v>9.3000000000000007</v>
      </c>
    </row>
    <row r="3755" spans="1:5">
      <c r="A3755" s="389">
        <v>5062</v>
      </c>
      <c r="B3755" s="419" t="s">
        <v>11196</v>
      </c>
      <c r="C3755" s="421" t="s">
        <v>54</v>
      </c>
      <c r="D3755" s="413"/>
      <c r="E3755" s="413">
        <v>9.9600000000000009</v>
      </c>
    </row>
    <row r="3756" spans="1:5">
      <c r="A3756" s="390">
        <v>11149</v>
      </c>
      <c r="B3756" s="418" t="s">
        <v>7343</v>
      </c>
      <c r="C3756" s="420" t="s">
        <v>2714</v>
      </c>
      <c r="D3756" s="412"/>
      <c r="E3756" s="412">
        <v>135.53</v>
      </c>
    </row>
    <row r="3757" spans="1:5" ht="25.5">
      <c r="A3757" s="389">
        <v>34597</v>
      </c>
      <c r="B3757" s="419" t="s">
        <v>7344</v>
      </c>
      <c r="C3757" s="421" t="s">
        <v>269</v>
      </c>
      <c r="D3757" s="413"/>
      <c r="E3757" s="413">
        <v>18.29</v>
      </c>
    </row>
    <row r="3758" spans="1:5" ht="25.5">
      <c r="A3758" s="390">
        <v>511</v>
      </c>
      <c r="B3758" s="418" t="s">
        <v>7345</v>
      </c>
      <c r="C3758" s="420" t="s">
        <v>269</v>
      </c>
      <c r="D3758" s="412"/>
      <c r="E3758" s="412">
        <v>9.83</v>
      </c>
    </row>
    <row r="3759" spans="1:5" ht="25.5">
      <c r="A3759" s="389">
        <v>34604</v>
      </c>
      <c r="B3759" s="419" t="s">
        <v>7346</v>
      </c>
      <c r="C3759" s="421" t="s">
        <v>269</v>
      </c>
      <c r="D3759" s="413"/>
      <c r="E3759" s="413">
        <v>21.38</v>
      </c>
    </row>
    <row r="3760" spans="1:5" ht="25.5">
      <c r="A3760" s="390">
        <v>11174</v>
      </c>
      <c r="B3760" s="418" t="s">
        <v>7346</v>
      </c>
      <c r="C3760" s="420" t="s">
        <v>2715</v>
      </c>
      <c r="D3760" s="412"/>
      <c r="E3760" s="412">
        <v>384.8</v>
      </c>
    </row>
    <row r="3761" spans="1:5" ht="51">
      <c r="A3761" s="389">
        <v>37540</v>
      </c>
      <c r="B3761" s="419" t="s">
        <v>11197</v>
      </c>
      <c r="C3761" s="421" t="s">
        <v>89</v>
      </c>
      <c r="D3761" s="413"/>
      <c r="E3761" s="413">
        <v>37339.230000000003</v>
      </c>
    </row>
    <row r="3762" spans="1:5" ht="51">
      <c r="A3762" s="390">
        <v>37548</v>
      </c>
      <c r="B3762" s="418" t="s">
        <v>11198</v>
      </c>
      <c r="C3762" s="420" t="s">
        <v>89</v>
      </c>
      <c r="D3762" s="412"/>
      <c r="E3762" s="412">
        <v>49492.959999999999</v>
      </c>
    </row>
    <row r="3763" spans="1:5" ht="51">
      <c r="A3763" s="389">
        <v>12272</v>
      </c>
      <c r="B3763" s="419" t="s">
        <v>11199</v>
      </c>
      <c r="C3763" s="421" t="s">
        <v>89</v>
      </c>
      <c r="D3763" s="413"/>
      <c r="E3763" s="413">
        <v>72.41</v>
      </c>
    </row>
    <row r="3764" spans="1:5" ht="76.5">
      <c r="A3764" s="390">
        <v>12273</v>
      </c>
      <c r="B3764" s="418" t="s">
        <v>14866</v>
      </c>
      <c r="C3764" s="420" t="s">
        <v>89</v>
      </c>
      <c r="D3764" s="412"/>
      <c r="E3764" s="412">
        <v>43.98</v>
      </c>
    </row>
    <row r="3765" spans="1:5" ht="25.5">
      <c r="A3765" s="389">
        <v>11735</v>
      </c>
      <c r="B3765" s="419" t="s">
        <v>11200</v>
      </c>
      <c r="C3765" s="421" t="s">
        <v>89</v>
      </c>
      <c r="D3765" s="413"/>
      <c r="E3765" s="413">
        <v>3.53</v>
      </c>
    </row>
    <row r="3766" spans="1:5" ht="25.5">
      <c r="A3766" s="390">
        <v>11733</v>
      </c>
      <c r="B3766" s="418" t="s">
        <v>11201</v>
      </c>
      <c r="C3766" s="420" t="s">
        <v>89</v>
      </c>
      <c r="D3766" s="412"/>
      <c r="E3766" s="412">
        <v>1.73</v>
      </c>
    </row>
    <row r="3767" spans="1:5" ht="25.5">
      <c r="A3767" s="389">
        <v>11734</v>
      </c>
      <c r="B3767" s="419" t="s">
        <v>11202</v>
      </c>
      <c r="C3767" s="421" t="s">
        <v>89</v>
      </c>
      <c r="D3767" s="413"/>
      <c r="E3767" s="413">
        <v>2.66</v>
      </c>
    </row>
    <row r="3768" spans="1:5" ht="25.5">
      <c r="A3768" s="390">
        <v>11737</v>
      </c>
      <c r="B3768" s="418" t="s">
        <v>11203</v>
      </c>
      <c r="C3768" s="420" t="s">
        <v>89</v>
      </c>
      <c r="D3768" s="412"/>
      <c r="E3768" s="412">
        <v>4.71</v>
      </c>
    </row>
    <row r="3769" spans="1:5" ht="25.5">
      <c r="A3769" s="389">
        <v>11738</v>
      </c>
      <c r="B3769" s="419" t="s">
        <v>11204</v>
      </c>
      <c r="C3769" s="421" t="s">
        <v>89</v>
      </c>
      <c r="D3769" s="413"/>
      <c r="E3769" s="413">
        <v>7.66</v>
      </c>
    </row>
    <row r="3770" spans="1:5" ht="25.5">
      <c r="A3770" s="390">
        <v>11523</v>
      </c>
      <c r="B3770" s="418" t="s">
        <v>7347</v>
      </c>
      <c r="C3770" s="420" t="s">
        <v>89</v>
      </c>
      <c r="D3770" s="412"/>
      <c r="E3770" s="412">
        <v>8.23</v>
      </c>
    </row>
    <row r="3771" spans="1:5" ht="38.25">
      <c r="A3771" s="389">
        <v>11522</v>
      </c>
      <c r="B3771" s="419" t="s">
        <v>11205</v>
      </c>
      <c r="C3771" s="421" t="s">
        <v>89</v>
      </c>
      <c r="D3771" s="413"/>
      <c r="E3771" s="413">
        <v>8.94</v>
      </c>
    </row>
    <row r="3772" spans="1:5" ht="25.5">
      <c r="A3772" s="390">
        <v>11524</v>
      </c>
      <c r="B3772" s="418" t="s">
        <v>7348</v>
      </c>
      <c r="C3772" s="420" t="s">
        <v>89</v>
      </c>
      <c r="D3772" s="412"/>
      <c r="E3772" s="412">
        <v>11.4</v>
      </c>
    </row>
    <row r="3773" spans="1:5" ht="25.5">
      <c r="A3773" s="389">
        <v>5080</v>
      </c>
      <c r="B3773" s="419" t="s">
        <v>7349</v>
      </c>
      <c r="C3773" s="421" t="s">
        <v>89</v>
      </c>
      <c r="D3773" s="413"/>
      <c r="E3773" s="413">
        <v>9.77</v>
      </c>
    </row>
    <row r="3774" spans="1:5" ht="51">
      <c r="A3774" s="390">
        <v>13391</v>
      </c>
      <c r="B3774" s="418" t="s">
        <v>13674</v>
      </c>
      <c r="C3774" s="420" t="s">
        <v>89</v>
      </c>
      <c r="D3774" s="412"/>
      <c r="E3774" s="412">
        <v>113.33</v>
      </c>
    </row>
    <row r="3775" spans="1:5" ht="51">
      <c r="A3775" s="389">
        <v>13392</v>
      </c>
      <c r="B3775" s="419" t="s">
        <v>11206</v>
      </c>
      <c r="C3775" s="421" t="s">
        <v>89</v>
      </c>
      <c r="D3775" s="413"/>
      <c r="E3775" s="413">
        <v>105.56</v>
      </c>
    </row>
    <row r="3776" spans="1:5" ht="51">
      <c r="A3776" s="390">
        <v>13402</v>
      </c>
      <c r="B3776" s="418" t="s">
        <v>11207</v>
      </c>
      <c r="C3776" s="420" t="s">
        <v>89</v>
      </c>
      <c r="D3776" s="412"/>
      <c r="E3776" s="412">
        <v>172.67</v>
      </c>
    </row>
    <row r="3777" spans="1:5" ht="51">
      <c r="A3777" s="389">
        <v>13393</v>
      </c>
      <c r="B3777" s="419" t="s">
        <v>11208</v>
      </c>
      <c r="C3777" s="421" t="s">
        <v>89</v>
      </c>
      <c r="D3777" s="413"/>
      <c r="E3777" s="413">
        <v>124.47</v>
      </c>
    </row>
    <row r="3778" spans="1:5" ht="51">
      <c r="A3778" s="390">
        <v>13394</v>
      </c>
      <c r="B3778" s="418" t="s">
        <v>11209</v>
      </c>
      <c r="C3778" s="420" t="s">
        <v>89</v>
      </c>
      <c r="D3778" s="412"/>
      <c r="E3778" s="412">
        <v>137.66999999999999</v>
      </c>
    </row>
    <row r="3779" spans="1:5" ht="51">
      <c r="A3779" s="389">
        <v>13395</v>
      </c>
      <c r="B3779" s="419" t="s">
        <v>11210</v>
      </c>
      <c r="C3779" s="421" t="s">
        <v>89</v>
      </c>
      <c r="D3779" s="413"/>
      <c r="E3779" s="413">
        <v>167.94</v>
      </c>
    </row>
    <row r="3780" spans="1:5" ht="51">
      <c r="A3780" s="390">
        <v>12039</v>
      </c>
      <c r="B3780" s="418" t="s">
        <v>11211</v>
      </c>
      <c r="C3780" s="420" t="s">
        <v>89</v>
      </c>
      <c r="D3780" s="412"/>
      <c r="E3780" s="412">
        <v>207.5</v>
      </c>
    </row>
    <row r="3781" spans="1:5" ht="51">
      <c r="A3781" s="389">
        <v>13396</v>
      </c>
      <c r="B3781" s="419" t="s">
        <v>11212</v>
      </c>
      <c r="C3781" s="421" t="s">
        <v>89</v>
      </c>
      <c r="D3781" s="413"/>
      <c r="E3781" s="413">
        <v>207.22</v>
      </c>
    </row>
    <row r="3782" spans="1:5" ht="51">
      <c r="A3782" s="390">
        <v>13397</v>
      </c>
      <c r="B3782" s="418" t="s">
        <v>11213</v>
      </c>
      <c r="C3782" s="420" t="s">
        <v>89</v>
      </c>
      <c r="D3782" s="412"/>
      <c r="E3782" s="412">
        <v>212.25</v>
      </c>
    </row>
    <row r="3783" spans="1:5" ht="51">
      <c r="A3783" s="389">
        <v>5101</v>
      </c>
      <c r="B3783" s="419" t="s">
        <v>11214</v>
      </c>
      <c r="C3783" s="421" t="s">
        <v>89</v>
      </c>
      <c r="D3783" s="413"/>
      <c r="E3783" s="413">
        <v>210.33</v>
      </c>
    </row>
    <row r="3784" spans="1:5" ht="51">
      <c r="A3784" s="390">
        <v>12041</v>
      </c>
      <c r="B3784" s="418" t="s">
        <v>11215</v>
      </c>
      <c r="C3784" s="420" t="s">
        <v>89</v>
      </c>
      <c r="D3784" s="412"/>
      <c r="E3784" s="412">
        <v>324.92</v>
      </c>
    </row>
    <row r="3785" spans="1:5" ht="51">
      <c r="A3785" s="389">
        <v>12042</v>
      </c>
      <c r="B3785" s="419" t="s">
        <v>11216</v>
      </c>
      <c r="C3785" s="421" t="s">
        <v>89</v>
      </c>
      <c r="D3785" s="413"/>
      <c r="E3785" s="413">
        <v>365.72</v>
      </c>
    </row>
    <row r="3786" spans="1:5" ht="51">
      <c r="A3786" s="390">
        <v>5097</v>
      </c>
      <c r="B3786" s="418" t="s">
        <v>11217</v>
      </c>
      <c r="C3786" s="420" t="s">
        <v>89</v>
      </c>
      <c r="D3786" s="412"/>
      <c r="E3786" s="412">
        <v>345.83</v>
      </c>
    </row>
    <row r="3787" spans="1:5" ht="51">
      <c r="A3787" s="389">
        <v>12043</v>
      </c>
      <c r="B3787" s="419" t="s">
        <v>11218</v>
      </c>
      <c r="C3787" s="421" t="s">
        <v>89</v>
      </c>
      <c r="D3787" s="413"/>
      <c r="E3787" s="413">
        <v>511.11</v>
      </c>
    </row>
    <row r="3788" spans="1:5" ht="51">
      <c r="A3788" s="390">
        <v>12045</v>
      </c>
      <c r="B3788" s="418" t="s">
        <v>11219</v>
      </c>
      <c r="C3788" s="420" t="s">
        <v>89</v>
      </c>
      <c r="D3788" s="412"/>
      <c r="E3788" s="412">
        <v>634.47</v>
      </c>
    </row>
    <row r="3789" spans="1:5" ht="51">
      <c r="A3789" s="389">
        <v>13399</v>
      </c>
      <c r="B3789" s="419" t="s">
        <v>14867</v>
      </c>
      <c r="C3789" s="421" t="s">
        <v>89</v>
      </c>
      <c r="D3789" s="413"/>
      <c r="E3789" s="413">
        <v>12</v>
      </c>
    </row>
    <row r="3790" spans="1:5" ht="51">
      <c r="A3790" s="390">
        <v>13398</v>
      </c>
      <c r="B3790" s="418" t="s">
        <v>11220</v>
      </c>
      <c r="C3790" s="420" t="s">
        <v>89</v>
      </c>
      <c r="D3790" s="412"/>
      <c r="E3790" s="412">
        <v>9.9700000000000006</v>
      </c>
    </row>
    <row r="3791" spans="1:5" ht="51">
      <c r="A3791" s="389">
        <v>13400</v>
      </c>
      <c r="B3791" s="419" t="s">
        <v>11221</v>
      </c>
      <c r="C3791" s="421" t="s">
        <v>89</v>
      </c>
      <c r="D3791" s="413"/>
      <c r="E3791" s="413">
        <v>18.190000000000001</v>
      </c>
    </row>
    <row r="3792" spans="1:5" ht="51">
      <c r="A3792" s="390">
        <v>13401</v>
      </c>
      <c r="B3792" s="418" t="s">
        <v>11222</v>
      </c>
      <c r="C3792" s="420" t="s">
        <v>89</v>
      </c>
      <c r="D3792" s="412"/>
      <c r="E3792" s="412">
        <v>33.72</v>
      </c>
    </row>
    <row r="3793" spans="1:5" ht="51">
      <c r="A3793" s="389">
        <v>5095</v>
      </c>
      <c r="B3793" s="419" t="s">
        <v>11223</v>
      </c>
      <c r="C3793" s="421" t="s">
        <v>89</v>
      </c>
      <c r="D3793" s="413"/>
      <c r="E3793" s="413">
        <v>16.36</v>
      </c>
    </row>
    <row r="3794" spans="1:5" ht="51">
      <c r="A3794" s="390">
        <v>12038</v>
      </c>
      <c r="B3794" s="418" t="s">
        <v>11224</v>
      </c>
      <c r="C3794" s="420" t="s">
        <v>89</v>
      </c>
      <c r="D3794" s="412"/>
      <c r="E3794" s="412">
        <v>192.06</v>
      </c>
    </row>
    <row r="3795" spans="1:5" ht="51">
      <c r="A3795" s="389">
        <v>12040</v>
      </c>
      <c r="B3795" s="419" t="s">
        <v>11225</v>
      </c>
      <c r="C3795" s="421" t="s">
        <v>89</v>
      </c>
      <c r="D3795" s="413"/>
      <c r="E3795" s="413">
        <v>225.28</v>
      </c>
    </row>
    <row r="3796" spans="1:5" ht="38.25">
      <c r="A3796" s="390">
        <v>21104</v>
      </c>
      <c r="B3796" s="418" t="s">
        <v>11226</v>
      </c>
      <c r="C3796" s="420" t="s">
        <v>89</v>
      </c>
      <c r="D3796" s="412"/>
      <c r="E3796" s="412">
        <v>259.17</v>
      </c>
    </row>
    <row r="3797" spans="1:5" ht="63.75">
      <c r="A3797" s="389">
        <v>12035</v>
      </c>
      <c r="B3797" s="419" t="s">
        <v>14868</v>
      </c>
      <c r="C3797" s="421" t="s">
        <v>89</v>
      </c>
      <c r="D3797" s="413"/>
      <c r="E3797" s="413">
        <v>12</v>
      </c>
    </row>
    <row r="3798" spans="1:5" ht="38.25">
      <c r="A3798" s="390">
        <v>20272</v>
      </c>
      <c r="B3798" s="418" t="s">
        <v>7350</v>
      </c>
      <c r="C3798" s="420" t="s">
        <v>89</v>
      </c>
      <c r="D3798" s="412"/>
      <c r="E3798" s="412">
        <v>173.22</v>
      </c>
    </row>
    <row r="3799" spans="1:5">
      <c r="A3799" s="389">
        <v>14060</v>
      </c>
      <c r="B3799" s="419" t="s">
        <v>7351</v>
      </c>
      <c r="C3799" s="421" t="s">
        <v>89</v>
      </c>
      <c r="D3799" s="413"/>
      <c r="E3799" s="413">
        <v>109.5</v>
      </c>
    </row>
    <row r="3800" spans="1:5">
      <c r="A3800" s="390">
        <v>4224</v>
      </c>
      <c r="B3800" s="418" t="s">
        <v>7352</v>
      </c>
      <c r="C3800" s="420" t="s">
        <v>269</v>
      </c>
      <c r="D3800" s="412"/>
      <c r="E3800" s="412">
        <v>10.08</v>
      </c>
    </row>
    <row r="3801" spans="1:5" ht="25.5">
      <c r="A3801" s="389">
        <v>21059</v>
      </c>
      <c r="B3801" s="419" t="s">
        <v>7353</v>
      </c>
      <c r="C3801" s="421" t="s">
        <v>89</v>
      </c>
      <c r="D3801" s="413"/>
      <c r="E3801" s="413">
        <v>24.04</v>
      </c>
    </row>
    <row r="3802" spans="1:5" ht="25.5">
      <c r="A3802" s="390">
        <v>11234</v>
      </c>
      <c r="B3802" s="418" t="s">
        <v>7354</v>
      </c>
      <c r="C3802" s="420" t="s">
        <v>89</v>
      </c>
      <c r="D3802" s="412"/>
      <c r="E3802" s="412">
        <v>34.9</v>
      </c>
    </row>
    <row r="3803" spans="1:5" ht="25.5">
      <c r="A3803" s="389">
        <v>21060</v>
      </c>
      <c r="B3803" s="419" t="s">
        <v>7355</v>
      </c>
      <c r="C3803" s="421" t="s">
        <v>89</v>
      </c>
      <c r="D3803" s="413"/>
      <c r="E3803" s="413">
        <v>40.68</v>
      </c>
    </row>
    <row r="3804" spans="1:5" ht="25.5">
      <c r="A3804" s="390">
        <v>21061</v>
      </c>
      <c r="B3804" s="418" t="s">
        <v>7356</v>
      </c>
      <c r="C3804" s="420" t="s">
        <v>89</v>
      </c>
      <c r="D3804" s="412"/>
      <c r="E3804" s="412">
        <v>55.47</v>
      </c>
    </row>
    <row r="3805" spans="1:5" ht="25.5">
      <c r="A3805" s="389">
        <v>21062</v>
      </c>
      <c r="B3805" s="419" t="s">
        <v>7357</v>
      </c>
      <c r="C3805" s="421" t="s">
        <v>89</v>
      </c>
      <c r="D3805" s="413"/>
      <c r="E3805" s="413">
        <v>116.02</v>
      </c>
    </row>
    <row r="3806" spans="1:5" ht="25.5">
      <c r="A3806" s="390">
        <v>11739</v>
      </c>
      <c r="B3806" s="418" t="s">
        <v>11227</v>
      </c>
      <c r="C3806" s="420" t="s">
        <v>89</v>
      </c>
      <c r="D3806" s="412"/>
      <c r="E3806" s="412">
        <v>5.13</v>
      </c>
    </row>
    <row r="3807" spans="1:5" ht="25.5">
      <c r="A3807" s="389">
        <v>11711</v>
      </c>
      <c r="B3807" s="419" t="s">
        <v>11228</v>
      </c>
      <c r="C3807" s="421" t="s">
        <v>89</v>
      </c>
      <c r="D3807" s="413"/>
      <c r="E3807" s="413">
        <v>7.51</v>
      </c>
    </row>
    <row r="3808" spans="1:5" ht="25.5">
      <c r="A3808" s="390">
        <v>5102</v>
      </c>
      <c r="B3808" s="418" t="s">
        <v>13675</v>
      </c>
      <c r="C3808" s="420" t="s">
        <v>89</v>
      </c>
      <c r="D3808" s="412"/>
      <c r="E3808" s="412">
        <v>7.27</v>
      </c>
    </row>
    <row r="3809" spans="1:5" ht="25.5">
      <c r="A3809" s="389">
        <v>11708</v>
      </c>
      <c r="B3809" s="419" t="s">
        <v>7358</v>
      </c>
      <c r="C3809" s="421" t="s">
        <v>89</v>
      </c>
      <c r="D3809" s="413"/>
      <c r="E3809" s="413">
        <v>18.72</v>
      </c>
    </row>
    <row r="3810" spans="1:5" ht="25.5">
      <c r="A3810" s="390">
        <v>11709</v>
      </c>
      <c r="B3810" s="418" t="s">
        <v>7359</v>
      </c>
      <c r="C3810" s="420" t="s">
        <v>89</v>
      </c>
      <c r="D3810" s="412"/>
      <c r="E3810" s="412">
        <v>32.119999999999997</v>
      </c>
    </row>
    <row r="3811" spans="1:5" ht="25.5">
      <c r="A3811" s="389">
        <v>11710</v>
      </c>
      <c r="B3811" s="419" t="s">
        <v>7360</v>
      </c>
      <c r="C3811" s="421" t="s">
        <v>89</v>
      </c>
      <c r="D3811" s="413"/>
      <c r="E3811" s="413">
        <v>69.33</v>
      </c>
    </row>
    <row r="3812" spans="1:5" ht="25.5">
      <c r="A3812" s="390">
        <v>11707</v>
      </c>
      <c r="B3812" s="418" t="s">
        <v>7361</v>
      </c>
      <c r="C3812" s="420" t="s">
        <v>89</v>
      </c>
      <c r="D3812" s="412"/>
      <c r="E3812" s="412">
        <v>18.489999999999998</v>
      </c>
    </row>
    <row r="3813" spans="1:5" ht="25.5">
      <c r="A3813" s="389">
        <v>11741</v>
      </c>
      <c r="B3813" s="419" t="s">
        <v>11229</v>
      </c>
      <c r="C3813" s="421" t="s">
        <v>89</v>
      </c>
      <c r="D3813" s="413"/>
      <c r="E3813" s="413">
        <v>5.29</v>
      </c>
    </row>
    <row r="3814" spans="1:5" ht="38.25">
      <c r="A3814" s="390">
        <v>11743</v>
      </c>
      <c r="B3814" s="418" t="s">
        <v>11230</v>
      </c>
      <c r="C3814" s="420" t="s">
        <v>89</v>
      </c>
      <c r="D3814" s="412"/>
      <c r="E3814" s="412">
        <v>4.8099999999999996</v>
      </c>
    </row>
    <row r="3815" spans="1:5" ht="38.25">
      <c r="A3815" s="389">
        <v>11745</v>
      </c>
      <c r="B3815" s="419" t="s">
        <v>11231</v>
      </c>
      <c r="C3815" s="421" t="s">
        <v>89</v>
      </c>
      <c r="D3815" s="413"/>
      <c r="E3815" s="413">
        <v>6.83</v>
      </c>
    </row>
    <row r="3816" spans="1:5">
      <c r="A3816" s="390">
        <v>25961</v>
      </c>
      <c r="B3816" s="418" t="s">
        <v>7362</v>
      </c>
      <c r="C3816" s="420" t="s">
        <v>19</v>
      </c>
      <c r="D3816" s="412"/>
      <c r="E3816" s="412">
        <v>5.08</v>
      </c>
    </row>
    <row r="3817" spans="1:5" ht="25.5">
      <c r="A3817" s="389">
        <v>1082</v>
      </c>
      <c r="B3817" s="419" t="s">
        <v>7363</v>
      </c>
      <c r="C3817" s="421" t="s">
        <v>89</v>
      </c>
      <c r="D3817" s="413"/>
      <c r="E3817" s="413">
        <v>99.68</v>
      </c>
    </row>
    <row r="3818" spans="1:5" ht="25.5">
      <c r="A3818" s="390">
        <v>12316</v>
      </c>
      <c r="B3818" s="418" t="s">
        <v>7364</v>
      </c>
      <c r="C3818" s="420" t="s">
        <v>89</v>
      </c>
      <c r="D3818" s="412"/>
      <c r="E3818" s="412">
        <v>45.69</v>
      </c>
    </row>
    <row r="3819" spans="1:5" ht="25.5">
      <c r="A3819" s="389">
        <v>12317</v>
      </c>
      <c r="B3819" s="419" t="s">
        <v>7365</v>
      </c>
      <c r="C3819" s="421" t="s">
        <v>89</v>
      </c>
      <c r="D3819" s="413"/>
      <c r="E3819" s="413">
        <v>54.48</v>
      </c>
    </row>
    <row r="3820" spans="1:5" ht="25.5">
      <c r="A3820" s="390">
        <v>12318</v>
      </c>
      <c r="B3820" s="418" t="s">
        <v>7366</v>
      </c>
      <c r="C3820" s="420" t="s">
        <v>89</v>
      </c>
      <c r="D3820" s="412"/>
      <c r="E3820" s="412">
        <v>62.76</v>
      </c>
    </row>
    <row r="3821" spans="1:5" ht="25.5">
      <c r="A3821" s="389">
        <v>12314</v>
      </c>
      <c r="B3821" s="419" t="s">
        <v>7367</v>
      </c>
      <c r="C3821" s="421" t="s">
        <v>89</v>
      </c>
      <c r="D3821" s="413"/>
      <c r="E3821" s="413">
        <v>50.7</v>
      </c>
    </row>
    <row r="3822" spans="1:5" ht="25.5">
      <c r="A3822" s="390">
        <v>1088</v>
      </c>
      <c r="B3822" s="418" t="s">
        <v>7368</v>
      </c>
      <c r="C3822" s="420" t="s">
        <v>89</v>
      </c>
      <c r="D3822" s="412"/>
      <c r="E3822" s="412">
        <v>19.420000000000002</v>
      </c>
    </row>
    <row r="3823" spans="1:5" ht="25.5">
      <c r="A3823" s="389">
        <v>1087</v>
      </c>
      <c r="B3823" s="419" t="s">
        <v>7369</v>
      </c>
      <c r="C3823" s="421" t="s">
        <v>89</v>
      </c>
      <c r="D3823" s="413"/>
      <c r="E3823" s="413">
        <v>19.420000000000002</v>
      </c>
    </row>
    <row r="3824" spans="1:5" ht="25.5">
      <c r="A3824" s="390">
        <v>1086</v>
      </c>
      <c r="B3824" s="418" t="s">
        <v>7370</v>
      </c>
      <c r="C3824" s="420" t="s">
        <v>89</v>
      </c>
      <c r="D3824" s="412"/>
      <c r="E3824" s="412">
        <v>26.51</v>
      </c>
    </row>
    <row r="3825" spans="1:5" ht="25.5">
      <c r="A3825" s="389">
        <v>1079</v>
      </c>
      <c r="B3825" s="419" t="s">
        <v>7371</v>
      </c>
      <c r="C3825" s="421" t="s">
        <v>89</v>
      </c>
      <c r="D3825" s="413"/>
      <c r="E3825" s="413">
        <v>29.32</v>
      </c>
    </row>
    <row r="3826" spans="1:5" ht="25.5">
      <c r="A3826" s="390">
        <v>5104</v>
      </c>
      <c r="B3826" s="418" t="s">
        <v>7372</v>
      </c>
      <c r="C3826" s="420" t="s">
        <v>54</v>
      </c>
      <c r="D3826" s="412"/>
      <c r="E3826" s="412">
        <v>42.24</v>
      </c>
    </row>
    <row r="3827" spans="1:5" ht="38.25">
      <c r="A3827" s="389">
        <v>26023</v>
      </c>
      <c r="B3827" s="419" t="s">
        <v>7373</v>
      </c>
      <c r="C3827" s="421" t="s">
        <v>89</v>
      </c>
      <c r="D3827" s="413"/>
      <c r="E3827" s="413">
        <v>22.4</v>
      </c>
    </row>
    <row r="3828" spans="1:5" ht="38.25">
      <c r="A3828" s="390">
        <v>14575</v>
      </c>
      <c r="B3828" s="418" t="s">
        <v>11232</v>
      </c>
      <c r="C3828" s="420" t="s">
        <v>89</v>
      </c>
      <c r="D3828" s="412"/>
      <c r="E3828" s="412">
        <v>2194786.1800000002</v>
      </c>
    </row>
    <row r="3829" spans="1:5" ht="25.5">
      <c r="A3829" s="389">
        <v>20053</v>
      </c>
      <c r="B3829" s="419" t="s">
        <v>11233</v>
      </c>
      <c r="C3829" s="421" t="s">
        <v>89</v>
      </c>
      <c r="D3829" s="413"/>
      <c r="E3829" s="413">
        <v>21.47</v>
      </c>
    </row>
    <row r="3830" spans="1:5" ht="25.5">
      <c r="A3830" s="390">
        <v>20033</v>
      </c>
      <c r="B3830" s="418" t="s">
        <v>11234</v>
      </c>
      <c r="C3830" s="420" t="s">
        <v>89</v>
      </c>
      <c r="D3830" s="412"/>
      <c r="E3830" s="412">
        <v>14.49</v>
      </c>
    </row>
    <row r="3831" spans="1:5" ht="25.5">
      <c r="A3831" s="389">
        <v>20034</v>
      </c>
      <c r="B3831" s="419" t="s">
        <v>7374</v>
      </c>
      <c r="C3831" s="421" t="s">
        <v>89</v>
      </c>
      <c r="D3831" s="413"/>
      <c r="E3831" s="413">
        <v>23.74</v>
      </c>
    </row>
    <row r="3832" spans="1:5" ht="25.5">
      <c r="A3832" s="390">
        <v>20035</v>
      </c>
      <c r="B3832" s="418" t="s">
        <v>14869</v>
      </c>
      <c r="C3832" s="420" t="s">
        <v>89</v>
      </c>
      <c r="D3832" s="412"/>
      <c r="E3832" s="412">
        <v>26.42</v>
      </c>
    </row>
    <row r="3833" spans="1:5" ht="25.5">
      <c r="A3833" s="389">
        <v>20036</v>
      </c>
      <c r="B3833" s="419" t="s">
        <v>7375</v>
      </c>
      <c r="C3833" s="421" t="s">
        <v>89</v>
      </c>
      <c r="D3833" s="413"/>
      <c r="E3833" s="413">
        <v>38.21</v>
      </c>
    </row>
    <row r="3834" spans="1:5" ht="25.5">
      <c r="A3834" s="390">
        <v>20037</v>
      </c>
      <c r="B3834" s="418" t="s">
        <v>7376</v>
      </c>
      <c r="C3834" s="420" t="s">
        <v>89</v>
      </c>
      <c r="D3834" s="412"/>
      <c r="E3834" s="412">
        <v>77.95</v>
      </c>
    </row>
    <row r="3835" spans="1:5" ht="25.5">
      <c r="A3835" s="389">
        <v>20038</v>
      </c>
      <c r="B3835" s="419" t="s">
        <v>7377</v>
      </c>
      <c r="C3835" s="421" t="s">
        <v>89</v>
      </c>
      <c r="D3835" s="413"/>
      <c r="E3835" s="413">
        <v>143.83000000000001</v>
      </c>
    </row>
    <row r="3836" spans="1:5" ht="25.5">
      <c r="A3836" s="390">
        <v>20039</v>
      </c>
      <c r="B3836" s="418" t="s">
        <v>7378</v>
      </c>
      <c r="C3836" s="420" t="s">
        <v>89</v>
      </c>
      <c r="D3836" s="412"/>
      <c r="E3836" s="412">
        <v>203.16</v>
      </c>
    </row>
    <row r="3837" spans="1:5" ht="25.5">
      <c r="A3837" s="389">
        <v>20040</v>
      </c>
      <c r="B3837" s="419" t="s">
        <v>7379</v>
      </c>
      <c r="C3837" s="421" t="s">
        <v>89</v>
      </c>
      <c r="D3837" s="413"/>
      <c r="E3837" s="413">
        <v>259.10000000000002</v>
      </c>
    </row>
    <row r="3838" spans="1:5" ht="25.5">
      <c r="A3838" s="390">
        <v>20041</v>
      </c>
      <c r="B3838" s="418" t="s">
        <v>7380</v>
      </c>
      <c r="C3838" s="420" t="s">
        <v>89</v>
      </c>
      <c r="D3838" s="412"/>
      <c r="E3838" s="412">
        <v>261.52</v>
      </c>
    </row>
    <row r="3839" spans="1:5" ht="25.5">
      <c r="A3839" s="389">
        <v>20043</v>
      </c>
      <c r="B3839" s="419" t="s">
        <v>7381</v>
      </c>
      <c r="C3839" s="421" t="s">
        <v>89</v>
      </c>
      <c r="D3839" s="413"/>
      <c r="E3839" s="413">
        <v>1.43</v>
      </c>
    </row>
    <row r="3840" spans="1:5" ht="25.5">
      <c r="A3840" s="390">
        <v>20044</v>
      </c>
      <c r="B3840" s="418" t="s">
        <v>7382</v>
      </c>
      <c r="C3840" s="420" t="s">
        <v>89</v>
      </c>
      <c r="D3840" s="412"/>
      <c r="E3840" s="412">
        <v>1.75</v>
      </c>
    </row>
    <row r="3841" spans="1:5" ht="25.5">
      <c r="A3841" s="389">
        <v>20042</v>
      </c>
      <c r="B3841" s="419" t="s">
        <v>7383</v>
      </c>
      <c r="C3841" s="421" t="s">
        <v>89</v>
      </c>
      <c r="D3841" s="413"/>
      <c r="E3841" s="413">
        <v>1.32</v>
      </c>
    </row>
    <row r="3842" spans="1:5" ht="25.5">
      <c r="A3842" s="390">
        <v>20046</v>
      </c>
      <c r="B3842" s="418" t="s">
        <v>7384</v>
      </c>
      <c r="C3842" s="420" t="s">
        <v>89</v>
      </c>
      <c r="D3842" s="412"/>
      <c r="E3842" s="412">
        <v>3.88</v>
      </c>
    </row>
    <row r="3843" spans="1:5" ht="25.5">
      <c r="A3843" s="389">
        <v>20047</v>
      </c>
      <c r="B3843" s="419" t="s">
        <v>7385</v>
      </c>
      <c r="C3843" s="421" t="s">
        <v>89</v>
      </c>
      <c r="D3843" s="413"/>
      <c r="E3843" s="413">
        <v>11.22</v>
      </c>
    </row>
    <row r="3844" spans="1:5" ht="38.25">
      <c r="A3844" s="390">
        <v>20045</v>
      </c>
      <c r="B3844" s="418" t="s">
        <v>14870</v>
      </c>
      <c r="C3844" s="420" t="s">
        <v>89</v>
      </c>
      <c r="D3844" s="412"/>
      <c r="E3844" s="412">
        <v>2</v>
      </c>
    </row>
    <row r="3845" spans="1:5" ht="51">
      <c r="A3845" s="389">
        <v>20972</v>
      </c>
      <c r="B3845" s="419" t="s">
        <v>13676</v>
      </c>
      <c r="C3845" s="421" t="s">
        <v>89</v>
      </c>
      <c r="D3845" s="413"/>
      <c r="E3845" s="413">
        <v>72.14</v>
      </c>
    </row>
    <row r="3846" spans="1:5" ht="25.5">
      <c r="A3846" s="390">
        <v>20032</v>
      </c>
      <c r="B3846" s="418" t="s">
        <v>7386</v>
      </c>
      <c r="C3846" s="420" t="s">
        <v>89</v>
      </c>
      <c r="D3846" s="412"/>
      <c r="E3846" s="412">
        <v>16.22</v>
      </c>
    </row>
    <row r="3847" spans="1:5" ht="25.5">
      <c r="A3847" s="389">
        <v>11321</v>
      </c>
      <c r="B3847" s="419" t="s">
        <v>7387</v>
      </c>
      <c r="C3847" s="421" t="s">
        <v>89</v>
      </c>
      <c r="D3847" s="413"/>
      <c r="E3847" s="413">
        <v>11</v>
      </c>
    </row>
    <row r="3848" spans="1:5" ht="25.5">
      <c r="A3848" s="390">
        <v>11323</v>
      </c>
      <c r="B3848" s="418" t="s">
        <v>7388</v>
      </c>
      <c r="C3848" s="420" t="s">
        <v>89</v>
      </c>
      <c r="D3848" s="412"/>
      <c r="E3848" s="412">
        <v>13.14</v>
      </c>
    </row>
    <row r="3849" spans="1:5" ht="25.5">
      <c r="A3849" s="389">
        <v>20327</v>
      </c>
      <c r="B3849" s="419" t="s">
        <v>7389</v>
      </c>
      <c r="C3849" s="421" t="s">
        <v>89</v>
      </c>
      <c r="D3849" s="413"/>
      <c r="E3849" s="413">
        <v>6.26</v>
      </c>
    </row>
    <row r="3850" spans="1:5" ht="25.5">
      <c r="A3850" s="390">
        <v>25966</v>
      </c>
      <c r="B3850" s="418" t="s">
        <v>7390</v>
      </c>
      <c r="C3850" s="420" t="s">
        <v>269</v>
      </c>
      <c r="D3850" s="412"/>
      <c r="E3850" s="412">
        <v>12.88</v>
      </c>
    </row>
    <row r="3851" spans="1:5" ht="25.5">
      <c r="A3851" s="389">
        <v>13846</v>
      </c>
      <c r="B3851" s="419" t="s">
        <v>7391</v>
      </c>
      <c r="C3851" s="421" t="s">
        <v>89</v>
      </c>
      <c r="D3851" s="413"/>
      <c r="E3851" s="413">
        <v>26.87</v>
      </c>
    </row>
    <row r="3852" spans="1:5" ht="76.5">
      <c r="A3852" s="390">
        <v>13390</v>
      </c>
      <c r="B3852" s="418" t="s">
        <v>11235</v>
      </c>
      <c r="C3852" s="420" t="s">
        <v>89</v>
      </c>
      <c r="D3852" s="412"/>
      <c r="E3852" s="412">
        <v>57.66</v>
      </c>
    </row>
    <row r="3853" spans="1:5" ht="25.5">
      <c r="A3853" s="389">
        <v>6029</v>
      </c>
      <c r="B3853" s="419" t="s">
        <v>7392</v>
      </c>
      <c r="C3853" s="421" t="s">
        <v>89</v>
      </c>
      <c r="D3853" s="413"/>
      <c r="E3853" s="413">
        <v>12</v>
      </c>
    </row>
    <row r="3854" spans="1:5" ht="25.5">
      <c r="A3854" s="390">
        <v>6019</v>
      </c>
      <c r="B3854" s="418" t="s">
        <v>11236</v>
      </c>
      <c r="C3854" s="420" t="s">
        <v>89</v>
      </c>
      <c r="D3854" s="412"/>
      <c r="E3854" s="412">
        <v>40.18</v>
      </c>
    </row>
    <row r="3855" spans="1:5" ht="25.5">
      <c r="A3855" s="389">
        <v>6010</v>
      </c>
      <c r="B3855" s="419" t="s">
        <v>11237</v>
      </c>
      <c r="C3855" s="421" t="s">
        <v>89</v>
      </c>
      <c r="D3855" s="413"/>
      <c r="E3855" s="413">
        <v>69.14</v>
      </c>
    </row>
    <row r="3856" spans="1:5" ht="25.5">
      <c r="A3856" s="390">
        <v>6017</v>
      </c>
      <c r="B3856" s="418" t="s">
        <v>11238</v>
      </c>
      <c r="C3856" s="420" t="s">
        <v>89</v>
      </c>
      <c r="D3856" s="412"/>
      <c r="E3856" s="412">
        <v>54.76</v>
      </c>
    </row>
    <row r="3857" spans="1:5" ht="25.5">
      <c r="A3857" s="389">
        <v>6020</v>
      </c>
      <c r="B3857" s="419" t="s">
        <v>11239</v>
      </c>
      <c r="C3857" s="421" t="s">
        <v>89</v>
      </c>
      <c r="D3857" s="413"/>
      <c r="E3857" s="413">
        <v>24.13</v>
      </c>
    </row>
    <row r="3858" spans="1:5" ht="25.5">
      <c r="A3858" s="390">
        <v>6028</v>
      </c>
      <c r="B3858" s="418" t="s">
        <v>11240</v>
      </c>
      <c r="C3858" s="420" t="s">
        <v>89</v>
      </c>
      <c r="D3858" s="412"/>
      <c r="E3858" s="412">
        <v>96.3</v>
      </c>
    </row>
    <row r="3859" spans="1:5" ht="25.5">
      <c r="A3859" s="389">
        <v>6011</v>
      </c>
      <c r="B3859" s="419" t="s">
        <v>11241</v>
      </c>
      <c r="C3859" s="421" t="s">
        <v>89</v>
      </c>
      <c r="D3859" s="413"/>
      <c r="E3859" s="413">
        <v>199.71</v>
      </c>
    </row>
    <row r="3860" spans="1:5" ht="25.5">
      <c r="A3860" s="390">
        <v>6016</v>
      </c>
      <c r="B3860" s="418" t="s">
        <v>11242</v>
      </c>
      <c r="C3860" s="420" t="s">
        <v>89</v>
      </c>
      <c r="D3860" s="412"/>
      <c r="E3860" s="412">
        <v>25.46</v>
      </c>
    </row>
    <row r="3861" spans="1:5" ht="38.25">
      <c r="A3861" s="389">
        <v>6013</v>
      </c>
      <c r="B3861" s="419" t="s">
        <v>11243</v>
      </c>
      <c r="C3861" s="421" t="s">
        <v>89</v>
      </c>
      <c r="D3861" s="413"/>
      <c r="E3861" s="413">
        <v>76.02</v>
      </c>
    </row>
    <row r="3862" spans="1:5" ht="38.25">
      <c r="A3862" s="390">
        <v>6015</v>
      </c>
      <c r="B3862" s="418" t="s">
        <v>11244</v>
      </c>
      <c r="C3862" s="420" t="s">
        <v>89</v>
      </c>
      <c r="D3862" s="412"/>
      <c r="E3862" s="412">
        <v>110.55</v>
      </c>
    </row>
    <row r="3863" spans="1:5" ht="38.25">
      <c r="A3863" s="389">
        <v>6014</v>
      </c>
      <c r="B3863" s="419" t="s">
        <v>11245</v>
      </c>
      <c r="C3863" s="421" t="s">
        <v>89</v>
      </c>
      <c r="D3863" s="413"/>
      <c r="E3863" s="413">
        <v>105.69</v>
      </c>
    </row>
    <row r="3864" spans="1:5" ht="38.25">
      <c r="A3864" s="390">
        <v>6006</v>
      </c>
      <c r="B3864" s="418" t="s">
        <v>11246</v>
      </c>
      <c r="C3864" s="420" t="s">
        <v>89</v>
      </c>
      <c r="D3864" s="412"/>
      <c r="E3864" s="412">
        <v>55.05</v>
      </c>
    </row>
    <row r="3865" spans="1:5" ht="38.25">
      <c r="A3865" s="389">
        <v>6005</v>
      </c>
      <c r="B3865" s="419" t="s">
        <v>11247</v>
      </c>
      <c r="C3865" s="421" t="s">
        <v>89</v>
      </c>
      <c r="D3865" s="413"/>
      <c r="E3865" s="413">
        <v>62.1</v>
      </c>
    </row>
    <row r="3866" spans="1:5" ht="25.5">
      <c r="A3866" s="390">
        <v>6012</v>
      </c>
      <c r="B3866" s="418" t="s">
        <v>7393</v>
      </c>
      <c r="C3866" s="420" t="s">
        <v>89</v>
      </c>
      <c r="D3866" s="412"/>
      <c r="E3866" s="412">
        <v>369.27</v>
      </c>
    </row>
    <row r="3867" spans="1:5" ht="25.5">
      <c r="A3867" s="389">
        <v>6027</v>
      </c>
      <c r="B3867" s="419" t="s">
        <v>7394</v>
      </c>
      <c r="C3867" s="421" t="s">
        <v>89</v>
      </c>
      <c r="D3867" s="413"/>
      <c r="E3867" s="413">
        <v>629.27</v>
      </c>
    </row>
    <row r="3868" spans="1:5" ht="25.5">
      <c r="A3868" s="390">
        <v>11756</v>
      </c>
      <c r="B3868" s="418" t="s">
        <v>11248</v>
      </c>
      <c r="C3868" s="420" t="s">
        <v>89</v>
      </c>
      <c r="D3868" s="412"/>
      <c r="E3868" s="412">
        <v>29.66</v>
      </c>
    </row>
    <row r="3869" spans="1:5" ht="51">
      <c r="A3869" s="389">
        <v>10904</v>
      </c>
      <c r="B3869" s="419" t="s">
        <v>13677</v>
      </c>
      <c r="C3869" s="421" t="s">
        <v>89</v>
      </c>
      <c r="D3869" s="413"/>
      <c r="E3869" s="413">
        <v>101</v>
      </c>
    </row>
    <row r="3870" spans="1:5" ht="25.5">
      <c r="A3870" s="390">
        <v>6034</v>
      </c>
      <c r="B3870" s="418" t="s">
        <v>7395</v>
      </c>
      <c r="C3870" s="420" t="s">
        <v>89</v>
      </c>
      <c r="D3870" s="412"/>
      <c r="E3870" s="412">
        <v>7.39</v>
      </c>
    </row>
    <row r="3871" spans="1:5" ht="25.5">
      <c r="A3871" s="389">
        <v>11752</v>
      </c>
      <c r="B3871" s="419" t="s">
        <v>11249</v>
      </c>
      <c r="C3871" s="421" t="s">
        <v>89</v>
      </c>
      <c r="D3871" s="413"/>
      <c r="E3871" s="413">
        <v>17.100000000000001</v>
      </c>
    </row>
    <row r="3872" spans="1:5" ht="25.5">
      <c r="A3872" s="390">
        <v>11753</v>
      </c>
      <c r="B3872" s="418" t="s">
        <v>11250</v>
      </c>
      <c r="C3872" s="420" t="s">
        <v>89</v>
      </c>
      <c r="D3872" s="412"/>
      <c r="E3872" s="412">
        <v>20.420000000000002</v>
      </c>
    </row>
    <row r="3873" spans="1:5" ht="38.25">
      <c r="A3873" s="389">
        <v>6021</v>
      </c>
      <c r="B3873" s="419" t="s">
        <v>11251</v>
      </c>
      <c r="C3873" s="421" t="s">
        <v>89</v>
      </c>
      <c r="D3873" s="413"/>
      <c r="E3873" s="413">
        <v>56.66</v>
      </c>
    </row>
    <row r="3874" spans="1:5" ht="38.25">
      <c r="A3874" s="390">
        <v>6024</v>
      </c>
      <c r="B3874" s="418" t="s">
        <v>14871</v>
      </c>
      <c r="C3874" s="420" t="s">
        <v>89</v>
      </c>
      <c r="D3874" s="412"/>
      <c r="E3874" s="412">
        <v>58.57</v>
      </c>
    </row>
    <row r="3875" spans="1:5" ht="25.5">
      <c r="A3875" s="389">
        <v>6036</v>
      </c>
      <c r="B3875" s="419" t="s">
        <v>7396</v>
      </c>
      <c r="C3875" s="421" t="s">
        <v>89</v>
      </c>
      <c r="D3875" s="413"/>
      <c r="E3875" s="413">
        <v>10.07</v>
      </c>
    </row>
    <row r="3876" spans="1:5" ht="25.5">
      <c r="A3876" s="390">
        <v>6031</v>
      </c>
      <c r="B3876" s="418" t="s">
        <v>7397</v>
      </c>
      <c r="C3876" s="420" t="s">
        <v>89</v>
      </c>
      <c r="D3876" s="412"/>
      <c r="E3876" s="412">
        <v>11.85</v>
      </c>
    </row>
    <row r="3877" spans="1:5" ht="25.5">
      <c r="A3877" s="389">
        <v>6033</v>
      </c>
      <c r="B3877" s="419" t="s">
        <v>7398</v>
      </c>
      <c r="C3877" s="421" t="s">
        <v>89</v>
      </c>
      <c r="D3877" s="413"/>
      <c r="E3877" s="413">
        <v>15.79</v>
      </c>
    </row>
    <row r="3878" spans="1:5" ht="25.5">
      <c r="A3878" s="390">
        <v>11672</v>
      </c>
      <c r="B3878" s="418" t="s">
        <v>7399</v>
      </c>
      <c r="C3878" s="420" t="s">
        <v>89</v>
      </c>
      <c r="D3878" s="412"/>
      <c r="E3878" s="412">
        <v>34.369999999999997</v>
      </c>
    </row>
    <row r="3879" spans="1:5" ht="25.5">
      <c r="A3879" s="389">
        <v>11669</v>
      </c>
      <c r="B3879" s="419" t="s">
        <v>7400</v>
      </c>
      <c r="C3879" s="421" t="s">
        <v>89</v>
      </c>
      <c r="D3879" s="413"/>
      <c r="E3879" s="413">
        <v>28.45</v>
      </c>
    </row>
    <row r="3880" spans="1:5" ht="25.5">
      <c r="A3880" s="390">
        <v>11670</v>
      </c>
      <c r="B3880" s="418" t="s">
        <v>7401</v>
      </c>
      <c r="C3880" s="420" t="s">
        <v>89</v>
      </c>
      <c r="D3880" s="412"/>
      <c r="E3880" s="412">
        <v>12.53</v>
      </c>
    </row>
    <row r="3881" spans="1:5" ht="25.5">
      <c r="A3881" s="389">
        <v>20055</v>
      </c>
      <c r="B3881" s="419" t="s">
        <v>11252</v>
      </c>
      <c r="C3881" s="421" t="s">
        <v>89</v>
      </c>
      <c r="D3881" s="413"/>
      <c r="E3881" s="413">
        <v>21.51</v>
      </c>
    </row>
    <row r="3882" spans="1:5" ht="25.5">
      <c r="A3882" s="390">
        <v>11671</v>
      </c>
      <c r="B3882" s="418" t="s">
        <v>11253</v>
      </c>
      <c r="C3882" s="420" t="s">
        <v>89</v>
      </c>
      <c r="D3882" s="412"/>
      <c r="E3882" s="412">
        <v>50.06</v>
      </c>
    </row>
    <row r="3883" spans="1:5" ht="25.5">
      <c r="A3883" s="389">
        <v>6032</v>
      </c>
      <c r="B3883" s="419" t="s">
        <v>7402</v>
      </c>
      <c r="C3883" s="421" t="s">
        <v>89</v>
      </c>
      <c r="D3883" s="413"/>
      <c r="E3883" s="413">
        <v>15.01</v>
      </c>
    </row>
    <row r="3884" spans="1:5" ht="25.5">
      <c r="A3884" s="390">
        <v>11673</v>
      </c>
      <c r="B3884" s="418" t="s">
        <v>7403</v>
      </c>
      <c r="C3884" s="420" t="s">
        <v>89</v>
      </c>
      <c r="D3884" s="412"/>
      <c r="E3884" s="412">
        <v>11.82</v>
      </c>
    </row>
    <row r="3885" spans="1:5" ht="25.5">
      <c r="A3885" s="389">
        <v>11674</v>
      </c>
      <c r="B3885" s="419" t="s">
        <v>7404</v>
      </c>
      <c r="C3885" s="421" t="s">
        <v>89</v>
      </c>
      <c r="D3885" s="413"/>
      <c r="E3885" s="413">
        <v>15.22</v>
      </c>
    </row>
    <row r="3886" spans="1:5" ht="25.5">
      <c r="A3886" s="390">
        <v>11675</v>
      </c>
      <c r="B3886" s="418" t="s">
        <v>14872</v>
      </c>
      <c r="C3886" s="420" t="s">
        <v>89</v>
      </c>
      <c r="D3886" s="412"/>
      <c r="E3886" s="412">
        <v>21.22</v>
      </c>
    </row>
    <row r="3887" spans="1:5" ht="25.5">
      <c r="A3887" s="389">
        <v>11676</v>
      </c>
      <c r="B3887" s="419" t="s">
        <v>13678</v>
      </c>
      <c r="C3887" s="421" t="s">
        <v>89</v>
      </c>
      <c r="D3887" s="413"/>
      <c r="E3887" s="413">
        <v>28.11</v>
      </c>
    </row>
    <row r="3888" spans="1:5" ht="25.5">
      <c r="A3888" s="390">
        <v>11677</v>
      </c>
      <c r="B3888" s="418" t="s">
        <v>7405</v>
      </c>
      <c r="C3888" s="420" t="s">
        <v>89</v>
      </c>
      <c r="D3888" s="412"/>
      <c r="E3888" s="412">
        <v>33.380000000000003</v>
      </c>
    </row>
    <row r="3889" spans="1:5" ht="25.5">
      <c r="A3889" s="389">
        <v>11678</v>
      </c>
      <c r="B3889" s="419" t="s">
        <v>7406</v>
      </c>
      <c r="C3889" s="421" t="s">
        <v>89</v>
      </c>
      <c r="D3889" s="413"/>
      <c r="E3889" s="413">
        <v>58.26</v>
      </c>
    </row>
    <row r="3890" spans="1:5" ht="25.5">
      <c r="A3890" s="390">
        <v>11718</v>
      </c>
      <c r="B3890" s="418" t="s">
        <v>7407</v>
      </c>
      <c r="C3890" s="420" t="s">
        <v>89</v>
      </c>
      <c r="D3890" s="412"/>
      <c r="E3890" s="412">
        <v>18.489999999999998</v>
      </c>
    </row>
    <row r="3891" spans="1:5" ht="25.5">
      <c r="A3891" s="389">
        <v>6038</v>
      </c>
      <c r="B3891" s="419" t="s">
        <v>7408</v>
      </c>
      <c r="C3891" s="421" t="s">
        <v>89</v>
      </c>
      <c r="D3891" s="413"/>
      <c r="E3891" s="413">
        <v>16.739999999999998</v>
      </c>
    </row>
    <row r="3892" spans="1:5" ht="25.5">
      <c r="A3892" s="390">
        <v>11719</v>
      </c>
      <c r="B3892" s="418" t="s">
        <v>7409</v>
      </c>
      <c r="C3892" s="420" t="s">
        <v>89</v>
      </c>
      <c r="D3892" s="412"/>
      <c r="E3892" s="412">
        <v>17.61</v>
      </c>
    </row>
    <row r="3893" spans="1:5" ht="25.5">
      <c r="A3893" s="389">
        <v>6037</v>
      </c>
      <c r="B3893" s="419" t="s">
        <v>7410</v>
      </c>
      <c r="C3893" s="421" t="s">
        <v>89</v>
      </c>
      <c r="D3893" s="413"/>
      <c r="E3893" s="413">
        <v>15.88</v>
      </c>
    </row>
    <row r="3894" spans="1:5" ht="38.25">
      <c r="A3894" s="390">
        <v>13897</v>
      </c>
      <c r="B3894" s="418" t="s">
        <v>11254</v>
      </c>
      <c r="C3894" s="420" t="s">
        <v>89</v>
      </c>
      <c r="D3894" s="412"/>
      <c r="E3894" s="412">
        <v>3770.26</v>
      </c>
    </row>
    <row r="3895" spans="1:5" ht="38.25">
      <c r="A3895" s="389">
        <v>10640</v>
      </c>
      <c r="B3895" s="419" t="s">
        <v>11255</v>
      </c>
      <c r="C3895" s="421" t="s">
        <v>89</v>
      </c>
      <c r="D3895" s="413"/>
      <c r="E3895" s="413">
        <v>8165.6</v>
      </c>
    </row>
    <row r="3896" spans="1:5" ht="38.25">
      <c r="A3896" s="390">
        <v>11086</v>
      </c>
      <c r="B3896" s="418" t="s">
        <v>11256</v>
      </c>
      <c r="C3896" s="420" t="s">
        <v>52</v>
      </c>
      <c r="D3896" s="412"/>
      <c r="E3896" s="412">
        <v>48.91</v>
      </c>
    </row>
    <row r="3897" spans="1:5">
      <c r="A3897" s="389">
        <v>34356</v>
      </c>
      <c r="B3897" s="419" t="s">
        <v>7411</v>
      </c>
      <c r="C3897" s="421" t="s">
        <v>54</v>
      </c>
      <c r="D3897" s="413"/>
      <c r="E3897" s="413">
        <v>2.61</v>
      </c>
    </row>
    <row r="3898" spans="1:5">
      <c r="A3898" s="390">
        <v>34357</v>
      </c>
      <c r="B3898" s="418" t="s">
        <v>7412</v>
      </c>
      <c r="C3898" s="420" t="s">
        <v>54</v>
      </c>
      <c r="D3898" s="412"/>
      <c r="E3898" s="412">
        <v>2.9</v>
      </c>
    </row>
    <row r="3899" spans="1:5">
      <c r="A3899" s="389">
        <v>37329</v>
      </c>
      <c r="B3899" s="419" t="s">
        <v>11257</v>
      </c>
      <c r="C3899" s="421" t="s">
        <v>54</v>
      </c>
      <c r="D3899" s="413"/>
      <c r="E3899" s="413">
        <v>39.99</v>
      </c>
    </row>
    <row r="3900" spans="1:5">
      <c r="A3900" s="390">
        <v>37398</v>
      </c>
      <c r="B3900" s="418" t="s">
        <v>11258</v>
      </c>
      <c r="C3900" s="420" t="s">
        <v>54</v>
      </c>
      <c r="D3900" s="412"/>
      <c r="E3900" s="412">
        <v>51.18</v>
      </c>
    </row>
    <row r="3901" spans="1:5">
      <c r="A3901" s="389">
        <v>2510</v>
      </c>
      <c r="B3901" s="419" t="s">
        <v>7413</v>
      </c>
      <c r="C3901" s="421" t="s">
        <v>89</v>
      </c>
      <c r="D3901" s="413"/>
      <c r="E3901" s="413">
        <v>26.19</v>
      </c>
    </row>
    <row r="3902" spans="1:5" ht="51">
      <c r="A3902" s="390">
        <v>12359</v>
      </c>
      <c r="B3902" s="418" t="s">
        <v>13679</v>
      </c>
      <c r="C3902" s="420" t="s">
        <v>89</v>
      </c>
      <c r="D3902" s="412"/>
      <c r="E3902" s="412">
        <v>123.36</v>
      </c>
    </row>
    <row r="3903" spans="1:5" ht="25.5">
      <c r="A3903" s="389">
        <v>5320</v>
      </c>
      <c r="B3903" s="419" t="s">
        <v>7414</v>
      </c>
      <c r="C3903" s="421" t="s">
        <v>269</v>
      </c>
      <c r="D3903" s="413"/>
      <c r="E3903" s="413">
        <v>25.76</v>
      </c>
    </row>
    <row r="3904" spans="1:5" ht="25.5">
      <c r="A3904" s="390">
        <v>7353</v>
      </c>
      <c r="B3904" s="418" t="s">
        <v>11259</v>
      </c>
      <c r="C3904" s="420" t="s">
        <v>269</v>
      </c>
      <c r="D3904" s="412"/>
      <c r="E3904" s="412">
        <v>20.62</v>
      </c>
    </row>
    <row r="3905" spans="1:5">
      <c r="A3905" s="389">
        <v>10518</v>
      </c>
      <c r="B3905" s="419" t="s">
        <v>7415</v>
      </c>
      <c r="C3905" s="421" t="s">
        <v>89</v>
      </c>
      <c r="D3905" s="413"/>
      <c r="E3905" s="413">
        <v>18.12</v>
      </c>
    </row>
    <row r="3906" spans="1:5" ht="51">
      <c r="A3906" s="390">
        <v>6044</v>
      </c>
      <c r="B3906" s="418" t="s">
        <v>11260</v>
      </c>
      <c r="C3906" s="420" t="s">
        <v>19</v>
      </c>
      <c r="D3906" s="412"/>
      <c r="E3906" s="412">
        <v>90.72</v>
      </c>
    </row>
    <row r="3907" spans="1:5" ht="51">
      <c r="A3907" s="389">
        <v>6042</v>
      </c>
      <c r="B3907" s="419" t="s">
        <v>11261</v>
      </c>
      <c r="C3907" s="421" t="s">
        <v>19</v>
      </c>
      <c r="D3907" s="413"/>
      <c r="E3907" s="413">
        <v>72.900000000000006</v>
      </c>
    </row>
    <row r="3908" spans="1:5" ht="76.5">
      <c r="A3908" s="390">
        <v>6043</v>
      </c>
      <c r="B3908" s="418" t="s">
        <v>11262</v>
      </c>
      <c r="C3908" s="420" t="s">
        <v>19</v>
      </c>
      <c r="D3908" s="412"/>
      <c r="E3908" s="412">
        <v>81</v>
      </c>
    </row>
    <row r="3909" spans="1:5" ht="89.25">
      <c r="A3909" s="389">
        <v>36530</v>
      </c>
      <c r="B3909" s="419" t="s">
        <v>11263</v>
      </c>
      <c r="C3909" s="421" t="s">
        <v>89</v>
      </c>
      <c r="D3909" s="413"/>
      <c r="E3909" s="413">
        <v>191304.87</v>
      </c>
    </row>
    <row r="3910" spans="1:5" ht="89.25">
      <c r="A3910" s="390">
        <v>6046</v>
      </c>
      <c r="B3910" s="418" t="s">
        <v>11264</v>
      </c>
      <c r="C3910" s="420" t="s">
        <v>89</v>
      </c>
      <c r="D3910" s="412"/>
      <c r="E3910" s="412">
        <v>207500</v>
      </c>
    </row>
    <row r="3911" spans="1:5" ht="89.25">
      <c r="A3911" s="389">
        <v>36531</v>
      </c>
      <c r="B3911" s="419" t="s">
        <v>11265</v>
      </c>
      <c r="C3911" s="421" t="s">
        <v>89</v>
      </c>
      <c r="D3911" s="413"/>
      <c r="E3911" s="413">
        <v>215091.45</v>
      </c>
    </row>
    <row r="3912" spans="1:5" ht="25.5">
      <c r="A3912" s="390">
        <v>34684</v>
      </c>
      <c r="B3912" s="418" t="s">
        <v>11266</v>
      </c>
      <c r="C3912" s="420" t="s">
        <v>82</v>
      </c>
      <c r="D3912" s="412"/>
      <c r="E3912" s="412">
        <v>99.34</v>
      </c>
    </row>
    <row r="3913" spans="1:5" ht="38.25">
      <c r="A3913" s="389">
        <v>34683</v>
      </c>
      <c r="B3913" s="419" t="s">
        <v>14873</v>
      </c>
      <c r="C3913" s="421" t="s">
        <v>82</v>
      </c>
      <c r="D3913" s="413"/>
      <c r="E3913" s="413">
        <v>62.09</v>
      </c>
    </row>
    <row r="3914" spans="1:5" ht="38.25">
      <c r="A3914" s="390">
        <v>533</v>
      </c>
      <c r="B3914" s="418" t="s">
        <v>11267</v>
      </c>
      <c r="C3914" s="420" t="s">
        <v>82</v>
      </c>
      <c r="D3914" s="412"/>
      <c r="E3914" s="412">
        <v>12.4</v>
      </c>
    </row>
    <row r="3915" spans="1:5" ht="38.25">
      <c r="A3915" s="389">
        <v>10515</v>
      </c>
      <c r="B3915" s="419" t="s">
        <v>14874</v>
      </c>
      <c r="C3915" s="421" t="s">
        <v>82</v>
      </c>
      <c r="D3915" s="413"/>
      <c r="E3915" s="413">
        <v>31.96</v>
      </c>
    </row>
    <row r="3916" spans="1:5" ht="38.25">
      <c r="A3916" s="390">
        <v>536</v>
      </c>
      <c r="B3916" s="418" t="s">
        <v>11268</v>
      </c>
      <c r="C3916" s="420" t="s">
        <v>82</v>
      </c>
      <c r="D3916" s="412"/>
      <c r="E3916" s="412">
        <v>21</v>
      </c>
    </row>
    <row r="3917" spans="1:5" ht="38.25">
      <c r="A3917" s="389">
        <v>153</v>
      </c>
      <c r="B3917" s="419" t="s">
        <v>11269</v>
      </c>
      <c r="C3917" s="421" t="s">
        <v>269</v>
      </c>
      <c r="D3917" s="413"/>
      <c r="E3917" s="413">
        <v>69.97</v>
      </c>
    </row>
    <row r="3918" spans="1:5" ht="38.25">
      <c r="A3918" s="390">
        <v>34682</v>
      </c>
      <c r="B3918" s="418" t="s">
        <v>11270</v>
      </c>
      <c r="C3918" s="420" t="s">
        <v>82</v>
      </c>
      <c r="D3918" s="412"/>
      <c r="E3918" s="412">
        <v>47.48</v>
      </c>
    </row>
    <row r="3919" spans="1:5" ht="25.5">
      <c r="A3919" s="389">
        <v>1112</v>
      </c>
      <c r="B3919" s="419" t="s">
        <v>7416</v>
      </c>
      <c r="C3919" s="421" t="s">
        <v>86</v>
      </c>
      <c r="D3919" s="413"/>
      <c r="E3919" s="413">
        <v>14.81</v>
      </c>
    </row>
    <row r="3920" spans="1:5" ht="25.5">
      <c r="A3920" s="390">
        <v>10559</v>
      </c>
      <c r="B3920" s="418" t="s">
        <v>13680</v>
      </c>
      <c r="C3920" s="420" t="s">
        <v>89</v>
      </c>
      <c r="D3920" s="412"/>
      <c r="E3920" s="412">
        <v>2028.5</v>
      </c>
    </row>
    <row r="3921" spans="1:5" ht="25.5">
      <c r="A3921" s="389">
        <v>10664</v>
      </c>
      <c r="B3921" s="419" t="s">
        <v>13681</v>
      </c>
      <c r="C3921" s="421" t="s">
        <v>89</v>
      </c>
      <c r="D3921" s="413"/>
      <c r="E3921" s="413">
        <v>5513.03</v>
      </c>
    </row>
    <row r="3922" spans="1:5" ht="25.5">
      <c r="A3922" s="390">
        <v>25983</v>
      </c>
      <c r="B3922" s="418" t="s">
        <v>13682</v>
      </c>
      <c r="C3922" s="420" t="s">
        <v>82</v>
      </c>
      <c r="D3922" s="412"/>
      <c r="E3922" s="412">
        <v>196.18</v>
      </c>
    </row>
    <row r="3923" spans="1:5" ht="25.5">
      <c r="A3923" s="389">
        <v>10857</v>
      </c>
      <c r="B3923" s="419" t="s">
        <v>14875</v>
      </c>
      <c r="C3923" s="421" t="s">
        <v>86</v>
      </c>
      <c r="D3923" s="413"/>
      <c r="E3923" s="413">
        <v>4.21</v>
      </c>
    </row>
    <row r="3924" spans="1:5" ht="25.5">
      <c r="A3924" s="390">
        <v>4803</v>
      </c>
      <c r="B3924" s="418" t="s">
        <v>7417</v>
      </c>
      <c r="C3924" s="420" t="s">
        <v>86</v>
      </c>
      <c r="D3924" s="412"/>
      <c r="E3924" s="412">
        <v>18.68</v>
      </c>
    </row>
    <row r="3925" spans="1:5">
      <c r="A3925" s="389">
        <v>20231</v>
      </c>
      <c r="B3925" s="419" t="s">
        <v>7418</v>
      </c>
      <c r="C3925" s="421" t="s">
        <v>86</v>
      </c>
      <c r="D3925" s="413"/>
      <c r="E3925" s="413">
        <v>30.76</v>
      </c>
    </row>
    <row r="3926" spans="1:5" ht="25.5">
      <c r="A3926" s="390">
        <v>6186</v>
      </c>
      <c r="B3926" s="418" t="s">
        <v>7419</v>
      </c>
      <c r="C3926" s="420" t="s">
        <v>86</v>
      </c>
      <c r="D3926" s="412"/>
      <c r="E3926" s="412">
        <v>7.89</v>
      </c>
    </row>
    <row r="3927" spans="1:5" ht="25.5">
      <c r="A3927" s="389">
        <v>4829</v>
      </c>
      <c r="B3927" s="419" t="s">
        <v>7420</v>
      </c>
      <c r="C3927" s="421" t="s">
        <v>86</v>
      </c>
      <c r="D3927" s="413"/>
      <c r="E3927" s="413">
        <v>21.53</v>
      </c>
    </row>
    <row r="3928" spans="1:5" ht="25.5">
      <c r="A3928" s="390">
        <v>34680</v>
      </c>
      <c r="B3928" s="418" t="s">
        <v>11271</v>
      </c>
      <c r="C3928" s="420" t="s">
        <v>86</v>
      </c>
      <c r="D3928" s="412"/>
      <c r="E3928" s="412">
        <v>14.61</v>
      </c>
    </row>
    <row r="3929" spans="1:5">
      <c r="A3929" s="389">
        <v>4804</v>
      </c>
      <c r="B3929" s="419" t="s">
        <v>11272</v>
      </c>
      <c r="C3929" s="421" t="s">
        <v>86</v>
      </c>
      <c r="D3929" s="413"/>
      <c r="E3929" s="413">
        <v>5.96</v>
      </c>
    </row>
    <row r="3930" spans="1:5">
      <c r="A3930" s="390">
        <v>11573</v>
      </c>
      <c r="B3930" s="418" t="s">
        <v>11273</v>
      </c>
      <c r="C3930" s="420" t="s">
        <v>89</v>
      </c>
      <c r="D3930" s="412"/>
      <c r="E3930" s="412">
        <v>14.71</v>
      </c>
    </row>
    <row r="3931" spans="1:5" ht="25.5">
      <c r="A3931" s="389">
        <v>11575</v>
      </c>
      <c r="B3931" s="419" t="s">
        <v>7421</v>
      </c>
      <c r="C3931" s="421" t="s">
        <v>89</v>
      </c>
      <c r="D3931" s="413"/>
      <c r="E3931" s="413">
        <v>26.98</v>
      </c>
    </row>
    <row r="3932" spans="1:5">
      <c r="A3932" s="390">
        <v>11576</v>
      </c>
      <c r="B3932" s="418" t="s">
        <v>7422</v>
      </c>
      <c r="C3932" s="420" t="s">
        <v>89</v>
      </c>
      <c r="D3932" s="412"/>
      <c r="E3932" s="412">
        <v>28.34</v>
      </c>
    </row>
    <row r="3933" spans="1:5" ht="38.25">
      <c r="A3933" s="389">
        <v>20256</v>
      </c>
      <c r="B3933" s="419" t="s">
        <v>7423</v>
      </c>
      <c r="C3933" s="421" t="s">
        <v>89</v>
      </c>
      <c r="D3933" s="413"/>
      <c r="E3933" s="413">
        <v>2.42</v>
      </c>
    </row>
    <row r="3934" spans="1:5" ht="63.75">
      <c r="A3934" s="390">
        <v>13470</v>
      </c>
      <c r="B3934" s="418" t="s">
        <v>11274</v>
      </c>
      <c r="C3934" s="420" t="s">
        <v>89</v>
      </c>
      <c r="D3934" s="412"/>
      <c r="E3934" s="412">
        <v>344263.23</v>
      </c>
    </row>
    <row r="3935" spans="1:5" ht="51">
      <c r="A3935" s="389">
        <v>6066</v>
      </c>
      <c r="B3935" s="419" t="s">
        <v>11275</v>
      </c>
      <c r="C3935" s="421" t="s">
        <v>89</v>
      </c>
      <c r="D3935" s="413"/>
      <c r="E3935" s="413">
        <v>328102.78000000003</v>
      </c>
    </row>
    <row r="3936" spans="1:5" ht="51">
      <c r="A3936" s="390">
        <v>14511</v>
      </c>
      <c r="B3936" s="418" t="s">
        <v>11276</v>
      </c>
      <c r="C3936" s="420" t="s">
        <v>89</v>
      </c>
      <c r="D3936" s="412"/>
      <c r="E3936" s="412">
        <v>339685.25</v>
      </c>
    </row>
    <row r="3937" spans="1:5" ht="51">
      <c r="A3937" s="389">
        <v>10642</v>
      </c>
      <c r="B3937" s="419" t="s">
        <v>11277</v>
      </c>
      <c r="C3937" s="421" t="s">
        <v>89</v>
      </c>
      <c r="D3937" s="413"/>
      <c r="E3937" s="413">
        <v>320000</v>
      </c>
    </row>
    <row r="3938" spans="1:5" ht="63.75">
      <c r="A3938" s="390">
        <v>6063</v>
      </c>
      <c r="B3938" s="418" t="s">
        <v>11278</v>
      </c>
      <c r="C3938" s="420" t="s">
        <v>19</v>
      </c>
      <c r="D3938" s="412"/>
      <c r="E3938" s="412">
        <v>77.2</v>
      </c>
    </row>
    <row r="3939" spans="1:5" ht="63.75">
      <c r="A3939" s="389">
        <v>6051</v>
      </c>
      <c r="B3939" s="419" t="s">
        <v>11279</v>
      </c>
      <c r="C3939" s="421" t="s">
        <v>19</v>
      </c>
      <c r="D3939" s="413"/>
      <c r="E3939" s="413">
        <v>63.16</v>
      </c>
    </row>
    <row r="3940" spans="1:5" ht="51">
      <c r="A3940" s="390">
        <v>6054</v>
      </c>
      <c r="B3940" s="418" t="s">
        <v>11280</v>
      </c>
      <c r="C3940" s="420" t="s">
        <v>19</v>
      </c>
      <c r="D3940" s="412"/>
      <c r="E3940" s="412">
        <v>51.93</v>
      </c>
    </row>
    <row r="3941" spans="1:5" ht="38.25">
      <c r="A3941" s="389">
        <v>6050</v>
      </c>
      <c r="B3941" s="419" t="s">
        <v>11281</v>
      </c>
      <c r="C3941" s="421" t="s">
        <v>19</v>
      </c>
      <c r="D3941" s="413"/>
      <c r="E3941" s="413">
        <v>24.56</v>
      </c>
    </row>
    <row r="3942" spans="1:5" ht="38.25">
      <c r="A3942" s="390">
        <v>6049</v>
      </c>
      <c r="B3942" s="418" t="s">
        <v>11282</v>
      </c>
      <c r="C3942" s="420" t="s">
        <v>19</v>
      </c>
      <c r="D3942" s="412"/>
      <c r="E3942" s="412">
        <v>26.32</v>
      </c>
    </row>
    <row r="3943" spans="1:5" ht="63.75">
      <c r="A3943" s="389">
        <v>13469</v>
      </c>
      <c r="B3943" s="419" t="s">
        <v>11283</v>
      </c>
      <c r="C3943" s="421" t="s">
        <v>89</v>
      </c>
      <c r="D3943" s="413"/>
      <c r="E3943" s="413">
        <v>299856.93</v>
      </c>
    </row>
    <row r="3944" spans="1:5" ht="51">
      <c r="A3944" s="390">
        <v>6048</v>
      </c>
      <c r="B3944" s="418" t="s">
        <v>11284</v>
      </c>
      <c r="C3944" s="420" t="s">
        <v>19</v>
      </c>
      <c r="D3944" s="412"/>
      <c r="E3944" s="412">
        <v>26.32</v>
      </c>
    </row>
    <row r="3945" spans="1:5" ht="51">
      <c r="A3945" s="389">
        <v>6047</v>
      </c>
      <c r="B3945" s="419" t="s">
        <v>11285</v>
      </c>
      <c r="C3945" s="421" t="s">
        <v>19</v>
      </c>
      <c r="D3945" s="413"/>
      <c r="E3945" s="413">
        <v>24.56</v>
      </c>
    </row>
    <row r="3946" spans="1:5" ht="63.75">
      <c r="A3946" s="390">
        <v>14489</v>
      </c>
      <c r="B3946" s="418" t="s">
        <v>11286</v>
      </c>
      <c r="C3946" s="420" t="s">
        <v>89</v>
      </c>
      <c r="D3946" s="412"/>
      <c r="E3946" s="412">
        <v>283834.05</v>
      </c>
    </row>
    <row r="3947" spans="1:5" ht="51">
      <c r="A3947" s="389">
        <v>14626</v>
      </c>
      <c r="B3947" s="419" t="s">
        <v>11287</v>
      </c>
      <c r="C3947" s="421" t="s">
        <v>89</v>
      </c>
      <c r="D3947" s="413"/>
      <c r="E3947" s="413">
        <v>169550.34</v>
      </c>
    </row>
    <row r="3948" spans="1:5" ht="51">
      <c r="A3948" s="390">
        <v>13467</v>
      </c>
      <c r="B3948" s="418" t="s">
        <v>11288</v>
      </c>
      <c r="C3948" s="420" t="s">
        <v>89</v>
      </c>
      <c r="D3948" s="412"/>
      <c r="E3948" s="412">
        <v>292989.98</v>
      </c>
    </row>
    <row r="3949" spans="1:5" ht="63.75">
      <c r="A3949" s="389">
        <v>13600</v>
      </c>
      <c r="B3949" s="419" t="s">
        <v>11289</v>
      </c>
      <c r="C3949" s="421" t="s">
        <v>89</v>
      </c>
      <c r="D3949" s="413"/>
      <c r="E3949" s="413">
        <v>274678.08</v>
      </c>
    </row>
    <row r="3950" spans="1:5" ht="51">
      <c r="A3950" s="390">
        <v>36541</v>
      </c>
      <c r="B3950" s="418" t="s">
        <v>14876</v>
      </c>
      <c r="C3950" s="420" t="s">
        <v>89</v>
      </c>
      <c r="D3950" s="412"/>
      <c r="E3950" s="412">
        <v>213791.1</v>
      </c>
    </row>
    <row r="3951" spans="1:5" ht="63.75">
      <c r="A3951" s="389">
        <v>10646</v>
      </c>
      <c r="B3951" s="419" t="s">
        <v>11290</v>
      </c>
      <c r="C3951" s="421" t="s">
        <v>89</v>
      </c>
      <c r="D3951" s="413"/>
      <c r="E3951" s="413">
        <v>204754.21</v>
      </c>
    </row>
    <row r="3952" spans="1:5" ht="63.75">
      <c r="A3952" s="390">
        <v>6058</v>
      </c>
      <c r="B3952" s="418" t="s">
        <v>13683</v>
      </c>
      <c r="C3952" s="420" t="s">
        <v>19</v>
      </c>
      <c r="D3952" s="412"/>
      <c r="E3952" s="412">
        <v>63.16</v>
      </c>
    </row>
    <row r="3953" spans="1:5" ht="63.75">
      <c r="A3953" s="389">
        <v>6065</v>
      </c>
      <c r="B3953" s="419" t="s">
        <v>11291</v>
      </c>
      <c r="C3953" s="421" t="s">
        <v>19</v>
      </c>
      <c r="D3953" s="413"/>
      <c r="E3953" s="413">
        <v>63.16</v>
      </c>
    </row>
    <row r="3954" spans="1:5" ht="51">
      <c r="A3954" s="390">
        <v>6052</v>
      </c>
      <c r="B3954" s="418" t="s">
        <v>11292</v>
      </c>
      <c r="C3954" s="420" t="s">
        <v>19</v>
      </c>
      <c r="D3954" s="412"/>
      <c r="E3954" s="412">
        <v>63.16</v>
      </c>
    </row>
    <row r="3955" spans="1:5" ht="51">
      <c r="A3955" s="389">
        <v>6056</v>
      </c>
      <c r="B3955" s="419" t="s">
        <v>11293</v>
      </c>
      <c r="C3955" s="421" t="s">
        <v>19</v>
      </c>
      <c r="D3955" s="413"/>
      <c r="E3955" s="413">
        <v>60</v>
      </c>
    </row>
    <row r="3956" spans="1:5" ht="63.75">
      <c r="A3956" s="390">
        <v>6059</v>
      </c>
      <c r="B3956" s="418" t="s">
        <v>14877</v>
      </c>
      <c r="C3956" s="420" t="s">
        <v>19</v>
      </c>
      <c r="D3956" s="412"/>
      <c r="E3956" s="412">
        <v>62.46</v>
      </c>
    </row>
    <row r="3957" spans="1:5" ht="51">
      <c r="A3957" s="389">
        <v>10758</v>
      </c>
      <c r="B3957" s="419" t="s">
        <v>11294</v>
      </c>
      <c r="C3957" s="421" t="s">
        <v>19</v>
      </c>
      <c r="D3957" s="413"/>
      <c r="E3957" s="413">
        <v>49.12</v>
      </c>
    </row>
    <row r="3958" spans="1:5" ht="51">
      <c r="A3958" s="390">
        <v>6060</v>
      </c>
      <c r="B3958" s="418" t="s">
        <v>11295</v>
      </c>
      <c r="C3958" s="420" t="s">
        <v>19</v>
      </c>
      <c r="D3958" s="412"/>
      <c r="E3958" s="412">
        <v>63.16</v>
      </c>
    </row>
    <row r="3959" spans="1:5" ht="51">
      <c r="A3959" s="389">
        <v>13881</v>
      </c>
      <c r="B3959" s="419" t="s">
        <v>11296</v>
      </c>
      <c r="C3959" s="421" t="s">
        <v>89</v>
      </c>
      <c r="D3959" s="413"/>
      <c r="E3959" s="413">
        <v>109871.23</v>
      </c>
    </row>
    <row r="3960" spans="1:5" ht="38.25">
      <c r="A3960" s="390">
        <v>13468</v>
      </c>
      <c r="B3960" s="418" t="s">
        <v>11297</v>
      </c>
      <c r="C3960" s="420" t="s">
        <v>89</v>
      </c>
      <c r="D3960" s="412"/>
      <c r="E3960" s="412">
        <v>153179.04</v>
      </c>
    </row>
    <row r="3961" spans="1:5" ht="38.25">
      <c r="A3961" s="389">
        <v>13365</v>
      </c>
      <c r="B3961" s="419" t="s">
        <v>11298</v>
      </c>
      <c r="C3961" s="421" t="s">
        <v>89</v>
      </c>
      <c r="D3961" s="413"/>
      <c r="E3961" s="413">
        <v>173069.18</v>
      </c>
    </row>
    <row r="3962" spans="1:5" ht="51">
      <c r="A3962" s="390">
        <v>11282</v>
      </c>
      <c r="B3962" s="418" t="s">
        <v>11299</v>
      </c>
      <c r="C3962" s="420" t="s">
        <v>89</v>
      </c>
      <c r="D3962" s="412"/>
      <c r="E3962" s="412">
        <v>114449.18</v>
      </c>
    </row>
    <row r="3963" spans="1:5" ht="63.75">
      <c r="A3963" s="389">
        <v>6062</v>
      </c>
      <c r="B3963" s="419" t="s">
        <v>11300</v>
      </c>
      <c r="C3963" s="421" t="s">
        <v>19</v>
      </c>
      <c r="D3963" s="413"/>
      <c r="E3963" s="413">
        <v>70.88</v>
      </c>
    </row>
    <row r="3964" spans="1:5" ht="51">
      <c r="A3964" s="390">
        <v>6068</v>
      </c>
      <c r="B3964" s="418" t="s">
        <v>11301</v>
      </c>
      <c r="C3964" s="420" t="s">
        <v>89</v>
      </c>
      <c r="D3964" s="412"/>
      <c r="E3964" s="412">
        <v>242869.38</v>
      </c>
    </row>
    <row r="3965" spans="1:5" ht="63.75">
      <c r="A3965" s="389">
        <v>6070</v>
      </c>
      <c r="B3965" s="419" t="s">
        <v>11302</v>
      </c>
      <c r="C3965" s="421" t="s">
        <v>89</v>
      </c>
      <c r="D3965" s="413"/>
      <c r="E3965" s="413">
        <v>50243.71</v>
      </c>
    </row>
    <row r="3966" spans="1:5" ht="63.75">
      <c r="A3966" s="390">
        <v>14513</v>
      </c>
      <c r="B3966" s="418" t="s">
        <v>11303</v>
      </c>
      <c r="C3966" s="420" t="s">
        <v>89</v>
      </c>
      <c r="D3966" s="412"/>
      <c r="E3966" s="412">
        <v>231871.52</v>
      </c>
    </row>
    <row r="3967" spans="1:5" ht="51">
      <c r="A3967" s="389">
        <v>6069</v>
      </c>
      <c r="B3967" s="419" t="s">
        <v>11304</v>
      </c>
      <c r="C3967" s="421" t="s">
        <v>89</v>
      </c>
      <c r="D3967" s="413"/>
      <c r="E3967" s="413">
        <v>69819.899999999994</v>
      </c>
    </row>
    <row r="3968" spans="1:5" ht="51">
      <c r="A3968" s="390">
        <v>6067</v>
      </c>
      <c r="B3968" s="418" t="s">
        <v>11305</v>
      </c>
      <c r="C3968" s="420" t="s">
        <v>89</v>
      </c>
      <c r="D3968" s="412"/>
      <c r="E3968" s="412">
        <v>180204.45</v>
      </c>
    </row>
    <row r="3969" spans="1:5" ht="25.5">
      <c r="A3969" s="389">
        <v>36532</v>
      </c>
      <c r="B3969" s="419" t="s">
        <v>11306</v>
      </c>
      <c r="C3969" s="421" t="s">
        <v>89</v>
      </c>
      <c r="D3969" s="413"/>
      <c r="E3969" s="413">
        <v>5005.5</v>
      </c>
    </row>
    <row r="3970" spans="1:5" ht="25.5">
      <c r="A3970" s="390">
        <v>11578</v>
      </c>
      <c r="B3970" s="418" t="s">
        <v>7424</v>
      </c>
      <c r="C3970" s="420" t="s">
        <v>89</v>
      </c>
      <c r="D3970" s="412"/>
      <c r="E3970" s="412">
        <v>7.21</v>
      </c>
    </row>
    <row r="3971" spans="1:5" ht="25.5">
      <c r="A3971" s="389">
        <v>11577</v>
      </c>
      <c r="B3971" s="419" t="s">
        <v>7425</v>
      </c>
      <c r="C3971" s="421" t="s">
        <v>89</v>
      </c>
      <c r="D3971" s="413"/>
      <c r="E3971" s="413">
        <v>4.92</v>
      </c>
    </row>
    <row r="3972" spans="1:5" ht="25.5">
      <c r="A3972" s="390">
        <v>1115</v>
      </c>
      <c r="B3972" s="418" t="s">
        <v>7426</v>
      </c>
      <c r="C3972" s="420" t="s">
        <v>86</v>
      </c>
      <c r="D3972" s="412"/>
      <c r="E3972" s="412">
        <v>9.9600000000000009</v>
      </c>
    </row>
    <row r="3973" spans="1:5" ht="25.5">
      <c r="A3973" s="389">
        <v>1116</v>
      </c>
      <c r="B3973" s="419" t="s">
        <v>7427</v>
      </c>
      <c r="C3973" s="421" t="s">
        <v>86</v>
      </c>
      <c r="D3973" s="413"/>
      <c r="E3973" s="413">
        <v>12.13</v>
      </c>
    </row>
    <row r="3974" spans="1:5" ht="25.5">
      <c r="A3974" s="390">
        <v>1111</v>
      </c>
      <c r="B3974" s="418" t="s">
        <v>7428</v>
      </c>
      <c r="C3974" s="420" t="s">
        <v>86</v>
      </c>
      <c r="D3974" s="412"/>
      <c r="E3974" s="412">
        <v>20.53</v>
      </c>
    </row>
    <row r="3975" spans="1:5" ht="25.5">
      <c r="A3975" s="389">
        <v>1114</v>
      </c>
      <c r="B3975" s="419" t="s">
        <v>7429</v>
      </c>
      <c r="C3975" s="421" t="s">
        <v>86</v>
      </c>
      <c r="D3975" s="413"/>
      <c r="E3975" s="413">
        <v>18.04</v>
      </c>
    </row>
    <row r="3976" spans="1:5" ht="25.5">
      <c r="A3976" s="390">
        <v>1113</v>
      </c>
      <c r="B3976" s="418" t="s">
        <v>7430</v>
      </c>
      <c r="C3976" s="420" t="s">
        <v>86</v>
      </c>
      <c r="D3976" s="412"/>
      <c r="E3976" s="412">
        <v>12.35</v>
      </c>
    </row>
    <row r="3977" spans="1:5" ht="25.5">
      <c r="A3977" s="389">
        <v>20215</v>
      </c>
      <c r="B3977" s="419" t="s">
        <v>7431</v>
      </c>
      <c r="C3977" s="421" t="s">
        <v>89</v>
      </c>
      <c r="D3977" s="413"/>
      <c r="E3977" s="413">
        <v>15.5</v>
      </c>
    </row>
    <row r="3978" spans="1:5" ht="25.5">
      <c r="A3978" s="390">
        <v>20214</v>
      </c>
      <c r="B3978" s="418" t="s">
        <v>7432</v>
      </c>
      <c r="C3978" s="420" t="s">
        <v>89</v>
      </c>
      <c r="D3978" s="412"/>
      <c r="E3978" s="412">
        <v>28.23</v>
      </c>
    </row>
    <row r="3979" spans="1:5" ht="25.5">
      <c r="A3979" s="389">
        <v>7237</v>
      </c>
      <c r="B3979" s="419" t="s">
        <v>7433</v>
      </c>
      <c r="C3979" s="421" t="s">
        <v>89</v>
      </c>
      <c r="D3979" s="413"/>
      <c r="E3979" s="413">
        <v>16.329999999999998</v>
      </c>
    </row>
    <row r="3980" spans="1:5" ht="38.25">
      <c r="A3980" s="390">
        <v>11064</v>
      </c>
      <c r="B3980" s="418" t="s">
        <v>7434</v>
      </c>
      <c r="C3980" s="420" t="s">
        <v>89</v>
      </c>
      <c r="D3980" s="412"/>
      <c r="E3980" s="412">
        <v>11.97</v>
      </c>
    </row>
    <row r="3981" spans="1:5">
      <c r="A3981" s="389">
        <v>16</v>
      </c>
      <c r="B3981" s="419" t="s">
        <v>7435</v>
      </c>
      <c r="C3981" s="421" t="s">
        <v>54</v>
      </c>
      <c r="D3981" s="413"/>
      <c r="E3981" s="413">
        <v>2.88</v>
      </c>
    </row>
    <row r="3982" spans="1:5" ht="25.5">
      <c r="A3982" s="390">
        <v>11757</v>
      </c>
      <c r="B3982" s="418" t="s">
        <v>13684</v>
      </c>
      <c r="C3982" s="420" t="s">
        <v>89</v>
      </c>
      <c r="D3982" s="412"/>
      <c r="E3982" s="412">
        <v>38</v>
      </c>
    </row>
    <row r="3983" spans="1:5" ht="25.5">
      <c r="A3983" s="389">
        <v>11758</v>
      </c>
      <c r="B3983" s="419" t="s">
        <v>7436</v>
      </c>
      <c r="C3983" s="421" t="s">
        <v>89</v>
      </c>
      <c r="D3983" s="413"/>
      <c r="E3983" s="413">
        <v>28.53</v>
      </c>
    </row>
    <row r="3984" spans="1:5" ht="25.5">
      <c r="A3984" s="390">
        <v>37526</v>
      </c>
      <c r="B3984" s="418" t="s">
        <v>13685</v>
      </c>
      <c r="C3984" s="420" t="s">
        <v>89</v>
      </c>
      <c r="D3984" s="412"/>
      <c r="E3984" s="412">
        <v>2.35</v>
      </c>
    </row>
    <row r="3985" spans="1:5" ht="25.5">
      <c r="A3985" s="389">
        <v>6076</v>
      </c>
      <c r="B3985" s="419" t="s">
        <v>7437</v>
      </c>
      <c r="C3985" s="421" t="s">
        <v>52</v>
      </c>
      <c r="D3985" s="413"/>
      <c r="E3985" s="413">
        <v>59.42</v>
      </c>
    </row>
    <row r="3986" spans="1:5" ht="25.5">
      <c r="A3986" s="390">
        <v>12413</v>
      </c>
      <c r="B3986" s="418" t="s">
        <v>14878</v>
      </c>
      <c r="C3986" s="420" t="s">
        <v>89</v>
      </c>
      <c r="D3986" s="412"/>
      <c r="E3986" s="412">
        <v>134.84</v>
      </c>
    </row>
    <row r="3987" spans="1:5" ht="25.5">
      <c r="A3987" s="389">
        <v>13109</v>
      </c>
      <c r="B3987" s="419" t="s">
        <v>7438</v>
      </c>
      <c r="C3987" s="421" t="s">
        <v>89</v>
      </c>
      <c r="D3987" s="413"/>
      <c r="E3987" s="413">
        <v>163.06</v>
      </c>
    </row>
    <row r="3988" spans="1:5" ht="25.5">
      <c r="A3988" s="390">
        <v>13110</v>
      </c>
      <c r="B3988" s="418" t="s">
        <v>7439</v>
      </c>
      <c r="C3988" s="420" t="s">
        <v>89</v>
      </c>
      <c r="D3988" s="412"/>
      <c r="E3988" s="412">
        <v>214.59</v>
      </c>
    </row>
    <row r="3989" spans="1:5" ht="25.5">
      <c r="A3989" s="389">
        <v>7581</v>
      </c>
      <c r="B3989" s="419" t="s">
        <v>13686</v>
      </c>
      <c r="C3989" s="421" t="s">
        <v>89</v>
      </c>
      <c r="D3989" s="413"/>
      <c r="E3989" s="413">
        <v>1.95</v>
      </c>
    </row>
    <row r="3990" spans="1:5" ht="25.5">
      <c r="A3990" s="390">
        <v>37373</v>
      </c>
      <c r="B3990" s="418" t="s">
        <v>7440</v>
      </c>
      <c r="C3990" s="420" t="s">
        <v>19</v>
      </c>
      <c r="D3990" s="412"/>
      <c r="E3990" s="412">
        <v>0.04</v>
      </c>
    </row>
    <row r="3991" spans="1:5" ht="38.25">
      <c r="A3991" s="389">
        <v>4734</v>
      </c>
      <c r="B3991" s="419" t="s">
        <v>11307</v>
      </c>
      <c r="C3991" s="421" t="s">
        <v>52</v>
      </c>
      <c r="D3991" s="413"/>
      <c r="E3991" s="413">
        <v>69.61</v>
      </c>
    </row>
    <row r="3992" spans="1:5">
      <c r="A3992" s="390">
        <v>6085</v>
      </c>
      <c r="B3992" s="418" t="s">
        <v>442</v>
      </c>
      <c r="C3992" s="420" t="s">
        <v>269</v>
      </c>
      <c r="D3992" s="412"/>
      <c r="E3992" s="412">
        <v>10.68</v>
      </c>
    </row>
    <row r="3993" spans="1:5">
      <c r="A3993" s="389">
        <v>6090</v>
      </c>
      <c r="B3993" s="419" t="s">
        <v>7441</v>
      </c>
      <c r="C3993" s="421" t="s">
        <v>269</v>
      </c>
      <c r="D3993" s="413"/>
      <c r="E3993" s="413">
        <v>12.46</v>
      </c>
    </row>
    <row r="3994" spans="1:5" ht="25.5">
      <c r="A3994" s="390">
        <v>11622</v>
      </c>
      <c r="B3994" s="418" t="s">
        <v>11308</v>
      </c>
      <c r="C3994" s="420" t="s">
        <v>54</v>
      </c>
      <c r="D3994" s="412"/>
      <c r="E3994" s="412">
        <v>45.26</v>
      </c>
    </row>
    <row r="3995" spans="1:5" ht="38.25">
      <c r="A3995" s="389">
        <v>142</v>
      </c>
      <c r="B3995" s="419" t="s">
        <v>11309</v>
      </c>
      <c r="C3995" s="421" t="s">
        <v>2716</v>
      </c>
      <c r="D3995" s="413"/>
      <c r="E3995" s="413">
        <v>23.76</v>
      </c>
    </row>
    <row r="3996" spans="1:5" ht="38.25">
      <c r="A3996" s="390">
        <v>6105</v>
      </c>
      <c r="B3996" s="418" t="s">
        <v>14879</v>
      </c>
      <c r="C3996" s="420" t="s">
        <v>89</v>
      </c>
      <c r="D3996" s="412"/>
      <c r="E3996" s="412">
        <v>11.56</v>
      </c>
    </row>
    <row r="3997" spans="1:5" ht="25.5">
      <c r="A3997" s="389">
        <v>6106</v>
      </c>
      <c r="B3997" s="419" t="s">
        <v>7442</v>
      </c>
      <c r="C3997" s="421" t="s">
        <v>89</v>
      </c>
      <c r="D3997" s="413"/>
      <c r="E3997" s="413">
        <v>11.73</v>
      </c>
    </row>
    <row r="3998" spans="1:5" ht="25.5">
      <c r="A3998" s="390">
        <v>6107</v>
      </c>
      <c r="B3998" s="418" t="s">
        <v>7443</v>
      </c>
      <c r="C3998" s="420" t="s">
        <v>89</v>
      </c>
      <c r="D3998" s="412"/>
      <c r="E3998" s="412">
        <v>19.38</v>
      </c>
    </row>
    <row r="3999" spans="1:5" ht="25.5">
      <c r="A3999" s="389">
        <v>6108</v>
      </c>
      <c r="B3999" s="419" t="s">
        <v>7444</v>
      </c>
      <c r="C3999" s="421" t="s">
        <v>89</v>
      </c>
      <c r="D3999" s="413"/>
      <c r="E3999" s="413">
        <v>20.39</v>
      </c>
    </row>
    <row r="4000" spans="1:5" ht="25.5">
      <c r="A4000" s="390">
        <v>6109</v>
      </c>
      <c r="B4000" s="418" t="s">
        <v>7445</v>
      </c>
      <c r="C4000" s="420" t="s">
        <v>89</v>
      </c>
      <c r="D4000" s="412"/>
      <c r="E4000" s="412">
        <v>20.59</v>
      </c>
    </row>
    <row r="4001" spans="1:5" ht="63.75">
      <c r="A4001" s="389">
        <v>38653</v>
      </c>
      <c r="B4001" s="419" t="s">
        <v>11310</v>
      </c>
      <c r="C4001" s="421" t="s">
        <v>89</v>
      </c>
      <c r="D4001" s="413"/>
      <c r="E4001" s="413">
        <v>43253</v>
      </c>
    </row>
    <row r="4002" spans="1:5" ht="63.75">
      <c r="A4002" s="390">
        <v>38652</v>
      </c>
      <c r="B4002" s="418" t="s">
        <v>11311</v>
      </c>
      <c r="C4002" s="420" t="s">
        <v>89</v>
      </c>
      <c r="D4002" s="412"/>
      <c r="E4002" s="412">
        <v>113294</v>
      </c>
    </row>
    <row r="4003" spans="1:5" ht="38.25">
      <c r="A4003" s="389">
        <v>14618</v>
      </c>
      <c r="B4003" s="419" t="s">
        <v>13687</v>
      </c>
      <c r="C4003" s="421" t="s">
        <v>89</v>
      </c>
      <c r="D4003" s="413"/>
      <c r="E4003" s="413">
        <v>849.42</v>
      </c>
    </row>
    <row r="4004" spans="1:5" ht="25.5">
      <c r="A4004" s="390">
        <v>12817</v>
      </c>
      <c r="B4004" s="418" t="s">
        <v>7446</v>
      </c>
      <c r="C4004" s="420" t="s">
        <v>89</v>
      </c>
      <c r="D4004" s="412"/>
      <c r="E4004" s="412">
        <v>311.74</v>
      </c>
    </row>
    <row r="4005" spans="1:5" ht="25.5">
      <c r="A4005" s="389">
        <v>12818</v>
      </c>
      <c r="B4005" s="419" t="s">
        <v>7447</v>
      </c>
      <c r="C4005" s="421" t="s">
        <v>89</v>
      </c>
      <c r="D4005" s="413"/>
      <c r="E4005" s="413">
        <v>335.83</v>
      </c>
    </row>
    <row r="4006" spans="1:5" ht="25.5">
      <c r="A4006" s="390">
        <v>12819</v>
      </c>
      <c r="B4006" s="418" t="s">
        <v>7448</v>
      </c>
      <c r="C4006" s="420" t="s">
        <v>89</v>
      </c>
      <c r="D4006" s="412"/>
      <c r="E4006" s="412">
        <v>383.99</v>
      </c>
    </row>
    <row r="4007" spans="1:5" ht="25.5">
      <c r="A4007" s="389">
        <v>12820</v>
      </c>
      <c r="B4007" s="419" t="s">
        <v>7449</v>
      </c>
      <c r="C4007" s="421" t="s">
        <v>89</v>
      </c>
      <c r="D4007" s="413"/>
      <c r="E4007" s="413">
        <v>386.35</v>
      </c>
    </row>
    <row r="4008" spans="1:5">
      <c r="A4008" s="390">
        <v>12821</v>
      </c>
      <c r="B4008" s="418" t="s">
        <v>7450</v>
      </c>
      <c r="C4008" s="420" t="s">
        <v>89</v>
      </c>
      <c r="D4008" s="412"/>
      <c r="E4008" s="412">
        <v>380.21</v>
      </c>
    </row>
    <row r="4009" spans="1:5">
      <c r="A4009" s="389">
        <v>13887</v>
      </c>
      <c r="B4009" s="419" t="s">
        <v>11312</v>
      </c>
      <c r="C4009" s="421" t="s">
        <v>89</v>
      </c>
      <c r="D4009" s="413"/>
      <c r="E4009" s="413">
        <v>244.66</v>
      </c>
    </row>
    <row r="4010" spans="1:5">
      <c r="A4010" s="390">
        <v>6110</v>
      </c>
      <c r="B4010" s="418" t="s">
        <v>11313</v>
      </c>
      <c r="C4010" s="420" t="s">
        <v>19</v>
      </c>
      <c r="D4010" s="412"/>
      <c r="E4010" s="412">
        <v>12.49</v>
      </c>
    </row>
    <row r="4011" spans="1:5">
      <c r="A4011" s="389">
        <v>6111</v>
      </c>
      <c r="B4011" s="419" t="s">
        <v>40</v>
      </c>
      <c r="C4011" s="421" t="s">
        <v>19</v>
      </c>
      <c r="D4011" s="413"/>
      <c r="E4011" s="413">
        <v>8.25</v>
      </c>
    </row>
    <row r="4012" spans="1:5" ht="38.25">
      <c r="A4012" s="390">
        <v>25950</v>
      </c>
      <c r="B4012" s="418" t="s">
        <v>7451</v>
      </c>
      <c r="C4012" s="420" t="s">
        <v>52</v>
      </c>
      <c r="D4012" s="412"/>
      <c r="E4012" s="412">
        <v>27.37</v>
      </c>
    </row>
    <row r="4013" spans="1:5" ht="25.5">
      <c r="A4013" s="389">
        <v>6136</v>
      </c>
      <c r="B4013" s="419" t="s">
        <v>7452</v>
      </c>
      <c r="C4013" s="421" t="s">
        <v>89</v>
      </c>
      <c r="D4013" s="413"/>
      <c r="E4013" s="413">
        <v>89.45</v>
      </c>
    </row>
    <row r="4014" spans="1:5">
      <c r="A4014" s="390">
        <v>11760</v>
      </c>
      <c r="B4014" s="418" t="s">
        <v>7453</v>
      </c>
      <c r="C4014" s="420" t="s">
        <v>89</v>
      </c>
      <c r="D4014" s="412"/>
      <c r="E4014" s="412">
        <v>111.92</v>
      </c>
    </row>
    <row r="4015" spans="1:5">
      <c r="A4015" s="389">
        <v>6150</v>
      </c>
      <c r="B4015" s="419" t="s">
        <v>7454</v>
      </c>
      <c r="C4015" s="421" t="s">
        <v>89</v>
      </c>
      <c r="D4015" s="413"/>
      <c r="E4015" s="413">
        <v>111.21</v>
      </c>
    </row>
    <row r="4016" spans="1:5" ht="25.5">
      <c r="A4016" s="390">
        <v>20262</v>
      </c>
      <c r="B4016" s="418" t="s">
        <v>7455</v>
      </c>
      <c r="C4016" s="420" t="s">
        <v>89</v>
      </c>
      <c r="D4016" s="412"/>
      <c r="E4016" s="412">
        <v>13.5</v>
      </c>
    </row>
    <row r="4017" spans="1:5" ht="25.5">
      <c r="A4017" s="389">
        <v>20261</v>
      </c>
      <c r="B4017" s="419" t="s">
        <v>7456</v>
      </c>
      <c r="C4017" s="421" t="s">
        <v>89</v>
      </c>
      <c r="D4017" s="413"/>
      <c r="E4017" s="413">
        <v>14.31</v>
      </c>
    </row>
    <row r="4018" spans="1:5" ht="25.5">
      <c r="A4018" s="390">
        <v>6148</v>
      </c>
      <c r="B4018" s="418" t="s">
        <v>11314</v>
      </c>
      <c r="C4018" s="420" t="s">
        <v>89</v>
      </c>
      <c r="D4018" s="412"/>
      <c r="E4018" s="412">
        <v>5.67</v>
      </c>
    </row>
    <row r="4019" spans="1:5" ht="25.5">
      <c r="A4019" s="389">
        <v>6145</v>
      </c>
      <c r="B4019" s="419" t="s">
        <v>11315</v>
      </c>
      <c r="C4019" s="421" t="s">
        <v>89</v>
      </c>
      <c r="D4019" s="413"/>
      <c r="E4019" s="413">
        <v>10.16</v>
      </c>
    </row>
    <row r="4020" spans="1:5" ht="25.5">
      <c r="A4020" s="390">
        <v>6149</v>
      </c>
      <c r="B4020" s="418" t="s">
        <v>11316</v>
      </c>
      <c r="C4020" s="420" t="s">
        <v>89</v>
      </c>
      <c r="D4020" s="412"/>
      <c r="E4020" s="412">
        <v>9.59</v>
      </c>
    </row>
    <row r="4021" spans="1:5" ht="25.5">
      <c r="A4021" s="389">
        <v>6146</v>
      </c>
      <c r="B4021" s="419" t="s">
        <v>11317</v>
      </c>
      <c r="C4021" s="421" t="s">
        <v>89</v>
      </c>
      <c r="D4021" s="413"/>
      <c r="E4021" s="413">
        <v>10.17</v>
      </c>
    </row>
    <row r="4022" spans="1:5" ht="25.5">
      <c r="A4022" s="390">
        <v>26026</v>
      </c>
      <c r="B4022" s="418" t="s">
        <v>13688</v>
      </c>
      <c r="C4022" s="420" t="s">
        <v>54</v>
      </c>
      <c r="D4022" s="412"/>
      <c r="E4022" s="412">
        <v>1.94</v>
      </c>
    </row>
    <row r="4023" spans="1:5">
      <c r="A4023" s="389">
        <v>20250</v>
      </c>
      <c r="B4023" s="419" t="s">
        <v>7457</v>
      </c>
      <c r="C4023" s="421" t="s">
        <v>54</v>
      </c>
      <c r="D4023" s="413"/>
      <c r="E4023" s="413">
        <v>10.58</v>
      </c>
    </row>
    <row r="4024" spans="1:5">
      <c r="A4024" s="390">
        <v>7</v>
      </c>
      <c r="B4024" s="418" t="s">
        <v>7458</v>
      </c>
      <c r="C4024" s="420" t="s">
        <v>54</v>
      </c>
      <c r="D4024" s="412"/>
      <c r="E4024" s="412">
        <v>3.84</v>
      </c>
    </row>
    <row r="4025" spans="1:5" ht="25.5">
      <c r="A4025" s="389">
        <v>12732</v>
      </c>
      <c r="B4025" s="419" t="s">
        <v>7459</v>
      </c>
      <c r="C4025" s="421" t="s">
        <v>89</v>
      </c>
      <c r="D4025" s="413"/>
      <c r="E4025" s="413">
        <v>48</v>
      </c>
    </row>
    <row r="4026" spans="1:5">
      <c r="A4026" s="390">
        <v>13388</v>
      </c>
      <c r="B4026" s="418" t="s">
        <v>7460</v>
      </c>
      <c r="C4026" s="420" t="s">
        <v>54</v>
      </c>
      <c r="D4026" s="412"/>
      <c r="E4026" s="412">
        <v>52.21</v>
      </c>
    </row>
    <row r="4027" spans="1:5">
      <c r="A4027" s="389">
        <v>6160</v>
      </c>
      <c r="B4027" s="419" t="s">
        <v>41</v>
      </c>
      <c r="C4027" s="421" t="s">
        <v>19</v>
      </c>
      <c r="D4027" s="413"/>
      <c r="E4027" s="413">
        <v>23.01</v>
      </c>
    </row>
    <row r="4028" spans="1:5" ht="25.5">
      <c r="A4028" s="390">
        <v>6166</v>
      </c>
      <c r="B4028" s="418" t="s">
        <v>7461</v>
      </c>
      <c r="C4028" s="420" t="s">
        <v>19</v>
      </c>
      <c r="D4028" s="412"/>
      <c r="E4028" s="412">
        <v>25.13</v>
      </c>
    </row>
    <row r="4029" spans="1:5" ht="38.25">
      <c r="A4029" s="389">
        <v>4828</v>
      </c>
      <c r="B4029" s="419" t="s">
        <v>11318</v>
      </c>
      <c r="C4029" s="421" t="s">
        <v>86</v>
      </c>
      <c r="D4029" s="413"/>
      <c r="E4029" s="413">
        <v>28.5</v>
      </c>
    </row>
    <row r="4030" spans="1:5">
      <c r="A4030" s="390">
        <v>20232</v>
      </c>
      <c r="B4030" s="418" t="s">
        <v>14880</v>
      </c>
      <c r="C4030" s="420" t="s">
        <v>86</v>
      </c>
      <c r="D4030" s="412"/>
      <c r="E4030" s="412">
        <v>55.37</v>
      </c>
    </row>
    <row r="4031" spans="1:5">
      <c r="A4031" s="389">
        <v>20233</v>
      </c>
      <c r="B4031" s="419" t="s">
        <v>7462</v>
      </c>
      <c r="C4031" s="421" t="s">
        <v>86</v>
      </c>
      <c r="D4031" s="413"/>
      <c r="E4031" s="413">
        <v>89.2</v>
      </c>
    </row>
    <row r="4032" spans="1:5">
      <c r="A4032" s="390">
        <v>20248</v>
      </c>
      <c r="B4032" s="418" t="s">
        <v>7463</v>
      </c>
      <c r="C4032" s="420" t="s">
        <v>86</v>
      </c>
      <c r="D4032" s="412"/>
      <c r="E4032" s="412">
        <v>33.840000000000003</v>
      </c>
    </row>
    <row r="4033" spans="1:5" ht="25.5">
      <c r="A4033" s="389">
        <v>10856</v>
      </c>
      <c r="B4033" s="419" t="s">
        <v>11319</v>
      </c>
      <c r="C4033" s="421" t="s">
        <v>86</v>
      </c>
      <c r="D4033" s="413"/>
      <c r="E4033" s="413">
        <v>40.17</v>
      </c>
    </row>
    <row r="4034" spans="1:5" ht="25.5">
      <c r="A4034" s="390">
        <v>11610</v>
      </c>
      <c r="B4034" s="418" t="s">
        <v>11320</v>
      </c>
      <c r="C4034" s="420" t="s">
        <v>269</v>
      </c>
      <c r="D4034" s="412"/>
      <c r="E4034" s="412">
        <v>9.6</v>
      </c>
    </row>
    <row r="4035" spans="1:5" ht="25.5">
      <c r="A4035" s="389">
        <v>11609</v>
      </c>
      <c r="B4035" s="419" t="s">
        <v>11321</v>
      </c>
      <c r="C4035" s="421" t="s">
        <v>269</v>
      </c>
      <c r="D4035" s="413"/>
      <c r="E4035" s="413">
        <v>7.84</v>
      </c>
    </row>
    <row r="4036" spans="1:5" ht="25.5">
      <c r="A4036" s="390">
        <v>20083</v>
      </c>
      <c r="B4036" s="418" t="s">
        <v>13689</v>
      </c>
      <c r="C4036" s="420" t="s">
        <v>89</v>
      </c>
      <c r="D4036" s="412"/>
      <c r="E4036" s="412">
        <v>43.15</v>
      </c>
    </row>
    <row r="4037" spans="1:5" ht="25.5">
      <c r="A4037" s="389">
        <v>20082</v>
      </c>
      <c r="B4037" s="419" t="s">
        <v>13690</v>
      </c>
      <c r="C4037" s="421" t="s">
        <v>89</v>
      </c>
      <c r="D4037" s="413"/>
      <c r="E4037" s="413">
        <v>16.809999999999999</v>
      </c>
    </row>
    <row r="4038" spans="1:5" ht="25.5">
      <c r="A4038" s="390">
        <v>5318</v>
      </c>
      <c r="B4038" s="418" t="s">
        <v>7464</v>
      </c>
      <c r="C4038" s="420" t="s">
        <v>269</v>
      </c>
      <c r="D4038" s="412"/>
      <c r="E4038" s="412">
        <v>9.58</v>
      </c>
    </row>
    <row r="4039" spans="1:5" ht="25.5">
      <c r="A4039" s="389">
        <v>10691</v>
      </c>
      <c r="B4039" s="419" t="s">
        <v>7465</v>
      </c>
      <c r="C4039" s="421" t="s">
        <v>269</v>
      </c>
      <c r="D4039" s="413"/>
      <c r="E4039" s="413">
        <v>20.39</v>
      </c>
    </row>
    <row r="4040" spans="1:5">
      <c r="A4040" s="390">
        <v>34595</v>
      </c>
      <c r="B4040" s="418" t="s">
        <v>7466</v>
      </c>
      <c r="C4040" s="420" t="s">
        <v>269</v>
      </c>
      <c r="D4040" s="412"/>
      <c r="E4040" s="412">
        <v>26.88</v>
      </c>
    </row>
    <row r="4041" spans="1:5" ht="51">
      <c r="A4041" s="389">
        <v>13329</v>
      </c>
      <c r="B4041" s="419" t="s">
        <v>14881</v>
      </c>
      <c r="C4041" s="421" t="s">
        <v>89</v>
      </c>
      <c r="D4041" s="413"/>
      <c r="E4041" s="413">
        <v>2.2999999999999998</v>
      </c>
    </row>
    <row r="4042" spans="1:5" ht="25.5">
      <c r="A4042" s="390">
        <v>14543</v>
      </c>
      <c r="B4042" s="418" t="s">
        <v>7467</v>
      </c>
      <c r="C4042" s="420" t="s">
        <v>89</v>
      </c>
      <c r="D4042" s="412"/>
      <c r="E4042" s="412">
        <v>4.3099999999999996</v>
      </c>
    </row>
    <row r="4043" spans="1:5" ht="38.25">
      <c r="A4043" s="389">
        <v>21044</v>
      </c>
      <c r="B4043" s="419" t="s">
        <v>13691</v>
      </c>
      <c r="C4043" s="421" t="s">
        <v>89</v>
      </c>
      <c r="D4043" s="413"/>
      <c r="E4043" s="413">
        <v>20.440000000000001</v>
      </c>
    </row>
    <row r="4044" spans="1:5" ht="38.25">
      <c r="A4044" s="390">
        <v>21045</v>
      </c>
      <c r="B4044" s="418" t="s">
        <v>13692</v>
      </c>
      <c r="C4044" s="420" t="s">
        <v>89</v>
      </c>
      <c r="D4044" s="412"/>
      <c r="E4044" s="412">
        <v>28</v>
      </c>
    </row>
    <row r="4045" spans="1:5" ht="38.25">
      <c r="A4045" s="389">
        <v>21040</v>
      </c>
      <c r="B4045" s="419" t="s">
        <v>13693</v>
      </c>
      <c r="C4045" s="421" t="s">
        <v>89</v>
      </c>
      <c r="D4045" s="413"/>
      <c r="E4045" s="413">
        <v>20</v>
      </c>
    </row>
    <row r="4046" spans="1:5" ht="38.25">
      <c r="A4046" s="390">
        <v>21041</v>
      </c>
      <c r="B4046" s="418" t="s">
        <v>13694</v>
      </c>
      <c r="C4046" s="420" t="s">
        <v>89</v>
      </c>
      <c r="D4046" s="412"/>
      <c r="E4046" s="412">
        <v>24.14</v>
      </c>
    </row>
    <row r="4047" spans="1:5" ht="38.25">
      <c r="A4047" s="389">
        <v>21047</v>
      </c>
      <c r="B4047" s="419" t="s">
        <v>13695</v>
      </c>
      <c r="C4047" s="421" t="s">
        <v>89</v>
      </c>
      <c r="D4047" s="413"/>
      <c r="E4047" s="413">
        <v>30.13</v>
      </c>
    </row>
    <row r="4048" spans="1:5" ht="38.25">
      <c r="A4048" s="390">
        <v>21042</v>
      </c>
      <c r="B4048" s="418" t="s">
        <v>13696</v>
      </c>
      <c r="C4048" s="420" t="s">
        <v>89</v>
      </c>
      <c r="D4048" s="412"/>
      <c r="E4048" s="412">
        <v>23.23</v>
      </c>
    </row>
    <row r="4049" spans="1:5" ht="38.25">
      <c r="A4049" s="389">
        <v>21043</v>
      </c>
      <c r="B4049" s="419" t="s">
        <v>13697</v>
      </c>
      <c r="C4049" s="421" t="s">
        <v>89</v>
      </c>
      <c r="D4049" s="413"/>
      <c r="E4049" s="413">
        <v>29.34</v>
      </c>
    </row>
    <row r="4050" spans="1:5" ht="38.25">
      <c r="A4050" s="390">
        <v>21046</v>
      </c>
      <c r="B4050" s="418" t="s">
        <v>13698</v>
      </c>
      <c r="C4050" s="420" t="s">
        <v>89</v>
      </c>
      <c r="D4050" s="412"/>
      <c r="E4050" s="412">
        <v>23.23</v>
      </c>
    </row>
    <row r="4051" spans="1:5">
      <c r="A4051" s="389">
        <v>1105</v>
      </c>
      <c r="B4051" s="419" t="s">
        <v>7468</v>
      </c>
      <c r="C4051" s="421" t="s">
        <v>89</v>
      </c>
      <c r="D4051" s="413"/>
      <c r="E4051" s="413">
        <v>1.08</v>
      </c>
    </row>
    <row r="4052" spans="1:5">
      <c r="A4052" s="390">
        <v>1104</v>
      </c>
      <c r="B4052" s="418" t="s">
        <v>7469</v>
      </c>
      <c r="C4052" s="420" t="s">
        <v>89</v>
      </c>
      <c r="D4052" s="412"/>
      <c r="E4052" s="412">
        <v>0.98</v>
      </c>
    </row>
    <row r="4053" spans="1:5" ht="25.5">
      <c r="A4053" s="389">
        <v>11895</v>
      </c>
      <c r="B4053" s="419" t="s">
        <v>7470</v>
      </c>
      <c r="C4053" s="421" t="s">
        <v>89</v>
      </c>
      <c r="D4053" s="413"/>
      <c r="E4053" s="413">
        <v>697.53</v>
      </c>
    </row>
    <row r="4054" spans="1:5" ht="25.5">
      <c r="A4054" s="390">
        <v>11896</v>
      </c>
      <c r="B4054" s="418" t="s">
        <v>7471</v>
      </c>
      <c r="C4054" s="420" t="s">
        <v>89</v>
      </c>
      <c r="D4054" s="412"/>
      <c r="E4054" s="412">
        <v>3656</v>
      </c>
    </row>
    <row r="4055" spans="1:5" ht="25.5">
      <c r="A4055" s="389">
        <v>11897</v>
      </c>
      <c r="B4055" s="419" t="s">
        <v>11322</v>
      </c>
      <c r="C4055" s="421" t="s">
        <v>89</v>
      </c>
      <c r="D4055" s="413"/>
      <c r="E4055" s="413">
        <v>4770.4399999999996</v>
      </c>
    </row>
    <row r="4056" spans="1:5" ht="25.5">
      <c r="A4056" s="390">
        <v>11898</v>
      </c>
      <c r="B4056" s="418" t="s">
        <v>11323</v>
      </c>
      <c r="C4056" s="420" t="s">
        <v>89</v>
      </c>
      <c r="D4056" s="412"/>
      <c r="E4056" s="412">
        <v>5010.96</v>
      </c>
    </row>
    <row r="4057" spans="1:5" ht="25.5">
      <c r="A4057" s="389">
        <v>3282</v>
      </c>
      <c r="B4057" s="419" t="s">
        <v>7472</v>
      </c>
      <c r="C4057" s="421" t="s">
        <v>89</v>
      </c>
      <c r="D4057" s="413"/>
      <c r="E4057" s="413">
        <v>507.11</v>
      </c>
    </row>
    <row r="4058" spans="1:5" ht="25.5">
      <c r="A4058" s="390">
        <v>11899</v>
      </c>
      <c r="B4058" s="418" t="s">
        <v>7473</v>
      </c>
      <c r="C4058" s="420" t="s">
        <v>89</v>
      </c>
      <c r="D4058" s="412"/>
      <c r="E4058" s="412">
        <v>2473.41</v>
      </c>
    </row>
    <row r="4059" spans="1:5" ht="25.5">
      <c r="A4059" s="389">
        <v>11900</v>
      </c>
      <c r="B4059" s="419" t="s">
        <v>7474</v>
      </c>
      <c r="C4059" s="421" t="s">
        <v>89</v>
      </c>
      <c r="D4059" s="413"/>
      <c r="E4059" s="413">
        <v>3391.42</v>
      </c>
    </row>
    <row r="4060" spans="1:5">
      <c r="A4060" s="390">
        <v>14149</v>
      </c>
      <c r="B4060" s="418" t="s">
        <v>13699</v>
      </c>
      <c r="C4060" s="420" t="s">
        <v>2712</v>
      </c>
      <c r="D4060" s="412"/>
      <c r="E4060" s="412">
        <v>101.92</v>
      </c>
    </row>
    <row r="4061" spans="1:5" ht="25.5">
      <c r="A4061" s="389">
        <v>20061</v>
      </c>
      <c r="B4061" s="419" t="s">
        <v>7475</v>
      </c>
      <c r="C4061" s="421" t="s">
        <v>89</v>
      </c>
      <c r="D4061" s="413"/>
      <c r="E4061" s="413">
        <v>2.8</v>
      </c>
    </row>
    <row r="4062" spans="1:5" ht="38.25">
      <c r="A4062" s="390">
        <v>7576</v>
      </c>
      <c r="B4062" s="418" t="s">
        <v>13700</v>
      </c>
      <c r="C4062" s="420" t="s">
        <v>89</v>
      </c>
      <c r="D4062" s="412"/>
      <c r="E4062" s="412">
        <v>80.03</v>
      </c>
    </row>
    <row r="4063" spans="1:5" ht="25.5">
      <c r="A4063" s="389">
        <v>7572</v>
      </c>
      <c r="B4063" s="419" t="s">
        <v>7476</v>
      </c>
      <c r="C4063" s="421" t="s">
        <v>89</v>
      </c>
      <c r="D4063" s="413"/>
      <c r="E4063" s="413">
        <v>5.61</v>
      </c>
    </row>
    <row r="4064" spans="1:5" ht="25.5">
      <c r="A4064" s="390">
        <v>3396</v>
      </c>
      <c r="B4064" s="418" t="s">
        <v>7477</v>
      </c>
      <c r="C4064" s="420" t="s">
        <v>89</v>
      </c>
      <c r="D4064" s="412"/>
      <c r="E4064" s="412">
        <v>2.37</v>
      </c>
    </row>
    <row r="4065" spans="1:5" ht="38.25">
      <c r="A4065" s="389">
        <v>37590</v>
      </c>
      <c r="B4065" s="419" t="s">
        <v>13701</v>
      </c>
      <c r="C4065" s="421" t="s">
        <v>89</v>
      </c>
      <c r="D4065" s="413"/>
      <c r="E4065" s="413">
        <v>20.76</v>
      </c>
    </row>
    <row r="4066" spans="1:5" ht="38.25">
      <c r="A4066" s="390">
        <v>37591</v>
      </c>
      <c r="B4066" s="418" t="s">
        <v>13702</v>
      </c>
      <c r="C4066" s="420" t="s">
        <v>89</v>
      </c>
      <c r="D4066" s="412"/>
      <c r="E4066" s="412">
        <v>28.89</v>
      </c>
    </row>
    <row r="4067" spans="1:5" ht="25.5">
      <c r="A4067" s="389">
        <v>11033</v>
      </c>
      <c r="B4067" s="419" t="s">
        <v>11324</v>
      </c>
      <c r="C4067" s="421" t="s">
        <v>89</v>
      </c>
      <c r="D4067" s="413"/>
      <c r="E4067" s="413">
        <v>4.03</v>
      </c>
    </row>
    <row r="4068" spans="1:5" ht="25.5">
      <c r="A4068" s="390">
        <v>390</v>
      </c>
      <c r="B4068" s="418" t="s">
        <v>7478</v>
      </c>
      <c r="C4068" s="420" t="s">
        <v>89</v>
      </c>
      <c r="D4068" s="412"/>
      <c r="E4068" s="412">
        <v>5.1100000000000003</v>
      </c>
    </row>
    <row r="4069" spans="1:5" ht="25.5">
      <c r="A4069" s="389">
        <v>3384</v>
      </c>
      <c r="B4069" s="419" t="s">
        <v>7479</v>
      </c>
      <c r="C4069" s="421" t="s">
        <v>89</v>
      </c>
      <c r="D4069" s="413"/>
      <c r="E4069" s="413">
        <v>6.24</v>
      </c>
    </row>
    <row r="4070" spans="1:5" ht="25.5">
      <c r="A4070" s="390">
        <v>12626</v>
      </c>
      <c r="B4070" s="418" t="s">
        <v>7480</v>
      </c>
      <c r="C4070" s="420" t="s">
        <v>89</v>
      </c>
      <c r="D4070" s="412"/>
      <c r="E4070" s="412">
        <v>7.73</v>
      </c>
    </row>
    <row r="4071" spans="1:5">
      <c r="A4071" s="389">
        <v>20249</v>
      </c>
      <c r="B4071" s="419" t="s">
        <v>14882</v>
      </c>
      <c r="C4071" s="421" t="s">
        <v>86</v>
      </c>
      <c r="D4071" s="413"/>
      <c r="E4071" s="413">
        <v>18.46</v>
      </c>
    </row>
    <row r="4072" spans="1:5" ht="38.25">
      <c r="A4072" s="390">
        <v>6204</v>
      </c>
      <c r="B4072" s="418" t="s">
        <v>7481</v>
      </c>
      <c r="C4072" s="420" t="s">
        <v>86</v>
      </c>
      <c r="D4072" s="412"/>
      <c r="E4072" s="412">
        <v>13.5</v>
      </c>
    </row>
    <row r="4073" spans="1:5" ht="25.5">
      <c r="A4073" s="389">
        <v>3993</v>
      </c>
      <c r="B4073" s="419" t="s">
        <v>7482</v>
      </c>
      <c r="C4073" s="421" t="s">
        <v>82</v>
      </c>
      <c r="D4073" s="413"/>
      <c r="E4073" s="413">
        <v>83.13</v>
      </c>
    </row>
    <row r="4074" spans="1:5" ht="25.5">
      <c r="A4074" s="390">
        <v>3992</v>
      </c>
      <c r="B4074" s="418" t="s">
        <v>7483</v>
      </c>
      <c r="C4074" s="420" t="s">
        <v>86</v>
      </c>
      <c r="D4074" s="412"/>
      <c r="E4074" s="412">
        <v>24.97</v>
      </c>
    </row>
    <row r="4075" spans="1:5" ht="25.5">
      <c r="A4075" s="389">
        <v>6178</v>
      </c>
      <c r="B4075" s="419" t="s">
        <v>7484</v>
      </c>
      <c r="C4075" s="421" t="s">
        <v>82</v>
      </c>
      <c r="D4075" s="413"/>
      <c r="E4075" s="413">
        <v>105.47</v>
      </c>
    </row>
    <row r="4076" spans="1:5" ht="25.5">
      <c r="A4076" s="390">
        <v>6180</v>
      </c>
      <c r="B4076" s="418" t="s">
        <v>7485</v>
      </c>
      <c r="C4076" s="420" t="s">
        <v>82</v>
      </c>
      <c r="D4076" s="412"/>
      <c r="E4076" s="412">
        <v>96.71</v>
      </c>
    </row>
    <row r="4077" spans="1:5" ht="25.5">
      <c r="A4077" s="389">
        <v>6182</v>
      </c>
      <c r="B4077" s="419" t="s">
        <v>7486</v>
      </c>
      <c r="C4077" s="421" t="s">
        <v>82</v>
      </c>
      <c r="D4077" s="413"/>
      <c r="E4077" s="413">
        <v>106.03</v>
      </c>
    </row>
    <row r="4078" spans="1:5" ht="25.5">
      <c r="A4078" s="390">
        <v>3990</v>
      </c>
      <c r="B4078" s="418" t="s">
        <v>7487</v>
      </c>
      <c r="C4078" s="420" t="s">
        <v>86</v>
      </c>
      <c r="D4078" s="412"/>
      <c r="E4078" s="412">
        <v>20.81</v>
      </c>
    </row>
    <row r="4079" spans="1:5" ht="25.5">
      <c r="A4079" s="389">
        <v>6193</v>
      </c>
      <c r="B4079" s="419" t="s">
        <v>7488</v>
      </c>
      <c r="C4079" s="421" t="s">
        <v>86</v>
      </c>
      <c r="D4079" s="413"/>
      <c r="E4079" s="413">
        <v>12.11</v>
      </c>
    </row>
    <row r="4080" spans="1:5" ht="25.5">
      <c r="A4080" s="390">
        <v>6189</v>
      </c>
      <c r="B4080" s="418" t="s">
        <v>7489</v>
      </c>
      <c r="C4080" s="420" t="s">
        <v>86</v>
      </c>
      <c r="D4080" s="412"/>
      <c r="E4080" s="412">
        <v>18.16</v>
      </c>
    </row>
    <row r="4081" spans="1:5" ht="25.5">
      <c r="A4081" s="389">
        <v>10567</v>
      </c>
      <c r="B4081" s="419" t="s">
        <v>7490</v>
      </c>
      <c r="C4081" s="421" t="s">
        <v>86</v>
      </c>
      <c r="D4081" s="413"/>
      <c r="E4081" s="413">
        <v>12.33</v>
      </c>
    </row>
    <row r="4082" spans="1:5" ht="38.25">
      <c r="A4082" s="390">
        <v>6212</v>
      </c>
      <c r="B4082" s="418" t="s">
        <v>14883</v>
      </c>
      <c r="C4082" s="420" t="s">
        <v>86</v>
      </c>
      <c r="D4082" s="412"/>
      <c r="E4082" s="412">
        <v>17.239999999999998</v>
      </c>
    </row>
    <row r="4083" spans="1:5" ht="25.5">
      <c r="A4083" s="389">
        <v>6188</v>
      </c>
      <c r="B4083" s="419" t="s">
        <v>7491</v>
      </c>
      <c r="C4083" s="421" t="s">
        <v>82</v>
      </c>
      <c r="D4083" s="413"/>
      <c r="E4083" s="413">
        <v>57.47</v>
      </c>
    </row>
    <row r="4084" spans="1:5" ht="25.5">
      <c r="A4084" s="390">
        <v>6214</v>
      </c>
      <c r="B4084" s="418" t="s">
        <v>7492</v>
      </c>
      <c r="C4084" s="420" t="s">
        <v>82</v>
      </c>
      <c r="D4084" s="412"/>
      <c r="E4084" s="412">
        <v>54.73</v>
      </c>
    </row>
    <row r="4085" spans="1:5" ht="25.5">
      <c r="A4085" s="389">
        <v>10740</v>
      </c>
      <c r="B4085" s="419" t="s">
        <v>11325</v>
      </c>
      <c r="C4085" s="421" t="s">
        <v>89</v>
      </c>
      <c r="D4085" s="413"/>
      <c r="E4085" s="413">
        <v>7505.05</v>
      </c>
    </row>
    <row r="4086" spans="1:5" ht="25.5">
      <c r="A4086" s="390">
        <v>10809</v>
      </c>
      <c r="B4086" s="418" t="s">
        <v>7493</v>
      </c>
      <c r="C4086" s="420" t="s">
        <v>19</v>
      </c>
      <c r="D4086" s="412"/>
      <c r="E4086" s="412">
        <v>0.91</v>
      </c>
    </row>
    <row r="4087" spans="1:5" ht="38.25">
      <c r="A4087" s="389">
        <v>13914</v>
      </c>
      <c r="B4087" s="419" t="s">
        <v>11326</v>
      </c>
      <c r="C4087" s="421" t="s">
        <v>89</v>
      </c>
      <c r="D4087" s="413"/>
      <c r="E4087" s="413">
        <v>543.02</v>
      </c>
    </row>
    <row r="4088" spans="1:5" ht="38.25">
      <c r="A4088" s="390">
        <v>10742</v>
      </c>
      <c r="B4088" s="418" t="s">
        <v>11327</v>
      </c>
      <c r="C4088" s="420" t="s">
        <v>89</v>
      </c>
      <c r="D4088" s="412"/>
      <c r="E4088" s="412">
        <v>792</v>
      </c>
    </row>
    <row r="4089" spans="1:5" ht="38.25">
      <c r="A4089" s="389">
        <v>10811</v>
      </c>
      <c r="B4089" s="419" t="s">
        <v>7494</v>
      </c>
      <c r="C4089" s="421" t="s">
        <v>19</v>
      </c>
      <c r="D4089" s="413"/>
      <c r="E4089" s="413">
        <v>0.78</v>
      </c>
    </row>
    <row r="4090" spans="1:5" ht="25.5">
      <c r="A4090" s="390">
        <v>11730</v>
      </c>
      <c r="B4090" s="418" t="s">
        <v>7495</v>
      </c>
      <c r="C4090" s="420" t="s">
        <v>89</v>
      </c>
      <c r="D4090" s="412"/>
      <c r="E4090" s="412">
        <v>29.29</v>
      </c>
    </row>
    <row r="4091" spans="1:5" ht="25.5">
      <c r="A4091" s="389">
        <v>7552</v>
      </c>
      <c r="B4091" s="419" t="s">
        <v>7496</v>
      </c>
      <c r="C4091" s="421" t="s">
        <v>89</v>
      </c>
      <c r="D4091" s="413"/>
      <c r="E4091" s="413">
        <v>9.3000000000000007</v>
      </c>
    </row>
    <row r="4092" spans="1:5">
      <c r="A4092" s="390">
        <v>7543</v>
      </c>
      <c r="B4092" s="418" t="s">
        <v>7497</v>
      </c>
      <c r="C4092" s="420" t="s">
        <v>89</v>
      </c>
      <c r="D4092" s="412"/>
      <c r="E4092" s="412">
        <v>3.45</v>
      </c>
    </row>
    <row r="4093" spans="1:5" ht="25.5">
      <c r="A4093" s="389">
        <v>13255</v>
      </c>
      <c r="B4093" s="419" t="s">
        <v>7498</v>
      </c>
      <c r="C4093" s="421" t="s">
        <v>89</v>
      </c>
      <c r="D4093" s="413"/>
      <c r="E4093" s="413">
        <v>34.799999999999997</v>
      </c>
    </row>
    <row r="4094" spans="1:5" ht="38.25">
      <c r="A4094" s="390">
        <v>11299</v>
      </c>
      <c r="B4094" s="418" t="s">
        <v>11328</v>
      </c>
      <c r="C4094" s="420" t="s">
        <v>89</v>
      </c>
      <c r="D4094" s="412"/>
      <c r="E4094" s="412">
        <v>339.73</v>
      </c>
    </row>
    <row r="4095" spans="1:5" ht="38.25">
      <c r="A4095" s="389">
        <v>14112</v>
      </c>
      <c r="B4095" s="419" t="s">
        <v>13703</v>
      </c>
      <c r="C4095" s="421" t="s">
        <v>89</v>
      </c>
      <c r="D4095" s="413"/>
      <c r="E4095" s="413">
        <v>203.38</v>
      </c>
    </row>
    <row r="4096" spans="1:5" ht="38.25">
      <c r="A4096" s="390">
        <v>21071</v>
      </c>
      <c r="B4096" s="418" t="s">
        <v>11329</v>
      </c>
      <c r="C4096" s="420" t="s">
        <v>89</v>
      </c>
      <c r="D4096" s="412"/>
      <c r="E4096" s="412">
        <v>166.86</v>
      </c>
    </row>
    <row r="4097" spans="1:5" ht="38.25">
      <c r="A4097" s="389">
        <v>20964</v>
      </c>
      <c r="B4097" s="419" t="s">
        <v>13704</v>
      </c>
      <c r="C4097" s="421" t="s">
        <v>89</v>
      </c>
      <c r="D4097" s="413"/>
      <c r="E4097" s="413">
        <v>39.44</v>
      </c>
    </row>
    <row r="4098" spans="1:5" ht="38.25">
      <c r="A4098" s="390">
        <v>10905</v>
      </c>
      <c r="B4098" s="418" t="s">
        <v>13705</v>
      </c>
      <c r="C4098" s="420" t="s">
        <v>89</v>
      </c>
      <c r="D4098" s="412"/>
      <c r="E4098" s="412">
        <v>52.9</v>
      </c>
    </row>
    <row r="4099" spans="1:5" ht="51">
      <c r="A4099" s="389">
        <v>21090</v>
      </c>
      <c r="B4099" s="419" t="s">
        <v>11330</v>
      </c>
      <c r="C4099" s="421" t="s">
        <v>89</v>
      </c>
      <c r="D4099" s="413"/>
      <c r="E4099" s="413">
        <v>517.91999999999996</v>
      </c>
    </row>
    <row r="4100" spans="1:5" ht="51">
      <c r="A4100" s="390">
        <v>11301</v>
      </c>
      <c r="B4100" s="418" t="s">
        <v>11331</v>
      </c>
      <c r="C4100" s="420" t="s">
        <v>89</v>
      </c>
      <c r="D4100" s="412"/>
      <c r="E4100" s="412">
        <v>998.4</v>
      </c>
    </row>
    <row r="4101" spans="1:5" ht="25.5">
      <c r="A4101" s="389">
        <v>11315</v>
      </c>
      <c r="B4101" s="419" t="s">
        <v>7499</v>
      </c>
      <c r="C4101" s="421" t="s">
        <v>89</v>
      </c>
      <c r="D4101" s="413"/>
      <c r="E4101" s="413">
        <v>57.31</v>
      </c>
    </row>
    <row r="4102" spans="1:5" ht="38.25">
      <c r="A4102" s="390">
        <v>11296</v>
      </c>
      <c r="B4102" s="418" t="s">
        <v>11332</v>
      </c>
      <c r="C4102" s="420" t="s">
        <v>89</v>
      </c>
      <c r="D4102" s="412"/>
      <c r="E4102" s="412">
        <v>2639.29</v>
      </c>
    </row>
    <row r="4103" spans="1:5">
      <c r="A4103" s="389">
        <v>11292</v>
      </c>
      <c r="B4103" s="419" t="s">
        <v>7500</v>
      </c>
      <c r="C4103" s="421" t="s">
        <v>89</v>
      </c>
      <c r="D4103" s="413"/>
      <c r="E4103" s="413">
        <v>124.8</v>
      </c>
    </row>
    <row r="4104" spans="1:5" ht="38.25">
      <c r="A4104" s="390">
        <v>11316</v>
      </c>
      <c r="B4104" s="418" t="s">
        <v>11333</v>
      </c>
      <c r="C4104" s="420" t="s">
        <v>89</v>
      </c>
      <c r="D4104" s="412"/>
      <c r="E4104" s="412">
        <v>268.08999999999997</v>
      </c>
    </row>
    <row r="4105" spans="1:5" ht="25.5">
      <c r="A4105" s="389">
        <v>11293</v>
      </c>
      <c r="B4105" s="419" t="s">
        <v>7501</v>
      </c>
      <c r="C4105" s="421" t="s">
        <v>89</v>
      </c>
      <c r="D4105" s="413"/>
      <c r="E4105" s="413">
        <v>191.82</v>
      </c>
    </row>
    <row r="4106" spans="1:5" ht="51">
      <c r="A4106" s="390">
        <v>21079</v>
      </c>
      <c r="B4106" s="418" t="s">
        <v>11334</v>
      </c>
      <c r="C4106" s="420" t="s">
        <v>89</v>
      </c>
      <c r="D4106" s="412"/>
      <c r="E4106" s="412">
        <v>254.22</v>
      </c>
    </row>
    <row r="4107" spans="1:5" ht="38.25">
      <c r="A4107" s="389">
        <v>6243</v>
      </c>
      <c r="B4107" s="419" t="s">
        <v>11335</v>
      </c>
      <c r="C4107" s="421" t="s">
        <v>89</v>
      </c>
      <c r="D4107" s="413"/>
      <c r="E4107" s="413">
        <v>942.93</v>
      </c>
    </row>
    <row r="4108" spans="1:5" ht="38.25">
      <c r="A4108" s="390">
        <v>6240</v>
      </c>
      <c r="B4108" s="418" t="s">
        <v>11336</v>
      </c>
      <c r="C4108" s="420" t="s">
        <v>89</v>
      </c>
      <c r="D4108" s="412"/>
      <c r="E4108" s="412">
        <v>543.11</v>
      </c>
    </row>
    <row r="4109" spans="1:5" ht="38.25">
      <c r="A4109" s="389">
        <v>11066</v>
      </c>
      <c r="B4109" s="419" t="s">
        <v>11337</v>
      </c>
      <c r="C4109" s="421" t="s">
        <v>89</v>
      </c>
      <c r="D4109" s="413"/>
      <c r="E4109" s="413">
        <v>9.94</v>
      </c>
    </row>
    <row r="4110" spans="1:5" ht="25.5">
      <c r="A4110" s="390">
        <v>11065</v>
      </c>
      <c r="B4110" s="418" t="s">
        <v>11338</v>
      </c>
      <c r="C4110" s="420" t="s">
        <v>89</v>
      </c>
      <c r="D4110" s="412"/>
      <c r="E4110" s="412">
        <v>11.39</v>
      </c>
    </row>
    <row r="4111" spans="1:5" ht="25.5">
      <c r="A4111" s="389">
        <v>6249</v>
      </c>
      <c r="B4111" s="419" t="s">
        <v>7502</v>
      </c>
      <c r="C4111" s="421" t="s">
        <v>89</v>
      </c>
      <c r="D4111" s="413"/>
      <c r="E4111" s="413">
        <v>35.11</v>
      </c>
    </row>
    <row r="4112" spans="1:5" ht="25.5">
      <c r="A4112" s="390">
        <v>6250</v>
      </c>
      <c r="B4112" s="418" t="s">
        <v>14884</v>
      </c>
      <c r="C4112" s="420" t="s">
        <v>89</v>
      </c>
      <c r="D4112" s="412"/>
      <c r="E4112" s="412">
        <v>46.73</v>
      </c>
    </row>
    <row r="4113" spans="1:5" ht="25.5">
      <c r="A4113" s="389">
        <v>6251</v>
      </c>
      <c r="B4113" s="419" t="s">
        <v>7503</v>
      </c>
      <c r="C4113" s="421" t="s">
        <v>89</v>
      </c>
      <c r="D4113" s="413"/>
      <c r="E4113" s="413">
        <v>53.87</v>
      </c>
    </row>
    <row r="4114" spans="1:5" ht="25.5">
      <c r="A4114" s="390">
        <v>6252</v>
      </c>
      <c r="B4114" s="418" t="s">
        <v>7504</v>
      </c>
      <c r="C4114" s="420" t="s">
        <v>89</v>
      </c>
      <c r="D4114" s="412"/>
      <c r="E4114" s="412">
        <v>68.75</v>
      </c>
    </row>
    <row r="4115" spans="1:5" ht="25.5">
      <c r="A4115" s="389">
        <v>11289</v>
      </c>
      <c r="B4115" s="419" t="s">
        <v>7505</v>
      </c>
      <c r="C4115" s="421" t="s">
        <v>89</v>
      </c>
      <c r="D4115" s="413"/>
      <c r="E4115" s="413">
        <v>28.65</v>
      </c>
    </row>
    <row r="4116" spans="1:5" ht="25.5">
      <c r="A4116" s="390">
        <v>2666</v>
      </c>
      <c r="B4116" s="418" t="s">
        <v>7506</v>
      </c>
      <c r="C4116" s="420" t="s">
        <v>89</v>
      </c>
      <c r="D4116" s="412"/>
      <c r="E4116" s="412">
        <v>2.77</v>
      </c>
    </row>
    <row r="4117" spans="1:5" ht="25.5">
      <c r="A4117" s="389">
        <v>2668</v>
      </c>
      <c r="B4117" s="419" t="s">
        <v>7507</v>
      </c>
      <c r="C4117" s="421" t="s">
        <v>89</v>
      </c>
      <c r="D4117" s="413"/>
      <c r="E4117" s="413">
        <v>3.84</v>
      </c>
    </row>
    <row r="4118" spans="1:5" ht="25.5">
      <c r="A4118" s="390">
        <v>2664</v>
      </c>
      <c r="B4118" s="418" t="s">
        <v>7508</v>
      </c>
      <c r="C4118" s="420" t="s">
        <v>89</v>
      </c>
      <c r="D4118" s="412"/>
      <c r="E4118" s="412">
        <v>5.35</v>
      </c>
    </row>
    <row r="4119" spans="1:5" ht="25.5">
      <c r="A4119" s="389">
        <v>2662</v>
      </c>
      <c r="B4119" s="419" t="s">
        <v>7509</v>
      </c>
      <c r="C4119" s="421" t="s">
        <v>89</v>
      </c>
      <c r="D4119" s="413"/>
      <c r="E4119" s="413">
        <v>10.62</v>
      </c>
    </row>
    <row r="4120" spans="1:5" ht="25.5">
      <c r="A4120" s="390">
        <v>2663</v>
      </c>
      <c r="B4120" s="418" t="s">
        <v>7510</v>
      </c>
      <c r="C4120" s="420" t="s">
        <v>89</v>
      </c>
      <c r="D4120" s="412"/>
      <c r="E4120" s="412">
        <v>16.010000000000002</v>
      </c>
    </row>
    <row r="4121" spans="1:5" ht="25.5">
      <c r="A4121" s="389">
        <v>2665</v>
      </c>
      <c r="B4121" s="419" t="s">
        <v>7511</v>
      </c>
      <c r="C4121" s="421" t="s">
        <v>89</v>
      </c>
      <c r="D4121" s="413"/>
      <c r="E4121" s="413">
        <v>19.62</v>
      </c>
    </row>
    <row r="4122" spans="1:5" ht="38.25">
      <c r="A4122" s="390">
        <v>11688</v>
      </c>
      <c r="B4122" s="418" t="s">
        <v>13706</v>
      </c>
      <c r="C4122" s="420" t="s">
        <v>89</v>
      </c>
      <c r="D4122" s="412"/>
      <c r="E4122" s="412">
        <v>280.89</v>
      </c>
    </row>
    <row r="4123" spans="1:5" ht="38.25">
      <c r="A4123" s="389">
        <v>25014</v>
      </c>
      <c r="B4123" s="419" t="s">
        <v>14885</v>
      </c>
      <c r="C4123" s="421" t="s">
        <v>89</v>
      </c>
      <c r="D4123" s="413"/>
      <c r="E4123" s="413">
        <v>78842.12</v>
      </c>
    </row>
    <row r="4124" spans="1:5" ht="25.5">
      <c r="A4124" s="390">
        <v>25013</v>
      </c>
      <c r="B4124" s="418" t="s">
        <v>7512</v>
      </c>
      <c r="C4124" s="420" t="s">
        <v>89</v>
      </c>
      <c r="D4124" s="412"/>
      <c r="E4124" s="412">
        <v>82634.89</v>
      </c>
    </row>
    <row r="4125" spans="1:5" ht="25.5">
      <c r="A4125" s="389">
        <v>14405</v>
      </c>
      <c r="B4125" s="419" t="s">
        <v>7513</v>
      </c>
      <c r="C4125" s="421" t="s">
        <v>89</v>
      </c>
      <c r="D4125" s="413"/>
      <c r="E4125" s="413">
        <v>97000</v>
      </c>
    </row>
    <row r="4126" spans="1:5" ht="38.25">
      <c r="A4126" s="390">
        <v>6253</v>
      </c>
      <c r="B4126" s="418" t="s">
        <v>13707</v>
      </c>
      <c r="C4126" s="420" t="s">
        <v>89</v>
      </c>
      <c r="D4126" s="412"/>
      <c r="E4126" s="412">
        <v>47.58</v>
      </c>
    </row>
    <row r="4127" spans="1:5" ht="25.5">
      <c r="A4127" s="389">
        <v>20271</v>
      </c>
      <c r="B4127" s="419" t="s">
        <v>7514</v>
      </c>
      <c r="C4127" s="421" t="s">
        <v>89</v>
      </c>
      <c r="D4127" s="413"/>
      <c r="E4127" s="413">
        <v>433.56</v>
      </c>
    </row>
    <row r="4128" spans="1:5">
      <c r="A4128" s="390">
        <v>10423</v>
      </c>
      <c r="B4128" s="418" t="s">
        <v>7515</v>
      </c>
      <c r="C4128" s="420" t="s">
        <v>89</v>
      </c>
      <c r="D4128" s="412"/>
      <c r="E4128" s="412">
        <v>268.91000000000003</v>
      </c>
    </row>
    <row r="4129" spans="1:5">
      <c r="A4129" s="389">
        <v>11690</v>
      </c>
      <c r="B4129" s="419" t="s">
        <v>7516</v>
      </c>
      <c r="C4129" s="421" t="s">
        <v>89</v>
      </c>
      <c r="D4129" s="413"/>
      <c r="E4129" s="413">
        <v>93.42</v>
      </c>
    </row>
    <row r="4130" spans="1:5" ht="38.25">
      <c r="A4130" s="390">
        <v>20234</v>
      </c>
      <c r="B4130" s="418" t="s">
        <v>11339</v>
      </c>
      <c r="C4130" s="420" t="s">
        <v>89</v>
      </c>
      <c r="D4130" s="412"/>
      <c r="E4130" s="412">
        <v>110</v>
      </c>
    </row>
    <row r="4131" spans="1:5">
      <c r="A4131" s="389">
        <v>4763</v>
      </c>
      <c r="B4131" s="419" t="s">
        <v>7517</v>
      </c>
      <c r="C4131" s="421" t="s">
        <v>19</v>
      </c>
      <c r="D4131" s="413"/>
      <c r="E4131" s="413">
        <v>10.86</v>
      </c>
    </row>
    <row r="4132" spans="1:5" ht="25.5">
      <c r="A4132" s="390">
        <v>14583</v>
      </c>
      <c r="B4132" s="418" t="s">
        <v>7518</v>
      </c>
      <c r="C4132" s="420" t="s">
        <v>52</v>
      </c>
      <c r="D4132" s="412"/>
      <c r="E4132" s="412">
        <v>11.16</v>
      </c>
    </row>
    <row r="4133" spans="1:5" ht="51">
      <c r="A4133" s="389">
        <v>14250</v>
      </c>
      <c r="B4133" s="419" t="s">
        <v>11340</v>
      </c>
      <c r="C4133" s="421" t="s">
        <v>2711</v>
      </c>
      <c r="D4133" s="413"/>
      <c r="E4133" s="413">
        <v>0.59</v>
      </c>
    </row>
    <row r="4134" spans="1:5" ht="25.5">
      <c r="A4134" s="390">
        <v>11457</v>
      </c>
      <c r="B4134" s="418" t="s">
        <v>7519</v>
      </c>
      <c r="C4134" s="420" t="s">
        <v>89</v>
      </c>
      <c r="D4134" s="412"/>
      <c r="E4134" s="412">
        <v>23.11</v>
      </c>
    </row>
    <row r="4135" spans="1:5" ht="38.25">
      <c r="A4135" s="389">
        <v>13304</v>
      </c>
      <c r="B4135" s="419" t="s">
        <v>11341</v>
      </c>
      <c r="C4135" s="421" t="s">
        <v>89</v>
      </c>
      <c r="D4135" s="413"/>
      <c r="E4135" s="413">
        <v>6.11</v>
      </c>
    </row>
    <row r="4136" spans="1:5" ht="25.5">
      <c r="A4136" s="390">
        <v>12740</v>
      </c>
      <c r="B4136" s="418" t="s">
        <v>7520</v>
      </c>
      <c r="C4136" s="420" t="s">
        <v>89</v>
      </c>
      <c r="D4136" s="412"/>
      <c r="E4136" s="412">
        <v>331.4</v>
      </c>
    </row>
    <row r="4137" spans="1:5" ht="25.5">
      <c r="A4137" s="389">
        <v>12733</v>
      </c>
      <c r="B4137" s="419" t="s">
        <v>7521</v>
      </c>
      <c r="C4137" s="421" t="s">
        <v>89</v>
      </c>
      <c r="D4137" s="413"/>
      <c r="E4137" s="413">
        <v>3.16</v>
      </c>
    </row>
    <row r="4138" spans="1:5" ht="25.5">
      <c r="A4138" s="390">
        <v>12734</v>
      </c>
      <c r="B4138" s="418" t="s">
        <v>7522</v>
      </c>
      <c r="C4138" s="420" t="s">
        <v>89</v>
      </c>
      <c r="D4138" s="412"/>
      <c r="E4138" s="412">
        <v>7.46</v>
      </c>
    </row>
    <row r="4139" spans="1:5" ht="25.5">
      <c r="A4139" s="389">
        <v>12735</v>
      </c>
      <c r="B4139" s="419" t="s">
        <v>7523</v>
      </c>
      <c r="C4139" s="421" t="s">
        <v>89</v>
      </c>
      <c r="D4139" s="413"/>
      <c r="E4139" s="413">
        <v>13.51</v>
      </c>
    </row>
    <row r="4140" spans="1:5" ht="25.5">
      <c r="A4140" s="390">
        <v>12736</v>
      </c>
      <c r="B4140" s="418" t="s">
        <v>7524</v>
      </c>
      <c r="C4140" s="420" t="s">
        <v>89</v>
      </c>
      <c r="D4140" s="412"/>
      <c r="E4140" s="412">
        <v>32.1</v>
      </c>
    </row>
    <row r="4141" spans="1:5" ht="25.5">
      <c r="A4141" s="389">
        <v>12737</v>
      </c>
      <c r="B4141" s="419" t="s">
        <v>7525</v>
      </c>
      <c r="C4141" s="421" t="s">
        <v>89</v>
      </c>
      <c r="D4141" s="413"/>
      <c r="E4141" s="413">
        <v>42.93</v>
      </c>
    </row>
    <row r="4142" spans="1:5" ht="25.5">
      <c r="A4142" s="390">
        <v>12738</v>
      </c>
      <c r="B4142" s="418" t="s">
        <v>7526</v>
      </c>
      <c r="C4142" s="420" t="s">
        <v>89</v>
      </c>
      <c r="D4142" s="412"/>
      <c r="E4142" s="412">
        <v>90.1</v>
      </c>
    </row>
    <row r="4143" spans="1:5" ht="25.5">
      <c r="A4143" s="389">
        <v>12739</v>
      </c>
      <c r="B4143" s="419" t="s">
        <v>13708</v>
      </c>
      <c r="C4143" s="421" t="s">
        <v>89</v>
      </c>
      <c r="D4143" s="413"/>
      <c r="E4143" s="413">
        <v>204.95</v>
      </c>
    </row>
    <row r="4144" spans="1:5" ht="25.5">
      <c r="A4144" s="390">
        <v>12741</v>
      </c>
      <c r="B4144" s="418" t="s">
        <v>7527</v>
      </c>
      <c r="C4144" s="420" t="s">
        <v>89</v>
      </c>
      <c r="D4144" s="412"/>
      <c r="E4144" s="412">
        <v>540.79999999999995</v>
      </c>
    </row>
    <row r="4145" spans="1:5">
      <c r="A4145" s="389">
        <v>21121</v>
      </c>
      <c r="B4145" s="419" t="s">
        <v>7528</v>
      </c>
      <c r="C4145" s="421" t="s">
        <v>89</v>
      </c>
      <c r="D4145" s="413"/>
      <c r="E4145" s="413">
        <v>2.13</v>
      </c>
    </row>
    <row r="4146" spans="1:5" ht="38.25">
      <c r="A4146" s="390">
        <v>38680</v>
      </c>
      <c r="B4146" s="418" t="s">
        <v>11342</v>
      </c>
      <c r="C4146" s="420" t="s">
        <v>89</v>
      </c>
      <c r="D4146" s="412"/>
      <c r="E4146" s="412">
        <v>3.47</v>
      </c>
    </row>
    <row r="4147" spans="1:5" ht="25.5">
      <c r="A4147" s="389">
        <v>7138</v>
      </c>
      <c r="B4147" s="419" t="s">
        <v>7529</v>
      </c>
      <c r="C4147" s="421" t="s">
        <v>89</v>
      </c>
      <c r="D4147" s="413"/>
      <c r="E4147" s="413">
        <v>0.73</v>
      </c>
    </row>
    <row r="4148" spans="1:5" ht="51">
      <c r="A4148" s="390">
        <v>37420</v>
      </c>
      <c r="B4148" s="418" t="s">
        <v>13709</v>
      </c>
      <c r="C4148" s="420" t="s">
        <v>89</v>
      </c>
      <c r="D4148" s="412"/>
      <c r="E4148" s="412">
        <v>21.51</v>
      </c>
    </row>
    <row r="4149" spans="1:5" ht="51">
      <c r="A4149" s="389">
        <v>37421</v>
      </c>
      <c r="B4149" s="419" t="s">
        <v>13710</v>
      </c>
      <c r="C4149" s="421" t="s">
        <v>89</v>
      </c>
      <c r="D4149" s="413"/>
      <c r="E4149" s="413">
        <v>29.4</v>
      </c>
    </row>
    <row r="4150" spans="1:5" ht="51">
      <c r="A4150" s="390">
        <v>37422</v>
      </c>
      <c r="B4150" s="418" t="s">
        <v>13711</v>
      </c>
      <c r="C4150" s="420" t="s">
        <v>89</v>
      </c>
      <c r="D4150" s="412"/>
      <c r="E4150" s="412">
        <v>27.52</v>
      </c>
    </row>
    <row r="4151" spans="1:5" ht="25.5">
      <c r="A4151" s="389">
        <v>37443</v>
      </c>
      <c r="B4151" s="419" t="s">
        <v>13712</v>
      </c>
      <c r="C4151" s="421" t="s">
        <v>89</v>
      </c>
      <c r="D4151" s="413"/>
      <c r="E4151" s="413">
        <v>57.79</v>
      </c>
    </row>
    <row r="4152" spans="1:5" ht="25.5">
      <c r="A4152" s="390">
        <v>37444</v>
      </c>
      <c r="B4152" s="418" t="s">
        <v>13713</v>
      </c>
      <c r="C4152" s="420" t="s">
        <v>89</v>
      </c>
      <c r="D4152" s="412"/>
      <c r="E4152" s="412">
        <v>58.77</v>
      </c>
    </row>
    <row r="4153" spans="1:5" ht="25.5">
      <c r="A4153" s="389">
        <v>37445</v>
      </c>
      <c r="B4153" s="419" t="s">
        <v>13714</v>
      </c>
      <c r="C4153" s="421" t="s">
        <v>89</v>
      </c>
      <c r="D4153" s="413"/>
      <c r="E4153" s="413">
        <v>89.08</v>
      </c>
    </row>
    <row r="4154" spans="1:5" ht="25.5">
      <c r="A4154" s="390">
        <v>37446</v>
      </c>
      <c r="B4154" s="418" t="s">
        <v>13715</v>
      </c>
      <c r="C4154" s="420" t="s">
        <v>89</v>
      </c>
      <c r="D4154" s="412"/>
      <c r="E4154" s="412">
        <v>97.11</v>
      </c>
    </row>
    <row r="4155" spans="1:5" ht="25.5">
      <c r="A4155" s="389">
        <v>37447</v>
      </c>
      <c r="B4155" s="419" t="s">
        <v>13716</v>
      </c>
      <c r="C4155" s="421" t="s">
        <v>89</v>
      </c>
      <c r="D4155" s="413"/>
      <c r="E4155" s="413">
        <v>98.63</v>
      </c>
    </row>
    <row r="4156" spans="1:5" ht="25.5">
      <c r="A4156" s="390">
        <v>37448</v>
      </c>
      <c r="B4156" s="418" t="s">
        <v>14886</v>
      </c>
      <c r="C4156" s="420" t="s">
        <v>89</v>
      </c>
      <c r="D4156" s="412"/>
      <c r="E4156" s="412">
        <v>135.29</v>
      </c>
    </row>
    <row r="4157" spans="1:5" ht="25.5">
      <c r="A4157" s="389">
        <v>37440</v>
      </c>
      <c r="B4157" s="419" t="s">
        <v>14887</v>
      </c>
      <c r="C4157" s="421" t="s">
        <v>89</v>
      </c>
      <c r="D4157" s="413"/>
      <c r="E4157" s="413">
        <v>45.87</v>
      </c>
    </row>
    <row r="4158" spans="1:5" ht="25.5">
      <c r="A4158" s="390">
        <v>37441</v>
      </c>
      <c r="B4158" s="418" t="s">
        <v>14888</v>
      </c>
      <c r="C4158" s="420" t="s">
        <v>89</v>
      </c>
      <c r="D4158" s="412"/>
      <c r="E4158" s="412">
        <v>45.87</v>
      </c>
    </row>
    <row r="4159" spans="1:5" ht="25.5">
      <c r="A4159" s="389">
        <v>37442</v>
      </c>
      <c r="B4159" s="419" t="s">
        <v>13717</v>
      </c>
      <c r="C4159" s="421" t="s">
        <v>89</v>
      </c>
      <c r="D4159" s="413"/>
      <c r="E4159" s="413">
        <v>55.25</v>
      </c>
    </row>
    <row r="4160" spans="1:5">
      <c r="A4160" s="390">
        <v>12414</v>
      </c>
      <c r="B4160" s="418" t="s">
        <v>7530</v>
      </c>
      <c r="C4160" s="420" t="s">
        <v>89</v>
      </c>
      <c r="D4160" s="412"/>
      <c r="E4160" s="412">
        <v>38.71</v>
      </c>
    </row>
    <row r="4161" spans="1:5">
      <c r="A4161" s="389">
        <v>12415</v>
      </c>
      <c r="B4161" s="419" t="s">
        <v>7531</v>
      </c>
      <c r="C4161" s="421" t="s">
        <v>89</v>
      </c>
      <c r="D4161" s="413"/>
      <c r="E4161" s="413">
        <v>28.47</v>
      </c>
    </row>
    <row r="4162" spans="1:5">
      <c r="A4162" s="390">
        <v>12417</v>
      </c>
      <c r="B4162" s="418" t="s">
        <v>7532</v>
      </c>
      <c r="C4162" s="420" t="s">
        <v>89</v>
      </c>
      <c r="D4162" s="412"/>
      <c r="E4162" s="412">
        <v>7.33</v>
      </c>
    </row>
    <row r="4163" spans="1:5">
      <c r="A4163" s="389">
        <v>12416</v>
      </c>
      <c r="B4163" s="419" t="s">
        <v>7533</v>
      </c>
      <c r="C4163" s="421" t="s">
        <v>89</v>
      </c>
      <c r="D4163" s="413"/>
      <c r="E4163" s="413">
        <v>19.43</v>
      </c>
    </row>
    <row r="4164" spans="1:5">
      <c r="A4164" s="390">
        <v>12418</v>
      </c>
      <c r="B4164" s="418" t="s">
        <v>7534</v>
      </c>
      <c r="C4164" s="420" t="s">
        <v>89</v>
      </c>
      <c r="D4164" s="412"/>
      <c r="E4164" s="412">
        <v>90.85</v>
      </c>
    </row>
    <row r="4165" spans="1:5">
      <c r="A4165" s="389">
        <v>12419</v>
      </c>
      <c r="B4165" s="419" t="s">
        <v>7535</v>
      </c>
      <c r="C4165" s="421" t="s">
        <v>89</v>
      </c>
      <c r="D4165" s="413"/>
      <c r="E4165" s="413">
        <v>61.33</v>
      </c>
    </row>
    <row r="4166" spans="1:5">
      <c r="A4166" s="390">
        <v>12421</v>
      </c>
      <c r="B4166" s="418" t="s">
        <v>7536</v>
      </c>
      <c r="C4166" s="420" t="s">
        <v>89</v>
      </c>
      <c r="D4166" s="412"/>
      <c r="E4166" s="412">
        <v>11.72</v>
      </c>
    </row>
    <row r="4167" spans="1:5" ht="25.5">
      <c r="A4167" s="389">
        <v>12420</v>
      </c>
      <c r="B4167" s="419" t="s">
        <v>14889</v>
      </c>
      <c r="C4167" s="421" t="s">
        <v>89</v>
      </c>
      <c r="D4167" s="413"/>
      <c r="E4167" s="413">
        <v>144.18</v>
      </c>
    </row>
    <row r="4168" spans="1:5">
      <c r="A4168" s="390">
        <v>12422</v>
      </c>
      <c r="B4168" s="418" t="s">
        <v>7537</v>
      </c>
      <c r="C4168" s="420" t="s">
        <v>89</v>
      </c>
      <c r="D4168" s="412"/>
      <c r="E4168" s="412">
        <v>252.74</v>
      </c>
    </row>
    <row r="4169" spans="1:5">
      <c r="A4169" s="389">
        <v>6297</v>
      </c>
      <c r="B4169" s="419" t="s">
        <v>7538</v>
      </c>
      <c r="C4169" s="421" t="s">
        <v>89</v>
      </c>
      <c r="D4169" s="413"/>
      <c r="E4169" s="413">
        <v>17.57</v>
      </c>
    </row>
    <row r="4170" spans="1:5">
      <c r="A4170" s="390">
        <v>6296</v>
      </c>
      <c r="B4170" s="418" t="s">
        <v>7539</v>
      </c>
      <c r="C4170" s="420" t="s">
        <v>89</v>
      </c>
      <c r="D4170" s="412"/>
      <c r="E4170" s="412">
        <v>15.41</v>
      </c>
    </row>
    <row r="4171" spans="1:5">
      <c r="A4171" s="389">
        <v>6294</v>
      </c>
      <c r="B4171" s="419" t="s">
        <v>7540</v>
      </c>
      <c r="C4171" s="421" t="s">
        <v>89</v>
      </c>
      <c r="D4171" s="413"/>
      <c r="E4171" s="413">
        <v>3.91</v>
      </c>
    </row>
    <row r="4172" spans="1:5">
      <c r="A4172" s="390">
        <v>6323</v>
      </c>
      <c r="B4172" s="418" t="s">
        <v>7541</v>
      </c>
      <c r="C4172" s="420" t="s">
        <v>89</v>
      </c>
      <c r="D4172" s="412"/>
      <c r="E4172" s="412">
        <v>9.9700000000000006</v>
      </c>
    </row>
    <row r="4173" spans="1:5">
      <c r="A4173" s="389">
        <v>6299</v>
      </c>
      <c r="B4173" s="419" t="s">
        <v>11343</v>
      </c>
      <c r="C4173" s="421" t="s">
        <v>89</v>
      </c>
      <c r="D4173" s="413"/>
      <c r="E4173" s="413">
        <v>56.16</v>
      </c>
    </row>
    <row r="4174" spans="1:5">
      <c r="A4174" s="390">
        <v>6298</v>
      </c>
      <c r="B4174" s="418" t="s">
        <v>11344</v>
      </c>
      <c r="C4174" s="420" t="s">
        <v>89</v>
      </c>
      <c r="D4174" s="412"/>
      <c r="E4174" s="412">
        <v>31.9</v>
      </c>
    </row>
    <row r="4175" spans="1:5">
      <c r="A4175" s="389">
        <v>6295</v>
      </c>
      <c r="B4175" s="419" t="s">
        <v>7542</v>
      </c>
      <c r="C4175" s="421" t="s">
        <v>89</v>
      </c>
      <c r="D4175" s="413"/>
      <c r="E4175" s="413">
        <v>5.92</v>
      </c>
    </row>
    <row r="4176" spans="1:5">
      <c r="A4176" s="390">
        <v>6322</v>
      </c>
      <c r="B4176" s="418" t="s">
        <v>7543</v>
      </c>
      <c r="C4176" s="420" t="s">
        <v>89</v>
      </c>
      <c r="D4176" s="412"/>
      <c r="E4176" s="412">
        <v>72.87</v>
      </c>
    </row>
    <row r="4177" spans="1:5">
      <c r="A4177" s="389">
        <v>6300</v>
      </c>
      <c r="B4177" s="419" t="s">
        <v>7544</v>
      </c>
      <c r="C4177" s="421" t="s">
        <v>89</v>
      </c>
      <c r="D4177" s="413"/>
      <c r="E4177" s="413">
        <v>138.78</v>
      </c>
    </row>
    <row r="4178" spans="1:5">
      <c r="A4178" s="390">
        <v>6321</v>
      </c>
      <c r="B4178" s="418" t="s">
        <v>7545</v>
      </c>
      <c r="C4178" s="420" t="s">
        <v>89</v>
      </c>
      <c r="D4178" s="412"/>
      <c r="E4178" s="412">
        <v>260.93</v>
      </c>
    </row>
    <row r="4179" spans="1:5">
      <c r="A4179" s="389">
        <v>6301</v>
      </c>
      <c r="B4179" s="419" t="s">
        <v>7546</v>
      </c>
      <c r="C4179" s="421" t="s">
        <v>89</v>
      </c>
      <c r="D4179" s="413"/>
      <c r="E4179" s="413">
        <v>373.7</v>
      </c>
    </row>
    <row r="4180" spans="1:5" ht="25.5">
      <c r="A4180" s="390">
        <v>7105</v>
      </c>
      <c r="B4180" s="418" t="s">
        <v>7547</v>
      </c>
      <c r="C4180" s="420" t="s">
        <v>89</v>
      </c>
      <c r="D4180" s="412"/>
      <c r="E4180" s="412">
        <v>32.51</v>
      </c>
    </row>
    <row r="4181" spans="1:5" ht="25.5">
      <c r="A4181" s="389">
        <v>20183</v>
      </c>
      <c r="B4181" s="419" t="s">
        <v>7548</v>
      </c>
      <c r="C4181" s="421" t="s">
        <v>89</v>
      </c>
      <c r="D4181" s="413"/>
      <c r="E4181" s="413">
        <v>39.14</v>
      </c>
    </row>
    <row r="4182" spans="1:5" ht="25.5">
      <c r="A4182" s="390">
        <v>20182</v>
      </c>
      <c r="B4182" s="418" t="s">
        <v>7549</v>
      </c>
      <c r="C4182" s="420" t="s">
        <v>89</v>
      </c>
      <c r="D4182" s="412"/>
      <c r="E4182" s="412">
        <v>31.73</v>
      </c>
    </row>
    <row r="4183" spans="1:5" ht="38.25">
      <c r="A4183" s="389">
        <v>38684</v>
      </c>
      <c r="B4183" s="419" t="s">
        <v>11345</v>
      </c>
      <c r="C4183" s="421" t="s">
        <v>89</v>
      </c>
      <c r="D4183" s="413"/>
      <c r="E4183" s="413">
        <v>22.1</v>
      </c>
    </row>
    <row r="4184" spans="1:5" ht="25.5">
      <c r="A4184" s="390">
        <v>7094</v>
      </c>
      <c r="B4184" s="418" t="s">
        <v>7550</v>
      </c>
      <c r="C4184" s="420" t="s">
        <v>89</v>
      </c>
      <c r="D4184" s="412"/>
      <c r="E4184" s="412">
        <v>6.12</v>
      </c>
    </row>
    <row r="4185" spans="1:5">
      <c r="A4185" s="389">
        <v>20174</v>
      </c>
      <c r="B4185" s="419" t="s">
        <v>7551</v>
      </c>
      <c r="C4185" s="421" t="s">
        <v>89</v>
      </c>
      <c r="D4185" s="413"/>
      <c r="E4185" s="413">
        <v>51.83</v>
      </c>
    </row>
    <row r="4186" spans="1:5">
      <c r="A4186" s="390">
        <v>20175</v>
      </c>
      <c r="B4186" s="418" t="s">
        <v>7552</v>
      </c>
      <c r="C4186" s="420" t="s">
        <v>89</v>
      </c>
      <c r="D4186" s="412"/>
      <c r="E4186" s="412">
        <v>187.61</v>
      </c>
    </row>
    <row r="4187" spans="1:5" ht="25.5">
      <c r="A4187" s="389">
        <v>7049</v>
      </c>
      <c r="B4187" s="419" t="s">
        <v>7553</v>
      </c>
      <c r="C4187" s="421" t="s">
        <v>89</v>
      </c>
      <c r="D4187" s="413"/>
      <c r="E4187" s="413">
        <v>49.9</v>
      </c>
    </row>
    <row r="4188" spans="1:5" ht="25.5">
      <c r="A4188" s="390">
        <v>7048</v>
      </c>
      <c r="B4188" s="418" t="s">
        <v>7554</v>
      </c>
      <c r="C4188" s="420" t="s">
        <v>89</v>
      </c>
      <c r="D4188" s="412"/>
      <c r="E4188" s="412">
        <v>10.72</v>
      </c>
    </row>
    <row r="4189" spans="1:5" ht="25.5">
      <c r="A4189" s="389">
        <v>7088</v>
      </c>
      <c r="B4189" s="419" t="s">
        <v>7555</v>
      </c>
      <c r="C4189" s="421" t="s">
        <v>89</v>
      </c>
      <c r="D4189" s="413"/>
      <c r="E4189" s="413">
        <v>26.87</v>
      </c>
    </row>
    <row r="4190" spans="1:5" ht="25.5">
      <c r="A4190" s="390">
        <v>7118</v>
      </c>
      <c r="B4190" s="418" t="s">
        <v>7556</v>
      </c>
      <c r="C4190" s="420" t="s">
        <v>89</v>
      </c>
      <c r="D4190" s="412"/>
      <c r="E4190" s="412">
        <v>13.06</v>
      </c>
    </row>
    <row r="4191" spans="1:5" ht="25.5">
      <c r="A4191" s="389">
        <v>7117</v>
      </c>
      <c r="B4191" s="419" t="s">
        <v>7557</v>
      </c>
      <c r="C4191" s="421" t="s">
        <v>89</v>
      </c>
      <c r="D4191" s="413"/>
      <c r="E4191" s="413">
        <v>9.93</v>
      </c>
    </row>
    <row r="4192" spans="1:5" ht="25.5">
      <c r="A4192" s="390">
        <v>7123</v>
      </c>
      <c r="B4192" s="418" t="s">
        <v>7558</v>
      </c>
      <c r="C4192" s="420" t="s">
        <v>89</v>
      </c>
      <c r="D4192" s="412"/>
      <c r="E4192" s="412">
        <v>2.1800000000000002</v>
      </c>
    </row>
    <row r="4193" spans="1:5" ht="25.5">
      <c r="A4193" s="389">
        <v>20179</v>
      </c>
      <c r="B4193" s="419" t="s">
        <v>7559</v>
      </c>
      <c r="C4193" s="421" t="s">
        <v>89</v>
      </c>
      <c r="D4193" s="413"/>
      <c r="E4193" s="413">
        <v>40.26</v>
      </c>
    </row>
    <row r="4194" spans="1:5" ht="25.5">
      <c r="A4194" s="390">
        <v>20178</v>
      </c>
      <c r="B4194" s="418" t="s">
        <v>7560</v>
      </c>
      <c r="C4194" s="420" t="s">
        <v>89</v>
      </c>
      <c r="D4194" s="412"/>
      <c r="E4194" s="412">
        <v>29.65</v>
      </c>
    </row>
    <row r="4195" spans="1:5" ht="25.5">
      <c r="A4195" s="389">
        <v>20180</v>
      </c>
      <c r="B4195" s="419" t="s">
        <v>7561</v>
      </c>
      <c r="C4195" s="421" t="s">
        <v>89</v>
      </c>
      <c r="D4195" s="413"/>
      <c r="E4195" s="413">
        <v>71.650000000000006</v>
      </c>
    </row>
    <row r="4196" spans="1:5" ht="25.5">
      <c r="A4196" s="390">
        <v>20181</v>
      </c>
      <c r="B4196" s="418" t="s">
        <v>7562</v>
      </c>
      <c r="C4196" s="420" t="s">
        <v>89</v>
      </c>
      <c r="D4196" s="412"/>
      <c r="E4196" s="412">
        <v>90.63</v>
      </c>
    </row>
    <row r="4197" spans="1:5">
      <c r="A4197" s="389">
        <v>20177</v>
      </c>
      <c r="B4197" s="419" t="s">
        <v>7563</v>
      </c>
      <c r="C4197" s="421" t="s">
        <v>89</v>
      </c>
      <c r="D4197" s="413"/>
      <c r="E4197" s="413">
        <v>23.08</v>
      </c>
    </row>
    <row r="4198" spans="1:5" ht="25.5">
      <c r="A4198" s="390">
        <v>7121</v>
      </c>
      <c r="B4198" s="418" t="s">
        <v>7564</v>
      </c>
      <c r="C4198" s="420" t="s">
        <v>89</v>
      </c>
      <c r="D4198" s="412"/>
      <c r="E4198" s="412">
        <v>7.24</v>
      </c>
    </row>
    <row r="4199" spans="1:5" ht="25.5">
      <c r="A4199" s="389">
        <v>7137</v>
      </c>
      <c r="B4199" s="419" t="s">
        <v>7565</v>
      </c>
      <c r="C4199" s="421" t="s">
        <v>89</v>
      </c>
      <c r="D4199" s="413"/>
      <c r="E4199" s="413">
        <v>8.0299999999999994</v>
      </c>
    </row>
    <row r="4200" spans="1:5" ht="25.5">
      <c r="A4200" s="390">
        <v>7122</v>
      </c>
      <c r="B4200" s="418" t="s">
        <v>7566</v>
      </c>
      <c r="C4200" s="420" t="s">
        <v>89</v>
      </c>
      <c r="D4200" s="412"/>
      <c r="E4200" s="412">
        <v>8.1999999999999993</v>
      </c>
    </row>
    <row r="4201" spans="1:5" ht="25.5">
      <c r="A4201" s="389">
        <v>7114</v>
      </c>
      <c r="B4201" s="419" t="s">
        <v>7567</v>
      </c>
      <c r="C4201" s="421" t="s">
        <v>89</v>
      </c>
      <c r="D4201" s="413"/>
      <c r="E4201" s="413">
        <v>13.59</v>
      </c>
    </row>
    <row r="4202" spans="1:5" ht="25.5">
      <c r="A4202" s="390">
        <v>7109</v>
      </c>
      <c r="B4202" s="418" t="s">
        <v>13718</v>
      </c>
      <c r="C4202" s="420" t="s">
        <v>89</v>
      </c>
      <c r="D4202" s="412"/>
      <c r="E4202" s="412">
        <v>1.85</v>
      </c>
    </row>
    <row r="4203" spans="1:5" ht="25.5">
      <c r="A4203" s="389">
        <v>7135</v>
      </c>
      <c r="B4203" s="419" t="s">
        <v>7568</v>
      </c>
      <c r="C4203" s="421" t="s">
        <v>89</v>
      </c>
      <c r="D4203" s="413"/>
      <c r="E4203" s="413">
        <v>2.92</v>
      </c>
    </row>
    <row r="4204" spans="1:5" ht="25.5">
      <c r="A4204" s="390">
        <v>7103</v>
      </c>
      <c r="B4204" s="418" t="s">
        <v>7569</v>
      </c>
      <c r="C4204" s="420" t="s">
        <v>89</v>
      </c>
      <c r="D4204" s="412"/>
      <c r="E4204" s="412">
        <v>7.58</v>
      </c>
    </row>
    <row r="4205" spans="1:5" ht="25.5">
      <c r="A4205" s="389">
        <v>7146</v>
      </c>
      <c r="B4205" s="419" t="s">
        <v>14890</v>
      </c>
      <c r="C4205" s="421" t="s">
        <v>89</v>
      </c>
      <c r="D4205" s="413"/>
      <c r="E4205" s="413">
        <v>121.63</v>
      </c>
    </row>
    <row r="4206" spans="1:5" ht="25.5">
      <c r="A4206" s="390">
        <v>7139</v>
      </c>
      <c r="B4206" s="418" t="s">
        <v>7570</v>
      </c>
      <c r="C4206" s="420" t="s">
        <v>89</v>
      </c>
      <c r="D4206" s="412"/>
      <c r="E4206" s="412">
        <v>0.84</v>
      </c>
    </row>
    <row r="4207" spans="1:5" ht="25.5">
      <c r="A4207" s="389">
        <v>7140</v>
      </c>
      <c r="B4207" s="419" t="s">
        <v>7571</v>
      </c>
      <c r="C4207" s="421" t="s">
        <v>89</v>
      </c>
      <c r="D4207" s="413"/>
      <c r="E4207" s="413">
        <v>2.5299999999999998</v>
      </c>
    </row>
    <row r="4208" spans="1:5" ht="25.5">
      <c r="A4208" s="390">
        <v>7141</v>
      </c>
      <c r="B4208" s="418" t="s">
        <v>7572</v>
      </c>
      <c r="C4208" s="420" t="s">
        <v>89</v>
      </c>
      <c r="D4208" s="412"/>
      <c r="E4208" s="412">
        <v>6.46</v>
      </c>
    </row>
    <row r="4209" spans="1:5" ht="25.5">
      <c r="A4209" s="389">
        <v>7142</v>
      </c>
      <c r="B4209" s="419" t="s">
        <v>7573</v>
      </c>
      <c r="C4209" s="421" t="s">
        <v>89</v>
      </c>
      <c r="D4209" s="413"/>
      <c r="E4209" s="413">
        <v>6.74</v>
      </c>
    </row>
    <row r="4210" spans="1:5" ht="25.5">
      <c r="A4210" s="390">
        <v>7143</v>
      </c>
      <c r="B4210" s="418" t="s">
        <v>7574</v>
      </c>
      <c r="C4210" s="420" t="s">
        <v>89</v>
      </c>
      <c r="D4210" s="412"/>
      <c r="E4210" s="412">
        <v>25.83</v>
      </c>
    </row>
    <row r="4211" spans="1:5" ht="25.5">
      <c r="A4211" s="389">
        <v>7144</v>
      </c>
      <c r="B4211" s="419" t="s">
        <v>7575</v>
      </c>
      <c r="C4211" s="421" t="s">
        <v>89</v>
      </c>
      <c r="D4211" s="413"/>
      <c r="E4211" s="413">
        <v>42.68</v>
      </c>
    </row>
    <row r="4212" spans="1:5" ht="25.5">
      <c r="A4212" s="390">
        <v>7145</v>
      </c>
      <c r="B4212" s="418" t="s">
        <v>7576</v>
      </c>
      <c r="C4212" s="420" t="s">
        <v>89</v>
      </c>
      <c r="D4212" s="412"/>
      <c r="E4212" s="412">
        <v>58.85</v>
      </c>
    </row>
    <row r="4213" spans="1:5" ht="25.5">
      <c r="A4213" s="389">
        <v>7116</v>
      </c>
      <c r="B4213" s="419" t="s">
        <v>7577</v>
      </c>
      <c r="C4213" s="421" t="s">
        <v>89</v>
      </c>
      <c r="D4213" s="413"/>
      <c r="E4213" s="413">
        <v>2.36</v>
      </c>
    </row>
    <row r="4214" spans="1:5" ht="25.5">
      <c r="A4214" s="390">
        <v>7082</v>
      </c>
      <c r="B4214" s="418" t="s">
        <v>14891</v>
      </c>
      <c r="C4214" s="420" t="s">
        <v>89</v>
      </c>
      <c r="D4214" s="412"/>
      <c r="E4214" s="412">
        <v>37.36</v>
      </c>
    </row>
    <row r="4215" spans="1:5" ht="25.5">
      <c r="A4215" s="389">
        <v>7069</v>
      </c>
      <c r="B4215" s="419" t="s">
        <v>7578</v>
      </c>
      <c r="C4215" s="421" t="s">
        <v>89</v>
      </c>
      <c r="D4215" s="413"/>
      <c r="E4215" s="413">
        <v>61.57</v>
      </c>
    </row>
    <row r="4216" spans="1:5" ht="25.5">
      <c r="A4216" s="390">
        <v>7070</v>
      </c>
      <c r="B4216" s="418" t="s">
        <v>7579</v>
      </c>
      <c r="C4216" s="420" t="s">
        <v>89</v>
      </c>
      <c r="D4216" s="412"/>
      <c r="E4216" s="412">
        <v>104.68</v>
      </c>
    </row>
    <row r="4217" spans="1:5" ht="25.5">
      <c r="A4217" s="389">
        <v>7060</v>
      </c>
      <c r="B4217" s="419" t="s">
        <v>7580</v>
      </c>
      <c r="C4217" s="421" t="s">
        <v>89</v>
      </c>
      <c r="D4217" s="413"/>
      <c r="E4217" s="413">
        <v>399.43</v>
      </c>
    </row>
    <row r="4218" spans="1:5" ht="25.5">
      <c r="A4218" s="390">
        <v>7061</v>
      </c>
      <c r="B4218" s="418" t="s">
        <v>7581</v>
      </c>
      <c r="C4218" s="420" t="s">
        <v>89</v>
      </c>
      <c r="D4218" s="412"/>
      <c r="E4218" s="412">
        <v>612.95000000000005</v>
      </c>
    </row>
    <row r="4219" spans="1:5" ht="25.5">
      <c r="A4219" s="389">
        <v>7065</v>
      </c>
      <c r="B4219" s="419" t="s">
        <v>7582</v>
      </c>
      <c r="C4219" s="421" t="s">
        <v>89</v>
      </c>
      <c r="D4219" s="413"/>
      <c r="E4219" s="413">
        <v>677.77</v>
      </c>
    </row>
    <row r="4220" spans="1:5" ht="25.5">
      <c r="A4220" s="390">
        <v>20172</v>
      </c>
      <c r="B4220" s="418" t="s">
        <v>7583</v>
      </c>
      <c r="C4220" s="420" t="s">
        <v>89</v>
      </c>
      <c r="D4220" s="412"/>
      <c r="E4220" s="412">
        <v>14.94</v>
      </c>
    </row>
    <row r="4221" spans="1:5" ht="25.5">
      <c r="A4221" s="389">
        <v>7098</v>
      </c>
      <c r="B4221" s="419" t="s">
        <v>7584</v>
      </c>
      <c r="C4221" s="421" t="s">
        <v>89</v>
      </c>
      <c r="D4221" s="413"/>
      <c r="E4221" s="413">
        <v>1.65</v>
      </c>
    </row>
    <row r="4222" spans="1:5" ht="25.5">
      <c r="A4222" s="390">
        <v>7110</v>
      </c>
      <c r="B4222" s="418" t="s">
        <v>7585</v>
      </c>
      <c r="C4222" s="420" t="s">
        <v>89</v>
      </c>
      <c r="D4222" s="412"/>
      <c r="E4222" s="412">
        <v>23.59</v>
      </c>
    </row>
    <row r="4223" spans="1:5" ht="25.5">
      <c r="A4223" s="389">
        <v>6314</v>
      </c>
      <c r="B4223" s="419" t="s">
        <v>7586</v>
      </c>
      <c r="C4223" s="421" t="s">
        <v>89</v>
      </c>
      <c r="D4223" s="413"/>
      <c r="E4223" s="413">
        <v>73.47</v>
      </c>
    </row>
    <row r="4224" spans="1:5" ht="25.5">
      <c r="A4224" s="390">
        <v>6313</v>
      </c>
      <c r="B4224" s="418" t="s">
        <v>7587</v>
      </c>
      <c r="C4224" s="420" t="s">
        <v>89</v>
      </c>
      <c r="D4224" s="412"/>
      <c r="E4224" s="412">
        <v>72.87</v>
      </c>
    </row>
    <row r="4225" spans="1:5" ht="25.5">
      <c r="A4225" s="389">
        <v>6315</v>
      </c>
      <c r="B4225" s="419" t="s">
        <v>7588</v>
      </c>
      <c r="C4225" s="421" t="s">
        <v>89</v>
      </c>
      <c r="D4225" s="413"/>
      <c r="E4225" s="413">
        <v>136.55000000000001</v>
      </c>
    </row>
    <row r="4226" spans="1:5" ht="25.5">
      <c r="A4226" s="390">
        <v>6316</v>
      </c>
      <c r="B4226" s="418" t="s">
        <v>7589</v>
      </c>
      <c r="C4226" s="420" t="s">
        <v>89</v>
      </c>
      <c r="D4226" s="412"/>
      <c r="E4226" s="412">
        <v>136.55000000000001</v>
      </c>
    </row>
    <row r="4227" spans="1:5" ht="25.5">
      <c r="A4227" s="389">
        <v>6319</v>
      </c>
      <c r="B4227" s="419" t="s">
        <v>11346</v>
      </c>
      <c r="C4227" s="421" t="s">
        <v>89</v>
      </c>
      <c r="D4227" s="413"/>
      <c r="E4227" s="413">
        <v>17.489999999999998</v>
      </c>
    </row>
    <row r="4228" spans="1:5" ht="25.5">
      <c r="A4228" s="390">
        <v>6304</v>
      </c>
      <c r="B4228" s="418" t="s">
        <v>11347</v>
      </c>
      <c r="C4228" s="420" t="s">
        <v>89</v>
      </c>
      <c r="D4228" s="412"/>
      <c r="E4228" s="412">
        <v>17.079999999999998</v>
      </c>
    </row>
    <row r="4229" spans="1:5" ht="25.5">
      <c r="A4229" s="389">
        <v>21116</v>
      </c>
      <c r="B4229" s="419" t="s">
        <v>7590</v>
      </c>
      <c r="C4229" s="421" t="s">
        <v>89</v>
      </c>
      <c r="D4229" s="413"/>
      <c r="E4229" s="413">
        <v>16.23</v>
      </c>
    </row>
    <row r="4230" spans="1:5" ht="25.5">
      <c r="A4230" s="390">
        <v>6320</v>
      </c>
      <c r="B4230" s="418" t="s">
        <v>7591</v>
      </c>
      <c r="C4230" s="420" t="s">
        <v>89</v>
      </c>
      <c r="D4230" s="412"/>
      <c r="E4230" s="412">
        <v>9.7100000000000009</v>
      </c>
    </row>
    <row r="4231" spans="1:5" ht="25.5">
      <c r="A4231" s="389">
        <v>6303</v>
      </c>
      <c r="B4231" s="419" t="s">
        <v>7592</v>
      </c>
      <c r="C4231" s="421" t="s">
        <v>89</v>
      </c>
      <c r="D4231" s="413"/>
      <c r="E4231" s="413">
        <v>9.94</v>
      </c>
    </row>
    <row r="4232" spans="1:5" ht="25.5">
      <c r="A4232" s="390">
        <v>6308</v>
      </c>
      <c r="B4232" s="418" t="s">
        <v>7593</v>
      </c>
      <c r="C4232" s="420" t="s">
        <v>89</v>
      </c>
      <c r="D4232" s="412"/>
      <c r="E4232" s="412">
        <v>56.38</v>
      </c>
    </row>
    <row r="4233" spans="1:5" ht="25.5">
      <c r="A4233" s="389">
        <v>6317</v>
      </c>
      <c r="B4233" s="419" t="s">
        <v>7594</v>
      </c>
      <c r="C4233" s="421" t="s">
        <v>89</v>
      </c>
      <c r="D4233" s="413"/>
      <c r="E4233" s="413">
        <v>55.71</v>
      </c>
    </row>
    <row r="4234" spans="1:5" ht="25.5">
      <c r="A4234" s="390">
        <v>6307</v>
      </c>
      <c r="B4234" s="418" t="s">
        <v>7595</v>
      </c>
      <c r="C4234" s="420" t="s">
        <v>89</v>
      </c>
      <c r="D4234" s="412"/>
      <c r="E4234" s="412">
        <v>56.16</v>
      </c>
    </row>
    <row r="4235" spans="1:5" ht="25.5">
      <c r="A4235" s="389">
        <v>6309</v>
      </c>
      <c r="B4235" s="419" t="s">
        <v>7596</v>
      </c>
      <c r="C4235" s="421" t="s">
        <v>89</v>
      </c>
      <c r="D4235" s="413"/>
      <c r="E4235" s="413">
        <v>56.16</v>
      </c>
    </row>
    <row r="4236" spans="1:5" ht="25.5">
      <c r="A4236" s="390">
        <v>6318</v>
      </c>
      <c r="B4236" s="418" t="s">
        <v>7597</v>
      </c>
      <c r="C4236" s="420" t="s">
        <v>89</v>
      </c>
      <c r="D4236" s="412"/>
      <c r="E4236" s="412">
        <v>31.75</v>
      </c>
    </row>
    <row r="4237" spans="1:5" ht="25.5">
      <c r="A4237" s="389">
        <v>6306</v>
      </c>
      <c r="B4237" s="419" t="s">
        <v>7598</v>
      </c>
      <c r="C4237" s="421" t="s">
        <v>89</v>
      </c>
      <c r="D4237" s="413"/>
      <c r="E4237" s="413">
        <v>31.23</v>
      </c>
    </row>
    <row r="4238" spans="1:5" ht="25.5">
      <c r="A4238" s="390">
        <v>6305</v>
      </c>
      <c r="B4238" s="418" t="s">
        <v>7599</v>
      </c>
      <c r="C4238" s="420" t="s">
        <v>89</v>
      </c>
      <c r="D4238" s="412"/>
      <c r="E4238" s="412">
        <v>30.85</v>
      </c>
    </row>
    <row r="4239" spans="1:5" ht="25.5">
      <c r="A4239" s="389">
        <v>6302</v>
      </c>
      <c r="B4239" s="419" t="s">
        <v>7600</v>
      </c>
      <c r="C4239" s="421" t="s">
        <v>89</v>
      </c>
      <c r="D4239" s="413"/>
      <c r="E4239" s="413">
        <v>5.95</v>
      </c>
    </row>
    <row r="4240" spans="1:5" ht="25.5">
      <c r="A4240" s="390">
        <v>6312</v>
      </c>
      <c r="B4240" s="418" t="s">
        <v>7601</v>
      </c>
      <c r="C4240" s="420" t="s">
        <v>89</v>
      </c>
      <c r="D4240" s="412"/>
      <c r="E4240" s="412">
        <v>72.87</v>
      </c>
    </row>
    <row r="4241" spans="1:5" ht="25.5">
      <c r="A4241" s="389">
        <v>6311</v>
      </c>
      <c r="B4241" s="419" t="s">
        <v>7602</v>
      </c>
      <c r="C4241" s="421" t="s">
        <v>89</v>
      </c>
      <c r="D4241" s="413"/>
      <c r="E4241" s="413">
        <v>71.98</v>
      </c>
    </row>
    <row r="4242" spans="1:5" ht="25.5">
      <c r="A4242" s="390">
        <v>6310</v>
      </c>
      <c r="B4242" s="418" t="s">
        <v>7603</v>
      </c>
      <c r="C4242" s="420" t="s">
        <v>89</v>
      </c>
      <c r="D4242" s="412"/>
      <c r="E4242" s="412">
        <v>71.09</v>
      </c>
    </row>
    <row r="4243" spans="1:5" ht="25.5">
      <c r="A4243" s="389">
        <v>7119</v>
      </c>
      <c r="B4243" s="419" t="s">
        <v>7604</v>
      </c>
      <c r="C4243" s="421" t="s">
        <v>89</v>
      </c>
      <c r="D4243" s="413"/>
      <c r="E4243" s="413">
        <v>5.05</v>
      </c>
    </row>
    <row r="4244" spans="1:5" ht="25.5">
      <c r="A4244" s="390">
        <v>7120</v>
      </c>
      <c r="B4244" s="418" t="s">
        <v>7605</v>
      </c>
      <c r="C4244" s="420" t="s">
        <v>89</v>
      </c>
      <c r="D4244" s="412"/>
      <c r="E4244" s="412">
        <v>3.43</v>
      </c>
    </row>
    <row r="4245" spans="1:5" ht="25.5">
      <c r="A4245" s="389">
        <v>20176</v>
      </c>
      <c r="B4245" s="419" t="s">
        <v>7606</v>
      </c>
      <c r="C4245" s="421" t="s">
        <v>89</v>
      </c>
      <c r="D4245" s="413"/>
      <c r="E4245" s="413">
        <v>56.38</v>
      </c>
    </row>
    <row r="4246" spans="1:5" ht="25.5">
      <c r="A4246" s="390">
        <v>11378</v>
      </c>
      <c r="B4246" s="418" t="s">
        <v>7607</v>
      </c>
      <c r="C4246" s="420" t="s">
        <v>89</v>
      </c>
      <c r="D4246" s="412"/>
      <c r="E4246" s="412">
        <v>40.43</v>
      </c>
    </row>
    <row r="4247" spans="1:5" ht="25.5">
      <c r="A4247" s="389">
        <v>11379</v>
      </c>
      <c r="B4247" s="419" t="s">
        <v>7608</v>
      </c>
      <c r="C4247" s="421" t="s">
        <v>89</v>
      </c>
      <c r="D4247" s="413"/>
      <c r="E4247" s="413">
        <v>44.15</v>
      </c>
    </row>
    <row r="4248" spans="1:5" ht="25.5">
      <c r="A4248" s="390">
        <v>11493</v>
      </c>
      <c r="B4248" s="418" t="s">
        <v>7609</v>
      </c>
      <c r="C4248" s="420" t="s">
        <v>89</v>
      </c>
      <c r="D4248" s="412"/>
      <c r="E4248" s="412">
        <v>22.35</v>
      </c>
    </row>
    <row r="4249" spans="1:5" ht="25.5">
      <c r="A4249" s="389">
        <v>7106</v>
      </c>
      <c r="B4249" s="419" t="s">
        <v>7610</v>
      </c>
      <c r="C4249" s="421" t="s">
        <v>89</v>
      </c>
      <c r="D4249" s="413"/>
      <c r="E4249" s="413">
        <v>78.78</v>
      </c>
    </row>
    <row r="4250" spans="1:5" ht="25.5">
      <c r="A4250" s="390">
        <v>7104</v>
      </c>
      <c r="B4250" s="418" t="s">
        <v>13719</v>
      </c>
      <c r="C4250" s="420" t="s">
        <v>89</v>
      </c>
      <c r="D4250" s="412"/>
      <c r="E4250" s="412">
        <v>2.25</v>
      </c>
    </row>
    <row r="4251" spans="1:5" ht="25.5">
      <c r="A4251" s="389">
        <v>7136</v>
      </c>
      <c r="B4251" s="419" t="s">
        <v>7611</v>
      </c>
      <c r="C4251" s="421" t="s">
        <v>89</v>
      </c>
      <c r="D4251" s="413"/>
      <c r="E4251" s="413">
        <v>4.32</v>
      </c>
    </row>
    <row r="4252" spans="1:5" ht="25.5">
      <c r="A4252" s="390">
        <v>7128</v>
      </c>
      <c r="B4252" s="418" t="s">
        <v>7612</v>
      </c>
      <c r="C4252" s="420" t="s">
        <v>89</v>
      </c>
      <c r="D4252" s="412"/>
      <c r="E4252" s="412">
        <v>6.01</v>
      </c>
    </row>
    <row r="4253" spans="1:5" ht="25.5">
      <c r="A4253" s="389">
        <v>7108</v>
      </c>
      <c r="B4253" s="419" t="s">
        <v>14892</v>
      </c>
      <c r="C4253" s="421" t="s">
        <v>89</v>
      </c>
      <c r="D4253" s="413"/>
      <c r="E4253" s="413">
        <v>8.14</v>
      </c>
    </row>
    <row r="4254" spans="1:5" ht="25.5">
      <c r="A4254" s="390">
        <v>7129</v>
      </c>
      <c r="B4254" s="418" t="s">
        <v>7613</v>
      </c>
      <c r="C4254" s="420" t="s">
        <v>89</v>
      </c>
      <c r="D4254" s="412"/>
      <c r="E4254" s="412">
        <v>6.85</v>
      </c>
    </row>
    <row r="4255" spans="1:5" ht="25.5">
      <c r="A4255" s="389">
        <v>7130</v>
      </c>
      <c r="B4255" s="419" t="s">
        <v>7614</v>
      </c>
      <c r="C4255" s="421" t="s">
        <v>89</v>
      </c>
      <c r="D4255" s="413"/>
      <c r="E4255" s="413">
        <v>10.73</v>
      </c>
    </row>
    <row r="4256" spans="1:5" ht="25.5">
      <c r="A4256" s="390">
        <v>7131</v>
      </c>
      <c r="B4256" s="418" t="s">
        <v>7615</v>
      </c>
      <c r="C4256" s="420" t="s">
        <v>89</v>
      </c>
      <c r="D4256" s="412"/>
      <c r="E4256" s="412">
        <v>13.36</v>
      </c>
    </row>
    <row r="4257" spans="1:5" ht="25.5">
      <c r="A4257" s="389">
        <v>7132</v>
      </c>
      <c r="B4257" s="419" t="s">
        <v>7616</v>
      </c>
      <c r="C4257" s="421" t="s">
        <v>89</v>
      </c>
      <c r="D4257" s="413"/>
      <c r="E4257" s="413">
        <v>29.65</v>
      </c>
    </row>
    <row r="4258" spans="1:5" ht="25.5">
      <c r="A4258" s="390">
        <v>7133</v>
      </c>
      <c r="B4258" s="418" t="s">
        <v>7617</v>
      </c>
      <c r="C4258" s="420" t="s">
        <v>89</v>
      </c>
      <c r="D4258" s="412"/>
      <c r="E4258" s="412">
        <v>63.62</v>
      </c>
    </row>
    <row r="4259" spans="1:5" ht="25.5">
      <c r="A4259" s="389">
        <v>7066</v>
      </c>
      <c r="B4259" s="419" t="s">
        <v>7618</v>
      </c>
      <c r="C4259" s="421" t="s">
        <v>89</v>
      </c>
      <c r="D4259" s="413"/>
      <c r="E4259" s="413">
        <v>122.69</v>
      </c>
    </row>
    <row r="4260" spans="1:5" ht="25.5">
      <c r="A4260" s="390">
        <v>7068</v>
      </c>
      <c r="B4260" s="418" t="s">
        <v>7619</v>
      </c>
      <c r="C4260" s="420" t="s">
        <v>89</v>
      </c>
      <c r="D4260" s="412"/>
      <c r="E4260" s="412">
        <v>216.88</v>
      </c>
    </row>
    <row r="4261" spans="1:5" ht="25.5">
      <c r="A4261" s="389">
        <v>7126</v>
      </c>
      <c r="B4261" s="419" t="s">
        <v>7620</v>
      </c>
      <c r="C4261" s="421" t="s">
        <v>89</v>
      </c>
      <c r="D4261" s="413"/>
      <c r="E4261" s="413">
        <v>10.44</v>
      </c>
    </row>
    <row r="4262" spans="1:5" ht="25.5">
      <c r="A4262" s="390">
        <v>7091</v>
      </c>
      <c r="B4262" s="418" t="s">
        <v>14893</v>
      </c>
      <c r="C4262" s="420" t="s">
        <v>89</v>
      </c>
      <c r="D4262" s="412"/>
      <c r="E4262" s="412">
        <v>12.41</v>
      </c>
    </row>
    <row r="4263" spans="1:5" ht="25.5">
      <c r="A4263" s="389">
        <v>11655</v>
      </c>
      <c r="B4263" s="419" t="s">
        <v>7621</v>
      </c>
      <c r="C4263" s="421" t="s">
        <v>89</v>
      </c>
      <c r="D4263" s="413"/>
      <c r="E4263" s="413">
        <v>11.4</v>
      </c>
    </row>
    <row r="4264" spans="1:5" ht="25.5">
      <c r="A4264" s="390">
        <v>11656</v>
      </c>
      <c r="B4264" s="418" t="s">
        <v>7622</v>
      </c>
      <c r="C4264" s="420" t="s">
        <v>89</v>
      </c>
      <c r="D4264" s="412"/>
      <c r="E4264" s="412">
        <v>10.84</v>
      </c>
    </row>
    <row r="4265" spans="1:5" ht="25.5">
      <c r="A4265" s="389">
        <v>7097</v>
      </c>
      <c r="B4265" s="419" t="s">
        <v>7623</v>
      </c>
      <c r="C4265" s="421" t="s">
        <v>89</v>
      </c>
      <c r="D4265" s="413"/>
      <c r="E4265" s="413">
        <v>4.8899999999999997</v>
      </c>
    </row>
    <row r="4266" spans="1:5" ht="25.5">
      <c r="A4266" s="390">
        <v>11657</v>
      </c>
      <c r="B4266" s="418" t="s">
        <v>7624</v>
      </c>
      <c r="C4266" s="420" t="s">
        <v>89</v>
      </c>
      <c r="D4266" s="412"/>
      <c r="E4266" s="412">
        <v>9.15</v>
      </c>
    </row>
    <row r="4267" spans="1:5" ht="25.5">
      <c r="A4267" s="389">
        <v>11658</v>
      </c>
      <c r="B4267" s="419" t="s">
        <v>7625</v>
      </c>
      <c r="C4267" s="421" t="s">
        <v>89</v>
      </c>
      <c r="D4267" s="413"/>
      <c r="E4267" s="413">
        <v>12.63</v>
      </c>
    </row>
    <row r="4268" spans="1:5">
      <c r="A4268" s="390">
        <v>7153</v>
      </c>
      <c r="B4268" s="418" t="s">
        <v>7626</v>
      </c>
      <c r="C4268" s="420" t="s">
        <v>19</v>
      </c>
      <c r="D4268" s="412"/>
      <c r="E4268" s="412">
        <v>18.47</v>
      </c>
    </row>
    <row r="4269" spans="1:5">
      <c r="A4269" s="389">
        <v>6175</v>
      </c>
      <c r="B4269" s="419" t="s">
        <v>7627</v>
      </c>
      <c r="C4269" s="421" t="s">
        <v>19</v>
      </c>
      <c r="D4269" s="413"/>
      <c r="E4269" s="413">
        <v>22.19</v>
      </c>
    </row>
    <row r="4270" spans="1:5" ht="51">
      <c r="A4270" s="390">
        <v>34548</v>
      </c>
      <c r="B4270" s="418" t="s">
        <v>11348</v>
      </c>
      <c r="C4270" s="420" t="s">
        <v>86</v>
      </c>
      <c r="D4270" s="412"/>
      <c r="E4270" s="412">
        <v>2.0699999999999998</v>
      </c>
    </row>
    <row r="4271" spans="1:5" ht="51">
      <c r="A4271" s="389">
        <v>34557</v>
      </c>
      <c r="B4271" s="419" t="s">
        <v>11349</v>
      </c>
      <c r="C4271" s="421" t="s">
        <v>86</v>
      </c>
      <c r="D4271" s="413"/>
      <c r="E4271" s="413">
        <v>1.3</v>
      </c>
    </row>
    <row r="4272" spans="1:5" ht="38.25">
      <c r="A4272" s="390">
        <v>10932</v>
      </c>
      <c r="B4272" s="418" t="s">
        <v>7628</v>
      </c>
      <c r="C4272" s="420" t="s">
        <v>82</v>
      </c>
      <c r="D4272" s="412"/>
      <c r="E4272" s="412">
        <v>44.37</v>
      </c>
    </row>
    <row r="4273" spans="1:5" ht="38.25">
      <c r="A4273" s="389">
        <v>7162</v>
      </c>
      <c r="B4273" s="419" t="s">
        <v>11350</v>
      </c>
      <c r="C4273" s="421" t="s">
        <v>82</v>
      </c>
      <c r="D4273" s="413"/>
      <c r="E4273" s="413">
        <v>23.67</v>
      </c>
    </row>
    <row r="4274" spans="1:5" ht="38.25">
      <c r="A4274" s="390">
        <v>10925</v>
      </c>
      <c r="B4274" s="418" t="s">
        <v>7629</v>
      </c>
      <c r="C4274" s="420" t="s">
        <v>82</v>
      </c>
      <c r="D4274" s="412"/>
      <c r="E4274" s="412">
        <v>16.64</v>
      </c>
    </row>
    <row r="4275" spans="1:5" ht="38.25">
      <c r="A4275" s="389">
        <v>10926</v>
      </c>
      <c r="B4275" s="419" t="s">
        <v>11351</v>
      </c>
      <c r="C4275" s="421" t="s">
        <v>82</v>
      </c>
      <c r="D4275" s="413"/>
      <c r="E4275" s="413">
        <v>20.34</v>
      </c>
    </row>
    <row r="4276" spans="1:5" ht="38.25">
      <c r="A4276" s="390">
        <v>10933</v>
      </c>
      <c r="B4276" s="418" t="s">
        <v>11352</v>
      </c>
      <c r="C4276" s="420" t="s">
        <v>82</v>
      </c>
      <c r="D4276" s="412"/>
      <c r="E4276" s="412">
        <v>12.61</v>
      </c>
    </row>
    <row r="4277" spans="1:5" ht="38.25">
      <c r="A4277" s="389">
        <v>10927</v>
      </c>
      <c r="B4277" s="419" t="s">
        <v>7630</v>
      </c>
      <c r="C4277" s="421" t="s">
        <v>82</v>
      </c>
      <c r="D4277" s="413"/>
      <c r="E4277" s="413">
        <v>10.72</v>
      </c>
    </row>
    <row r="4278" spans="1:5" ht="38.25">
      <c r="A4278" s="390">
        <v>7167</v>
      </c>
      <c r="B4278" s="418" t="s">
        <v>7631</v>
      </c>
      <c r="C4278" s="420" t="s">
        <v>82</v>
      </c>
      <c r="D4278" s="412"/>
      <c r="E4278" s="412">
        <v>10.61</v>
      </c>
    </row>
    <row r="4279" spans="1:5" ht="38.25">
      <c r="A4279" s="389">
        <v>10928</v>
      </c>
      <c r="B4279" s="419" t="s">
        <v>7632</v>
      </c>
      <c r="C4279" s="421" t="s">
        <v>82</v>
      </c>
      <c r="D4279" s="413"/>
      <c r="E4279" s="413">
        <v>9.17</v>
      </c>
    </row>
    <row r="4280" spans="1:5" ht="25.5">
      <c r="A4280" s="390">
        <v>10929</v>
      </c>
      <c r="B4280" s="418" t="s">
        <v>7633</v>
      </c>
      <c r="C4280" s="420" t="s">
        <v>82</v>
      </c>
      <c r="D4280" s="412"/>
      <c r="E4280" s="412">
        <v>17.75</v>
      </c>
    </row>
    <row r="4281" spans="1:5" ht="25.5">
      <c r="A4281" s="389">
        <v>10931</v>
      </c>
      <c r="B4281" s="419" t="s">
        <v>7634</v>
      </c>
      <c r="C4281" s="421" t="s">
        <v>82</v>
      </c>
      <c r="D4281" s="413"/>
      <c r="E4281" s="413">
        <v>9.1300000000000008</v>
      </c>
    </row>
    <row r="4282" spans="1:5" ht="25.5">
      <c r="A4282" s="390">
        <v>7164</v>
      </c>
      <c r="B4282" s="418" t="s">
        <v>7635</v>
      </c>
      <c r="C4282" s="420" t="s">
        <v>82</v>
      </c>
      <c r="D4282" s="412"/>
      <c r="E4282" s="412">
        <v>22.19</v>
      </c>
    </row>
    <row r="4283" spans="1:5" ht="25.5">
      <c r="A4283" s="389">
        <v>10935</v>
      </c>
      <c r="B4283" s="419" t="s">
        <v>7636</v>
      </c>
      <c r="C4283" s="421" t="s">
        <v>82</v>
      </c>
      <c r="D4283" s="413"/>
      <c r="E4283" s="413">
        <v>18.04</v>
      </c>
    </row>
    <row r="4284" spans="1:5" ht="25.5">
      <c r="A4284" s="390">
        <v>10937</v>
      </c>
      <c r="B4284" s="418" t="s">
        <v>7637</v>
      </c>
      <c r="C4284" s="420" t="s">
        <v>82</v>
      </c>
      <c r="D4284" s="412"/>
      <c r="E4284" s="412">
        <v>16.79</v>
      </c>
    </row>
    <row r="4285" spans="1:5" ht="51">
      <c r="A4285" s="389">
        <v>34547</v>
      </c>
      <c r="B4285" s="419" t="s">
        <v>11353</v>
      </c>
      <c r="C4285" s="421" t="s">
        <v>86</v>
      </c>
      <c r="D4285" s="413"/>
      <c r="E4285" s="413">
        <v>2.12</v>
      </c>
    </row>
    <row r="4286" spans="1:5" ht="51">
      <c r="A4286" s="390">
        <v>34550</v>
      </c>
      <c r="B4286" s="418" t="s">
        <v>11354</v>
      </c>
      <c r="C4286" s="420" t="s">
        <v>86</v>
      </c>
      <c r="D4286" s="412"/>
      <c r="E4286" s="412">
        <v>0.74</v>
      </c>
    </row>
    <row r="4287" spans="1:5" ht="51">
      <c r="A4287" s="389">
        <v>34558</v>
      </c>
      <c r="B4287" s="419" t="s">
        <v>11355</v>
      </c>
      <c r="C4287" s="421" t="s">
        <v>86</v>
      </c>
      <c r="D4287" s="413"/>
      <c r="E4287" s="413">
        <v>1.39</v>
      </c>
    </row>
    <row r="4288" spans="1:5" ht="38.25">
      <c r="A4288" s="390">
        <v>37411</v>
      </c>
      <c r="B4288" s="418" t="s">
        <v>11356</v>
      </c>
      <c r="C4288" s="420" t="s">
        <v>82</v>
      </c>
      <c r="D4288" s="412"/>
      <c r="E4288" s="412">
        <v>10.39</v>
      </c>
    </row>
    <row r="4289" spans="1:5" ht="63.75">
      <c r="A4289" s="389">
        <v>7155</v>
      </c>
      <c r="B4289" s="419" t="s">
        <v>11357</v>
      </c>
      <c r="C4289" s="421" t="s">
        <v>82</v>
      </c>
      <c r="D4289" s="413"/>
      <c r="E4289" s="413">
        <v>11.97</v>
      </c>
    </row>
    <row r="4290" spans="1:5" ht="63.75">
      <c r="A4290" s="390">
        <v>7154</v>
      </c>
      <c r="B4290" s="418" t="s">
        <v>11357</v>
      </c>
      <c r="C4290" s="420" t="s">
        <v>54</v>
      </c>
      <c r="D4290" s="412"/>
      <c r="E4290" s="412">
        <v>5.39</v>
      </c>
    </row>
    <row r="4291" spans="1:5" ht="63.75">
      <c r="A4291" s="389">
        <v>10915</v>
      </c>
      <c r="B4291" s="419" t="s">
        <v>11358</v>
      </c>
      <c r="C4291" s="421" t="s">
        <v>54</v>
      </c>
      <c r="D4291" s="413"/>
      <c r="E4291" s="413">
        <v>5.59</v>
      </c>
    </row>
    <row r="4292" spans="1:5" ht="63.75">
      <c r="A4292" s="390">
        <v>10917</v>
      </c>
      <c r="B4292" s="418" t="s">
        <v>11358</v>
      </c>
      <c r="C4292" s="420" t="s">
        <v>82</v>
      </c>
      <c r="D4292" s="412"/>
      <c r="E4292" s="412">
        <v>5.43</v>
      </c>
    </row>
    <row r="4293" spans="1:5" ht="63.75">
      <c r="A4293" s="389">
        <v>21141</v>
      </c>
      <c r="B4293" s="419" t="s">
        <v>11359</v>
      </c>
      <c r="C4293" s="421" t="s">
        <v>82</v>
      </c>
      <c r="D4293" s="413"/>
      <c r="E4293" s="413">
        <v>8.0399999999999991</v>
      </c>
    </row>
    <row r="4294" spans="1:5" ht="63.75">
      <c r="A4294" s="390">
        <v>10916</v>
      </c>
      <c r="B4294" s="418" t="s">
        <v>11359</v>
      </c>
      <c r="C4294" s="420" t="s">
        <v>54</v>
      </c>
      <c r="D4294" s="412"/>
      <c r="E4294" s="412">
        <v>5.44</v>
      </c>
    </row>
    <row r="4295" spans="1:5" ht="51">
      <c r="A4295" s="389">
        <v>7156</v>
      </c>
      <c r="B4295" s="419" t="s">
        <v>11360</v>
      </c>
      <c r="C4295" s="421" t="s">
        <v>82</v>
      </c>
      <c r="D4295" s="413"/>
      <c r="E4295" s="413">
        <v>16.170000000000002</v>
      </c>
    </row>
    <row r="4296" spans="1:5">
      <c r="A4296" s="390">
        <v>25988</v>
      </c>
      <c r="B4296" s="418" t="s">
        <v>13720</v>
      </c>
      <c r="C4296" s="420" t="s">
        <v>82</v>
      </c>
      <c r="D4296" s="412"/>
      <c r="E4296" s="412">
        <v>9.5</v>
      </c>
    </row>
    <row r="4297" spans="1:5" ht="51">
      <c r="A4297" s="389">
        <v>7158</v>
      </c>
      <c r="B4297" s="419" t="s">
        <v>11361</v>
      </c>
      <c r="C4297" s="421" t="s">
        <v>82</v>
      </c>
      <c r="D4297" s="413"/>
      <c r="E4297" s="413">
        <v>16.27</v>
      </c>
    </row>
    <row r="4298" spans="1:5">
      <c r="A4298" s="390">
        <v>7169</v>
      </c>
      <c r="B4298" s="418" t="s">
        <v>7638</v>
      </c>
      <c r="C4298" s="420" t="s">
        <v>82</v>
      </c>
      <c r="D4298" s="412"/>
      <c r="E4298" s="412">
        <v>2.1800000000000002</v>
      </c>
    </row>
    <row r="4299" spans="1:5" ht="25.5">
      <c r="A4299" s="389">
        <v>36887</v>
      </c>
      <c r="B4299" s="419" t="s">
        <v>11362</v>
      </c>
      <c r="C4299" s="421" t="s">
        <v>82</v>
      </c>
      <c r="D4299" s="413"/>
      <c r="E4299" s="413">
        <v>10.55</v>
      </c>
    </row>
    <row r="4300" spans="1:5" ht="51">
      <c r="A4300" s="390">
        <v>34612</v>
      </c>
      <c r="B4300" s="418" t="s">
        <v>14894</v>
      </c>
      <c r="C4300" s="420" t="s">
        <v>89</v>
      </c>
      <c r="D4300" s="412"/>
      <c r="E4300" s="412">
        <v>448.18</v>
      </c>
    </row>
    <row r="4301" spans="1:5" ht="51">
      <c r="A4301" s="389">
        <v>34614</v>
      </c>
      <c r="B4301" s="419" t="s">
        <v>11363</v>
      </c>
      <c r="C4301" s="421" t="s">
        <v>89</v>
      </c>
      <c r="D4301" s="413"/>
      <c r="E4301" s="413">
        <v>526.5</v>
      </c>
    </row>
    <row r="4302" spans="1:5" ht="51">
      <c r="A4302" s="390">
        <v>34635</v>
      </c>
      <c r="B4302" s="418" t="s">
        <v>11364</v>
      </c>
      <c r="C4302" s="420" t="s">
        <v>89</v>
      </c>
      <c r="D4302" s="412"/>
      <c r="E4302" s="412">
        <v>576.33000000000004</v>
      </c>
    </row>
    <row r="4303" spans="1:5" ht="51">
      <c r="A4303" s="389">
        <v>34633</v>
      </c>
      <c r="B4303" s="419" t="s">
        <v>11365</v>
      </c>
      <c r="C4303" s="421" t="s">
        <v>89</v>
      </c>
      <c r="D4303" s="413"/>
      <c r="E4303" s="413">
        <v>635.27</v>
      </c>
    </row>
    <row r="4304" spans="1:5" ht="51">
      <c r="A4304" s="390">
        <v>7170</v>
      </c>
      <c r="B4304" s="418" t="s">
        <v>13721</v>
      </c>
      <c r="C4304" s="420" t="s">
        <v>82</v>
      </c>
      <c r="D4304" s="412"/>
      <c r="E4304" s="412">
        <v>1.5</v>
      </c>
    </row>
    <row r="4305" spans="1:5" ht="51">
      <c r="A4305" s="389">
        <v>34630</v>
      </c>
      <c r="B4305" s="419" t="s">
        <v>11366</v>
      </c>
      <c r="C4305" s="421" t="s">
        <v>89</v>
      </c>
      <c r="D4305" s="413"/>
      <c r="E4305" s="413">
        <v>578.71</v>
      </c>
    </row>
    <row r="4306" spans="1:5" ht="25.5">
      <c r="A4306" s="390">
        <v>7161</v>
      </c>
      <c r="B4306" s="418" t="s">
        <v>7639</v>
      </c>
      <c r="C4306" s="420" t="s">
        <v>82</v>
      </c>
      <c r="D4306" s="412"/>
      <c r="E4306" s="412">
        <v>1.7</v>
      </c>
    </row>
    <row r="4307" spans="1:5" ht="25.5">
      <c r="A4307" s="389">
        <v>10936</v>
      </c>
      <c r="B4307" s="419" t="s">
        <v>7640</v>
      </c>
      <c r="C4307" s="421" t="s">
        <v>82</v>
      </c>
      <c r="D4307" s="413"/>
      <c r="E4307" s="413">
        <v>35.090000000000003</v>
      </c>
    </row>
    <row r="4308" spans="1:5" ht="38.25">
      <c r="A4308" s="390">
        <v>37524</v>
      </c>
      <c r="B4308" s="418" t="s">
        <v>13722</v>
      </c>
      <c r="C4308" s="420" t="s">
        <v>86</v>
      </c>
      <c r="D4308" s="412"/>
      <c r="E4308" s="412">
        <v>1.44</v>
      </c>
    </row>
    <row r="4309" spans="1:5" ht="51">
      <c r="A4309" s="389">
        <v>37525</v>
      </c>
      <c r="B4309" s="419" t="s">
        <v>13723</v>
      </c>
      <c r="C4309" s="421" t="s">
        <v>86</v>
      </c>
      <c r="D4309" s="413"/>
      <c r="E4309" s="413">
        <v>1.71</v>
      </c>
    </row>
    <row r="4310" spans="1:5" ht="25.5">
      <c r="A4310" s="390">
        <v>10920</v>
      </c>
      <c r="B4310" s="418" t="s">
        <v>11367</v>
      </c>
      <c r="C4310" s="420" t="s">
        <v>82</v>
      </c>
      <c r="D4310" s="412"/>
      <c r="E4310" s="412">
        <v>10.78</v>
      </c>
    </row>
    <row r="4311" spans="1:5">
      <c r="A4311" s="389">
        <v>7238</v>
      </c>
      <c r="B4311" s="419" t="s">
        <v>7641</v>
      </c>
      <c r="C4311" s="421" t="s">
        <v>82</v>
      </c>
      <c r="D4311" s="413"/>
      <c r="E4311" s="413">
        <v>25.01</v>
      </c>
    </row>
    <row r="4312" spans="1:5">
      <c r="A4312" s="390">
        <v>7239</v>
      </c>
      <c r="B4312" s="418" t="s">
        <v>7642</v>
      </c>
      <c r="C4312" s="420" t="s">
        <v>82</v>
      </c>
      <c r="D4312" s="412"/>
      <c r="E4312" s="412">
        <v>28.52</v>
      </c>
    </row>
    <row r="4313" spans="1:5">
      <c r="A4313" s="389">
        <v>7240</v>
      </c>
      <c r="B4313" s="419" t="s">
        <v>7643</v>
      </c>
      <c r="C4313" s="421" t="s">
        <v>82</v>
      </c>
      <c r="D4313" s="413"/>
      <c r="E4313" s="413">
        <v>35.07</v>
      </c>
    </row>
    <row r="4314" spans="1:5">
      <c r="A4314" s="390">
        <v>11067</v>
      </c>
      <c r="B4314" s="418" t="s">
        <v>7644</v>
      </c>
      <c r="C4314" s="420" t="s">
        <v>54</v>
      </c>
      <c r="D4314" s="412"/>
      <c r="E4314" s="412">
        <v>17.54</v>
      </c>
    </row>
    <row r="4315" spans="1:5">
      <c r="A4315" s="389">
        <v>11068</v>
      </c>
      <c r="B4315" s="419" t="s">
        <v>7645</v>
      </c>
      <c r="C4315" s="421" t="s">
        <v>54</v>
      </c>
      <c r="D4315" s="413"/>
      <c r="E4315" s="413">
        <v>19.8</v>
      </c>
    </row>
    <row r="4316" spans="1:5" ht="38.25">
      <c r="A4316" s="390">
        <v>36789</v>
      </c>
      <c r="B4316" s="418" t="s">
        <v>11368</v>
      </c>
      <c r="C4316" s="420" t="s">
        <v>89</v>
      </c>
      <c r="D4316" s="412"/>
      <c r="E4316" s="412">
        <v>1.29</v>
      </c>
    </row>
    <row r="4317" spans="1:5" ht="38.25">
      <c r="A4317" s="389">
        <v>7173</v>
      </c>
      <c r="B4317" s="419" t="s">
        <v>11369</v>
      </c>
      <c r="C4317" s="421" t="s">
        <v>2687</v>
      </c>
      <c r="D4317" s="413"/>
      <c r="E4317" s="413">
        <v>830</v>
      </c>
    </row>
    <row r="4318" spans="1:5" ht="38.25">
      <c r="A4318" s="390">
        <v>7176</v>
      </c>
      <c r="B4318" s="418" t="s">
        <v>11369</v>
      </c>
      <c r="C4318" s="420" t="s">
        <v>89</v>
      </c>
      <c r="D4318" s="412"/>
      <c r="E4318" s="412">
        <v>0.83</v>
      </c>
    </row>
    <row r="4319" spans="1:5" ht="38.25">
      <c r="A4319" s="389">
        <v>7183</v>
      </c>
      <c r="B4319" s="419" t="s">
        <v>11370</v>
      </c>
      <c r="C4319" s="421" t="s">
        <v>89</v>
      </c>
      <c r="D4319" s="413"/>
      <c r="E4319" s="413">
        <v>1.33</v>
      </c>
    </row>
    <row r="4320" spans="1:5" ht="38.25">
      <c r="A4320" s="390">
        <v>7180</v>
      </c>
      <c r="B4320" s="418" t="s">
        <v>11371</v>
      </c>
      <c r="C4320" s="420" t="s">
        <v>89</v>
      </c>
      <c r="D4320" s="412"/>
      <c r="E4320" s="412">
        <v>1.24</v>
      </c>
    </row>
    <row r="4321" spans="1:5" ht="38.25">
      <c r="A4321" s="389">
        <v>11088</v>
      </c>
      <c r="B4321" s="419" t="s">
        <v>11372</v>
      </c>
      <c r="C4321" s="421" t="s">
        <v>89</v>
      </c>
      <c r="D4321" s="413"/>
      <c r="E4321" s="413">
        <v>0.75</v>
      </c>
    </row>
    <row r="4322" spans="1:5" ht="38.25">
      <c r="A4322" s="390">
        <v>36788</v>
      </c>
      <c r="B4322" s="418" t="s">
        <v>11373</v>
      </c>
      <c r="C4322" s="420" t="s">
        <v>89</v>
      </c>
      <c r="D4322" s="412"/>
      <c r="E4322" s="412">
        <v>0.86</v>
      </c>
    </row>
    <row r="4323" spans="1:5" ht="38.25">
      <c r="A4323" s="389">
        <v>7175</v>
      </c>
      <c r="B4323" s="419" t="s">
        <v>11374</v>
      </c>
      <c r="C4323" s="421" t="s">
        <v>89</v>
      </c>
      <c r="D4323" s="413"/>
      <c r="E4323" s="413">
        <v>0.94</v>
      </c>
    </row>
    <row r="4324" spans="1:5" ht="25.5">
      <c r="A4324" s="390">
        <v>25007</v>
      </c>
      <c r="B4324" s="418" t="s">
        <v>11375</v>
      </c>
      <c r="C4324" s="420" t="s">
        <v>82</v>
      </c>
      <c r="D4324" s="412"/>
      <c r="E4324" s="412">
        <v>17.600000000000001</v>
      </c>
    </row>
    <row r="4325" spans="1:5" ht="51">
      <c r="A4325" s="389">
        <v>14171</v>
      </c>
      <c r="B4325" s="419" t="s">
        <v>11376</v>
      </c>
      <c r="C4325" s="421" t="s">
        <v>82</v>
      </c>
      <c r="D4325" s="413"/>
      <c r="E4325" s="413">
        <v>47.06</v>
      </c>
    </row>
    <row r="4326" spans="1:5" ht="38.25">
      <c r="A4326" s="390">
        <v>14170</v>
      </c>
      <c r="B4326" s="418" t="s">
        <v>11377</v>
      </c>
      <c r="C4326" s="420" t="s">
        <v>82</v>
      </c>
      <c r="D4326" s="412"/>
      <c r="E4326" s="412">
        <v>41.58</v>
      </c>
    </row>
    <row r="4327" spans="1:5" ht="51">
      <c r="A4327" s="389">
        <v>14173</v>
      </c>
      <c r="B4327" s="419" t="s">
        <v>11378</v>
      </c>
      <c r="C4327" s="421" t="s">
        <v>82</v>
      </c>
      <c r="D4327" s="413"/>
      <c r="E4327" s="413">
        <v>54.82</v>
      </c>
    </row>
    <row r="4328" spans="1:5" ht="38.25">
      <c r="A4328" s="390">
        <v>14172</v>
      </c>
      <c r="B4328" s="418" t="s">
        <v>13724</v>
      </c>
      <c r="C4328" s="420" t="s">
        <v>82</v>
      </c>
      <c r="D4328" s="412"/>
      <c r="E4328" s="412">
        <v>44.38</v>
      </c>
    </row>
    <row r="4329" spans="1:5" ht="25.5">
      <c r="A4329" s="389">
        <v>7243</v>
      </c>
      <c r="B4329" s="419" t="s">
        <v>14895</v>
      </c>
      <c r="C4329" s="421" t="s">
        <v>82</v>
      </c>
      <c r="D4329" s="413"/>
      <c r="E4329" s="413">
        <v>17.41</v>
      </c>
    </row>
    <row r="4330" spans="1:5" ht="25.5">
      <c r="A4330" s="390">
        <v>7184</v>
      </c>
      <c r="B4330" s="418" t="s">
        <v>13725</v>
      </c>
      <c r="C4330" s="420" t="s">
        <v>82</v>
      </c>
      <c r="D4330" s="412"/>
      <c r="E4330" s="412">
        <v>24.59</v>
      </c>
    </row>
    <row r="4331" spans="1:5" ht="25.5">
      <c r="A4331" s="389">
        <v>34468</v>
      </c>
      <c r="B4331" s="419" t="s">
        <v>7646</v>
      </c>
      <c r="C4331" s="421" t="s">
        <v>89</v>
      </c>
      <c r="D4331" s="413"/>
      <c r="E4331" s="413">
        <v>148.47</v>
      </c>
    </row>
    <row r="4332" spans="1:5" ht="25.5">
      <c r="A4332" s="390">
        <v>34473</v>
      </c>
      <c r="B4332" s="418" t="s">
        <v>7647</v>
      </c>
      <c r="C4332" s="420" t="s">
        <v>89</v>
      </c>
      <c r="D4332" s="412"/>
      <c r="E4332" s="412">
        <v>121.43</v>
      </c>
    </row>
    <row r="4333" spans="1:5" ht="25.5">
      <c r="A4333" s="389">
        <v>34480</v>
      </c>
      <c r="B4333" s="419" t="s">
        <v>7648</v>
      </c>
      <c r="C4333" s="421" t="s">
        <v>89</v>
      </c>
      <c r="D4333" s="413"/>
      <c r="E4333" s="413">
        <v>165.59</v>
      </c>
    </row>
    <row r="4334" spans="1:5" ht="25.5">
      <c r="A4334" s="390">
        <v>34486</v>
      </c>
      <c r="B4334" s="418" t="s">
        <v>7649</v>
      </c>
      <c r="C4334" s="420" t="s">
        <v>89</v>
      </c>
      <c r="D4334" s="412"/>
      <c r="E4334" s="412">
        <v>185.46</v>
      </c>
    </row>
    <row r="4335" spans="1:5" ht="25.5">
      <c r="A4335" s="389">
        <v>7202</v>
      </c>
      <c r="B4335" s="419" t="s">
        <v>7650</v>
      </c>
      <c r="C4335" s="421" t="s">
        <v>82</v>
      </c>
      <c r="D4335" s="413"/>
      <c r="E4335" s="413">
        <v>38.01</v>
      </c>
    </row>
    <row r="4336" spans="1:5" ht="25.5">
      <c r="A4336" s="390">
        <v>34417</v>
      </c>
      <c r="B4336" s="418" t="s">
        <v>7651</v>
      </c>
      <c r="C4336" s="420" t="s">
        <v>89</v>
      </c>
      <c r="D4336" s="412"/>
      <c r="E4336" s="412">
        <v>11.33</v>
      </c>
    </row>
    <row r="4337" spans="1:5" ht="25.5">
      <c r="A4337" s="389">
        <v>7213</v>
      </c>
      <c r="B4337" s="419" t="s">
        <v>7652</v>
      </c>
      <c r="C4337" s="421" t="s">
        <v>82</v>
      </c>
      <c r="D4337" s="413"/>
      <c r="E4337" s="413">
        <v>10.77</v>
      </c>
    </row>
    <row r="4338" spans="1:5" ht="38.25">
      <c r="A4338" s="390">
        <v>7191</v>
      </c>
      <c r="B4338" s="418" t="s">
        <v>14896</v>
      </c>
      <c r="C4338" s="420" t="s">
        <v>89</v>
      </c>
      <c r="D4338" s="412"/>
      <c r="E4338" s="412">
        <v>13.14</v>
      </c>
    </row>
    <row r="4339" spans="1:5" ht="25.5">
      <c r="A4339" s="389">
        <v>7195</v>
      </c>
      <c r="B4339" s="419" t="s">
        <v>7653</v>
      </c>
      <c r="C4339" s="421" t="s">
        <v>89</v>
      </c>
      <c r="D4339" s="413"/>
      <c r="E4339" s="413">
        <v>31.3</v>
      </c>
    </row>
    <row r="4340" spans="1:5" ht="25.5">
      <c r="A4340" s="390">
        <v>7186</v>
      </c>
      <c r="B4340" s="418" t="s">
        <v>7654</v>
      </c>
      <c r="C4340" s="420" t="s">
        <v>89</v>
      </c>
      <c r="D4340" s="412"/>
      <c r="E4340" s="412">
        <v>37.44</v>
      </c>
    </row>
    <row r="4341" spans="1:5" ht="25.5">
      <c r="A4341" s="389">
        <v>7194</v>
      </c>
      <c r="B4341" s="419" t="s">
        <v>7655</v>
      </c>
      <c r="C4341" s="421" t="s">
        <v>82</v>
      </c>
      <c r="D4341" s="413"/>
      <c r="E4341" s="413">
        <v>18.57</v>
      </c>
    </row>
    <row r="4342" spans="1:5" ht="25.5">
      <c r="A4342" s="390">
        <v>7207</v>
      </c>
      <c r="B4342" s="418" t="s">
        <v>7655</v>
      </c>
      <c r="C4342" s="420" t="s">
        <v>89</v>
      </c>
      <c r="D4342" s="412"/>
      <c r="E4342" s="412">
        <v>49.83</v>
      </c>
    </row>
    <row r="4343" spans="1:5" ht="25.5">
      <c r="A4343" s="389">
        <v>7197</v>
      </c>
      <c r="B4343" s="419" t="s">
        <v>7656</v>
      </c>
      <c r="C4343" s="421" t="s">
        <v>89</v>
      </c>
      <c r="D4343" s="413"/>
      <c r="E4343" s="413">
        <v>74.86</v>
      </c>
    </row>
    <row r="4344" spans="1:5" ht="25.5">
      <c r="A4344" s="390">
        <v>7192</v>
      </c>
      <c r="B4344" s="418" t="s">
        <v>7657</v>
      </c>
      <c r="C4344" s="420" t="s">
        <v>89</v>
      </c>
      <c r="D4344" s="412"/>
      <c r="E4344" s="412">
        <v>41.18</v>
      </c>
    </row>
    <row r="4345" spans="1:5" ht="25.5">
      <c r="A4345" s="389">
        <v>7193</v>
      </c>
      <c r="B4345" s="419" t="s">
        <v>7658</v>
      </c>
      <c r="C4345" s="421" t="s">
        <v>89</v>
      </c>
      <c r="D4345" s="413"/>
      <c r="E4345" s="413">
        <v>49.15</v>
      </c>
    </row>
    <row r="4346" spans="1:5" ht="25.5">
      <c r="A4346" s="390">
        <v>7189</v>
      </c>
      <c r="B4346" s="418" t="s">
        <v>7659</v>
      </c>
      <c r="C4346" s="420" t="s">
        <v>89</v>
      </c>
      <c r="D4346" s="412"/>
      <c r="E4346" s="412">
        <v>69.040000000000006</v>
      </c>
    </row>
    <row r="4347" spans="1:5" ht="25.5">
      <c r="A4347" s="389">
        <v>7198</v>
      </c>
      <c r="B4347" s="419" t="s">
        <v>7660</v>
      </c>
      <c r="C4347" s="421" t="s">
        <v>82</v>
      </c>
      <c r="D4347" s="413"/>
      <c r="E4347" s="413">
        <v>25.7</v>
      </c>
    </row>
    <row r="4348" spans="1:5" ht="25.5">
      <c r="A4348" s="390">
        <v>7190</v>
      </c>
      <c r="B4348" s="418" t="s">
        <v>7661</v>
      </c>
      <c r="C4348" s="420" t="s">
        <v>89</v>
      </c>
      <c r="D4348" s="412"/>
      <c r="E4348" s="412">
        <v>6.52</v>
      </c>
    </row>
    <row r="4349" spans="1:5" ht="25.5">
      <c r="A4349" s="389">
        <v>34458</v>
      </c>
      <c r="B4349" s="419" t="s">
        <v>7662</v>
      </c>
      <c r="C4349" s="421" t="s">
        <v>89</v>
      </c>
      <c r="D4349" s="413"/>
      <c r="E4349" s="413">
        <v>95.89</v>
      </c>
    </row>
    <row r="4350" spans="1:5" ht="25.5">
      <c r="A4350" s="390">
        <v>34464</v>
      </c>
      <c r="B4350" s="418" t="s">
        <v>7663</v>
      </c>
      <c r="C4350" s="420" t="s">
        <v>89</v>
      </c>
      <c r="D4350" s="412"/>
      <c r="E4350" s="412">
        <v>128.65</v>
      </c>
    </row>
    <row r="4351" spans="1:5" ht="25.5">
      <c r="A4351" s="389">
        <v>7245</v>
      </c>
      <c r="B4351" s="419" t="s">
        <v>7664</v>
      </c>
      <c r="C4351" s="421" t="s">
        <v>89</v>
      </c>
      <c r="D4351" s="413"/>
      <c r="E4351" s="413">
        <v>35.5</v>
      </c>
    </row>
    <row r="4352" spans="1:5" ht="38.25">
      <c r="A4352" s="390">
        <v>7212</v>
      </c>
      <c r="B4352" s="418" t="s">
        <v>11379</v>
      </c>
      <c r="C4352" s="420" t="s">
        <v>89</v>
      </c>
      <c r="D4352" s="412"/>
      <c r="E4352" s="412">
        <v>216.26</v>
      </c>
    </row>
    <row r="4353" spans="1:5" ht="38.25">
      <c r="A4353" s="389">
        <v>34425</v>
      </c>
      <c r="B4353" s="419" t="s">
        <v>11380</v>
      </c>
      <c r="C4353" s="421" t="s">
        <v>89</v>
      </c>
      <c r="D4353" s="413"/>
      <c r="E4353" s="413">
        <v>63.99</v>
      </c>
    </row>
    <row r="4354" spans="1:5" ht="38.25">
      <c r="A4354" s="390">
        <v>7223</v>
      </c>
      <c r="B4354" s="418" t="s">
        <v>11381</v>
      </c>
      <c r="C4354" s="420" t="s">
        <v>89</v>
      </c>
      <c r="D4354" s="412"/>
      <c r="E4354" s="412">
        <v>74.58</v>
      </c>
    </row>
    <row r="4355" spans="1:5" ht="38.25">
      <c r="A4355" s="389">
        <v>7234</v>
      </c>
      <c r="B4355" s="419" t="s">
        <v>11382</v>
      </c>
      <c r="C4355" s="421" t="s">
        <v>89</v>
      </c>
      <c r="D4355" s="413"/>
      <c r="E4355" s="413">
        <v>107.57</v>
      </c>
    </row>
    <row r="4356" spans="1:5" ht="38.25">
      <c r="A4356" s="390">
        <v>7224</v>
      </c>
      <c r="B4356" s="418" t="s">
        <v>11383</v>
      </c>
      <c r="C4356" s="420" t="s">
        <v>89</v>
      </c>
      <c r="D4356" s="412"/>
      <c r="E4356" s="412">
        <v>118.81</v>
      </c>
    </row>
    <row r="4357" spans="1:5" ht="38.25">
      <c r="A4357" s="389">
        <v>7221</v>
      </c>
      <c r="B4357" s="419" t="s">
        <v>11384</v>
      </c>
      <c r="C4357" s="421" t="s">
        <v>82</v>
      </c>
      <c r="D4357" s="413"/>
      <c r="E4357" s="413">
        <v>57.77</v>
      </c>
    </row>
    <row r="4358" spans="1:5" ht="38.25">
      <c r="A4358" s="390">
        <v>7210</v>
      </c>
      <c r="B4358" s="418" t="s">
        <v>11384</v>
      </c>
      <c r="C4358" s="420" t="s">
        <v>89</v>
      </c>
      <c r="D4358" s="412"/>
      <c r="E4358" s="412">
        <v>135.19</v>
      </c>
    </row>
    <row r="4359" spans="1:5" ht="38.25">
      <c r="A4359" s="389">
        <v>7225</v>
      </c>
      <c r="B4359" s="419" t="s">
        <v>11385</v>
      </c>
      <c r="C4359" s="421" t="s">
        <v>89</v>
      </c>
      <c r="D4359" s="413"/>
      <c r="E4359" s="413">
        <v>150.21</v>
      </c>
    </row>
    <row r="4360" spans="1:5" ht="38.25">
      <c r="A4360" s="390">
        <v>7226</v>
      </c>
      <c r="B4360" s="418" t="s">
        <v>11386</v>
      </c>
      <c r="C4360" s="420" t="s">
        <v>89</v>
      </c>
      <c r="D4360" s="412"/>
      <c r="E4360" s="412">
        <v>165.3</v>
      </c>
    </row>
    <row r="4361" spans="1:5" ht="38.25">
      <c r="A4361" s="389">
        <v>7236</v>
      </c>
      <c r="B4361" s="419" t="s">
        <v>11387</v>
      </c>
      <c r="C4361" s="421" t="s">
        <v>89</v>
      </c>
      <c r="D4361" s="413"/>
      <c r="E4361" s="413">
        <v>180.28</v>
      </c>
    </row>
    <row r="4362" spans="1:5" ht="38.25">
      <c r="A4362" s="390">
        <v>7227</v>
      </c>
      <c r="B4362" s="418" t="s">
        <v>11388</v>
      </c>
      <c r="C4362" s="420" t="s">
        <v>89</v>
      </c>
      <c r="D4362" s="412"/>
      <c r="E4362" s="412">
        <v>195.31</v>
      </c>
    </row>
    <row r="4363" spans="1:5" ht="38.25">
      <c r="A4363" s="389">
        <v>7229</v>
      </c>
      <c r="B4363" s="419" t="s">
        <v>11389</v>
      </c>
      <c r="C4363" s="421" t="s">
        <v>89</v>
      </c>
      <c r="D4363" s="413"/>
      <c r="E4363" s="413">
        <v>143.01</v>
      </c>
    </row>
    <row r="4364" spans="1:5" ht="38.25">
      <c r="A4364" s="390">
        <v>7230</v>
      </c>
      <c r="B4364" s="418" t="s">
        <v>11390</v>
      </c>
      <c r="C4364" s="420" t="s">
        <v>89</v>
      </c>
      <c r="D4364" s="412"/>
      <c r="E4364" s="412">
        <v>227.89</v>
      </c>
    </row>
    <row r="4365" spans="1:5" ht="38.25">
      <c r="A4365" s="389">
        <v>7231</v>
      </c>
      <c r="B4365" s="419" t="s">
        <v>11391</v>
      </c>
      <c r="C4365" s="421" t="s">
        <v>89</v>
      </c>
      <c r="D4365" s="413"/>
      <c r="E4365" s="413">
        <v>299.29000000000002</v>
      </c>
    </row>
    <row r="4366" spans="1:5" ht="38.25">
      <c r="A4366" s="390">
        <v>7220</v>
      </c>
      <c r="B4366" s="418" t="s">
        <v>11392</v>
      </c>
      <c r="C4366" s="420" t="s">
        <v>89</v>
      </c>
      <c r="D4366" s="412"/>
      <c r="E4366" s="412">
        <v>367.95</v>
      </c>
    </row>
    <row r="4367" spans="1:5" ht="38.25">
      <c r="A4367" s="389">
        <v>7233</v>
      </c>
      <c r="B4367" s="419" t="s">
        <v>13726</v>
      </c>
      <c r="C4367" s="421" t="s">
        <v>89</v>
      </c>
      <c r="D4367" s="413"/>
      <c r="E4367" s="413">
        <v>458.5</v>
      </c>
    </row>
    <row r="4368" spans="1:5" ht="38.25">
      <c r="A4368" s="390">
        <v>34447</v>
      </c>
      <c r="B4368" s="418" t="s">
        <v>14897</v>
      </c>
      <c r="C4368" s="420" t="s">
        <v>89</v>
      </c>
      <c r="D4368" s="412"/>
      <c r="E4368" s="412">
        <v>409.54</v>
      </c>
    </row>
    <row r="4369" spans="1:5" ht="25.5">
      <c r="A4369" s="389">
        <v>34402</v>
      </c>
      <c r="B4369" s="419" t="s">
        <v>7665</v>
      </c>
      <c r="C4369" s="421" t="s">
        <v>89</v>
      </c>
      <c r="D4369" s="413"/>
      <c r="E4369" s="413">
        <v>103.48</v>
      </c>
    </row>
    <row r="4370" spans="1:5" ht="25.5">
      <c r="A4370" s="390">
        <v>7246</v>
      </c>
      <c r="B4370" s="418" t="s">
        <v>11393</v>
      </c>
      <c r="C4370" s="420" t="s">
        <v>89</v>
      </c>
      <c r="D4370" s="412"/>
      <c r="E4370" s="412">
        <v>33.03</v>
      </c>
    </row>
    <row r="4371" spans="1:5">
      <c r="A4371" s="389">
        <v>12869</v>
      </c>
      <c r="B4371" s="419" t="s">
        <v>42</v>
      </c>
      <c r="C4371" s="421" t="s">
        <v>19</v>
      </c>
      <c r="D4371" s="413"/>
      <c r="E4371" s="413">
        <v>11.43</v>
      </c>
    </row>
    <row r="4372" spans="1:5" ht="25.5">
      <c r="A4372" s="390">
        <v>7247</v>
      </c>
      <c r="B4372" s="418" t="s">
        <v>7666</v>
      </c>
      <c r="C4372" s="420" t="s">
        <v>19</v>
      </c>
      <c r="D4372" s="412"/>
      <c r="E4372" s="412">
        <v>2.0299999999999998</v>
      </c>
    </row>
    <row r="4373" spans="1:5" ht="25.5">
      <c r="A4373" s="389">
        <v>1574</v>
      </c>
      <c r="B4373" s="419" t="s">
        <v>7667</v>
      </c>
      <c r="C4373" s="421" t="s">
        <v>89</v>
      </c>
      <c r="D4373" s="413"/>
      <c r="E4373" s="413">
        <v>1.25</v>
      </c>
    </row>
    <row r="4374" spans="1:5" ht="25.5">
      <c r="A4374" s="390">
        <v>1575</v>
      </c>
      <c r="B4374" s="418" t="s">
        <v>7668</v>
      </c>
      <c r="C4374" s="420" t="s">
        <v>89</v>
      </c>
      <c r="D4374" s="412"/>
      <c r="E4374" s="412">
        <v>1.55</v>
      </c>
    </row>
    <row r="4375" spans="1:5" ht="25.5">
      <c r="A4375" s="389">
        <v>1570</v>
      </c>
      <c r="B4375" s="419" t="s">
        <v>7669</v>
      </c>
      <c r="C4375" s="421" t="s">
        <v>89</v>
      </c>
      <c r="D4375" s="413"/>
      <c r="E4375" s="413">
        <v>0.65</v>
      </c>
    </row>
    <row r="4376" spans="1:5" ht="25.5">
      <c r="A4376" s="390">
        <v>1576</v>
      </c>
      <c r="B4376" s="418" t="s">
        <v>7670</v>
      </c>
      <c r="C4376" s="420" t="s">
        <v>89</v>
      </c>
      <c r="D4376" s="412"/>
      <c r="E4376" s="412">
        <v>1.5</v>
      </c>
    </row>
    <row r="4377" spans="1:5" ht="38.25">
      <c r="A4377" s="389">
        <v>1577</v>
      </c>
      <c r="B4377" s="419" t="s">
        <v>14898</v>
      </c>
      <c r="C4377" s="421" t="s">
        <v>89</v>
      </c>
      <c r="D4377" s="413"/>
      <c r="E4377" s="413">
        <v>1.75</v>
      </c>
    </row>
    <row r="4378" spans="1:5" ht="25.5">
      <c r="A4378" s="390">
        <v>1571</v>
      </c>
      <c r="B4378" s="418" t="s">
        <v>7671</v>
      </c>
      <c r="C4378" s="420" t="s">
        <v>89</v>
      </c>
      <c r="D4378" s="412"/>
      <c r="E4378" s="412">
        <v>1</v>
      </c>
    </row>
    <row r="4379" spans="1:5" ht="25.5">
      <c r="A4379" s="389">
        <v>1578</v>
      </c>
      <c r="B4379" s="419" t="s">
        <v>7672</v>
      </c>
      <c r="C4379" s="421" t="s">
        <v>89</v>
      </c>
      <c r="D4379" s="413"/>
      <c r="E4379" s="413">
        <v>2.7</v>
      </c>
    </row>
    <row r="4380" spans="1:5" ht="25.5">
      <c r="A4380" s="390">
        <v>1573</v>
      </c>
      <c r="B4380" s="418" t="s">
        <v>7673</v>
      </c>
      <c r="C4380" s="420" t="s">
        <v>89</v>
      </c>
      <c r="D4380" s="412"/>
      <c r="E4380" s="412">
        <v>1.45</v>
      </c>
    </row>
    <row r="4381" spans="1:5" ht="25.5">
      <c r="A4381" s="389">
        <v>1579</v>
      </c>
      <c r="B4381" s="419" t="s">
        <v>7674</v>
      </c>
      <c r="C4381" s="421" t="s">
        <v>89</v>
      </c>
      <c r="D4381" s="413"/>
      <c r="E4381" s="413">
        <v>2.8</v>
      </c>
    </row>
    <row r="4382" spans="1:5" ht="25.5">
      <c r="A4382" s="390">
        <v>1580</v>
      </c>
      <c r="B4382" s="418" t="s">
        <v>7675</v>
      </c>
      <c r="C4382" s="420" t="s">
        <v>89</v>
      </c>
      <c r="D4382" s="412"/>
      <c r="E4382" s="412">
        <v>4</v>
      </c>
    </row>
    <row r="4383" spans="1:5" ht="25.5">
      <c r="A4383" s="389">
        <v>1581</v>
      </c>
      <c r="B4383" s="419" t="s">
        <v>7676</v>
      </c>
      <c r="C4383" s="421" t="s">
        <v>89</v>
      </c>
      <c r="D4383" s="413"/>
      <c r="E4383" s="413">
        <v>6.6</v>
      </c>
    </row>
    <row r="4384" spans="1:5" ht="38.25">
      <c r="A4384" s="390">
        <v>1535</v>
      </c>
      <c r="B4384" s="418" t="s">
        <v>11394</v>
      </c>
      <c r="C4384" s="420" t="s">
        <v>89</v>
      </c>
      <c r="D4384" s="412"/>
      <c r="E4384" s="412">
        <v>3</v>
      </c>
    </row>
    <row r="4385" spans="1:5" ht="38.25">
      <c r="A4385" s="389">
        <v>1543</v>
      </c>
      <c r="B4385" s="419" t="s">
        <v>11395</v>
      </c>
      <c r="C4385" s="421" t="s">
        <v>89</v>
      </c>
      <c r="D4385" s="413"/>
      <c r="E4385" s="413">
        <v>4</v>
      </c>
    </row>
    <row r="4386" spans="1:5" ht="38.25">
      <c r="A4386" s="390">
        <v>11838</v>
      </c>
      <c r="B4386" s="418" t="s">
        <v>7677</v>
      </c>
      <c r="C4386" s="420" t="s">
        <v>89</v>
      </c>
      <c r="D4386" s="412"/>
      <c r="E4386" s="412">
        <v>20.8</v>
      </c>
    </row>
    <row r="4387" spans="1:5" ht="38.25">
      <c r="A4387" s="389">
        <v>11839</v>
      </c>
      <c r="B4387" s="419" t="s">
        <v>7678</v>
      </c>
      <c r="C4387" s="421" t="s">
        <v>89</v>
      </c>
      <c r="D4387" s="413"/>
      <c r="E4387" s="413">
        <v>16</v>
      </c>
    </row>
    <row r="4388" spans="1:5" ht="38.25">
      <c r="A4388" s="390">
        <v>1547</v>
      </c>
      <c r="B4388" s="418" t="s">
        <v>11396</v>
      </c>
      <c r="C4388" s="420" t="s">
        <v>89</v>
      </c>
      <c r="D4388" s="412"/>
      <c r="E4388" s="412">
        <v>71</v>
      </c>
    </row>
    <row r="4389" spans="1:5" ht="38.25">
      <c r="A4389" s="389">
        <v>1542</v>
      </c>
      <c r="B4389" s="419" t="s">
        <v>11397</v>
      </c>
      <c r="C4389" s="421" t="s">
        <v>89</v>
      </c>
      <c r="D4389" s="413"/>
      <c r="E4389" s="413">
        <v>3.75</v>
      </c>
    </row>
    <row r="4390" spans="1:5" ht="38.25">
      <c r="A4390" s="390">
        <v>1545</v>
      </c>
      <c r="B4390" s="418" t="s">
        <v>11398</v>
      </c>
      <c r="C4390" s="420" t="s">
        <v>89</v>
      </c>
      <c r="D4390" s="412"/>
      <c r="E4390" s="412">
        <v>15.15</v>
      </c>
    </row>
    <row r="4391" spans="1:5" ht="38.25">
      <c r="A4391" s="389">
        <v>1546</v>
      </c>
      <c r="B4391" s="419" t="s">
        <v>11399</v>
      </c>
      <c r="C4391" s="421" t="s">
        <v>89</v>
      </c>
      <c r="D4391" s="413"/>
      <c r="E4391" s="413">
        <v>33.6</v>
      </c>
    </row>
    <row r="4392" spans="1:5" ht="25.5">
      <c r="A4392" s="390">
        <v>11876</v>
      </c>
      <c r="B4392" s="418" t="s">
        <v>7679</v>
      </c>
      <c r="C4392" s="420" t="s">
        <v>89</v>
      </c>
      <c r="D4392" s="412"/>
      <c r="E4392" s="412">
        <v>15.5</v>
      </c>
    </row>
    <row r="4393" spans="1:5" ht="25.5">
      <c r="A4393" s="389">
        <v>11872</v>
      </c>
      <c r="B4393" s="419" t="s">
        <v>7680</v>
      </c>
      <c r="C4393" s="421" t="s">
        <v>89</v>
      </c>
      <c r="D4393" s="413"/>
      <c r="E4393" s="413">
        <v>4.45</v>
      </c>
    </row>
    <row r="4394" spans="1:5" ht="25.5">
      <c r="A4394" s="390">
        <v>11877</v>
      </c>
      <c r="B4394" s="418" t="s">
        <v>7681</v>
      </c>
      <c r="C4394" s="420" t="s">
        <v>89</v>
      </c>
      <c r="D4394" s="412"/>
      <c r="E4394" s="412">
        <v>20</v>
      </c>
    </row>
    <row r="4395" spans="1:5" ht="25.5">
      <c r="A4395" s="389">
        <v>1594</v>
      </c>
      <c r="B4395" s="419" t="s">
        <v>7682</v>
      </c>
      <c r="C4395" s="421" t="s">
        <v>89</v>
      </c>
      <c r="D4395" s="413"/>
      <c r="E4395" s="413">
        <v>8.6</v>
      </c>
    </row>
    <row r="4396" spans="1:5" ht="25.5">
      <c r="A4396" s="390">
        <v>11873</v>
      </c>
      <c r="B4396" s="418" t="s">
        <v>7683</v>
      </c>
      <c r="C4396" s="420" t="s">
        <v>89</v>
      </c>
      <c r="D4396" s="412"/>
      <c r="E4396" s="412">
        <v>4.6500000000000004</v>
      </c>
    </row>
    <row r="4397" spans="1:5" ht="25.5">
      <c r="A4397" s="389">
        <v>11875</v>
      </c>
      <c r="B4397" s="419" t="s">
        <v>7684</v>
      </c>
      <c r="C4397" s="421" t="s">
        <v>89</v>
      </c>
      <c r="D4397" s="413"/>
      <c r="E4397" s="413">
        <v>11.5</v>
      </c>
    </row>
    <row r="4398" spans="1:5" ht="25.5">
      <c r="A4398" s="390">
        <v>11874</v>
      </c>
      <c r="B4398" s="418" t="s">
        <v>7685</v>
      </c>
      <c r="C4398" s="420" t="s">
        <v>89</v>
      </c>
      <c r="D4398" s="412"/>
      <c r="E4398" s="412">
        <v>7.05</v>
      </c>
    </row>
    <row r="4399" spans="1:5" ht="25.5">
      <c r="A4399" s="389">
        <v>1591</v>
      </c>
      <c r="B4399" s="419" t="s">
        <v>13727</v>
      </c>
      <c r="C4399" s="421" t="s">
        <v>89</v>
      </c>
      <c r="D4399" s="413"/>
      <c r="E4399" s="413">
        <v>8.85</v>
      </c>
    </row>
    <row r="4400" spans="1:5" ht="25.5">
      <c r="A4400" s="390">
        <v>1585</v>
      </c>
      <c r="B4400" s="418" t="s">
        <v>7686</v>
      </c>
      <c r="C4400" s="420" t="s">
        <v>89</v>
      </c>
      <c r="D4400" s="412"/>
      <c r="E4400" s="412">
        <v>2.7</v>
      </c>
    </row>
    <row r="4401" spans="1:5" ht="25.5">
      <c r="A4401" s="389">
        <v>1593</v>
      </c>
      <c r="B4401" s="419" t="s">
        <v>7687</v>
      </c>
      <c r="C4401" s="421" t="s">
        <v>89</v>
      </c>
      <c r="D4401" s="413"/>
      <c r="E4401" s="413">
        <v>10.45</v>
      </c>
    </row>
    <row r="4402" spans="1:5" ht="25.5">
      <c r="A4402" s="390">
        <v>1586</v>
      </c>
      <c r="B4402" s="418" t="s">
        <v>7688</v>
      </c>
      <c r="C4402" s="420" t="s">
        <v>89</v>
      </c>
      <c r="D4402" s="412"/>
      <c r="E4402" s="412">
        <v>2.85</v>
      </c>
    </row>
    <row r="4403" spans="1:5" ht="25.5">
      <c r="A4403" s="389">
        <v>1587</v>
      </c>
      <c r="B4403" s="419" t="s">
        <v>7689</v>
      </c>
      <c r="C4403" s="421" t="s">
        <v>89</v>
      </c>
      <c r="D4403" s="413"/>
      <c r="E4403" s="413">
        <v>4.5</v>
      </c>
    </row>
    <row r="4404" spans="1:5" ht="25.5">
      <c r="A4404" s="390">
        <v>1588</v>
      </c>
      <c r="B4404" s="418" t="s">
        <v>7690</v>
      </c>
      <c r="C4404" s="420" t="s">
        <v>89</v>
      </c>
      <c r="D4404" s="412"/>
      <c r="E4404" s="412">
        <v>5.25</v>
      </c>
    </row>
    <row r="4405" spans="1:5" ht="25.5">
      <c r="A4405" s="389">
        <v>1589</v>
      </c>
      <c r="B4405" s="419" t="s">
        <v>7691</v>
      </c>
      <c r="C4405" s="421" t="s">
        <v>89</v>
      </c>
      <c r="D4405" s="413"/>
      <c r="E4405" s="413">
        <v>6.4</v>
      </c>
    </row>
    <row r="4406" spans="1:5" ht="25.5">
      <c r="A4406" s="390">
        <v>1590</v>
      </c>
      <c r="B4406" s="418" t="s">
        <v>7692</v>
      </c>
      <c r="C4406" s="420" t="s">
        <v>89</v>
      </c>
      <c r="D4406" s="412"/>
      <c r="E4406" s="412">
        <v>6.4</v>
      </c>
    </row>
    <row r="4407" spans="1:5" ht="38.25">
      <c r="A4407" s="389">
        <v>7571</v>
      </c>
      <c r="B4407" s="419" t="s">
        <v>11400</v>
      </c>
      <c r="C4407" s="421" t="s">
        <v>89</v>
      </c>
      <c r="D4407" s="413"/>
      <c r="E4407" s="413">
        <v>6.4</v>
      </c>
    </row>
    <row r="4408" spans="1:5" ht="25.5">
      <c r="A4408" s="390">
        <v>12356</v>
      </c>
      <c r="B4408" s="418" t="s">
        <v>7693</v>
      </c>
      <c r="C4408" s="420" t="s">
        <v>89</v>
      </c>
      <c r="D4408" s="412"/>
      <c r="E4408" s="412">
        <v>7.19</v>
      </c>
    </row>
    <row r="4409" spans="1:5" ht="25.5">
      <c r="A4409" s="389">
        <v>21122</v>
      </c>
      <c r="B4409" s="419" t="s">
        <v>7694</v>
      </c>
      <c r="C4409" s="421" t="s">
        <v>89</v>
      </c>
      <c r="D4409" s="413"/>
      <c r="E4409" s="413">
        <v>12.24</v>
      </c>
    </row>
    <row r="4410" spans="1:5" ht="25.5">
      <c r="A4410" s="390">
        <v>2669</v>
      </c>
      <c r="B4410" s="418" t="s">
        <v>7695</v>
      </c>
      <c r="C4410" s="420" t="s">
        <v>89</v>
      </c>
      <c r="D4410" s="412"/>
      <c r="E4410" s="412">
        <v>5.39</v>
      </c>
    </row>
    <row r="4411" spans="1:5">
      <c r="A4411" s="389">
        <v>7253</v>
      </c>
      <c r="B4411" s="419" t="s">
        <v>469</v>
      </c>
      <c r="C4411" s="421" t="s">
        <v>52</v>
      </c>
      <c r="D4411" s="413"/>
      <c r="E4411" s="413">
        <v>123.27</v>
      </c>
    </row>
    <row r="4412" spans="1:5">
      <c r="A4412" s="390">
        <v>4806</v>
      </c>
      <c r="B4412" s="418" t="s">
        <v>14899</v>
      </c>
      <c r="C4412" s="420" t="s">
        <v>86</v>
      </c>
      <c r="D4412" s="412"/>
      <c r="E4412" s="412">
        <v>12.95</v>
      </c>
    </row>
    <row r="4413" spans="1:5" ht="25.5">
      <c r="A4413" s="389">
        <v>34401</v>
      </c>
      <c r="B4413" s="419" t="s">
        <v>11401</v>
      </c>
      <c r="C4413" s="421" t="s">
        <v>89</v>
      </c>
      <c r="D4413" s="413"/>
      <c r="E4413" s="413">
        <v>1.1000000000000001</v>
      </c>
    </row>
    <row r="4414" spans="1:5">
      <c r="A4414" s="390">
        <v>7258</v>
      </c>
      <c r="B4414" s="418" t="s">
        <v>11402</v>
      </c>
      <c r="C4414" s="420" t="s">
        <v>89</v>
      </c>
      <c r="D4414" s="412"/>
      <c r="E4414" s="412">
        <v>0.35</v>
      </c>
    </row>
    <row r="4415" spans="1:5" ht="25.5">
      <c r="A4415" s="389">
        <v>7260</v>
      </c>
      <c r="B4415" s="419" t="s">
        <v>11403</v>
      </c>
      <c r="C4415" s="421" t="s">
        <v>89</v>
      </c>
      <c r="D4415" s="413"/>
      <c r="E4415" s="413">
        <v>1.07</v>
      </c>
    </row>
    <row r="4416" spans="1:5" ht="25.5">
      <c r="A4416" s="390">
        <v>7256</v>
      </c>
      <c r="B4416" s="418" t="s">
        <v>11404</v>
      </c>
      <c r="C4416" s="420" t="s">
        <v>89</v>
      </c>
      <c r="D4416" s="412"/>
      <c r="E4416" s="412">
        <v>0.62</v>
      </c>
    </row>
    <row r="4417" spans="1:5" ht="25.5">
      <c r="A4417" s="389">
        <v>34400</v>
      </c>
      <c r="B4417" s="419" t="s">
        <v>7696</v>
      </c>
      <c r="C4417" s="421" t="s">
        <v>89</v>
      </c>
      <c r="D4417" s="413"/>
      <c r="E4417" s="413">
        <v>2.69</v>
      </c>
    </row>
    <row r="4418" spans="1:5" ht="25.5">
      <c r="A4418" s="390">
        <v>10617</v>
      </c>
      <c r="B4418" s="418" t="s">
        <v>11405</v>
      </c>
      <c r="C4418" s="420" t="s">
        <v>89</v>
      </c>
      <c r="D4418" s="412"/>
      <c r="E4418" s="412">
        <v>3.75</v>
      </c>
    </row>
    <row r="4419" spans="1:5" ht="25.5">
      <c r="A4419" s="389">
        <v>7274</v>
      </c>
      <c r="B4419" s="419" t="s">
        <v>7697</v>
      </c>
      <c r="C4419" s="421" t="s">
        <v>89</v>
      </c>
      <c r="D4419" s="413"/>
      <c r="E4419" s="413">
        <v>16.66</v>
      </c>
    </row>
    <row r="4420" spans="1:5" ht="25.5">
      <c r="A4420" s="390">
        <v>7280</v>
      </c>
      <c r="B4420" s="418" t="s">
        <v>7698</v>
      </c>
      <c r="C4420" s="420" t="s">
        <v>89</v>
      </c>
      <c r="D4420" s="412"/>
      <c r="E4420" s="412">
        <v>60.74</v>
      </c>
    </row>
    <row r="4421" spans="1:5" ht="38.25">
      <c r="A4421" s="389">
        <v>7282</v>
      </c>
      <c r="B4421" s="419" t="s">
        <v>14900</v>
      </c>
      <c r="C4421" s="421" t="s">
        <v>89</v>
      </c>
      <c r="D4421" s="413"/>
      <c r="E4421" s="413">
        <v>61.75</v>
      </c>
    </row>
    <row r="4422" spans="1:5" ht="25.5">
      <c r="A4422" s="390">
        <v>7276</v>
      </c>
      <c r="B4422" s="418" t="s">
        <v>7699</v>
      </c>
      <c r="C4422" s="420" t="s">
        <v>89</v>
      </c>
      <c r="D4422" s="412"/>
      <c r="E4422" s="412">
        <v>87.74</v>
      </c>
    </row>
    <row r="4423" spans="1:5" ht="25.5">
      <c r="A4423" s="389">
        <v>7277</v>
      </c>
      <c r="B4423" s="419" t="s">
        <v>7700</v>
      </c>
      <c r="C4423" s="421" t="s">
        <v>89</v>
      </c>
      <c r="D4423" s="413"/>
      <c r="E4423" s="413">
        <v>104.29</v>
      </c>
    </row>
    <row r="4424" spans="1:5" ht="25.5">
      <c r="A4424" s="390">
        <v>7278</v>
      </c>
      <c r="B4424" s="418" t="s">
        <v>7701</v>
      </c>
      <c r="C4424" s="420" t="s">
        <v>89</v>
      </c>
      <c r="D4424" s="412"/>
      <c r="E4424" s="412">
        <v>156.34</v>
      </c>
    </row>
    <row r="4425" spans="1:5" ht="25.5">
      <c r="A4425" s="389">
        <v>7275</v>
      </c>
      <c r="B4425" s="419" t="s">
        <v>7702</v>
      </c>
      <c r="C4425" s="421" t="s">
        <v>89</v>
      </c>
      <c r="D4425" s="413"/>
      <c r="E4425" s="413">
        <v>158.46</v>
      </c>
    </row>
    <row r="4426" spans="1:5" ht="25.5">
      <c r="A4426" s="390">
        <v>7284</v>
      </c>
      <c r="B4426" s="418" t="s">
        <v>7703</v>
      </c>
      <c r="C4426" s="420" t="s">
        <v>89</v>
      </c>
      <c r="D4426" s="412"/>
      <c r="E4426" s="412">
        <v>218.7</v>
      </c>
    </row>
    <row r="4427" spans="1:5" ht="25.5">
      <c r="A4427" s="389">
        <v>11663</v>
      </c>
      <c r="B4427" s="419" t="s">
        <v>7704</v>
      </c>
      <c r="C4427" s="421" t="s">
        <v>89</v>
      </c>
      <c r="D4427" s="413"/>
      <c r="E4427" s="413">
        <v>25.66</v>
      </c>
    </row>
    <row r="4428" spans="1:5" ht="25.5">
      <c r="A4428" s="390">
        <v>11665</v>
      </c>
      <c r="B4428" s="418" t="s">
        <v>7705</v>
      </c>
      <c r="C4428" s="420" t="s">
        <v>89</v>
      </c>
      <c r="D4428" s="412"/>
      <c r="E4428" s="412">
        <v>46.59</v>
      </c>
    </row>
    <row r="4429" spans="1:5" ht="25.5">
      <c r="A4429" s="389">
        <v>11666</v>
      </c>
      <c r="B4429" s="419" t="s">
        <v>7706</v>
      </c>
      <c r="C4429" s="421" t="s">
        <v>89</v>
      </c>
      <c r="D4429" s="413"/>
      <c r="E4429" s="413">
        <v>58.15</v>
      </c>
    </row>
    <row r="4430" spans="1:5" ht="25.5">
      <c r="A4430" s="390">
        <v>11667</v>
      </c>
      <c r="B4430" s="418" t="s">
        <v>7707</v>
      </c>
      <c r="C4430" s="420" t="s">
        <v>89</v>
      </c>
      <c r="D4430" s="412"/>
      <c r="E4430" s="412">
        <v>81.42</v>
      </c>
    </row>
    <row r="4431" spans="1:5" ht="25.5">
      <c r="A4431" s="389">
        <v>11668</v>
      </c>
      <c r="B4431" s="419" t="s">
        <v>7708</v>
      </c>
      <c r="C4431" s="421" t="s">
        <v>89</v>
      </c>
      <c r="D4431" s="413"/>
      <c r="E4431" s="413">
        <v>102.82</v>
      </c>
    </row>
    <row r="4432" spans="1:5" ht="25.5">
      <c r="A4432" s="390">
        <v>7314</v>
      </c>
      <c r="B4432" s="418" t="s">
        <v>7709</v>
      </c>
      <c r="C4432" s="420" t="s">
        <v>269</v>
      </c>
      <c r="D4432" s="412"/>
      <c r="E4432" s="412">
        <v>45.07</v>
      </c>
    </row>
    <row r="4433" spans="1:5" ht="25.5">
      <c r="A4433" s="389">
        <v>11630</v>
      </c>
      <c r="B4433" s="419" t="s">
        <v>7710</v>
      </c>
      <c r="C4433" s="421" t="s">
        <v>2714</v>
      </c>
      <c r="D4433" s="413"/>
      <c r="E4433" s="413">
        <v>162.27000000000001</v>
      </c>
    </row>
    <row r="4434" spans="1:5">
      <c r="A4434" s="390">
        <v>7287</v>
      </c>
      <c r="B4434" s="418" t="s">
        <v>7711</v>
      </c>
      <c r="C4434" s="420" t="s">
        <v>2714</v>
      </c>
      <c r="D4434" s="412"/>
      <c r="E4434" s="412">
        <v>59.95</v>
      </c>
    </row>
    <row r="4435" spans="1:5">
      <c r="A4435" s="389">
        <v>7350</v>
      </c>
      <c r="B4435" s="419" t="s">
        <v>11406</v>
      </c>
      <c r="C4435" s="421" t="s">
        <v>269</v>
      </c>
      <c r="D4435" s="413"/>
      <c r="E4435" s="413">
        <v>21.18</v>
      </c>
    </row>
    <row r="4436" spans="1:5">
      <c r="A4436" s="390">
        <v>7348</v>
      </c>
      <c r="B4436" s="418" t="s">
        <v>11407</v>
      </c>
      <c r="C4436" s="420" t="s">
        <v>269</v>
      </c>
      <c r="D4436" s="412"/>
      <c r="E4436" s="412">
        <v>11.88</v>
      </c>
    </row>
    <row r="4437" spans="1:5">
      <c r="A4437" s="389">
        <v>7347</v>
      </c>
      <c r="B4437" s="419" t="s">
        <v>11407</v>
      </c>
      <c r="C4437" s="421" t="s">
        <v>2714</v>
      </c>
      <c r="D4437" s="413"/>
      <c r="E4437" s="413">
        <v>42.77</v>
      </c>
    </row>
    <row r="4438" spans="1:5" ht="25.5">
      <c r="A4438" s="390">
        <v>7355</v>
      </c>
      <c r="B4438" s="418" t="s">
        <v>11408</v>
      </c>
      <c r="C4438" s="420" t="s">
        <v>2714</v>
      </c>
      <c r="D4438" s="412"/>
      <c r="E4438" s="412">
        <v>64.09</v>
      </c>
    </row>
    <row r="4439" spans="1:5" ht="25.5">
      <c r="A4439" s="389">
        <v>7356</v>
      </c>
      <c r="B4439" s="419" t="s">
        <v>11408</v>
      </c>
      <c r="C4439" s="421" t="s">
        <v>269</v>
      </c>
      <c r="D4439" s="413"/>
      <c r="E4439" s="413">
        <v>17.809999999999999</v>
      </c>
    </row>
    <row r="4440" spans="1:5" ht="25.5">
      <c r="A4440" s="390">
        <v>7313</v>
      </c>
      <c r="B4440" s="418" t="s">
        <v>13728</v>
      </c>
      <c r="C4440" s="420" t="s">
        <v>269</v>
      </c>
      <c r="D4440" s="412"/>
      <c r="E4440" s="412">
        <v>9.24</v>
      </c>
    </row>
    <row r="4441" spans="1:5" ht="25.5">
      <c r="A4441" s="389">
        <v>7319</v>
      </c>
      <c r="B4441" s="419" t="s">
        <v>7712</v>
      </c>
      <c r="C4441" s="421" t="s">
        <v>269</v>
      </c>
      <c r="D4441" s="413"/>
      <c r="E4441" s="413">
        <v>7.14</v>
      </c>
    </row>
    <row r="4442" spans="1:5">
      <c r="A4442" s="390">
        <v>11632</v>
      </c>
      <c r="B4442" s="418" t="s">
        <v>7713</v>
      </c>
      <c r="C4442" s="420" t="s">
        <v>2714</v>
      </c>
      <c r="D4442" s="412"/>
      <c r="E4442" s="412">
        <v>260.66000000000003</v>
      </c>
    </row>
    <row r="4443" spans="1:5">
      <c r="A4443" s="389">
        <v>7311</v>
      </c>
      <c r="B4443" s="419" t="s">
        <v>7714</v>
      </c>
      <c r="C4443" s="421" t="s">
        <v>269</v>
      </c>
      <c r="D4443" s="413"/>
      <c r="E4443" s="413">
        <v>25.46</v>
      </c>
    </row>
    <row r="4444" spans="1:5">
      <c r="A4444" s="390">
        <v>7292</v>
      </c>
      <c r="B4444" s="418" t="s">
        <v>7715</v>
      </c>
      <c r="C4444" s="420" t="s">
        <v>269</v>
      </c>
      <c r="D4444" s="412"/>
      <c r="E4444" s="412">
        <v>24.02</v>
      </c>
    </row>
    <row r="4445" spans="1:5">
      <c r="A4445" s="389">
        <v>7288</v>
      </c>
      <c r="B4445" s="419" t="s">
        <v>7716</v>
      </c>
      <c r="C4445" s="421" t="s">
        <v>269</v>
      </c>
      <c r="D4445" s="413"/>
      <c r="E4445" s="413">
        <v>26.06</v>
      </c>
    </row>
    <row r="4446" spans="1:5" ht="25.5">
      <c r="A4446" s="390">
        <v>7293</v>
      </c>
      <c r="B4446" s="418" t="s">
        <v>7717</v>
      </c>
      <c r="C4446" s="420" t="s">
        <v>269</v>
      </c>
      <c r="D4446" s="412"/>
      <c r="E4446" s="412">
        <v>24.75</v>
      </c>
    </row>
    <row r="4447" spans="1:5" ht="25.5">
      <c r="A4447" s="389">
        <v>35693</v>
      </c>
      <c r="B4447" s="419" t="s">
        <v>7718</v>
      </c>
      <c r="C4447" s="421" t="s">
        <v>269</v>
      </c>
      <c r="D4447" s="413"/>
      <c r="E4447" s="413">
        <v>8.17</v>
      </c>
    </row>
    <row r="4448" spans="1:5" ht="25.5">
      <c r="A4448" s="390">
        <v>35692</v>
      </c>
      <c r="B4448" s="418" t="s">
        <v>7719</v>
      </c>
      <c r="C4448" s="420" t="s">
        <v>269</v>
      </c>
      <c r="D4448" s="412"/>
      <c r="E4448" s="412">
        <v>43.78</v>
      </c>
    </row>
    <row r="4449" spans="1:5">
      <c r="A4449" s="389">
        <v>7344</v>
      </c>
      <c r="B4449" s="419" t="s">
        <v>11409</v>
      </c>
      <c r="C4449" s="421" t="s">
        <v>2714</v>
      </c>
      <c r="D4449" s="413"/>
      <c r="E4449" s="413">
        <v>55.4</v>
      </c>
    </row>
    <row r="4450" spans="1:5">
      <c r="A4450" s="390">
        <v>7345</v>
      </c>
      <c r="B4450" s="418" t="s">
        <v>11409</v>
      </c>
      <c r="C4450" s="420" t="s">
        <v>269</v>
      </c>
      <c r="D4450" s="412"/>
      <c r="E4450" s="412">
        <v>15.39</v>
      </c>
    </row>
    <row r="4451" spans="1:5">
      <c r="A4451" s="389">
        <v>35691</v>
      </c>
      <c r="B4451" s="419" t="s">
        <v>7720</v>
      </c>
      <c r="C4451" s="421" t="s">
        <v>269</v>
      </c>
      <c r="D4451" s="413"/>
      <c r="E4451" s="413">
        <v>12.16</v>
      </c>
    </row>
    <row r="4452" spans="1:5">
      <c r="A4452" s="390">
        <v>7342</v>
      </c>
      <c r="B4452" s="418" t="s">
        <v>11410</v>
      </c>
      <c r="C4452" s="420" t="s">
        <v>54</v>
      </c>
      <c r="D4452" s="412"/>
      <c r="E4452" s="412">
        <v>3.87</v>
      </c>
    </row>
    <row r="4453" spans="1:5" ht="25.5">
      <c r="A4453" s="389">
        <v>7343</v>
      </c>
      <c r="B4453" s="419" t="s">
        <v>7721</v>
      </c>
      <c r="C4453" s="421" t="s">
        <v>269</v>
      </c>
      <c r="D4453" s="413"/>
      <c r="E4453" s="413">
        <v>29.3</v>
      </c>
    </row>
    <row r="4454" spans="1:5" ht="25.5">
      <c r="A4454" s="390">
        <v>11625</v>
      </c>
      <c r="B4454" s="418" t="s">
        <v>7722</v>
      </c>
      <c r="C4454" s="420" t="s">
        <v>54</v>
      </c>
      <c r="D4454" s="412"/>
      <c r="E4454" s="412">
        <v>5.53</v>
      </c>
    </row>
    <row r="4455" spans="1:5" ht="38.25">
      <c r="A4455" s="389">
        <v>26032</v>
      </c>
      <c r="B4455" s="419" t="s">
        <v>11411</v>
      </c>
      <c r="C4455" s="421" t="s">
        <v>269</v>
      </c>
      <c r="D4455" s="413"/>
      <c r="E4455" s="413">
        <v>22.36</v>
      </c>
    </row>
    <row r="4456" spans="1:5" ht="25.5">
      <c r="A4456" s="390">
        <v>154</v>
      </c>
      <c r="B4456" s="418" t="s">
        <v>11412</v>
      </c>
      <c r="C4456" s="420" t="s">
        <v>269</v>
      </c>
      <c r="D4456" s="412"/>
      <c r="E4456" s="412">
        <v>32.01</v>
      </c>
    </row>
    <row r="4457" spans="1:5" ht="25.5">
      <c r="A4457" s="389">
        <v>7338</v>
      </c>
      <c r="B4457" s="419" t="s">
        <v>11412</v>
      </c>
      <c r="C4457" s="421" t="s">
        <v>54</v>
      </c>
      <c r="D4457" s="413"/>
      <c r="E4457" s="413">
        <v>21.34</v>
      </c>
    </row>
    <row r="4458" spans="1:5" ht="38.25">
      <c r="A4458" s="390">
        <v>11060</v>
      </c>
      <c r="B4458" s="418" t="s">
        <v>11413</v>
      </c>
      <c r="C4458" s="420" t="s">
        <v>89</v>
      </c>
      <c r="D4458" s="412"/>
      <c r="E4458" s="412">
        <v>23.89</v>
      </c>
    </row>
    <row r="4459" spans="1:5">
      <c r="A4459" s="389">
        <v>20245</v>
      </c>
      <c r="B4459" s="419" t="s">
        <v>14901</v>
      </c>
      <c r="C4459" s="421" t="s">
        <v>89</v>
      </c>
      <c r="D4459" s="413"/>
      <c r="E4459" s="413">
        <v>6.96</v>
      </c>
    </row>
    <row r="4460" spans="1:5" ht="25.5">
      <c r="A4460" s="390">
        <v>7528</v>
      </c>
      <c r="B4460" s="418" t="s">
        <v>7723</v>
      </c>
      <c r="C4460" s="420" t="s">
        <v>89</v>
      </c>
      <c r="D4460" s="412"/>
      <c r="E4460" s="412">
        <v>6.9</v>
      </c>
    </row>
    <row r="4461" spans="1:5" ht="38.25">
      <c r="A4461" s="389">
        <v>12145</v>
      </c>
      <c r="B4461" s="419" t="s">
        <v>11414</v>
      </c>
      <c r="C4461" s="421" t="s">
        <v>89</v>
      </c>
      <c r="D4461" s="413"/>
      <c r="E4461" s="413">
        <v>21.83</v>
      </c>
    </row>
    <row r="4462" spans="1:5" ht="38.25">
      <c r="A4462" s="390">
        <v>7524</v>
      </c>
      <c r="B4462" s="418" t="s">
        <v>7724</v>
      </c>
      <c r="C4462" s="420" t="s">
        <v>89</v>
      </c>
      <c r="D4462" s="412"/>
      <c r="E4462" s="412">
        <v>20.67</v>
      </c>
    </row>
    <row r="4463" spans="1:5" ht="38.25">
      <c r="A4463" s="389">
        <v>7525</v>
      </c>
      <c r="B4463" s="419" t="s">
        <v>7725</v>
      </c>
      <c r="C4463" s="421" t="s">
        <v>89</v>
      </c>
      <c r="D4463" s="413"/>
      <c r="E4463" s="413">
        <v>26.47</v>
      </c>
    </row>
    <row r="4464" spans="1:5" ht="38.25">
      <c r="A4464" s="390">
        <v>12143</v>
      </c>
      <c r="B4464" s="418" t="s">
        <v>13729</v>
      </c>
      <c r="C4464" s="420" t="s">
        <v>89</v>
      </c>
      <c r="D4464" s="412"/>
      <c r="E4464" s="412">
        <v>23.84</v>
      </c>
    </row>
    <row r="4465" spans="1:5" ht="38.25">
      <c r="A4465" s="389">
        <v>12142</v>
      </c>
      <c r="B4465" s="419" t="s">
        <v>7726</v>
      </c>
      <c r="C4465" s="421" t="s">
        <v>89</v>
      </c>
      <c r="D4465" s="413"/>
      <c r="E4465" s="413">
        <v>8.74</v>
      </c>
    </row>
    <row r="4466" spans="1:5" ht="25.5">
      <c r="A4466" s="390">
        <v>12147</v>
      </c>
      <c r="B4466" s="418" t="s">
        <v>7727</v>
      </c>
      <c r="C4466" s="420" t="s">
        <v>89</v>
      </c>
      <c r="D4466" s="412"/>
      <c r="E4466" s="412">
        <v>10.66</v>
      </c>
    </row>
    <row r="4467" spans="1:5">
      <c r="A4467" s="389">
        <v>7592</v>
      </c>
      <c r="B4467" s="419" t="s">
        <v>14902</v>
      </c>
      <c r="C4467" s="421" t="s">
        <v>19</v>
      </c>
      <c r="D4467" s="413"/>
      <c r="E4467" s="413">
        <v>15.77</v>
      </c>
    </row>
    <row r="4468" spans="1:5" ht="25.5">
      <c r="A4468" s="390">
        <v>11762</v>
      </c>
      <c r="B4468" s="418" t="s">
        <v>11415</v>
      </c>
      <c r="C4468" s="420" t="s">
        <v>89</v>
      </c>
      <c r="D4468" s="412"/>
      <c r="E4468" s="412">
        <v>35.700000000000003</v>
      </c>
    </row>
    <row r="4469" spans="1:5" ht="38.25">
      <c r="A4469" s="389">
        <v>13418</v>
      </c>
      <c r="B4469" s="419" t="s">
        <v>11416</v>
      </c>
      <c r="C4469" s="421" t="s">
        <v>89</v>
      </c>
      <c r="D4469" s="413"/>
      <c r="E4469" s="413">
        <v>9.98</v>
      </c>
    </row>
    <row r="4470" spans="1:5" ht="25.5">
      <c r="A4470" s="390">
        <v>13984</v>
      </c>
      <c r="B4470" s="418" t="s">
        <v>11417</v>
      </c>
      <c r="C4470" s="420" t="s">
        <v>89</v>
      </c>
      <c r="D4470" s="412"/>
      <c r="E4470" s="412">
        <v>24.95</v>
      </c>
    </row>
    <row r="4471" spans="1:5" ht="38.25">
      <c r="A4471" s="389">
        <v>11772</v>
      </c>
      <c r="B4471" s="419" t="s">
        <v>11418</v>
      </c>
      <c r="C4471" s="421" t="s">
        <v>89</v>
      </c>
      <c r="D4471" s="413"/>
      <c r="E4471" s="413">
        <v>60.59</v>
      </c>
    </row>
    <row r="4472" spans="1:5" ht="25.5">
      <c r="A4472" s="390">
        <v>36795</v>
      </c>
      <c r="B4472" s="418" t="s">
        <v>11419</v>
      </c>
      <c r="C4472" s="420" t="s">
        <v>89</v>
      </c>
      <c r="D4472" s="412"/>
      <c r="E4472" s="412">
        <v>389.7</v>
      </c>
    </row>
    <row r="4473" spans="1:5" ht="38.25">
      <c r="A4473" s="389">
        <v>36796</v>
      </c>
      <c r="B4473" s="419" t="s">
        <v>11420</v>
      </c>
      <c r="C4473" s="421" t="s">
        <v>89</v>
      </c>
      <c r="D4473" s="413"/>
      <c r="E4473" s="413">
        <v>100.34</v>
      </c>
    </row>
    <row r="4474" spans="1:5" ht="25.5">
      <c r="A4474" s="390">
        <v>36791</v>
      </c>
      <c r="B4474" s="418" t="s">
        <v>11421</v>
      </c>
      <c r="C4474" s="420" t="s">
        <v>89</v>
      </c>
      <c r="D4474" s="412"/>
      <c r="E4474" s="412">
        <v>51.7</v>
      </c>
    </row>
    <row r="4475" spans="1:5" ht="38.25">
      <c r="A4475" s="389">
        <v>13415</v>
      </c>
      <c r="B4475" s="419" t="s">
        <v>11422</v>
      </c>
      <c r="C4475" s="421" t="s">
        <v>89</v>
      </c>
      <c r="D4475" s="413"/>
      <c r="E4475" s="413">
        <v>30.05</v>
      </c>
    </row>
    <row r="4476" spans="1:5" ht="25.5">
      <c r="A4476" s="390">
        <v>36792</v>
      </c>
      <c r="B4476" s="418" t="s">
        <v>11423</v>
      </c>
      <c r="C4476" s="420" t="s">
        <v>89</v>
      </c>
      <c r="D4476" s="412"/>
      <c r="E4476" s="412">
        <v>98.82</v>
      </c>
    </row>
    <row r="4477" spans="1:5" ht="38.25">
      <c r="A4477" s="389">
        <v>11773</v>
      </c>
      <c r="B4477" s="419" t="s">
        <v>11424</v>
      </c>
      <c r="C4477" s="421" t="s">
        <v>89</v>
      </c>
      <c r="D4477" s="413"/>
      <c r="E4477" s="413">
        <v>57.85</v>
      </c>
    </row>
    <row r="4478" spans="1:5" ht="38.25">
      <c r="A4478" s="390">
        <v>11775</v>
      </c>
      <c r="B4478" s="418" t="s">
        <v>11425</v>
      </c>
      <c r="C4478" s="420" t="s">
        <v>89</v>
      </c>
      <c r="D4478" s="412"/>
      <c r="E4478" s="412">
        <v>60.4</v>
      </c>
    </row>
    <row r="4479" spans="1:5" ht="38.25">
      <c r="A4479" s="389">
        <v>13983</v>
      </c>
      <c r="B4479" s="419" t="s">
        <v>11426</v>
      </c>
      <c r="C4479" s="421" t="s">
        <v>89</v>
      </c>
      <c r="D4479" s="413"/>
      <c r="E4479" s="413">
        <v>30.86</v>
      </c>
    </row>
    <row r="4480" spans="1:5" ht="38.25">
      <c r="A4480" s="390">
        <v>13416</v>
      </c>
      <c r="B4480" s="418" t="s">
        <v>11427</v>
      </c>
      <c r="C4480" s="420" t="s">
        <v>89</v>
      </c>
      <c r="D4480" s="412"/>
      <c r="E4480" s="412">
        <v>24.89</v>
      </c>
    </row>
    <row r="4481" spans="1:5" ht="25.5">
      <c r="A4481" s="389">
        <v>13417</v>
      </c>
      <c r="B4481" s="419" t="s">
        <v>11428</v>
      </c>
      <c r="C4481" s="421" t="s">
        <v>89</v>
      </c>
      <c r="D4481" s="413"/>
      <c r="E4481" s="413">
        <v>21.95</v>
      </c>
    </row>
    <row r="4482" spans="1:5" ht="38.25">
      <c r="A4482" s="390">
        <v>7604</v>
      </c>
      <c r="B4482" s="418" t="s">
        <v>11429</v>
      </c>
      <c r="C4482" s="420" t="s">
        <v>89</v>
      </c>
      <c r="D4482" s="412"/>
      <c r="E4482" s="412">
        <v>9.51</v>
      </c>
    </row>
    <row r="4483" spans="1:5" ht="25.5">
      <c r="A4483" s="389">
        <v>11823</v>
      </c>
      <c r="B4483" s="419" t="s">
        <v>7728</v>
      </c>
      <c r="C4483" s="421" t="s">
        <v>89</v>
      </c>
      <c r="D4483" s="413"/>
      <c r="E4483" s="413">
        <v>10.87</v>
      </c>
    </row>
    <row r="4484" spans="1:5" ht="25.5">
      <c r="A4484" s="390">
        <v>11763</v>
      </c>
      <c r="B4484" s="418" t="s">
        <v>7729</v>
      </c>
      <c r="C4484" s="420" t="s">
        <v>89</v>
      </c>
      <c r="D4484" s="412"/>
      <c r="E4484" s="412">
        <v>80.44</v>
      </c>
    </row>
    <row r="4485" spans="1:5" ht="25.5">
      <c r="A4485" s="389">
        <v>11764</v>
      </c>
      <c r="B4485" s="419" t="s">
        <v>7730</v>
      </c>
      <c r="C4485" s="421" t="s">
        <v>89</v>
      </c>
      <c r="D4485" s="413"/>
      <c r="E4485" s="413">
        <v>68.5</v>
      </c>
    </row>
    <row r="4486" spans="1:5" ht="25.5">
      <c r="A4486" s="390">
        <v>11826</v>
      </c>
      <c r="B4486" s="418" t="s">
        <v>7731</v>
      </c>
      <c r="C4486" s="420" t="s">
        <v>89</v>
      </c>
      <c r="D4486" s="412"/>
      <c r="E4486" s="412">
        <v>30.3</v>
      </c>
    </row>
    <row r="4487" spans="1:5" ht="25.5">
      <c r="A4487" s="389">
        <v>11829</v>
      </c>
      <c r="B4487" s="419" t="s">
        <v>7732</v>
      </c>
      <c r="C4487" s="421" t="s">
        <v>89</v>
      </c>
      <c r="D4487" s="413"/>
      <c r="E4487" s="413">
        <v>17.73</v>
      </c>
    </row>
    <row r="4488" spans="1:5" ht="25.5">
      <c r="A4488" s="390">
        <v>11825</v>
      </c>
      <c r="B4488" s="418" t="s">
        <v>7733</v>
      </c>
      <c r="C4488" s="420" t="s">
        <v>89</v>
      </c>
      <c r="D4488" s="412"/>
      <c r="E4488" s="412">
        <v>43.61</v>
      </c>
    </row>
    <row r="4489" spans="1:5" ht="25.5">
      <c r="A4489" s="389">
        <v>11767</v>
      </c>
      <c r="B4489" s="419" t="s">
        <v>7734</v>
      </c>
      <c r="C4489" s="421" t="s">
        <v>89</v>
      </c>
      <c r="D4489" s="413"/>
      <c r="E4489" s="413">
        <v>95.6</v>
      </c>
    </row>
    <row r="4490" spans="1:5" ht="25.5">
      <c r="A4490" s="390">
        <v>7606</v>
      </c>
      <c r="B4490" s="418" t="s">
        <v>7735</v>
      </c>
      <c r="C4490" s="420" t="s">
        <v>89</v>
      </c>
      <c r="D4490" s="412"/>
      <c r="E4490" s="412">
        <v>32.72</v>
      </c>
    </row>
    <row r="4491" spans="1:5" ht="25.5">
      <c r="A4491" s="389">
        <v>11830</v>
      </c>
      <c r="B4491" s="419" t="s">
        <v>7736</v>
      </c>
      <c r="C4491" s="421" t="s">
        <v>89</v>
      </c>
      <c r="D4491" s="413"/>
      <c r="E4491" s="413">
        <v>18.16</v>
      </c>
    </row>
    <row r="4492" spans="1:5" ht="25.5">
      <c r="A4492" s="390">
        <v>11766</v>
      </c>
      <c r="B4492" s="418" t="s">
        <v>7737</v>
      </c>
      <c r="C4492" s="420" t="s">
        <v>89</v>
      </c>
      <c r="D4492" s="412"/>
      <c r="E4492" s="412">
        <v>31.67</v>
      </c>
    </row>
    <row r="4493" spans="1:5" ht="25.5">
      <c r="A4493" s="389">
        <v>11765</v>
      </c>
      <c r="B4493" s="419" t="s">
        <v>7738</v>
      </c>
      <c r="C4493" s="421" t="s">
        <v>89</v>
      </c>
      <c r="D4493" s="413"/>
      <c r="E4493" s="413">
        <v>45.06</v>
      </c>
    </row>
    <row r="4494" spans="1:5" ht="25.5">
      <c r="A4494" s="390">
        <v>11824</v>
      </c>
      <c r="B4494" s="418" t="s">
        <v>7739</v>
      </c>
      <c r="C4494" s="420" t="s">
        <v>89</v>
      </c>
      <c r="D4494" s="412"/>
      <c r="E4494" s="412">
        <v>35.54</v>
      </c>
    </row>
    <row r="4495" spans="1:5">
      <c r="A4495" s="389">
        <v>11777</v>
      </c>
      <c r="B4495" s="419" t="s">
        <v>7740</v>
      </c>
      <c r="C4495" s="421" t="s">
        <v>89</v>
      </c>
      <c r="D4495" s="413"/>
      <c r="E4495" s="413">
        <v>108.45</v>
      </c>
    </row>
    <row r="4496" spans="1:5" ht="38.25">
      <c r="A4496" s="390">
        <v>7602</v>
      </c>
      <c r="B4496" s="418" t="s">
        <v>11430</v>
      </c>
      <c r="C4496" s="420" t="s">
        <v>89</v>
      </c>
      <c r="D4496" s="412"/>
      <c r="E4496" s="412">
        <v>9.43</v>
      </c>
    </row>
    <row r="4497" spans="1:5" ht="38.25">
      <c r="A4497" s="389">
        <v>7603</v>
      </c>
      <c r="B4497" s="419" t="s">
        <v>11431</v>
      </c>
      <c r="C4497" s="421" t="s">
        <v>89</v>
      </c>
      <c r="D4497" s="413"/>
      <c r="E4497" s="413">
        <v>9.14</v>
      </c>
    </row>
    <row r="4498" spans="1:5" ht="25.5">
      <c r="A4498" s="390">
        <v>11832</v>
      </c>
      <c r="B4498" s="418" t="s">
        <v>7741</v>
      </c>
      <c r="C4498" s="420" t="s">
        <v>89</v>
      </c>
      <c r="D4498" s="412"/>
      <c r="E4498" s="412">
        <v>9.5</v>
      </c>
    </row>
    <row r="4499" spans="1:5">
      <c r="A4499" s="389">
        <v>11831</v>
      </c>
      <c r="B4499" s="419" t="s">
        <v>7742</v>
      </c>
      <c r="C4499" s="421" t="s">
        <v>89</v>
      </c>
      <c r="D4499" s="413"/>
      <c r="E4499" s="413">
        <v>9.08</v>
      </c>
    </row>
    <row r="4500" spans="1:5">
      <c r="A4500" s="390">
        <v>11822</v>
      </c>
      <c r="B4500" s="418" t="s">
        <v>7743</v>
      </c>
      <c r="C4500" s="420" t="s">
        <v>89</v>
      </c>
      <c r="D4500" s="412"/>
      <c r="E4500" s="412">
        <v>9.5</v>
      </c>
    </row>
    <row r="4501" spans="1:5" ht="38.25">
      <c r="A4501" s="389">
        <v>12076</v>
      </c>
      <c r="B4501" s="419" t="s">
        <v>14903</v>
      </c>
      <c r="C4501" s="421" t="s">
        <v>89</v>
      </c>
      <c r="D4501" s="413"/>
      <c r="E4501" s="413">
        <v>4032.5</v>
      </c>
    </row>
    <row r="4502" spans="1:5" ht="25.5">
      <c r="A4502" s="390">
        <v>7613</v>
      </c>
      <c r="B4502" s="418" t="s">
        <v>7744</v>
      </c>
      <c r="C4502" s="420" t="s">
        <v>89</v>
      </c>
      <c r="D4502" s="412"/>
      <c r="E4502" s="412">
        <v>75657</v>
      </c>
    </row>
    <row r="4503" spans="1:5" ht="25.5">
      <c r="A4503" s="389">
        <v>7619</v>
      </c>
      <c r="B4503" s="419" t="s">
        <v>7745</v>
      </c>
      <c r="C4503" s="421" t="s">
        <v>89</v>
      </c>
      <c r="D4503" s="413"/>
      <c r="E4503" s="413">
        <v>9400.0400000000009</v>
      </c>
    </row>
    <row r="4504" spans="1:5" ht="25.5">
      <c r="A4504" s="390">
        <v>7614</v>
      </c>
      <c r="B4504" s="418" t="s">
        <v>7746</v>
      </c>
      <c r="C4504" s="420" t="s">
        <v>89</v>
      </c>
      <c r="D4504" s="412"/>
      <c r="E4504" s="412">
        <v>10908.32</v>
      </c>
    </row>
    <row r="4505" spans="1:5" ht="25.5">
      <c r="A4505" s="389">
        <v>7618</v>
      </c>
      <c r="B4505" s="419" t="s">
        <v>7747</v>
      </c>
      <c r="C4505" s="421" t="s">
        <v>89</v>
      </c>
      <c r="D4505" s="413"/>
      <c r="E4505" s="413">
        <v>117125.01</v>
      </c>
    </row>
    <row r="4506" spans="1:5" ht="25.5">
      <c r="A4506" s="390">
        <v>7620</v>
      </c>
      <c r="B4506" s="418" t="s">
        <v>13730</v>
      </c>
      <c r="C4506" s="420" t="s">
        <v>89</v>
      </c>
      <c r="D4506" s="412"/>
      <c r="E4506" s="412">
        <v>15695.5</v>
      </c>
    </row>
    <row r="4507" spans="1:5" ht="25.5">
      <c r="A4507" s="389">
        <v>7610</v>
      </c>
      <c r="B4507" s="419" t="s">
        <v>7748</v>
      </c>
      <c r="C4507" s="421" t="s">
        <v>89</v>
      </c>
      <c r="D4507" s="413"/>
      <c r="E4507" s="413">
        <v>4874.8100000000004</v>
      </c>
    </row>
    <row r="4508" spans="1:5" ht="25.5">
      <c r="A4508" s="390">
        <v>7615</v>
      </c>
      <c r="B4508" s="418" t="s">
        <v>7749</v>
      </c>
      <c r="C4508" s="420" t="s">
        <v>89</v>
      </c>
      <c r="D4508" s="412"/>
      <c r="E4508" s="412">
        <v>19322.37</v>
      </c>
    </row>
    <row r="4509" spans="1:5" ht="25.5">
      <c r="A4509" s="389">
        <v>7617</v>
      </c>
      <c r="B4509" s="419" t="s">
        <v>7750</v>
      </c>
      <c r="C4509" s="421" t="s">
        <v>89</v>
      </c>
      <c r="D4509" s="413"/>
      <c r="E4509" s="413">
        <v>5680.58</v>
      </c>
    </row>
    <row r="4510" spans="1:5" ht="38.25">
      <c r="A4510" s="390">
        <v>7616</v>
      </c>
      <c r="B4510" s="418" t="s">
        <v>14904</v>
      </c>
      <c r="C4510" s="420" t="s">
        <v>89</v>
      </c>
      <c r="D4510" s="412"/>
      <c r="E4510" s="412">
        <v>28928.27</v>
      </c>
    </row>
    <row r="4511" spans="1:5" ht="25.5">
      <c r="A4511" s="389">
        <v>7611</v>
      </c>
      <c r="B4511" s="419" t="s">
        <v>7751</v>
      </c>
      <c r="C4511" s="421" t="s">
        <v>89</v>
      </c>
      <c r="D4511" s="413"/>
      <c r="E4511" s="413">
        <v>7279.07</v>
      </c>
    </row>
    <row r="4512" spans="1:5" ht="25.5">
      <c r="A4512" s="390">
        <v>7612</v>
      </c>
      <c r="B4512" s="418" t="s">
        <v>7752</v>
      </c>
      <c r="C4512" s="420" t="s">
        <v>89</v>
      </c>
      <c r="D4512" s="412"/>
      <c r="E4512" s="412">
        <v>51194.77</v>
      </c>
    </row>
    <row r="4513" spans="1:5" ht="25.5">
      <c r="A4513" s="389">
        <v>37371</v>
      </c>
      <c r="B4513" s="419" t="s">
        <v>7753</v>
      </c>
      <c r="C4513" s="421" t="s">
        <v>19</v>
      </c>
      <c r="D4513" s="413"/>
      <c r="E4513" s="413">
        <v>0.6</v>
      </c>
    </row>
    <row r="4514" spans="1:5" ht="51">
      <c r="A4514" s="390">
        <v>7626</v>
      </c>
      <c r="B4514" s="418" t="s">
        <v>11432</v>
      </c>
      <c r="C4514" s="420" t="s">
        <v>19</v>
      </c>
      <c r="D4514" s="412"/>
      <c r="E4514" s="412">
        <v>99</v>
      </c>
    </row>
    <row r="4515" spans="1:5" ht="38.25">
      <c r="A4515" s="389">
        <v>7628</v>
      </c>
      <c r="B4515" s="419" t="s">
        <v>11433</v>
      </c>
      <c r="C4515" s="421" t="s">
        <v>19</v>
      </c>
      <c r="D4515" s="413"/>
      <c r="E4515" s="413">
        <v>118.01</v>
      </c>
    </row>
    <row r="4516" spans="1:5" ht="38.25">
      <c r="A4516" s="390">
        <v>7629</v>
      </c>
      <c r="B4516" s="418" t="s">
        <v>11434</v>
      </c>
      <c r="C4516" s="420" t="s">
        <v>19</v>
      </c>
      <c r="D4516" s="412"/>
      <c r="E4516" s="412">
        <v>149.47999999999999</v>
      </c>
    </row>
    <row r="4517" spans="1:5" ht="38.25">
      <c r="A4517" s="389">
        <v>36510</v>
      </c>
      <c r="B4517" s="419" t="s">
        <v>11435</v>
      </c>
      <c r="C4517" s="421" t="s">
        <v>89</v>
      </c>
      <c r="D4517" s="413"/>
      <c r="E4517" s="413">
        <v>516819.55</v>
      </c>
    </row>
    <row r="4518" spans="1:5" ht="51">
      <c r="A4518" s="390">
        <v>25020</v>
      </c>
      <c r="B4518" s="418" t="s">
        <v>11436</v>
      </c>
      <c r="C4518" s="420" t="s">
        <v>89</v>
      </c>
      <c r="D4518" s="412"/>
      <c r="E4518" s="412">
        <v>2129114.7200000002</v>
      </c>
    </row>
    <row r="4519" spans="1:5" ht="38.25">
      <c r="A4519" s="389">
        <v>7622</v>
      </c>
      <c r="B4519" s="419" t="s">
        <v>11437</v>
      </c>
      <c r="C4519" s="421" t="s">
        <v>89</v>
      </c>
      <c r="D4519" s="413"/>
      <c r="E4519" s="413">
        <v>501390.5</v>
      </c>
    </row>
    <row r="4520" spans="1:5" ht="51">
      <c r="A4520" s="390">
        <v>7624</v>
      </c>
      <c r="B4520" s="418" t="s">
        <v>11438</v>
      </c>
      <c r="C4520" s="420" t="s">
        <v>89</v>
      </c>
      <c r="D4520" s="412"/>
      <c r="E4520" s="412">
        <v>650000</v>
      </c>
    </row>
    <row r="4521" spans="1:5" ht="38.25">
      <c r="A4521" s="389">
        <v>7625</v>
      </c>
      <c r="B4521" s="419" t="s">
        <v>11439</v>
      </c>
      <c r="C4521" s="421" t="s">
        <v>89</v>
      </c>
      <c r="D4521" s="413"/>
      <c r="E4521" s="413">
        <v>646024.41</v>
      </c>
    </row>
    <row r="4522" spans="1:5" ht="38.25">
      <c r="A4522" s="390">
        <v>7623</v>
      </c>
      <c r="B4522" s="418" t="s">
        <v>11440</v>
      </c>
      <c r="C4522" s="420" t="s">
        <v>89</v>
      </c>
      <c r="D4522" s="412"/>
      <c r="E4522" s="412">
        <v>2129114.7200000002</v>
      </c>
    </row>
    <row r="4523" spans="1:5" ht="51">
      <c r="A4523" s="389">
        <v>36508</v>
      </c>
      <c r="B4523" s="419" t="s">
        <v>11441</v>
      </c>
      <c r="C4523" s="421" t="s">
        <v>89</v>
      </c>
      <c r="D4523" s="413"/>
      <c r="E4523" s="413">
        <v>957547.37</v>
      </c>
    </row>
    <row r="4524" spans="1:5" ht="38.25">
      <c r="A4524" s="390">
        <v>36509</v>
      </c>
      <c r="B4524" s="418" t="s">
        <v>11442</v>
      </c>
      <c r="C4524" s="420" t="s">
        <v>89</v>
      </c>
      <c r="D4524" s="412"/>
      <c r="E4524" s="412">
        <v>524770.61</v>
      </c>
    </row>
    <row r="4525" spans="1:5" ht="25.5">
      <c r="A4525" s="389">
        <v>7642</v>
      </c>
      <c r="B4525" s="419" t="s">
        <v>7754</v>
      </c>
      <c r="C4525" s="421" t="s">
        <v>19</v>
      </c>
      <c r="D4525" s="413"/>
      <c r="E4525" s="413">
        <v>20.79</v>
      </c>
    </row>
    <row r="4526" spans="1:5" ht="38.25">
      <c r="A4526" s="390">
        <v>7641</v>
      </c>
      <c r="B4526" s="418" t="s">
        <v>11443</v>
      </c>
      <c r="C4526" s="420" t="s">
        <v>19</v>
      </c>
      <c r="D4526" s="412"/>
      <c r="E4526" s="412">
        <v>34.65</v>
      </c>
    </row>
    <row r="4527" spans="1:5" ht="38.25">
      <c r="A4527" s="389">
        <v>13238</v>
      </c>
      <c r="B4527" s="419" t="s">
        <v>11444</v>
      </c>
      <c r="C4527" s="421" t="s">
        <v>89</v>
      </c>
      <c r="D4527" s="413"/>
      <c r="E4527" s="413">
        <v>124569.24</v>
      </c>
    </row>
    <row r="4528" spans="1:5" ht="38.25">
      <c r="A4528" s="390">
        <v>36511</v>
      </c>
      <c r="B4528" s="418" t="s">
        <v>11445</v>
      </c>
      <c r="C4528" s="420" t="s">
        <v>89</v>
      </c>
      <c r="D4528" s="412"/>
      <c r="E4528" s="412">
        <v>144342.14000000001</v>
      </c>
    </row>
    <row r="4529" spans="1:5" ht="25.5">
      <c r="A4529" s="389">
        <v>36515</v>
      </c>
      <c r="B4529" s="419" t="s">
        <v>7755</v>
      </c>
      <c r="C4529" s="421" t="s">
        <v>89</v>
      </c>
      <c r="D4529" s="413"/>
      <c r="E4529" s="413">
        <v>42511.72</v>
      </c>
    </row>
    <row r="4530" spans="1:5" ht="38.25">
      <c r="A4530" s="390">
        <v>10598</v>
      </c>
      <c r="B4530" s="418" t="s">
        <v>7756</v>
      </c>
      <c r="C4530" s="420" t="s">
        <v>89</v>
      </c>
      <c r="D4530" s="412"/>
      <c r="E4530" s="412">
        <v>68939.19</v>
      </c>
    </row>
    <row r="4531" spans="1:5" ht="38.25">
      <c r="A4531" s="389">
        <v>7640</v>
      </c>
      <c r="B4531" s="419" t="s">
        <v>7757</v>
      </c>
      <c r="C4531" s="421" t="s">
        <v>89</v>
      </c>
      <c r="D4531" s="413"/>
      <c r="E4531" s="413">
        <v>105785</v>
      </c>
    </row>
    <row r="4532" spans="1:5" ht="25.5">
      <c r="A4532" s="390">
        <v>36513</v>
      </c>
      <c r="B4532" s="418" t="s">
        <v>7758</v>
      </c>
      <c r="C4532" s="420" t="s">
        <v>89</v>
      </c>
      <c r="D4532" s="412"/>
      <c r="E4532" s="412">
        <v>101904.56</v>
      </c>
    </row>
    <row r="4533" spans="1:5" ht="38.25">
      <c r="A4533" s="389">
        <v>36514</v>
      </c>
      <c r="B4533" s="419" t="s">
        <v>7759</v>
      </c>
      <c r="C4533" s="421" t="s">
        <v>89</v>
      </c>
      <c r="D4533" s="413"/>
      <c r="E4533" s="413">
        <v>113694.15</v>
      </c>
    </row>
    <row r="4534" spans="1:5">
      <c r="A4534" s="390">
        <v>4237</v>
      </c>
      <c r="B4534" s="418" t="s">
        <v>7760</v>
      </c>
      <c r="C4534" s="420" t="s">
        <v>19</v>
      </c>
      <c r="D4534" s="412"/>
      <c r="E4534" s="412">
        <v>14</v>
      </c>
    </row>
    <row r="4535" spans="1:5">
      <c r="A4535" s="389">
        <v>7250</v>
      </c>
      <c r="B4535" s="419" t="s">
        <v>7761</v>
      </c>
      <c r="C4535" s="421" t="s">
        <v>19</v>
      </c>
      <c r="D4535" s="413"/>
      <c r="E4535" s="413">
        <v>0.19</v>
      </c>
    </row>
    <row r="4536" spans="1:5" ht="25.5">
      <c r="A4536" s="390">
        <v>11421</v>
      </c>
      <c r="B4536" s="418" t="s">
        <v>7762</v>
      </c>
      <c r="C4536" s="420" t="s">
        <v>54</v>
      </c>
      <c r="D4536" s="412"/>
      <c r="E4536" s="412">
        <v>4.8</v>
      </c>
    </row>
    <row r="4537" spans="1:5" ht="25.5">
      <c r="A4537" s="389">
        <v>11581</v>
      </c>
      <c r="B4537" s="419" t="s">
        <v>7763</v>
      </c>
      <c r="C4537" s="421" t="s">
        <v>86</v>
      </c>
      <c r="D4537" s="413"/>
      <c r="E4537" s="413">
        <v>5.86</v>
      </c>
    </row>
    <row r="4538" spans="1:5" ht="25.5">
      <c r="A4538" s="390">
        <v>11580</v>
      </c>
      <c r="B4538" s="418" t="s">
        <v>7764</v>
      </c>
      <c r="C4538" s="420" t="s">
        <v>86</v>
      </c>
      <c r="D4538" s="412"/>
      <c r="E4538" s="412">
        <v>10.62</v>
      </c>
    </row>
    <row r="4539" spans="1:5">
      <c r="A4539" s="389">
        <v>10743</v>
      </c>
      <c r="B4539" s="419" t="s">
        <v>11446</v>
      </c>
      <c r="C4539" s="421" t="s">
        <v>89</v>
      </c>
      <c r="D4539" s="413"/>
      <c r="E4539" s="413">
        <v>438.46</v>
      </c>
    </row>
    <row r="4540" spans="1:5" ht="38.25">
      <c r="A4540" s="390">
        <v>7697</v>
      </c>
      <c r="B4540" s="418" t="s">
        <v>11447</v>
      </c>
      <c r="C4540" s="420" t="s">
        <v>86</v>
      </c>
      <c r="D4540" s="412"/>
      <c r="E4540" s="412">
        <v>25.76</v>
      </c>
    </row>
    <row r="4541" spans="1:5" ht="38.25">
      <c r="A4541" s="389">
        <v>7698</v>
      </c>
      <c r="B4541" s="419" t="s">
        <v>14905</v>
      </c>
      <c r="C4541" s="421" t="s">
        <v>86</v>
      </c>
      <c r="D4541" s="413"/>
      <c r="E4541" s="413">
        <v>23.33</v>
      </c>
    </row>
    <row r="4542" spans="1:5" ht="38.25">
      <c r="A4542" s="390">
        <v>7691</v>
      </c>
      <c r="B4542" s="418" t="s">
        <v>11448</v>
      </c>
      <c r="C4542" s="420" t="s">
        <v>86</v>
      </c>
      <c r="D4542" s="412"/>
      <c r="E4542" s="412">
        <v>8.74</v>
      </c>
    </row>
    <row r="4543" spans="1:5" ht="38.25">
      <c r="A4543" s="389">
        <v>7701</v>
      </c>
      <c r="B4543" s="419" t="s">
        <v>11449</v>
      </c>
      <c r="C4543" s="421" t="s">
        <v>86</v>
      </c>
      <c r="D4543" s="413"/>
      <c r="E4543" s="413">
        <v>47.6</v>
      </c>
    </row>
    <row r="4544" spans="1:5" ht="38.25">
      <c r="A4544" s="390">
        <v>7696</v>
      </c>
      <c r="B4544" s="418" t="s">
        <v>13731</v>
      </c>
      <c r="C4544" s="420" t="s">
        <v>86</v>
      </c>
      <c r="D4544" s="412"/>
      <c r="E4544" s="412">
        <v>35.979999999999997</v>
      </c>
    </row>
    <row r="4545" spans="1:5" ht="38.25">
      <c r="A4545" s="389">
        <v>7700</v>
      </c>
      <c r="B4545" s="419" t="s">
        <v>11450</v>
      </c>
      <c r="C4545" s="421" t="s">
        <v>86</v>
      </c>
      <c r="D4545" s="413"/>
      <c r="E4545" s="413">
        <v>11.91</v>
      </c>
    </row>
    <row r="4546" spans="1:5" ht="38.25">
      <c r="A4546" s="390">
        <v>7694</v>
      </c>
      <c r="B4546" s="418" t="s">
        <v>14906</v>
      </c>
      <c r="C4546" s="420" t="s">
        <v>86</v>
      </c>
      <c r="D4546" s="412"/>
      <c r="E4546" s="412">
        <v>53.95</v>
      </c>
    </row>
    <row r="4547" spans="1:5" ht="38.25">
      <c r="A4547" s="389">
        <v>7693</v>
      </c>
      <c r="B4547" s="419" t="s">
        <v>11451</v>
      </c>
      <c r="C4547" s="421" t="s">
        <v>86</v>
      </c>
      <c r="D4547" s="413"/>
      <c r="E4547" s="413">
        <v>87.25</v>
      </c>
    </row>
    <row r="4548" spans="1:5" ht="38.25">
      <c r="A4548" s="390">
        <v>7692</v>
      </c>
      <c r="B4548" s="418" t="s">
        <v>11452</v>
      </c>
      <c r="C4548" s="420" t="s">
        <v>86</v>
      </c>
      <c r="D4548" s="412"/>
      <c r="E4548" s="412">
        <v>120.26</v>
      </c>
    </row>
    <row r="4549" spans="1:5" ht="38.25">
      <c r="A4549" s="389">
        <v>21016</v>
      </c>
      <c r="B4549" s="419" t="s">
        <v>11453</v>
      </c>
      <c r="C4549" s="421" t="s">
        <v>86</v>
      </c>
      <c r="D4549" s="413"/>
      <c r="E4549" s="413">
        <v>73.45</v>
      </c>
    </row>
    <row r="4550" spans="1:5" ht="38.25">
      <c r="A4550" s="390">
        <v>21008</v>
      </c>
      <c r="B4550" s="418" t="s">
        <v>11454</v>
      </c>
      <c r="C4550" s="420" t="s">
        <v>86</v>
      </c>
      <c r="D4550" s="412"/>
      <c r="E4550" s="412">
        <v>8.58</v>
      </c>
    </row>
    <row r="4551" spans="1:5" ht="38.25">
      <c r="A4551" s="389">
        <v>21009</v>
      </c>
      <c r="B4551" s="419" t="s">
        <v>11455</v>
      </c>
      <c r="C4551" s="421" t="s">
        <v>86</v>
      </c>
      <c r="D4551" s="413"/>
      <c r="E4551" s="413">
        <v>11.17</v>
      </c>
    </row>
    <row r="4552" spans="1:5" ht="38.25">
      <c r="A4552" s="390">
        <v>21010</v>
      </c>
      <c r="B4552" s="418" t="s">
        <v>11456</v>
      </c>
      <c r="C4552" s="420" t="s">
        <v>86</v>
      </c>
      <c r="D4552" s="412"/>
      <c r="E4552" s="412">
        <v>15</v>
      </c>
    </row>
    <row r="4553" spans="1:5" ht="38.25">
      <c r="A4553" s="389">
        <v>21011</v>
      </c>
      <c r="B4553" s="419" t="s">
        <v>11457</v>
      </c>
      <c r="C4553" s="421" t="s">
        <v>86</v>
      </c>
      <c r="D4553" s="413"/>
      <c r="E4553" s="413">
        <v>21.86</v>
      </c>
    </row>
    <row r="4554" spans="1:5" ht="38.25">
      <c r="A4554" s="390">
        <v>21012</v>
      </c>
      <c r="B4554" s="418" t="s">
        <v>11458</v>
      </c>
      <c r="C4554" s="420" t="s">
        <v>86</v>
      </c>
      <c r="D4554" s="412"/>
      <c r="E4554" s="412">
        <v>24.16</v>
      </c>
    </row>
    <row r="4555" spans="1:5" ht="38.25">
      <c r="A4555" s="389">
        <v>21013</v>
      </c>
      <c r="B4555" s="419" t="s">
        <v>11459</v>
      </c>
      <c r="C4555" s="421" t="s">
        <v>86</v>
      </c>
      <c r="D4555" s="413"/>
      <c r="E4555" s="413">
        <v>31.53</v>
      </c>
    </row>
    <row r="4556" spans="1:5" ht="38.25">
      <c r="A4556" s="390">
        <v>21014</v>
      </c>
      <c r="B4556" s="418" t="s">
        <v>11460</v>
      </c>
      <c r="C4556" s="420" t="s">
        <v>86</v>
      </c>
      <c r="D4556" s="412"/>
      <c r="E4556" s="412">
        <v>44.11</v>
      </c>
    </row>
    <row r="4557" spans="1:5" ht="38.25">
      <c r="A4557" s="389">
        <v>21015</v>
      </c>
      <c r="B4557" s="419" t="s">
        <v>11461</v>
      </c>
      <c r="C4557" s="421" t="s">
        <v>86</v>
      </c>
      <c r="D4557" s="413"/>
      <c r="E4557" s="413">
        <v>50.68</v>
      </c>
    </row>
    <row r="4558" spans="1:5" ht="25.5">
      <c r="A4558" s="390">
        <v>13356</v>
      </c>
      <c r="B4558" s="418" t="s">
        <v>7765</v>
      </c>
      <c r="C4558" s="420" t="s">
        <v>86</v>
      </c>
      <c r="D4558" s="412"/>
      <c r="E4558" s="412">
        <v>56.72</v>
      </c>
    </row>
    <row r="4559" spans="1:5" ht="38.25">
      <c r="A4559" s="389">
        <v>21025</v>
      </c>
      <c r="B4559" s="419" t="s">
        <v>11462</v>
      </c>
      <c r="C4559" s="421" t="s">
        <v>86</v>
      </c>
      <c r="D4559" s="413"/>
      <c r="E4559" s="413">
        <v>63.24</v>
      </c>
    </row>
    <row r="4560" spans="1:5" ht="38.25">
      <c r="A4560" s="390">
        <v>21026</v>
      </c>
      <c r="B4560" s="418" t="s">
        <v>11463</v>
      </c>
      <c r="C4560" s="420" t="s">
        <v>86</v>
      </c>
      <c r="D4560" s="412"/>
      <c r="E4560" s="412">
        <v>98.55</v>
      </c>
    </row>
    <row r="4561" spans="1:5" ht="38.25">
      <c r="A4561" s="389">
        <v>21017</v>
      </c>
      <c r="B4561" s="419" t="s">
        <v>11464</v>
      </c>
      <c r="C4561" s="421" t="s">
        <v>86</v>
      </c>
      <c r="D4561" s="413"/>
      <c r="E4561" s="413">
        <v>6.86</v>
      </c>
    </row>
    <row r="4562" spans="1:5" ht="38.25">
      <c r="A4562" s="390">
        <v>21018</v>
      </c>
      <c r="B4562" s="418" t="s">
        <v>11465</v>
      </c>
      <c r="C4562" s="420" t="s">
        <v>86</v>
      </c>
      <c r="D4562" s="412"/>
      <c r="E4562" s="412">
        <v>8.66</v>
      </c>
    </row>
    <row r="4563" spans="1:5" ht="38.25">
      <c r="A4563" s="389">
        <v>21020</v>
      </c>
      <c r="B4563" s="419" t="s">
        <v>11466</v>
      </c>
      <c r="C4563" s="421" t="s">
        <v>86</v>
      </c>
      <c r="D4563" s="413"/>
      <c r="E4563" s="413">
        <v>17.059999999999999</v>
      </c>
    </row>
    <row r="4564" spans="1:5" ht="38.25">
      <c r="A4564" s="390">
        <v>21021</v>
      </c>
      <c r="B4564" s="418" t="s">
        <v>11467</v>
      </c>
      <c r="C4564" s="420" t="s">
        <v>86</v>
      </c>
      <c r="D4564" s="412"/>
      <c r="E4564" s="412">
        <v>19.649999999999999</v>
      </c>
    </row>
    <row r="4565" spans="1:5" ht="38.25">
      <c r="A4565" s="389">
        <v>21022</v>
      </c>
      <c r="B4565" s="419" t="s">
        <v>11468</v>
      </c>
      <c r="C4565" s="421" t="s">
        <v>86</v>
      </c>
      <c r="D4565" s="413"/>
      <c r="E4565" s="413">
        <v>27.74</v>
      </c>
    </row>
    <row r="4566" spans="1:5" ht="38.25">
      <c r="A4566" s="390">
        <v>21023</v>
      </c>
      <c r="B4566" s="418" t="s">
        <v>11469</v>
      </c>
      <c r="C4566" s="420" t="s">
        <v>86</v>
      </c>
      <c r="D4566" s="412"/>
      <c r="E4566" s="412">
        <v>35.04</v>
      </c>
    </row>
    <row r="4567" spans="1:5" ht="38.25">
      <c r="A4567" s="389">
        <v>21024</v>
      </c>
      <c r="B4567" s="419" t="s">
        <v>11470</v>
      </c>
      <c r="C4567" s="421" t="s">
        <v>86</v>
      </c>
      <c r="D4567" s="413"/>
      <c r="E4567" s="413">
        <v>41.27</v>
      </c>
    </row>
    <row r="4568" spans="1:5" ht="38.25">
      <c r="A4568" s="390">
        <v>21027</v>
      </c>
      <c r="B4568" s="418" t="s">
        <v>11471</v>
      </c>
      <c r="C4568" s="420" t="s">
        <v>86</v>
      </c>
      <c r="D4568" s="412"/>
      <c r="E4568" s="412">
        <v>112.27</v>
      </c>
    </row>
    <row r="4569" spans="1:5" ht="38.25">
      <c r="A4569" s="389">
        <v>21007</v>
      </c>
      <c r="B4569" s="419" t="s">
        <v>11472</v>
      </c>
      <c r="C4569" s="421" t="s">
        <v>86</v>
      </c>
      <c r="D4569" s="413"/>
      <c r="E4569" s="413">
        <v>47.54</v>
      </c>
    </row>
    <row r="4570" spans="1:5" ht="38.25">
      <c r="A4570" s="390">
        <v>20999</v>
      </c>
      <c r="B4570" s="418" t="s">
        <v>11473</v>
      </c>
      <c r="C4570" s="420" t="s">
        <v>86</v>
      </c>
      <c r="D4570" s="412"/>
      <c r="E4570" s="412">
        <v>5.21</v>
      </c>
    </row>
    <row r="4571" spans="1:5" ht="38.25">
      <c r="A4571" s="389">
        <v>21000</v>
      </c>
      <c r="B4571" s="419" t="s">
        <v>11474</v>
      </c>
      <c r="C4571" s="421" t="s">
        <v>86</v>
      </c>
      <c r="D4571" s="413"/>
      <c r="E4571" s="413">
        <v>6.45</v>
      </c>
    </row>
    <row r="4572" spans="1:5" ht="38.25">
      <c r="A4572" s="390">
        <v>21002</v>
      </c>
      <c r="B4572" s="418" t="s">
        <v>14907</v>
      </c>
      <c r="C4572" s="420" t="s">
        <v>86</v>
      </c>
      <c r="D4572" s="412"/>
      <c r="E4572" s="412">
        <v>11.94</v>
      </c>
    </row>
    <row r="4573" spans="1:5" ht="38.25">
      <c r="A4573" s="389">
        <v>21003</v>
      </c>
      <c r="B4573" s="419" t="s">
        <v>11475</v>
      </c>
      <c r="C4573" s="421" t="s">
        <v>86</v>
      </c>
      <c r="D4573" s="413"/>
      <c r="E4573" s="413">
        <v>15.39</v>
      </c>
    </row>
    <row r="4574" spans="1:5" ht="38.25">
      <c r="A4574" s="390">
        <v>21004</v>
      </c>
      <c r="B4574" s="418" t="s">
        <v>7766</v>
      </c>
      <c r="C4574" s="420" t="s">
        <v>86</v>
      </c>
      <c r="D4574" s="412"/>
      <c r="E4574" s="412">
        <v>19.59</v>
      </c>
    </row>
    <row r="4575" spans="1:5" ht="38.25">
      <c r="A4575" s="389">
        <v>21005</v>
      </c>
      <c r="B4575" s="419" t="s">
        <v>13732</v>
      </c>
      <c r="C4575" s="421" t="s">
        <v>86</v>
      </c>
      <c r="D4575" s="413"/>
      <c r="E4575" s="413">
        <v>27.68</v>
      </c>
    </row>
    <row r="4576" spans="1:5" ht="38.25">
      <c r="A4576" s="390">
        <v>21006</v>
      </c>
      <c r="B4576" s="418" t="s">
        <v>7767</v>
      </c>
      <c r="C4576" s="420" t="s">
        <v>86</v>
      </c>
      <c r="D4576" s="412"/>
      <c r="E4576" s="412">
        <v>32.67</v>
      </c>
    </row>
    <row r="4577" spans="1:5" ht="25.5">
      <c r="A4577" s="389">
        <v>13127</v>
      </c>
      <c r="B4577" s="419" t="s">
        <v>13733</v>
      </c>
      <c r="C4577" s="421" t="s">
        <v>86</v>
      </c>
      <c r="D4577" s="413"/>
      <c r="E4577" s="413">
        <v>17.57</v>
      </c>
    </row>
    <row r="4578" spans="1:5" ht="25.5">
      <c r="A4578" s="390">
        <v>13137</v>
      </c>
      <c r="B4578" s="418" t="s">
        <v>13734</v>
      </c>
      <c r="C4578" s="420" t="s">
        <v>86</v>
      </c>
      <c r="D4578" s="412"/>
      <c r="E4578" s="412">
        <v>23.31</v>
      </c>
    </row>
    <row r="4579" spans="1:5" ht="38.25">
      <c r="A4579" s="389">
        <v>20989</v>
      </c>
      <c r="B4579" s="419" t="s">
        <v>14908</v>
      </c>
      <c r="C4579" s="421" t="s">
        <v>86</v>
      </c>
      <c r="D4579" s="413"/>
      <c r="E4579" s="413">
        <v>835.16</v>
      </c>
    </row>
    <row r="4580" spans="1:5" ht="25.5">
      <c r="A4580" s="390">
        <v>21148</v>
      </c>
      <c r="B4580" s="418" t="s">
        <v>13735</v>
      </c>
      <c r="C4580" s="420" t="s">
        <v>86</v>
      </c>
      <c r="D4580" s="412"/>
      <c r="E4580" s="412">
        <v>48.33</v>
      </c>
    </row>
    <row r="4581" spans="1:5" ht="25.5">
      <c r="A4581" s="389">
        <v>20984</v>
      </c>
      <c r="B4581" s="419" t="s">
        <v>13736</v>
      </c>
      <c r="C4581" s="421" t="s">
        <v>86</v>
      </c>
      <c r="D4581" s="413"/>
      <c r="E4581" s="413">
        <v>1602.5</v>
      </c>
    </row>
    <row r="4582" spans="1:5" ht="25.5">
      <c r="A4582" s="390">
        <v>13042</v>
      </c>
      <c r="B4582" s="418" t="s">
        <v>13737</v>
      </c>
      <c r="C4582" s="420" t="s">
        <v>86</v>
      </c>
      <c r="D4582" s="412"/>
      <c r="E4582" s="412">
        <v>888.02</v>
      </c>
    </row>
    <row r="4583" spans="1:5" ht="25.5">
      <c r="A4583" s="389">
        <v>21150</v>
      </c>
      <c r="B4583" s="419" t="s">
        <v>13738</v>
      </c>
      <c r="C4583" s="421" t="s">
        <v>86</v>
      </c>
      <c r="D4583" s="413"/>
      <c r="E4583" s="413">
        <v>23.97</v>
      </c>
    </row>
    <row r="4584" spans="1:5" ht="25.5">
      <c r="A4584" s="390">
        <v>13141</v>
      </c>
      <c r="B4584" s="418" t="s">
        <v>13739</v>
      </c>
      <c r="C4584" s="420" t="s">
        <v>86</v>
      </c>
      <c r="D4584" s="412"/>
      <c r="E4584" s="412">
        <v>30.2</v>
      </c>
    </row>
    <row r="4585" spans="1:5" ht="25.5">
      <c r="A4585" s="389">
        <v>21151</v>
      </c>
      <c r="B4585" s="419" t="s">
        <v>13740</v>
      </c>
      <c r="C4585" s="421" t="s">
        <v>86</v>
      </c>
      <c r="D4585" s="413"/>
      <c r="E4585" s="413">
        <v>143.44</v>
      </c>
    </row>
    <row r="4586" spans="1:5" ht="25.5">
      <c r="A4586" s="390">
        <v>13142</v>
      </c>
      <c r="B4586" s="418" t="s">
        <v>13741</v>
      </c>
      <c r="C4586" s="420" t="s">
        <v>86</v>
      </c>
      <c r="D4586" s="412"/>
      <c r="E4586" s="412">
        <v>205.06</v>
      </c>
    </row>
    <row r="4587" spans="1:5" ht="25.5">
      <c r="A4587" s="389">
        <v>20994</v>
      </c>
      <c r="B4587" s="419" t="s">
        <v>13742</v>
      </c>
      <c r="C4587" s="421" t="s">
        <v>86</v>
      </c>
      <c r="D4587" s="413"/>
      <c r="E4587" s="413">
        <v>386.64</v>
      </c>
    </row>
    <row r="4588" spans="1:5" ht="25.5">
      <c r="A4588" s="390">
        <v>7672</v>
      </c>
      <c r="B4588" s="418" t="s">
        <v>13743</v>
      </c>
      <c r="C4588" s="420" t="s">
        <v>86</v>
      </c>
      <c r="D4588" s="412"/>
      <c r="E4588" s="412">
        <v>253.29</v>
      </c>
    </row>
    <row r="4589" spans="1:5" ht="25.5">
      <c r="A4589" s="389">
        <v>20995</v>
      </c>
      <c r="B4589" s="419" t="s">
        <v>13744</v>
      </c>
      <c r="C4589" s="421" t="s">
        <v>86</v>
      </c>
      <c r="D4589" s="413"/>
      <c r="E4589" s="413">
        <v>508.11</v>
      </c>
    </row>
    <row r="4590" spans="1:5" ht="25.5">
      <c r="A4590" s="390">
        <v>7690</v>
      </c>
      <c r="B4590" s="418" t="s">
        <v>13745</v>
      </c>
      <c r="C4590" s="420" t="s">
        <v>86</v>
      </c>
      <c r="D4590" s="412"/>
      <c r="E4590" s="412">
        <v>293.87</v>
      </c>
    </row>
    <row r="4591" spans="1:5" ht="25.5">
      <c r="A4591" s="389">
        <v>20980</v>
      </c>
      <c r="B4591" s="419" t="s">
        <v>13746</v>
      </c>
      <c r="C4591" s="421" t="s">
        <v>86</v>
      </c>
      <c r="D4591" s="413"/>
      <c r="E4591" s="413">
        <v>320.58999999999997</v>
      </c>
    </row>
    <row r="4592" spans="1:5" ht="25.5">
      <c r="A4592" s="390">
        <v>7661</v>
      </c>
      <c r="B4592" s="418" t="s">
        <v>13747</v>
      </c>
      <c r="C4592" s="420" t="s">
        <v>86</v>
      </c>
      <c r="D4592" s="412"/>
      <c r="E4592" s="412">
        <v>381.37</v>
      </c>
    </row>
    <row r="4593" spans="1:5">
      <c r="A4593" s="389">
        <v>7660</v>
      </c>
      <c r="B4593" s="419" t="s">
        <v>7768</v>
      </c>
      <c r="C4593" s="421" t="s">
        <v>86</v>
      </c>
      <c r="D4593" s="413"/>
      <c r="E4593" s="413">
        <v>1093.05</v>
      </c>
    </row>
    <row r="4594" spans="1:5">
      <c r="A4594" s="390">
        <v>7667</v>
      </c>
      <c r="B4594" s="418" t="s">
        <v>7769</v>
      </c>
      <c r="C4594" s="420" t="s">
        <v>86</v>
      </c>
      <c r="D4594" s="412"/>
      <c r="E4594" s="412">
        <v>918.16</v>
      </c>
    </row>
    <row r="4595" spans="1:5">
      <c r="A4595" s="389">
        <v>7676</v>
      </c>
      <c r="B4595" s="419" t="s">
        <v>7770</v>
      </c>
      <c r="C4595" s="421" t="s">
        <v>86</v>
      </c>
      <c r="D4595" s="413"/>
      <c r="E4595" s="413">
        <v>1105.54</v>
      </c>
    </row>
    <row r="4596" spans="1:5">
      <c r="A4596" s="390">
        <v>12742</v>
      </c>
      <c r="B4596" s="418" t="s">
        <v>7771</v>
      </c>
      <c r="C4596" s="420" t="s">
        <v>86</v>
      </c>
      <c r="D4596" s="412"/>
      <c r="E4596" s="412">
        <v>186.21</v>
      </c>
    </row>
    <row r="4597" spans="1:5">
      <c r="A4597" s="389">
        <v>12743</v>
      </c>
      <c r="B4597" s="419" t="s">
        <v>7772</v>
      </c>
      <c r="C4597" s="421" t="s">
        <v>86</v>
      </c>
      <c r="D4597" s="413"/>
      <c r="E4597" s="413">
        <v>17.809999999999999</v>
      </c>
    </row>
    <row r="4598" spans="1:5">
      <c r="A4598" s="390">
        <v>12744</v>
      </c>
      <c r="B4598" s="418" t="s">
        <v>7773</v>
      </c>
      <c r="C4598" s="420" t="s">
        <v>86</v>
      </c>
      <c r="D4598" s="412"/>
      <c r="E4598" s="412">
        <v>21.59</v>
      </c>
    </row>
    <row r="4599" spans="1:5">
      <c r="A4599" s="389">
        <v>12745</v>
      </c>
      <c r="B4599" s="419" t="s">
        <v>7774</v>
      </c>
      <c r="C4599" s="421" t="s">
        <v>86</v>
      </c>
      <c r="D4599" s="413"/>
      <c r="E4599" s="413">
        <v>32.36</v>
      </c>
    </row>
    <row r="4600" spans="1:5">
      <c r="A4600" s="390">
        <v>12746</v>
      </c>
      <c r="B4600" s="418" t="s">
        <v>7775</v>
      </c>
      <c r="C4600" s="420" t="s">
        <v>86</v>
      </c>
      <c r="D4600" s="412"/>
      <c r="E4600" s="412">
        <v>52.61</v>
      </c>
    </row>
    <row r="4601" spans="1:5">
      <c r="A4601" s="389">
        <v>12747</v>
      </c>
      <c r="B4601" s="419" t="s">
        <v>7776</v>
      </c>
      <c r="C4601" s="421" t="s">
        <v>86</v>
      </c>
      <c r="D4601" s="413"/>
      <c r="E4601" s="413">
        <v>64.83</v>
      </c>
    </row>
    <row r="4602" spans="1:5">
      <c r="A4602" s="390">
        <v>12748</v>
      </c>
      <c r="B4602" s="418" t="s">
        <v>11476</v>
      </c>
      <c r="C4602" s="420" t="s">
        <v>86</v>
      </c>
      <c r="D4602" s="412"/>
      <c r="E4602" s="412">
        <v>91.03</v>
      </c>
    </row>
    <row r="4603" spans="1:5">
      <c r="A4603" s="389">
        <v>12749</v>
      </c>
      <c r="B4603" s="419" t="s">
        <v>11477</v>
      </c>
      <c r="C4603" s="421" t="s">
        <v>86</v>
      </c>
      <c r="D4603" s="413"/>
      <c r="E4603" s="413">
        <v>130.07</v>
      </c>
    </row>
    <row r="4604" spans="1:5" ht="38.25">
      <c r="A4604" s="390">
        <v>7718</v>
      </c>
      <c r="B4604" s="418" t="s">
        <v>7777</v>
      </c>
      <c r="C4604" s="420" t="s">
        <v>86</v>
      </c>
      <c r="D4604" s="412"/>
      <c r="E4604" s="412">
        <v>1477.57</v>
      </c>
    </row>
    <row r="4605" spans="1:5" ht="38.25">
      <c r="A4605" s="389">
        <v>7731</v>
      </c>
      <c r="B4605" s="419" t="s">
        <v>7778</v>
      </c>
      <c r="C4605" s="421" t="s">
        <v>86</v>
      </c>
      <c r="D4605" s="413"/>
      <c r="E4605" s="413">
        <v>1777.21</v>
      </c>
    </row>
    <row r="4606" spans="1:5" ht="38.25">
      <c r="A4606" s="390">
        <v>12573</v>
      </c>
      <c r="B4606" s="418" t="s">
        <v>11478</v>
      </c>
      <c r="C4606" s="420" t="s">
        <v>86</v>
      </c>
      <c r="D4606" s="412"/>
      <c r="E4606" s="412">
        <v>354.07</v>
      </c>
    </row>
    <row r="4607" spans="1:5" ht="38.25">
      <c r="A4607" s="389">
        <v>7720</v>
      </c>
      <c r="B4607" s="419" t="s">
        <v>13748</v>
      </c>
      <c r="C4607" s="421" t="s">
        <v>86</v>
      </c>
      <c r="D4607" s="413"/>
      <c r="E4607" s="413">
        <v>301.77999999999997</v>
      </c>
    </row>
    <row r="4608" spans="1:5" ht="38.25">
      <c r="A4608" s="390">
        <v>7749</v>
      </c>
      <c r="B4608" s="418" t="s">
        <v>13749</v>
      </c>
      <c r="C4608" s="420" t="s">
        <v>86</v>
      </c>
      <c r="D4608" s="412"/>
      <c r="E4608" s="412">
        <v>387.45</v>
      </c>
    </row>
    <row r="4609" spans="1:5" ht="38.25">
      <c r="A4609" s="389">
        <v>7723</v>
      </c>
      <c r="B4609" s="419" t="s">
        <v>13750</v>
      </c>
      <c r="C4609" s="421" t="s">
        <v>86</v>
      </c>
      <c r="D4609" s="413"/>
      <c r="E4609" s="413">
        <v>782.99</v>
      </c>
    </row>
    <row r="4610" spans="1:5" ht="38.25">
      <c r="A4610" s="390">
        <v>7740</v>
      </c>
      <c r="B4610" s="418" t="s">
        <v>13751</v>
      </c>
      <c r="C4610" s="420" t="s">
        <v>86</v>
      </c>
      <c r="D4610" s="412"/>
      <c r="E4610" s="412">
        <v>83.86</v>
      </c>
    </row>
    <row r="4611" spans="1:5" ht="38.25">
      <c r="A4611" s="389">
        <v>7741</v>
      </c>
      <c r="B4611" s="419" t="s">
        <v>13752</v>
      </c>
      <c r="C4611" s="421" t="s">
        <v>86</v>
      </c>
      <c r="D4611" s="413"/>
      <c r="E4611" s="413">
        <v>105.84</v>
      </c>
    </row>
    <row r="4612" spans="1:5" ht="38.25">
      <c r="A4612" s="390">
        <v>7774</v>
      </c>
      <c r="B4612" s="418" t="s">
        <v>13753</v>
      </c>
      <c r="C4612" s="420" t="s">
        <v>86</v>
      </c>
      <c r="D4612" s="412"/>
      <c r="E4612" s="412">
        <v>133.97999999999999</v>
      </c>
    </row>
    <row r="4613" spans="1:5" ht="38.25">
      <c r="A4613" s="389">
        <v>7744</v>
      </c>
      <c r="B4613" s="419" t="s">
        <v>13754</v>
      </c>
      <c r="C4613" s="421" t="s">
        <v>86</v>
      </c>
      <c r="D4613" s="413"/>
      <c r="E4613" s="413">
        <v>164.23</v>
      </c>
    </row>
    <row r="4614" spans="1:5" ht="38.25">
      <c r="A4614" s="390">
        <v>7773</v>
      </c>
      <c r="B4614" s="418" t="s">
        <v>14909</v>
      </c>
      <c r="C4614" s="420" t="s">
        <v>86</v>
      </c>
      <c r="D4614" s="412"/>
      <c r="E4614" s="412">
        <v>192.34</v>
      </c>
    </row>
    <row r="4615" spans="1:5" ht="38.25">
      <c r="A4615" s="389">
        <v>7754</v>
      </c>
      <c r="B4615" s="419" t="s">
        <v>13755</v>
      </c>
      <c r="C4615" s="421" t="s">
        <v>86</v>
      </c>
      <c r="D4615" s="413"/>
      <c r="E4615" s="413">
        <v>277.94</v>
      </c>
    </row>
    <row r="4616" spans="1:5" ht="38.25">
      <c r="A4616" s="390">
        <v>7735</v>
      </c>
      <c r="B4616" s="418" t="s">
        <v>13756</v>
      </c>
      <c r="C4616" s="420" t="s">
        <v>86</v>
      </c>
      <c r="D4616" s="412"/>
      <c r="E4616" s="412">
        <v>380.96</v>
      </c>
    </row>
    <row r="4617" spans="1:5" ht="38.25">
      <c r="A4617" s="389">
        <v>7729</v>
      </c>
      <c r="B4617" s="419" t="s">
        <v>13757</v>
      </c>
      <c r="C4617" s="421" t="s">
        <v>86</v>
      </c>
      <c r="D4617" s="413"/>
      <c r="E4617" s="413">
        <v>473.28</v>
      </c>
    </row>
    <row r="4618" spans="1:5" ht="38.25">
      <c r="A4618" s="390">
        <v>7730</v>
      </c>
      <c r="B4618" s="418" t="s">
        <v>13758</v>
      </c>
      <c r="C4618" s="420" t="s">
        <v>86</v>
      </c>
      <c r="D4618" s="412"/>
      <c r="E4618" s="412">
        <v>978.73</v>
      </c>
    </row>
    <row r="4619" spans="1:5" ht="38.25">
      <c r="A4619" s="389">
        <v>7755</v>
      </c>
      <c r="B4619" s="419" t="s">
        <v>14910</v>
      </c>
      <c r="C4619" s="421" t="s">
        <v>86</v>
      </c>
      <c r="D4619" s="413"/>
      <c r="E4619" s="413">
        <v>102.17</v>
      </c>
    </row>
    <row r="4620" spans="1:5" ht="38.25">
      <c r="A4620" s="390">
        <v>7776</v>
      </c>
      <c r="B4620" s="418" t="s">
        <v>13759</v>
      </c>
      <c r="C4620" s="420" t="s">
        <v>86</v>
      </c>
      <c r="D4620" s="412"/>
      <c r="E4620" s="412">
        <v>132.97</v>
      </c>
    </row>
    <row r="4621" spans="1:5" ht="38.25">
      <c r="A4621" s="389">
        <v>7743</v>
      </c>
      <c r="B4621" s="419" t="s">
        <v>13760</v>
      </c>
      <c r="C4621" s="421" t="s">
        <v>86</v>
      </c>
      <c r="D4621" s="413"/>
      <c r="E4621" s="413">
        <v>175.6</v>
      </c>
    </row>
    <row r="4622" spans="1:5" ht="38.25">
      <c r="A4622" s="390">
        <v>7733</v>
      </c>
      <c r="B4622" s="418" t="s">
        <v>13761</v>
      </c>
      <c r="C4622" s="420" t="s">
        <v>86</v>
      </c>
      <c r="D4622" s="412"/>
      <c r="E4622" s="412">
        <v>195.81</v>
      </c>
    </row>
    <row r="4623" spans="1:5" ht="38.25">
      <c r="A4623" s="389">
        <v>7775</v>
      </c>
      <c r="B4623" s="419" t="s">
        <v>13762</v>
      </c>
      <c r="C4623" s="421" t="s">
        <v>86</v>
      </c>
      <c r="D4623" s="413"/>
      <c r="E4623" s="413">
        <v>240.9</v>
      </c>
    </row>
    <row r="4624" spans="1:5" ht="38.25">
      <c r="A4624" s="390">
        <v>7734</v>
      </c>
      <c r="B4624" s="418" t="s">
        <v>13763</v>
      </c>
      <c r="C4624" s="420" t="s">
        <v>86</v>
      </c>
      <c r="D4624" s="412"/>
      <c r="E4624" s="412">
        <v>348.27</v>
      </c>
    </row>
    <row r="4625" spans="1:5" ht="38.25">
      <c r="A4625" s="389">
        <v>7765</v>
      </c>
      <c r="B4625" s="419" t="s">
        <v>13764</v>
      </c>
      <c r="C4625" s="421" t="s">
        <v>86</v>
      </c>
      <c r="D4625" s="413"/>
      <c r="E4625" s="413">
        <v>187.59</v>
      </c>
    </row>
    <row r="4626" spans="1:5" ht="38.25">
      <c r="A4626" s="390">
        <v>12569</v>
      </c>
      <c r="B4626" s="418" t="s">
        <v>13765</v>
      </c>
      <c r="C4626" s="420" t="s">
        <v>86</v>
      </c>
      <c r="D4626" s="412"/>
      <c r="E4626" s="412">
        <v>209.83</v>
      </c>
    </row>
    <row r="4627" spans="1:5" ht="38.25">
      <c r="A4627" s="389">
        <v>7766</v>
      </c>
      <c r="B4627" s="419" t="s">
        <v>13766</v>
      </c>
      <c r="C4627" s="421" t="s">
        <v>86</v>
      </c>
      <c r="D4627" s="413"/>
      <c r="E4627" s="413">
        <v>278.05</v>
      </c>
    </row>
    <row r="4628" spans="1:5" ht="38.25">
      <c r="A4628" s="390">
        <v>7767</v>
      </c>
      <c r="B4628" s="418" t="s">
        <v>13767</v>
      </c>
      <c r="C4628" s="420" t="s">
        <v>86</v>
      </c>
      <c r="D4628" s="412"/>
      <c r="E4628" s="412">
        <v>409.29</v>
      </c>
    </row>
    <row r="4629" spans="1:5" ht="38.25">
      <c r="A4629" s="389">
        <v>7727</v>
      </c>
      <c r="B4629" s="419" t="s">
        <v>13768</v>
      </c>
      <c r="C4629" s="421" t="s">
        <v>86</v>
      </c>
      <c r="D4629" s="413"/>
      <c r="E4629" s="413">
        <v>892.48</v>
      </c>
    </row>
    <row r="4630" spans="1:5" ht="38.25">
      <c r="A4630" s="390">
        <v>7760</v>
      </c>
      <c r="B4630" s="418" t="s">
        <v>13769</v>
      </c>
      <c r="C4630" s="420" t="s">
        <v>86</v>
      </c>
      <c r="D4630" s="412"/>
      <c r="E4630" s="412">
        <v>43.41</v>
      </c>
    </row>
    <row r="4631" spans="1:5" ht="38.25">
      <c r="A4631" s="389">
        <v>7761</v>
      </c>
      <c r="B4631" s="419" t="s">
        <v>13770</v>
      </c>
      <c r="C4631" s="421" t="s">
        <v>86</v>
      </c>
      <c r="D4631" s="413"/>
      <c r="E4631" s="413">
        <v>47.45</v>
      </c>
    </row>
    <row r="4632" spans="1:5" ht="38.25">
      <c r="A4632" s="390">
        <v>7752</v>
      </c>
      <c r="B4632" s="418" t="s">
        <v>13771</v>
      </c>
      <c r="C4632" s="420" t="s">
        <v>86</v>
      </c>
      <c r="D4632" s="412"/>
      <c r="E4632" s="412">
        <v>55.61</v>
      </c>
    </row>
    <row r="4633" spans="1:5" ht="38.25">
      <c r="A4633" s="389">
        <v>7762</v>
      </c>
      <c r="B4633" s="419" t="s">
        <v>13772</v>
      </c>
      <c r="C4633" s="421" t="s">
        <v>86</v>
      </c>
      <c r="D4633" s="413"/>
      <c r="E4633" s="413">
        <v>75.48</v>
      </c>
    </row>
    <row r="4634" spans="1:5" ht="38.25">
      <c r="A4634" s="390">
        <v>7722</v>
      </c>
      <c r="B4634" s="418" t="s">
        <v>13773</v>
      </c>
      <c r="C4634" s="420" t="s">
        <v>86</v>
      </c>
      <c r="D4634" s="412"/>
      <c r="E4634" s="412">
        <v>112.46</v>
      </c>
    </row>
    <row r="4635" spans="1:5" ht="38.25">
      <c r="A4635" s="389">
        <v>7763</v>
      </c>
      <c r="B4635" s="419" t="s">
        <v>13774</v>
      </c>
      <c r="C4635" s="421" t="s">
        <v>86</v>
      </c>
      <c r="D4635" s="413"/>
      <c r="E4635" s="413">
        <v>133.09</v>
      </c>
    </row>
    <row r="4636" spans="1:5" ht="38.25">
      <c r="A4636" s="390">
        <v>7764</v>
      </c>
      <c r="B4636" s="418" t="s">
        <v>13775</v>
      </c>
      <c r="C4636" s="420" t="s">
        <v>86</v>
      </c>
      <c r="D4636" s="412"/>
      <c r="E4636" s="412">
        <v>188.26</v>
      </c>
    </row>
    <row r="4637" spans="1:5" ht="38.25">
      <c r="A4637" s="389">
        <v>12572</v>
      </c>
      <c r="B4637" s="419" t="s">
        <v>13776</v>
      </c>
      <c r="C4637" s="421" t="s">
        <v>86</v>
      </c>
      <c r="D4637" s="413"/>
      <c r="E4637" s="413">
        <v>262.48</v>
      </c>
    </row>
    <row r="4638" spans="1:5" ht="38.25">
      <c r="A4638" s="390">
        <v>12574</v>
      </c>
      <c r="B4638" s="418" t="s">
        <v>13777</v>
      </c>
      <c r="C4638" s="420" t="s">
        <v>86</v>
      </c>
      <c r="D4638" s="412"/>
      <c r="E4638" s="412">
        <v>344.78</v>
      </c>
    </row>
    <row r="4639" spans="1:5" ht="38.25">
      <c r="A4639" s="389">
        <v>12575</v>
      </c>
      <c r="B4639" s="419" t="s">
        <v>13778</v>
      </c>
      <c r="C4639" s="421" t="s">
        <v>86</v>
      </c>
      <c r="D4639" s="413"/>
      <c r="E4639" s="413">
        <v>563.51</v>
      </c>
    </row>
    <row r="4640" spans="1:5" ht="38.25">
      <c r="A4640" s="390">
        <v>12576</v>
      </c>
      <c r="B4640" s="418" t="s">
        <v>13779</v>
      </c>
      <c r="C4640" s="420" t="s">
        <v>86</v>
      </c>
      <c r="D4640" s="412"/>
      <c r="E4640" s="412">
        <v>50.79</v>
      </c>
    </row>
    <row r="4641" spans="1:5" ht="38.25">
      <c r="A4641" s="389">
        <v>12577</v>
      </c>
      <c r="B4641" s="419" t="s">
        <v>13780</v>
      </c>
      <c r="C4641" s="421" t="s">
        <v>86</v>
      </c>
      <c r="D4641" s="413"/>
      <c r="E4641" s="413">
        <v>67.84</v>
      </c>
    </row>
    <row r="4642" spans="1:5" ht="38.25">
      <c r="A4642" s="390">
        <v>12578</v>
      </c>
      <c r="B4642" s="418" t="s">
        <v>13781</v>
      </c>
      <c r="C4642" s="420" t="s">
        <v>86</v>
      </c>
      <c r="D4642" s="412"/>
      <c r="E4642" s="412">
        <v>95.65</v>
      </c>
    </row>
    <row r="4643" spans="1:5" ht="38.25">
      <c r="A4643" s="389">
        <v>12579</v>
      </c>
      <c r="B4643" s="419" t="s">
        <v>13782</v>
      </c>
      <c r="C4643" s="421" t="s">
        <v>86</v>
      </c>
      <c r="D4643" s="413"/>
      <c r="E4643" s="413">
        <v>176.1</v>
      </c>
    </row>
    <row r="4644" spans="1:5" ht="38.25">
      <c r="A4644" s="390">
        <v>12580</v>
      </c>
      <c r="B4644" s="418" t="s">
        <v>13783</v>
      </c>
      <c r="C4644" s="420" t="s">
        <v>86</v>
      </c>
      <c r="D4644" s="412"/>
      <c r="E4644" s="412">
        <v>179.43</v>
      </c>
    </row>
    <row r="4645" spans="1:5" ht="38.25">
      <c r="A4645" s="389">
        <v>12581</v>
      </c>
      <c r="B4645" s="419" t="s">
        <v>13784</v>
      </c>
      <c r="C4645" s="421" t="s">
        <v>86</v>
      </c>
      <c r="D4645" s="413"/>
      <c r="E4645" s="413">
        <v>249.5</v>
      </c>
    </row>
    <row r="4646" spans="1:5" ht="25.5">
      <c r="A4646" s="390">
        <v>12584</v>
      </c>
      <c r="B4646" s="418" t="s">
        <v>7779</v>
      </c>
      <c r="C4646" s="420" t="s">
        <v>86</v>
      </c>
      <c r="D4646" s="412"/>
      <c r="E4646" s="412">
        <v>36</v>
      </c>
    </row>
    <row r="4647" spans="1:5" ht="25.5">
      <c r="A4647" s="389">
        <v>21123</v>
      </c>
      <c r="B4647" s="419" t="s">
        <v>7780</v>
      </c>
      <c r="C4647" s="421" t="s">
        <v>86</v>
      </c>
      <c r="D4647" s="413"/>
      <c r="E4647" s="413">
        <v>6.98</v>
      </c>
    </row>
    <row r="4648" spans="1:5" ht="25.5">
      <c r="A4648" s="390">
        <v>21124</v>
      </c>
      <c r="B4648" s="418" t="s">
        <v>7781</v>
      </c>
      <c r="C4648" s="420" t="s">
        <v>86</v>
      </c>
      <c r="D4648" s="412"/>
      <c r="E4648" s="412">
        <v>12.37</v>
      </c>
    </row>
    <row r="4649" spans="1:5" ht="25.5">
      <c r="A4649" s="389">
        <v>21125</v>
      </c>
      <c r="B4649" s="419" t="s">
        <v>7782</v>
      </c>
      <c r="C4649" s="421" t="s">
        <v>86</v>
      </c>
      <c r="D4649" s="413"/>
      <c r="E4649" s="413">
        <v>19.829999999999998</v>
      </c>
    </row>
    <row r="4650" spans="1:5" ht="51">
      <c r="A4650" s="390">
        <v>7695</v>
      </c>
      <c r="B4650" s="418" t="s">
        <v>11479</v>
      </c>
      <c r="C4650" s="420" t="s">
        <v>86</v>
      </c>
      <c r="D4650" s="412"/>
      <c r="E4650" s="412">
        <v>135.18</v>
      </c>
    </row>
    <row r="4651" spans="1:5" ht="51">
      <c r="A4651" s="389">
        <v>21019</v>
      </c>
      <c r="B4651" s="419" t="s">
        <v>14911</v>
      </c>
      <c r="C4651" s="421" t="s">
        <v>86</v>
      </c>
      <c r="D4651" s="413"/>
      <c r="E4651" s="413">
        <v>13.34</v>
      </c>
    </row>
    <row r="4652" spans="1:5" ht="38.25">
      <c r="A4652" s="390">
        <v>21001</v>
      </c>
      <c r="B4652" s="418" t="s">
        <v>11480</v>
      </c>
      <c r="C4652" s="420" t="s">
        <v>86</v>
      </c>
      <c r="D4652" s="412"/>
      <c r="E4652" s="412">
        <v>9.2899999999999991</v>
      </c>
    </row>
    <row r="4653" spans="1:5" ht="38.25">
      <c r="A4653" s="389">
        <v>12713</v>
      </c>
      <c r="B4653" s="419" t="s">
        <v>7783</v>
      </c>
      <c r="C4653" s="421" t="s">
        <v>86</v>
      </c>
      <c r="D4653" s="413"/>
      <c r="E4653" s="413">
        <v>12.79</v>
      </c>
    </row>
    <row r="4654" spans="1:5" ht="38.25">
      <c r="A4654" s="390">
        <v>7753</v>
      </c>
      <c r="B4654" s="418" t="s">
        <v>13785</v>
      </c>
      <c r="C4654" s="420" t="s">
        <v>86</v>
      </c>
      <c r="D4654" s="412"/>
      <c r="E4654" s="412">
        <v>173.5</v>
      </c>
    </row>
    <row r="4655" spans="1:5" ht="38.25">
      <c r="A4655" s="389">
        <v>13256</v>
      </c>
      <c r="B4655" s="419" t="s">
        <v>13786</v>
      </c>
      <c r="C4655" s="421" t="s">
        <v>86</v>
      </c>
      <c r="D4655" s="413"/>
      <c r="E4655" s="413">
        <v>206.13</v>
      </c>
    </row>
    <row r="4656" spans="1:5" ht="38.25">
      <c r="A4656" s="390">
        <v>7757</v>
      </c>
      <c r="B4656" s="418" t="s">
        <v>14912</v>
      </c>
      <c r="C4656" s="420" t="s">
        <v>86</v>
      </c>
      <c r="D4656" s="412"/>
      <c r="E4656" s="412">
        <v>242.46</v>
      </c>
    </row>
    <row r="4657" spans="1:5" ht="38.25">
      <c r="A4657" s="389">
        <v>7758</v>
      </c>
      <c r="B4657" s="419" t="s">
        <v>13787</v>
      </c>
      <c r="C4657" s="421" t="s">
        <v>86</v>
      </c>
      <c r="D4657" s="413"/>
      <c r="E4657" s="413">
        <v>369.99</v>
      </c>
    </row>
    <row r="4658" spans="1:5" ht="38.25">
      <c r="A4658" s="390">
        <v>7759</v>
      </c>
      <c r="B4658" s="418" t="s">
        <v>13788</v>
      </c>
      <c r="C4658" s="420" t="s">
        <v>86</v>
      </c>
      <c r="D4658" s="412"/>
      <c r="E4658" s="412">
        <v>762.56</v>
      </c>
    </row>
    <row r="4659" spans="1:5" ht="38.25">
      <c r="A4659" s="389">
        <v>7745</v>
      </c>
      <c r="B4659" s="419" t="s">
        <v>13789</v>
      </c>
      <c r="C4659" s="421" t="s">
        <v>86</v>
      </c>
      <c r="D4659" s="413"/>
      <c r="E4659" s="413">
        <v>46.12</v>
      </c>
    </row>
    <row r="4660" spans="1:5" ht="38.25">
      <c r="A4660" s="390">
        <v>7714</v>
      </c>
      <c r="B4660" s="418" t="s">
        <v>13790</v>
      </c>
      <c r="C4660" s="420" t="s">
        <v>86</v>
      </c>
      <c r="D4660" s="412"/>
      <c r="E4660" s="412">
        <v>57.24</v>
      </c>
    </row>
    <row r="4661" spans="1:5" ht="38.25">
      <c r="A4661" s="389">
        <v>7725</v>
      </c>
      <c r="B4661" s="419" t="s">
        <v>13791</v>
      </c>
      <c r="C4661" s="421" t="s">
        <v>86</v>
      </c>
      <c r="D4661" s="413"/>
      <c r="E4661" s="413">
        <v>76</v>
      </c>
    </row>
    <row r="4662" spans="1:5" ht="38.25">
      <c r="A4662" s="390">
        <v>7742</v>
      </c>
      <c r="B4662" s="418" t="s">
        <v>13792</v>
      </c>
      <c r="C4662" s="420" t="s">
        <v>86</v>
      </c>
      <c r="D4662" s="412"/>
      <c r="E4662" s="412">
        <v>113.44</v>
      </c>
    </row>
    <row r="4663" spans="1:5" ht="38.25">
      <c r="A4663" s="389">
        <v>7750</v>
      </c>
      <c r="B4663" s="419" t="s">
        <v>13793</v>
      </c>
      <c r="C4663" s="421" t="s">
        <v>86</v>
      </c>
      <c r="D4663" s="413"/>
      <c r="E4663" s="413">
        <v>127.53</v>
      </c>
    </row>
    <row r="4664" spans="1:5" ht="38.25">
      <c r="A4664" s="390">
        <v>7756</v>
      </c>
      <c r="B4664" s="418" t="s">
        <v>13794</v>
      </c>
      <c r="C4664" s="420" t="s">
        <v>86</v>
      </c>
      <c r="D4664" s="412"/>
      <c r="E4664" s="412">
        <v>158.82</v>
      </c>
    </row>
    <row r="4665" spans="1:5" ht="25.5">
      <c r="A4665" s="389">
        <v>12583</v>
      </c>
      <c r="B4665" s="419" t="s">
        <v>13795</v>
      </c>
      <c r="C4665" s="421" t="s">
        <v>86</v>
      </c>
      <c r="D4665" s="413"/>
      <c r="E4665" s="413">
        <v>28.68</v>
      </c>
    </row>
    <row r="4666" spans="1:5" ht="38.25">
      <c r="A4666" s="390">
        <v>13159</v>
      </c>
      <c r="B4666" s="418" t="s">
        <v>13796</v>
      </c>
      <c r="C4666" s="420" t="s">
        <v>86</v>
      </c>
      <c r="D4666" s="412"/>
      <c r="E4666" s="412">
        <v>83.59</v>
      </c>
    </row>
    <row r="4667" spans="1:5" ht="38.25">
      <c r="A4667" s="389">
        <v>13168</v>
      </c>
      <c r="B4667" s="419" t="s">
        <v>13797</v>
      </c>
      <c r="C4667" s="421" t="s">
        <v>86</v>
      </c>
      <c r="D4667" s="413"/>
      <c r="E4667" s="413">
        <v>125.69</v>
      </c>
    </row>
    <row r="4668" spans="1:5" ht="38.25">
      <c r="A4668" s="390">
        <v>13173</v>
      </c>
      <c r="B4668" s="418" t="s">
        <v>13798</v>
      </c>
      <c r="C4668" s="420" t="s">
        <v>86</v>
      </c>
      <c r="D4668" s="412"/>
      <c r="E4668" s="412">
        <v>154.97999999999999</v>
      </c>
    </row>
    <row r="4669" spans="1:5" ht="38.25">
      <c r="A4669" s="389">
        <v>37449</v>
      </c>
      <c r="B4669" s="419" t="s">
        <v>13799</v>
      </c>
      <c r="C4669" s="421" t="s">
        <v>86</v>
      </c>
      <c r="D4669" s="413"/>
      <c r="E4669" s="413">
        <v>25.63</v>
      </c>
    </row>
    <row r="4670" spans="1:5" ht="38.25">
      <c r="A4670" s="390">
        <v>37450</v>
      </c>
      <c r="B4670" s="418" t="s">
        <v>13800</v>
      </c>
      <c r="C4670" s="420" t="s">
        <v>86</v>
      </c>
      <c r="D4670" s="412"/>
      <c r="E4670" s="412">
        <v>31.24</v>
      </c>
    </row>
    <row r="4671" spans="1:5" ht="38.25">
      <c r="A4671" s="389">
        <v>37451</v>
      </c>
      <c r="B4671" s="419" t="s">
        <v>13801</v>
      </c>
      <c r="C4671" s="421" t="s">
        <v>86</v>
      </c>
      <c r="D4671" s="413"/>
      <c r="E4671" s="413">
        <v>47.84</v>
      </c>
    </row>
    <row r="4672" spans="1:5" ht="38.25">
      <c r="A4672" s="390">
        <v>37452</v>
      </c>
      <c r="B4672" s="418" t="s">
        <v>13802</v>
      </c>
      <c r="C4672" s="420" t="s">
        <v>86</v>
      </c>
      <c r="D4672" s="412"/>
      <c r="E4672" s="412">
        <v>63.46</v>
      </c>
    </row>
    <row r="4673" spans="1:5" ht="38.25">
      <c r="A4673" s="389">
        <v>37453</v>
      </c>
      <c r="B4673" s="419" t="s">
        <v>13803</v>
      </c>
      <c r="C4673" s="421" t="s">
        <v>86</v>
      </c>
      <c r="D4673" s="413"/>
      <c r="E4673" s="413">
        <v>79.63</v>
      </c>
    </row>
    <row r="4674" spans="1:5" ht="38.25">
      <c r="A4674" s="390">
        <v>7778</v>
      </c>
      <c r="B4674" s="418" t="s">
        <v>13804</v>
      </c>
      <c r="C4674" s="420" t="s">
        <v>86</v>
      </c>
      <c r="D4674" s="412"/>
      <c r="E4674" s="412">
        <v>29.9</v>
      </c>
    </row>
    <row r="4675" spans="1:5" ht="38.25">
      <c r="A4675" s="389">
        <v>7796</v>
      </c>
      <c r="B4675" s="419" t="s">
        <v>13805</v>
      </c>
      <c r="C4675" s="421" t="s">
        <v>86</v>
      </c>
      <c r="D4675" s="413"/>
      <c r="E4675" s="413">
        <v>36</v>
      </c>
    </row>
    <row r="4676" spans="1:5" ht="38.25">
      <c r="A4676" s="390">
        <v>7781</v>
      </c>
      <c r="B4676" s="418" t="s">
        <v>13806</v>
      </c>
      <c r="C4676" s="420" t="s">
        <v>86</v>
      </c>
      <c r="D4676" s="412"/>
      <c r="E4676" s="412">
        <v>47.59</v>
      </c>
    </row>
    <row r="4677" spans="1:5" ht="38.25">
      <c r="A4677" s="389">
        <v>7795</v>
      </c>
      <c r="B4677" s="419" t="s">
        <v>13807</v>
      </c>
      <c r="C4677" s="421" t="s">
        <v>86</v>
      </c>
      <c r="D4677" s="413"/>
      <c r="E4677" s="413">
        <v>68.95</v>
      </c>
    </row>
    <row r="4678" spans="1:5" ht="38.25">
      <c r="A4678" s="390">
        <v>7791</v>
      </c>
      <c r="B4678" s="418" t="s">
        <v>13808</v>
      </c>
      <c r="C4678" s="420" t="s">
        <v>86</v>
      </c>
      <c r="D4678" s="412"/>
      <c r="E4678" s="412">
        <v>87.86</v>
      </c>
    </row>
    <row r="4679" spans="1:5" ht="38.25">
      <c r="A4679" s="389">
        <v>7783</v>
      </c>
      <c r="B4679" s="419" t="s">
        <v>13809</v>
      </c>
      <c r="C4679" s="421" t="s">
        <v>86</v>
      </c>
      <c r="D4679" s="413"/>
      <c r="E4679" s="413">
        <v>33.56</v>
      </c>
    </row>
    <row r="4680" spans="1:5" ht="38.25">
      <c r="A4680" s="390">
        <v>7790</v>
      </c>
      <c r="B4680" s="418" t="s">
        <v>13810</v>
      </c>
      <c r="C4680" s="420" t="s">
        <v>86</v>
      </c>
      <c r="D4680" s="412"/>
      <c r="E4680" s="412">
        <v>39.049999999999997</v>
      </c>
    </row>
    <row r="4681" spans="1:5" ht="38.25">
      <c r="A4681" s="389">
        <v>7785</v>
      </c>
      <c r="B4681" s="419" t="s">
        <v>13811</v>
      </c>
      <c r="C4681" s="421" t="s">
        <v>86</v>
      </c>
      <c r="D4681" s="413"/>
      <c r="E4681" s="413">
        <v>51.25</v>
      </c>
    </row>
    <row r="4682" spans="1:5" ht="38.25">
      <c r="A4682" s="390">
        <v>7792</v>
      </c>
      <c r="B4682" s="418" t="s">
        <v>13812</v>
      </c>
      <c r="C4682" s="420" t="s">
        <v>86</v>
      </c>
      <c r="D4682" s="412"/>
      <c r="E4682" s="412">
        <v>74.44</v>
      </c>
    </row>
    <row r="4683" spans="1:5" ht="38.25">
      <c r="A4683" s="389">
        <v>7793</v>
      </c>
      <c r="B4683" s="419" t="s">
        <v>14913</v>
      </c>
      <c r="C4683" s="421" t="s">
        <v>86</v>
      </c>
      <c r="D4683" s="413"/>
      <c r="E4683" s="413">
        <v>96.07</v>
      </c>
    </row>
    <row r="4684" spans="1:5" ht="38.25">
      <c r="A4684" s="390">
        <v>12613</v>
      </c>
      <c r="B4684" s="418" t="s">
        <v>11481</v>
      </c>
      <c r="C4684" s="420" t="s">
        <v>89</v>
      </c>
      <c r="D4684" s="412"/>
      <c r="E4684" s="412">
        <v>13.05</v>
      </c>
    </row>
    <row r="4685" spans="1:5" ht="38.25">
      <c r="A4685" s="389">
        <v>1031</v>
      </c>
      <c r="B4685" s="419" t="s">
        <v>11482</v>
      </c>
      <c r="C4685" s="421" t="s">
        <v>89</v>
      </c>
      <c r="D4685" s="413"/>
      <c r="E4685" s="413">
        <v>7.61</v>
      </c>
    </row>
    <row r="4686" spans="1:5" ht="51">
      <c r="A4686" s="390">
        <v>9813</v>
      </c>
      <c r="B4686" s="418" t="s">
        <v>13813</v>
      </c>
      <c r="C4686" s="420" t="s">
        <v>86</v>
      </c>
      <c r="D4686" s="412"/>
      <c r="E4686" s="412">
        <v>1.57</v>
      </c>
    </row>
    <row r="4687" spans="1:5" ht="51">
      <c r="A4687" s="389">
        <v>9815</v>
      </c>
      <c r="B4687" s="419" t="s">
        <v>13814</v>
      </c>
      <c r="C4687" s="421" t="s">
        <v>86</v>
      </c>
      <c r="D4687" s="413"/>
      <c r="E4687" s="413">
        <v>3.1</v>
      </c>
    </row>
    <row r="4688" spans="1:5" ht="63.75">
      <c r="A4688" s="390">
        <v>25888</v>
      </c>
      <c r="B4688" s="418" t="s">
        <v>14914</v>
      </c>
      <c r="C4688" s="420" t="s">
        <v>86</v>
      </c>
      <c r="D4688" s="412"/>
      <c r="E4688" s="412">
        <v>37.81</v>
      </c>
    </row>
    <row r="4689" spans="1:5" ht="51">
      <c r="A4689" s="389">
        <v>25878</v>
      </c>
      <c r="B4689" s="419" t="s">
        <v>13815</v>
      </c>
      <c r="C4689" s="421" t="s">
        <v>86</v>
      </c>
      <c r="D4689" s="413"/>
      <c r="E4689" s="413">
        <v>81.16</v>
      </c>
    </row>
    <row r="4690" spans="1:5" ht="51">
      <c r="A4690" s="390">
        <v>25887</v>
      </c>
      <c r="B4690" s="418" t="s">
        <v>13816</v>
      </c>
      <c r="C4690" s="420" t="s">
        <v>86</v>
      </c>
      <c r="D4690" s="412"/>
      <c r="E4690" s="412">
        <v>1399.3</v>
      </c>
    </row>
    <row r="4691" spans="1:5" ht="51">
      <c r="A4691" s="389">
        <v>25876</v>
      </c>
      <c r="B4691" s="419" t="s">
        <v>11483</v>
      </c>
      <c r="C4691" s="421" t="s">
        <v>86</v>
      </c>
      <c r="D4691" s="413"/>
      <c r="E4691" s="413">
        <v>1595.58</v>
      </c>
    </row>
    <row r="4692" spans="1:5" ht="51">
      <c r="A4692" s="390">
        <v>25874</v>
      </c>
      <c r="B4692" s="418" t="s">
        <v>11484</v>
      </c>
      <c r="C4692" s="420" t="s">
        <v>86</v>
      </c>
      <c r="D4692" s="412"/>
      <c r="E4692" s="412">
        <v>1869.35</v>
      </c>
    </row>
    <row r="4693" spans="1:5" ht="51">
      <c r="A4693" s="389">
        <v>25877</v>
      </c>
      <c r="B4693" s="419" t="s">
        <v>11485</v>
      </c>
      <c r="C4693" s="421" t="s">
        <v>86</v>
      </c>
      <c r="D4693" s="413"/>
      <c r="E4693" s="413">
        <v>2516.8200000000002</v>
      </c>
    </row>
    <row r="4694" spans="1:5" ht="51">
      <c r="A4694" s="390">
        <v>25879</v>
      </c>
      <c r="B4694" s="418" t="s">
        <v>11486</v>
      </c>
      <c r="C4694" s="420" t="s">
        <v>86</v>
      </c>
      <c r="D4694" s="412"/>
      <c r="E4694" s="412">
        <v>3283.27</v>
      </c>
    </row>
    <row r="4695" spans="1:5" ht="51">
      <c r="A4695" s="389">
        <v>25885</v>
      </c>
      <c r="B4695" s="419" t="s">
        <v>11487</v>
      </c>
      <c r="C4695" s="421" t="s">
        <v>86</v>
      </c>
      <c r="D4695" s="413"/>
      <c r="E4695" s="413">
        <v>954.16</v>
      </c>
    </row>
    <row r="4696" spans="1:5" ht="51">
      <c r="A4696" s="390">
        <v>25880</v>
      </c>
      <c r="B4696" s="418" t="s">
        <v>13817</v>
      </c>
      <c r="C4696" s="420" t="s">
        <v>86</v>
      </c>
      <c r="D4696" s="412"/>
      <c r="E4696" s="412">
        <v>126.52</v>
      </c>
    </row>
    <row r="4697" spans="1:5" ht="51">
      <c r="A4697" s="389">
        <v>25881</v>
      </c>
      <c r="B4697" s="419" t="s">
        <v>13818</v>
      </c>
      <c r="C4697" s="421" t="s">
        <v>86</v>
      </c>
      <c r="D4697" s="413"/>
      <c r="E4697" s="413">
        <v>310.02</v>
      </c>
    </row>
    <row r="4698" spans="1:5" ht="51">
      <c r="A4698" s="390">
        <v>25882</v>
      </c>
      <c r="B4698" s="418" t="s">
        <v>13819</v>
      </c>
      <c r="C4698" s="420" t="s">
        <v>86</v>
      </c>
      <c r="D4698" s="412"/>
      <c r="E4698" s="412">
        <v>499.32</v>
      </c>
    </row>
    <row r="4699" spans="1:5" ht="51">
      <c r="A4699" s="389">
        <v>25883</v>
      </c>
      <c r="B4699" s="419" t="s">
        <v>13820</v>
      </c>
      <c r="C4699" s="421" t="s">
        <v>86</v>
      </c>
      <c r="D4699" s="413"/>
      <c r="E4699" s="413">
        <v>8.06</v>
      </c>
    </row>
    <row r="4700" spans="1:5" ht="51">
      <c r="A4700" s="390">
        <v>25884</v>
      </c>
      <c r="B4700" s="418" t="s">
        <v>13821</v>
      </c>
      <c r="C4700" s="420" t="s">
        <v>86</v>
      </c>
      <c r="D4700" s="412"/>
      <c r="E4700" s="412">
        <v>876.62</v>
      </c>
    </row>
    <row r="4701" spans="1:5" ht="51">
      <c r="A4701" s="389">
        <v>25889</v>
      </c>
      <c r="B4701" s="419" t="s">
        <v>13822</v>
      </c>
      <c r="C4701" s="421" t="s">
        <v>86</v>
      </c>
      <c r="D4701" s="413"/>
      <c r="E4701" s="413">
        <v>653.82000000000005</v>
      </c>
    </row>
    <row r="4702" spans="1:5" ht="51">
      <c r="A4702" s="390">
        <v>25886</v>
      </c>
      <c r="B4702" s="418" t="s">
        <v>13823</v>
      </c>
      <c r="C4702" s="420" t="s">
        <v>86</v>
      </c>
      <c r="D4702" s="412"/>
      <c r="E4702" s="412">
        <v>18.02</v>
      </c>
    </row>
    <row r="4703" spans="1:5" ht="51">
      <c r="A4703" s="389">
        <v>25875</v>
      </c>
      <c r="B4703" s="419" t="s">
        <v>13824</v>
      </c>
      <c r="C4703" s="421" t="s">
        <v>86</v>
      </c>
      <c r="D4703" s="413"/>
      <c r="E4703" s="413">
        <v>853.01</v>
      </c>
    </row>
    <row r="4704" spans="1:5" ht="25.5">
      <c r="A4704" s="390">
        <v>9876</v>
      </c>
      <c r="B4704" s="418" t="s">
        <v>7784</v>
      </c>
      <c r="C4704" s="420" t="s">
        <v>86</v>
      </c>
      <c r="D4704" s="412"/>
      <c r="E4704" s="412">
        <v>8.26</v>
      </c>
    </row>
    <row r="4705" spans="1:5" ht="25.5">
      <c r="A4705" s="389">
        <v>9836</v>
      </c>
      <c r="B4705" s="419" t="s">
        <v>13825</v>
      </c>
      <c r="C4705" s="421" t="s">
        <v>86</v>
      </c>
      <c r="D4705" s="413"/>
      <c r="E4705" s="413">
        <v>9.74</v>
      </c>
    </row>
    <row r="4706" spans="1:5" ht="25.5">
      <c r="A4706" s="390">
        <v>20065</v>
      </c>
      <c r="B4706" s="418" t="s">
        <v>13826</v>
      </c>
      <c r="C4706" s="420" t="s">
        <v>86</v>
      </c>
      <c r="D4706" s="412"/>
      <c r="E4706" s="412">
        <v>23.11</v>
      </c>
    </row>
    <row r="4707" spans="1:5" ht="25.5">
      <c r="A4707" s="389">
        <v>9835</v>
      </c>
      <c r="B4707" s="419" t="s">
        <v>13827</v>
      </c>
      <c r="C4707" s="421" t="s">
        <v>86</v>
      </c>
      <c r="D4707" s="413"/>
      <c r="E4707" s="413">
        <v>3.69</v>
      </c>
    </row>
    <row r="4708" spans="1:5" ht="25.5">
      <c r="A4708" s="390">
        <v>9838</v>
      </c>
      <c r="B4708" s="418" t="s">
        <v>13828</v>
      </c>
      <c r="C4708" s="420" t="s">
        <v>86</v>
      </c>
      <c r="D4708" s="412"/>
      <c r="E4708" s="412">
        <v>6.34</v>
      </c>
    </row>
    <row r="4709" spans="1:5" ht="25.5">
      <c r="A4709" s="389">
        <v>9837</v>
      </c>
      <c r="B4709" s="419" t="s">
        <v>13829</v>
      </c>
      <c r="C4709" s="421" t="s">
        <v>86</v>
      </c>
      <c r="D4709" s="413"/>
      <c r="E4709" s="413">
        <v>8.58</v>
      </c>
    </row>
    <row r="4710" spans="1:5" ht="38.25">
      <c r="A4710" s="390">
        <v>9850</v>
      </c>
      <c r="B4710" s="418" t="s">
        <v>11488</v>
      </c>
      <c r="C4710" s="420" t="s">
        <v>86</v>
      </c>
      <c r="D4710" s="412"/>
      <c r="E4710" s="412">
        <v>88.92</v>
      </c>
    </row>
    <row r="4711" spans="1:5" ht="38.25">
      <c r="A4711" s="389">
        <v>9853</v>
      </c>
      <c r="B4711" s="419" t="s">
        <v>11489</v>
      </c>
      <c r="C4711" s="421" t="s">
        <v>86</v>
      </c>
      <c r="D4711" s="413"/>
      <c r="E4711" s="413">
        <v>158.13</v>
      </c>
    </row>
    <row r="4712" spans="1:5" ht="38.25">
      <c r="A4712" s="390">
        <v>9854</v>
      </c>
      <c r="B4712" s="418" t="s">
        <v>11490</v>
      </c>
      <c r="C4712" s="420" t="s">
        <v>86</v>
      </c>
      <c r="D4712" s="412"/>
      <c r="E4712" s="412">
        <v>69.290000000000006</v>
      </c>
    </row>
    <row r="4713" spans="1:5" ht="38.25">
      <c r="A4713" s="389">
        <v>9851</v>
      </c>
      <c r="B4713" s="419" t="s">
        <v>11491</v>
      </c>
      <c r="C4713" s="421" t="s">
        <v>86</v>
      </c>
      <c r="D4713" s="413"/>
      <c r="E4713" s="413">
        <v>120.14</v>
      </c>
    </row>
    <row r="4714" spans="1:5" ht="38.25">
      <c r="A4714" s="390">
        <v>9855</v>
      </c>
      <c r="B4714" s="418" t="s">
        <v>11492</v>
      </c>
      <c r="C4714" s="420" t="s">
        <v>86</v>
      </c>
      <c r="D4714" s="412"/>
      <c r="E4714" s="412">
        <v>200.95</v>
      </c>
    </row>
    <row r="4715" spans="1:5" ht="25.5">
      <c r="A4715" s="389">
        <v>9825</v>
      </c>
      <c r="B4715" s="419" t="s">
        <v>7785</v>
      </c>
      <c r="C4715" s="421" t="s">
        <v>86</v>
      </c>
      <c r="D4715" s="413"/>
      <c r="E4715" s="413">
        <v>23.89</v>
      </c>
    </row>
    <row r="4716" spans="1:5" ht="25.5">
      <c r="A4716" s="390">
        <v>9828</v>
      </c>
      <c r="B4716" s="418" t="s">
        <v>7786</v>
      </c>
      <c r="C4716" s="420" t="s">
        <v>86</v>
      </c>
      <c r="D4716" s="412"/>
      <c r="E4716" s="412">
        <v>46.58</v>
      </c>
    </row>
    <row r="4717" spans="1:5" ht="25.5">
      <c r="A4717" s="389">
        <v>9829</v>
      </c>
      <c r="B4717" s="419" t="s">
        <v>7787</v>
      </c>
      <c r="C4717" s="421" t="s">
        <v>86</v>
      </c>
      <c r="D4717" s="413"/>
      <c r="E4717" s="413">
        <v>82.92</v>
      </c>
    </row>
    <row r="4718" spans="1:5" ht="25.5">
      <c r="A4718" s="390">
        <v>9826</v>
      </c>
      <c r="B4718" s="418" t="s">
        <v>14915</v>
      </c>
      <c r="C4718" s="420" t="s">
        <v>86</v>
      </c>
      <c r="D4718" s="412"/>
      <c r="E4718" s="412">
        <v>123.02</v>
      </c>
    </row>
    <row r="4719" spans="1:5" ht="25.5">
      <c r="A4719" s="389">
        <v>9827</v>
      </c>
      <c r="B4719" s="419" t="s">
        <v>7788</v>
      </c>
      <c r="C4719" s="421" t="s">
        <v>86</v>
      </c>
      <c r="D4719" s="413"/>
      <c r="E4719" s="413">
        <v>178.78</v>
      </c>
    </row>
    <row r="4720" spans="1:5" ht="25.5">
      <c r="A4720" s="390">
        <v>9833</v>
      </c>
      <c r="B4720" s="418" t="s">
        <v>7789</v>
      </c>
      <c r="C4720" s="420" t="s">
        <v>86</v>
      </c>
      <c r="D4720" s="412"/>
      <c r="E4720" s="412">
        <v>7.21</v>
      </c>
    </row>
    <row r="4721" spans="1:5" ht="25.5">
      <c r="A4721" s="389">
        <v>9830</v>
      </c>
      <c r="B4721" s="419" t="s">
        <v>7790</v>
      </c>
      <c r="C4721" s="421" t="s">
        <v>86</v>
      </c>
      <c r="D4721" s="413"/>
      <c r="E4721" s="413">
        <v>3.51</v>
      </c>
    </row>
    <row r="4722" spans="1:5" ht="25.5">
      <c r="A4722" s="390">
        <v>9834</v>
      </c>
      <c r="B4722" s="418" t="s">
        <v>7791</v>
      </c>
      <c r="C4722" s="420" t="s">
        <v>86</v>
      </c>
      <c r="D4722" s="412"/>
      <c r="E4722" s="412">
        <v>25.14</v>
      </c>
    </row>
    <row r="4723" spans="1:5" ht="25.5">
      <c r="A4723" s="389">
        <v>9819</v>
      </c>
      <c r="B4723" s="419" t="s">
        <v>7792</v>
      </c>
      <c r="C4723" s="421" t="s">
        <v>86</v>
      </c>
      <c r="D4723" s="413"/>
      <c r="E4723" s="413">
        <v>35.130000000000003</v>
      </c>
    </row>
    <row r="4724" spans="1:5" ht="25.5">
      <c r="A4724" s="390">
        <v>9817</v>
      </c>
      <c r="B4724" s="418" t="s">
        <v>7793</v>
      </c>
      <c r="C4724" s="420" t="s">
        <v>86</v>
      </c>
      <c r="D4724" s="412"/>
      <c r="E4724" s="412">
        <v>10.84</v>
      </c>
    </row>
    <row r="4725" spans="1:5" ht="25.5">
      <c r="A4725" s="389">
        <v>9824</v>
      </c>
      <c r="B4725" s="419" t="s">
        <v>14916</v>
      </c>
      <c r="C4725" s="421" t="s">
        <v>86</v>
      </c>
      <c r="D4725" s="413"/>
      <c r="E4725" s="413">
        <v>13.85</v>
      </c>
    </row>
    <row r="4726" spans="1:5" ht="25.5">
      <c r="A4726" s="390">
        <v>9818</v>
      </c>
      <c r="B4726" s="418" t="s">
        <v>7794</v>
      </c>
      <c r="C4726" s="420" t="s">
        <v>86</v>
      </c>
      <c r="D4726" s="412"/>
      <c r="E4726" s="412">
        <v>22.73</v>
      </c>
    </row>
    <row r="4727" spans="1:5" ht="25.5">
      <c r="A4727" s="389">
        <v>9820</v>
      </c>
      <c r="B4727" s="419" t="s">
        <v>7795</v>
      </c>
      <c r="C4727" s="421" t="s">
        <v>86</v>
      </c>
      <c r="D4727" s="413"/>
      <c r="E4727" s="413">
        <v>59.9</v>
      </c>
    </row>
    <row r="4728" spans="1:5" ht="25.5">
      <c r="A4728" s="390">
        <v>9821</v>
      </c>
      <c r="B4728" s="418" t="s">
        <v>7796</v>
      </c>
      <c r="C4728" s="420" t="s">
        <v>86</v>
      </c>
      <c r="D4728" s="412"/>
      <c r="E4728" s="412">
        <v>93.94</v>
      </c>
    </row>
    <row r="4729" spans="1:5" ht="25.5">
      <c r="A4729" s="389">
        <v>9822</v>
      </c>
      <c r="B4729" s="419" t="s">
        <v>7797</v>
      </c>
      <c r="C4729" s="421" t="s">
        <v>86</v>
      </c>
      <c r="D4729" s="413"/>
      <c r="E4729" s="413">
        <v>120.63</v>
      </c>
    </row>
    <row r="4730" spans="1:5" ht="25.5">
      <c r="A4730" s="390">
        <v>9823</v>
      </c>
      <c r="B4730" s="418" t="s">
        <v>7798</v>
      </c>
      <c r="C4730" s="420" t="s">
        <v>86</v>
      </c>
      <c r="D4730" s="412"/>
      <c r="E4730" s="412">
        <v>153.94999999999999</v>
      </c>
    </row>
    <row r="4731" spans="1:5" ht="25.5">
      <c r="A4731" s="389">
        <v>9847</v>
      </c>
      <c r="B4731" s="419" t="s">
        <v>14917</v>
      </c>
      <c r="C4731" s="421" t="s">
        <v>86</v>
      </c>
      <c r="D4731" s="413"/>
      <c r="E4731" s="413">
        <v>23.19</v>
      </c>
    </row>
    <row r="4732" spans="1:5" ht="25.5">
      <c r="A4732" s="390">
        <v>9844</v>
      </c>
      <c r="B4732" s="418" t="s">
        <v>14918</v>
      </c>
      <c r="C4732" s="420" t="s">
        <v>86</v>
      </c>
      <c r="D4732" s="412"/>
      <c r="E4732" s="412">
        <v>6.92</v>
      </c>
    </row>
    <row r="4733" spans="1:5" ht="25.5">
      <c r="A4733" s="389">
        <v>9846</v>
      </c>
      <c r="B4733" s="419" t="s">
        <v>14919</v>
      </c>
      <c r="C4733" s="421" t="s">
        <v>86</v>
      </c>
      <c r="D4733" s="413"/>
      <c r="E4733" s="413">
        <v>14.15</v>
      </c>
    </row>
    <row r="4734" spans="1:5" ht="25.5">
      <c r="A4734" s="390">
        <v>12592</v>
      </c>
      <c r="B4734" s="418" t="s">
        <v>14920</v>
      </c>
      <c r="C4734" s="420" t="s">
        <v>86</v>
      </c>
      <c r="D4734" s="412"/>
      <c r="E4734" s="412">
        <v>27.89</v>
      </c>
    </row>
    <row r="4735" spans="1:5" ht="25.5">
      <c r="A4735" s="389">
        <v>12599</v>
      </c>
      <c r="B4735" s="419" t="s">
        <v>14921</v>
      </c>
      <c r="C4735" s="421" t="s">
        <v>86</v>
      </c>
      <c r="D4735" s="413"/>
      <c r="E4735" s="413">
        <v>8.26</v>
      </c>
    </row>
    <row r="4736" spans="1:5" ht="25.5">
      <c r="A4736" s="390">
        <v>12601</v>
      </c>
      <c r="B4736" s="418" t="s">
        <v>14922</v>
      </c>
      <c r="C4736" s="420" t="s">
        <v>86</v>
      </c>
      <c r="D4736" s="412"/>
      <c r="E4736" s="412">
        <v>15.53</v>
      </c>
    </row>
    <row r="4737" spans="1:5" ht="25.5">
      <c r="A4737" s="389">
        <v>12602</v>
      </c>
      <c r="B4737" s="419" t="s">
        <v>14923</v>
      </c>
      <c r="C4737" s="421" t="s">
        <v>86</v>
      </c>
      <c r="D4737" s="413"/>
      <c r="E4737" s="413">
        <v>35.22</v>
      </c>
    </row>
    <row r="4738" spans="1:5" ht="25.5">
      <c r="A4738" s="390">
        <v>12609</v>
      </c>
      <c r="B4738" s="418" t="s">
        <v>14924</v>
      </c>
      <c r="C4738" s="420" t="s">
        <v>86</v>
      </c>
      <c r="D4738" s="412"/>
      <c r="E4738" s="412">
        <v>10.47</v>
      </c>
    </row>
    <row r="4739" spans="1:5" ht="25.5">
      <c r="A4739" s="389">
        <v>12611</v>
      </c>
      <c r="B4739" s="419" t="s">
        <v>14925</v>
      </c>
      <c r="C4739" s="421" t="s">
        <v>86</v>
      </c>
      <c r="D4739" s="413"/>
      <c r="E4739" s="413">
        <v>21.07</v>
      </c>
    </row>
    <row r="4740" spans="1:5" ht="25.5">
      <c r="A4740" s="390">
        <v>9859</v>
      </c>
      <c r="B4740" s="418" t="s">
        <v>11493</v>
      </c>
      <c r="C4740" s="420" t="s">
        <v>86</v>
      </c>
      <c r="D4740" s="412"/>
      <c r="E4740" s="412">
        <v>4.79</v>
      </c>
    </row>
    <row r="4741" spans="1:5" ht="25.5">
      <c r="A4741" s="389">
        <v>9877</v>
      </c>
      <c r="B4741" s="419" t="s">
        <v>7799</v>
      </c>
      <c r="C4741" s="421" t="s">
        <v>86</v>
      </c>
      <c r="D4741" s="413"/>
      <c r="E4741" s="413">
        <v>19.89</v>
      </c>
    </row>
    <row r="4742" spans="1:5" ht="25.5">
      <c r="A4742" s="390">
        <v>9878</v>
      </c>
      <c r="B4742" s="418" t="s">
        <v>7800</v>
      </c>
      <c r="C4742" s="420" t="s">
        <v>86</v>
      </c>
      <c r="D4742" s="412"/>
      <c r="E4742" s="412">
        <v>24.9</v>
      </c>
    </row>
    <row r="4743" spans="1:5" ht="25.5">
      <c r="A4743" s="389">
        <v>9879</v>
      </c>
      <c r="B4743" s="419" t="s">
        <v>7801</v>
      </c>
      <c r="C4743" s="421" t="s">
        <v>86</v>
      </c>
      <c r="D4743" s="413"/>
      <c r="E4743" s="413">
        <v>61.48</v>
      </c>
    </row>
    <row r="4744" spans="1:5" ht="38.25">
      <c r="A4744" s="390">
        <v>9841</v>
      </c>
      <c r="B4744" s="418" t="s">
        <v>13830</v>
      </c>
      <c r="C4744" s="420" t="s">
        <v>86</v>
      </c>
      <c r="D4744" s="412"/>
      <c r="E4744" s="412">
        <v>18.7</v>
      </c>
    </row>
    <row r="4745" spans="1:5" ht="38.25">
      <c r="A4745" s="389">
        <v>9840</v>
      </c>
      <c r="B4745" s="419" t="s">
        <v>13831</v>
      </c>
      <c r="C4745" s="421" t="s">
        <v>86</v>
      </c>
      <c r="D4745" s="413"/>
      <c r="E4745" s="413">
        <v>38.89</v>
      </c>
    </row>
    <row r="4746" spans="1:5" ht="38.25">
      <c r="A4746" s="390">
        <v>20067</v>
      </c>
      <c r="B4746" s="418" t="s">
        <v>13832</v>
      </c>
      <c r="C4746" s="420" t="s">
        <v>86</v>
      </c>
      <c r="D4746" s="412"/>
      <c r="E4746" s="412">
        <v>6.71</v>
      </c>
    </row>
    <row r="4747" spans="1:5" ht="38.25">
      <c r="A4747" s="389">
        <v>20068</v>
      </c>
      <c r="B4747" s="419" t="s">
        <v>13833</v>
      </c>
      <c r="C4747" s="421" t="s">
        <v>86</v>
      </c>
      <c r="D4747" s="413"/>
      <c r="E4747" s="413">
        <v>8.92</v>
      </c>
    </row>
    <row r="4748" spans="1:5" ht="38.25">
      <c r="A4748" s="390">
        <v>9839</v>
      </c>
      <c r="B4748" s="418" t="s">
        <v>13834</v>
      </c>
      <c r="C4748" s="420" t="s">
        <v>86</v>
      </c>
      <c r="D4748" s="412"/>
      <c r="E4748" s="412">
        <v>11.36</v>
      </c>
    </row>
    <row r="4749" spans="1:5" ht="38.25">
      <c r="A4749" s="389">
        <v>20072</v>
      </c>
      <c r="B4749" s="419" t="s">
        <v>13835</v>
      </c>
      <c r="C4749" s="421" t="s">
        <v>86</v>
      </c>
      <c r="D4749" s="413"/>
      <c r="E4749" s="413">
        <v>19.48</v>
      </c>
    </row>
    <row r="4750" spans="1:5" ht="38.25">
      <c r="A4750" s="390">
        <v>20073</v>
      </c>
      <c r="B4750" s="418" t="s">
        <v>13836</v>
      </c>
      <c r="C4750" s="420" t="s">
        <v>86</v>
      </c>
      <c r="D4750" s="412"/>
      <c r="E4750" s="412">
        <v>40.31</v>
      </c>
    </row>
    <row r="4751" spans="1:5" ht="38.25">
      <c r="A4751" s="389">
        <v>20069</v>
      </c>
      <c r="B4751" s="419" t="s">
        <v>13837</v>
      </c>
      <c r="C4751" s="421" t="s">
        <v>86</v>
      </c>
      <c r="D4751" s="413"/>
      <c r="E4751" s="413">
        <v>7.17</v>
      </c>
    </row>
    <row r="4752" spans="1:5" ht="38.25">
      <c r="A4752" s="390">
        <v>20070</v>
      </c>
      <c r="B4752" s="418" t="s">
        <v>13838</v>
      </c>
      <c r="C4752" s="420" t="s">
        <v>86</v>
      </c>
      <c r="D4752" s="412"/>
      <c r="E4752" s="412">
        <v>9.09</v>
      </c>
    </row>
    <row r="4753" spans="1:5" ht="38.25">
      <c r="A4753" s="389">
        <v>20071</v>
      </c>
      <c r="B4753" s="419" t="s">
        <v>13839</v>
      </c>
      <c r="C4753" s="421" t="s">
        <v>86</v>
      </c>
      <c r="D4753" s="413"/>
      <c r="E4753" s="413">
        <v>11.6</v>
      </c>
    </row>
    <row r="4754" spans="1:5" ht="25.5">
      <c r="A4754" s="390">
        <v>9863</v>
      </c>
      <c r="B4754" s="418" t="s">
        <v>11494</v>
      </c>
      <c r="C4754" s="420" t="s">
        <v>86</v>
      </c>
      <c r="D4754" s="412"/>
      <c r="E4754" s="412">
        <v>36.86</v>
      </c>
    </row>
    <row r="4755" spans="1:5" ht="25.5">
      <c r="A4755" s="389">
        <v>9860</v>
      </c>
      <c r="B4755" s="419" t="s">
        <v>11495</v>
      </c>
      <c r="C4755" s="421" t="s">
        <v>86</v>
      </c>
      <c r="D4755" s="413"/>
      <c r="E4755" s="413">
        <v>22.16</v>
      </c>
    </row>
    <row r="4756" spans="1:5" ht="25.5">
      <c r="A4756" s="390">
        <v>9862</v>
      </c>
      <c r="B4756" s="418" t="s">
        <v>11496</v>
      </c>
      <c r="C4756" s="420" t="s">
        <v>86</v>
      </c>
      <c r="D4756" s="412"/>
      <c r="E4756" s="412">
        <v>15.49</v>
      </c>
    </row>
    <row r="4757" spans="1:5" ht="25.5">
      <c r="A4757" s="389">
        <v>9861</v>
      </c>
      <c r="B4757" s="419" t="s">
        <v>11497</v>
      </c>
      <c r="C4757" s="421" t="s">
        <v>86</v>
      </c>
      <c r="D4757" s="413"/>
      <c r="E4757" s="413">
        <v>12.46</v>
      </c>
    </row>
    <row r="4758" spans="1:5" ht="25.5">
      <c r="A4758" s="390">
        <v>9856</v>
      </c>
      <c r="B4758" s="418" t="s">
        <v>11498</v>
      </c>
      <c r="C4758" s="420" t="s">
        <v>86</v>
      </c>
      <c r="D4758" s="412"/>
      <c r="E4758" s="412">
        <v>3.54</v>
      </c>
    </row>
    <row r="4759" spans="1:5" ht="25.5">
      <c r="A4759" s="389">
        <v>9866</v>
      </c>
      <c r="B4759" s="419" t="s">
        <v>11499</v>
      </c>
      <c r="C4759" s="421" t="s">
        <v>86</v>
      </c>
      <c r="D4759" s="413"/>
      <c r="E4759" s="413">
        <v>9.36</v>
      </c>
    </row>
    <row r="4760" spans="1:5" ht="25.5">
      <c r="A4760" s="390">
        <v>9857</v>
      </c>
      <c r="B4760" s="418" t="s">
        <v>11500</v>
      </c>
      <c r="C4760" s="420" t="s">
        <v>86</v>
      </c>
      <c r="D4760" s="412"/>
      <c r="E4760" s="412">
        <v>47.77</v>
      </c>
    </row>
    <row r="4761" spans="1:5" ht="25.5">
      <c r="A4761" s="389">
        <v>9864</v>
      </c>
      <c r="B4761" s="419" t="s">
        <v>11501</v>
      </c>
      <c r="C4761" s="421" t="s">
        <v>86</v>
      </c>
      <c r="D4761" s="413"/>
      <c r="E4761" s="413">
        <v>56.41</v>
      </c>
    </row>
    <row r="4762" spans="1:5" ht="25.5">
      <c r="A4762" s="390">
        <v>9865</v>
      </c>
      <c r="B4762" s="418" t="s">
        <v>11502</v>
      </c>
      <c r="C4762" s="420" t="s">
        <v>86</v>
      </c>
      <c r="D4762" s="412"/>
      <c r="E4762" s="412">
        <v>80.37</v>
      </c>
    </row>
    <row r="4763" spans="1:5" ht="25.5">
      <c r="A4763" s="389">
        <v>9858</v>
      </c>
      <c r="B4763" s="419" t="s">
        <v>11503</v>
      </c>
      <c r="C4763" s="421" t="s">
        <v>86</v>
      </c>
      <c r="D4763" s="413"/>
      <c r="E4763" s="413">
        <v>92.93</v>
      </c>
    </row>
    <row r="4764" spans="1:5" ht="25.5">
      <c r="A4764" s="390">
        <v>9870</v>
      </c>
      <c r="B4764" s="418" t="s">
        <v>7802</v>
      </c>
      <c r="C4764" s="420" t="s">
        <v>86</v>
      </c>
      <c r="D4764" s="412"/>
      <c r="E4764" s="412">
        <v>50.51</v>
      </c>
    </row>
    <row r="4765" spans="1:5" ht="25.5">
      <c r="A4765" s="389">
        <v>9867</v>
      </c>
      <c r="B4765" s="419" t="s">
        <v>14926</v>
      </c>
      <c r="C4765" s="421" t="s">
        <v>86</v>
      </c>
      <c r="D4765" s="413"/>
      <c r="E4765" s="413">
        <v>2.11</v>
      </c>
    </row>
    <row r="4766" spans="1:5" ht="25.5">
      <c r="A4766" s="390">
        <v>9868</v>
      </c>
      <c r="B4766" s="418" t="s">
        <v>7803</v>
      </c>
      <c r="C4766" s="420" t="s">
        <v>86</v>
      </c>
      <c r="D4766" s="412"/>
      <c r="E4766" s="412">
        <v>2.81</v>
      </c>
    </row>
    <row r="4767" spans="1:5" ht="25.5">
      <c r="A4767" s="389">
        <v>9869</v>
      </c>
      <c r="B4767" s="419" t="s">
        <v>7804</v>
      </c>
      <c r="C4767" s="421" t="s">
        <v>86</v>
      </c>
      <c r="D4767" s="413"/>
      <c r="E4767" s="413">
        <v>6.01</v>
      </c>
    </row>
    <row r="4768" spans="1:5" ht="25.5">
      <c r="A4768" s="390">
        <v>9874</v>
      </c>
      <c r="B4768" s="418" t="s">
        <v>7805</v>
      </c>
      <c r="C4768" s="420" t="s">
        <v>86</v>
      </c>
      <c r="D4768" s="412"/>
      <c r="E4768" s="412">
        <v>8.77</v>
      </c>
    </row>
    <row r="4769" spans="1:5" ht="25.5">
      <c r="A4769" s="389">
        <v>9875</v>
      </c>
      <c r="B4769" s="419" t="s">
        <v>7806</v>
      </c>
      <c r="C4769" s="421" t="s">
        <v>86</v>
      </c>
      <c r="D4769" s="413"/>
      <c r="E4769" s="413">
        <v>10.87</v>
      </c>
    </row>
    <row r="4770" spans="1:5" ht="25.5">
      <c r="A4770" s="390">
        <v>9873</v>
      </c>
      <c r="B4770" s="418" t="s">
        <v>7807</v>
      </c>
      <c r="C4770" s="420" t="s">
        <v>86</v>
      </c>
      <c r="D4770" s="412"/>
      <c r="E4770" s="412">
        <v>16.940000000000001</v>
      </c>
    </row>
    <row r="4771" spans="1:5" ht="25.5">
      <c r="A4771" s="389">
        <v>9871</v>
      </c>
      <c r="B4771" s="419" t="s">
        <v>7808</v>
      </c>
      <c r="C4771" s="421" t="s">
        <v>86</v>
      </c>
      <c r="D4771" s="413"/>
      <c r="E4771" s="413">
        <v>23.77</v>
      </c>
    </row>
    <row r="4772" spans="1:5" ht="25.5">
      <c r="A4772" s="390">
        <v>9872</v>
      </c>
      <c r="B4772" s="418" t="s">
        <v>14927</v>
      </c>
      <c r="C4772" s="420" t="s">
        <v>86</v>
      </c>
      <c r="D4772" s="412"/>
      <c r="E4772" s="412">
        <v>29.96</v>
      </c>
    </row>
    <row r="4773" spans="1:5" ht="25.5">
      <c r="A4773" s="389">
        <v>20257</v>
      </c>
      <c r="B4773" s="419" t="s">
        <v>7809</v>
      </c>
      <c r="C4773" s="421" t="s">
        <v>86</v>
      </c>
      <c r="D4773" s="413"/>
      <c r="E4773" s="413">
        <v>12.8</v>
      </c>
    </row>
    <row r="4774" spans="1:5" ht="38.25">
      <c r="A4774" s="390">
        <v>64</v>
      </c>
      <c r="B4774" s="418" t="s">
        <v>13840</v>
      </c>
      <c r="C4774" s="420" t="s">
        <v>89</v>
      </c>
      <c r="D4774" s="412"/>
      <c r="E4774" s="412">
        <v>2.56</v>
      </c>
    </row>
    <row r="4775" spans="1:5" ht="38.25">
      <c r="A4775" s="389">
        <v>37423</v>
      </c>
      <c r="B4775" s="419" t="s">
        <v>13841</v>
      </c>
      <c r="C4775" s="421" t="s">
        <v>89</v>
      </c>
      <c r="D4775" s="413"/>
      <c r="E4775" s="413">
        <v>6.32</v>
      </c>
    </row>
    <row r="4776" spans="1:5" ht="25.5">
      <c r="A4776" s="390">
        <v>12424</v>
      </c>
      <c r="B4776" s="418" t="s">
        <v>7810</v>
      </c>
      <c r="C4776" s="420" t="s">
        <v>89</v>
      </c>
      <c r="D4776" s="412"/>
      <c r="E4776" s="412">
        <v>62.45</v>
      </c>
    </row>
    <row r="4777" spans="1:5" ht="25.5">
      <c r="A4777" s="389">
        <v>12426</v>
      </c>
      <c r="B4777" s="419" t="s">
        <v>7811</v>
      </c>
      <c r="C4777" s="421" t="s">
        <v>89</v>
      </c>
      <c r="D4777" s="413"/>
      <c r="E4777" s="413">
        <v>26.76</v>
      </c>
    </row>
    <row r="4778" spans="1:5" ht="25.5">
      <c r="A4778" s="390">
        <v>12425</v>
      </c>
      <c r="B4778" s="418" t="s">
        <v>7812</v>
      </c>
      <c r="C4778" s="420" t="s">
        <v>89</v>
      </c>
      <c r="D4778" s="412"/>
      <c r="E4778" s="412">
        <v>31.78</v>
      </c>
    </row>
    <row r="4779" spans="1:5" ht="25.5">
      <c r="A4779" s="389">
        <v>12427</v>
      </c>
      <c r="B4779" s="419" t="s">
        <v>7813</v>
      </c>
      <c r="C4779" s="421" t="s">
        <v>89</v>
      </c>
      <c r="D4779" s="413"/>
      <c r="E4779" s="413">
        <v>129.47999999999999</v>
      </c>
    </row>
    <row r="4780" spans="1:5" ht="25.5">
      <c r="A4780" s="390">
        <v>12428</v>
      </c>
      <c r="B4780" s="418" t="s">
        <v>7814</v>
      </c>
      <c r="C4780" s="420" t="s">
        <v>89</v>
      </c>
      <c r="D4780" s="412"/>
      <c r="E4780" s="412">
        <v>86.98</v>
      </c>
    </row>
    <row r="4781" spans="1:5" ht="25.5">
      <c r="A4781" s="389">
        <v>12430</v>
      </c>
      <c r="B4781" s="419" t="s">
        <v>7815</v>
      </c>
      <c r="C4781" s="421" t="s">
        <v>89</v>
      </c>
      <c r="D4781" s="413"/>
      <c r="E4781" s="413">
        <v>31.6</v>
      </c>
    </row>
    <row r="4782" spans="1:5" ht="25.5">
      <c r="A4782" s="390">
        <v>12429</v>
      </c>
      <c r="B4782" s="418" t="s">
        <v>13842</v>
      </c>
      <c r="C4782" s="420" t="s">
        <v>89</v>
      </c>
      <c r="D4782" s="412"/>
      <c r="E4782" s="412">
        <v>186.98</v>
      </c>
    </row>
    <row r="4783" spans="1:5" ht="25.5">
      <c r="A4783" s="389">
        <v>12431</v>
      </c>
      <c r="B4783" s="419" t="s">
        <v>7816</v>
      </c>
      <c r="C4783" s="421" t="s">
        <v>89</v>
      </c>
      <c r="D4783" s="413"/>
      <c r="E4783" s="413">
        <v>259.33</v>
      </c>
    </row>
    <row r="4784" spans="1:5" ht="25.5">
      <c r="A4784" s="390">
        <v>12432</v>
      </c>
      <c r="B4784" s="418" t="s">
        <v>7817</v>
      </c>
      <c r="C4784" s="420" t="s">
        <v>89</v>
      </c>
      <c r="D4784" s="412"/>
      <c r="E4784" s="412">
        <v>36.21</v>
      </c>
    </row>
    <row r="4785" spans="1:5" ht="25.5">
      <c r="A4785" s="389">
        <v>12434</v>
      </c>
      <c r="B4785" s="419" t="s">
        <v>7818</v>
      </c>
      <c r="C4785" s="421" t="s">
        <v>89</v>
      </c>
      <c r="D4785" s="413"/>
      <c r="E4785" s="413">
        <v>14.33</v>
      </c>
    </row>
    <row r="4786" spans="1:5" ht="25.5">
      <c r="A4786" s="390">
        <v>12433</v>
      </c>
      <c r="B4786" s="418" t="s">
        <v>7819</v>
      </c>
      <c r="C4786" s="420" t="s">
        <v>89</v>
      </c>
      <c r="D4786" s="412"/>
      <c r="E4786" s="412">
        <v>19.87</v>
      </c>
    </row>
    <row r="4787" spans="1:5" ht="25.5">
      <c r="A4787" s="389">
        <v>12435</v>
      </c>
      <c r="B4787" s="419" t="s">
        <v>7820</v>
      </c>
      <c r="C4787" s="421" t="s">
        <v>89</v>
      </c>
      <c r="D4787" s="413"/>
      <c r="E4787" s="413">
        <v>78.16</v>
      </c>
    </row>
    <row r="4788" spans="1:5" ht="25.5">
      <c r="A4788" s="390">
        <v>12437</v>
      </c>
      <c r="B4788" s="418" t="s">
        <v>7821</v>
      </c>
      <c r="C4788" s="420" t="s">
        <v>89</v>
      </c>
      <c r="D4788" s="412"/>
      <c r="E4788" s="412">
        <v>52.1</v>
      </c>
    </row>
    <row r="4789" spans="1:5" ht="25.5">
      <c r="A4789" s="389">
        <v>12439</v>
      </c>
      <c r="B4789" s="419" t="s">
        <v>7822</v>
      </c>
      <c r="C4789" s="421" t="s">
        <v>89</v>
      </c>
      <c r="D4789" s="413"/>
      <c r="E4789" s="413">
        <v>18.350000000000001</v>
      </c>
    </row>
    <row r="4790" spans="1:5" ht="25.5">
      <c r="A4790" s="390">
        <v>12438</v>
      </c>
      <c r="B4790" s="418" t="s">
        <v>7823</v>
      </c>
      <c r="C4790" s="420" t="s">
        <v>89</v>
      </c>
      <c r="D4790" s="412"/>
      <c r="E4790" s="412">
        <v>115.37</v>
      </c>
    </row>
    <row r="4791" spans="1:5" ht="25.5">
      <c r="A4791" s="389">
        <v>12436</v>
      </c>
      <c r="B4791" s="419" t="s">
        <v>7824</v>
      </c>
      <c r="C4791" s="421" t="s">
        <v>89</v>
      </c>
      <c r="D4791" s="413"/>
      <c r="E4791" s="413">
        <v>146.19</v>
      </c>
    </row>
    <row r="4792" spans="1:5" ht="25.5">
      <c r="A4792" s="390">
        <v>12440</v>
      </c>
      <c r="B4792" s="418" t="s">
        <v>7825</v>
      </c>
      <c r="C4792" s="420" t="s">
        <v>89</v>
      </c>
      <c r="D4792" s="412"/>
      <c r="E4792" s="412">
        <v>28.92</v>
      </c>
    </row>
    <row r="4793" spans="1:5">
      <c r="A4793" s="389">
        <v>9884</v>
      </c>
      <c r="B4793" s="419" t="s">
        <v>7826</v>
      </c>
      <c r="C4793" s="421" t="s">
        <v>89</v>
      </c>
      <c r="D4793" s="413"/>
      <c r="E4793" s="413">
        <v>34.24</v>
      </c>
    </row>
    <row r="4794" spans="1:5">
      <c r="A4794" s="390">
        <v>9888</v>
      </c>
      <c r="B4794" s="418" t="s">
        <v>7827</v>
      </c>
      <c r="C4794" s="420" t="s">
        <v>89</v>
      </c>
      <c r="D4794" s="412"/>
      <c r="E4794" s="412">
        <v>29.44</v>
      </c>
    </row>
    <row r="4795" spans="1:5">
      <c r="A4795" s="389">
        <v>9883</v>
      </c>
      <c r="B4795" s="419" t="s">
        <v>7828</v>
      </c>
      <c r="C4795" s="421" t="s">
        <v>89</v>
      </c>
      <c r="D4795" s="413"/>
      <c r="E4795" s="413">
        <v>12.24</v>
      </c>
    </row>
    <row r="4796" spans="1:5">
      <c r="A4796" s="390">
        <v>9886</v>
      </c>
      <c r="B4796" s="418" t="s">
        <v>7829</v>
      </c>
      <c r="C4796" s="420" t="s">
        <v>89</v>
      </c>
      <c r="D4796" s="412"/>
      <c r="E4796" s="412">
        <v>19.170000000000002</v>
      </c>
    </row>
    <row r="4797" spans="1:5">
      <c r="A4797" s="389">
        <v>9889</v>
      </c>
      <c r="B4797" s="419" t="s">
        <v>7830</v>
      </c>
      <c r="C4797" s="421" t="s">
        <v>89</v>
      </c>
      <c r="D4797" s="413"/>
      <c r="E4797" s="413">
        <v>80.95</v>
      </c>
    </row>
    <row r="4798" spans="1:5">
      <c r="A4798" s="390">
        <v>9887</v>
      </c>
      <c r="B4798" s="418" t="s">
        <v>7831</v>
      </c>
      <c r="C4798" s="420" t="s">
        <v>89</v>
      </c>
      <c r="D4798" s="412"/>
      <c r="E4798" s="412">
        <v>52.33</v>
      </c>
    </row>
    <row r="4799" spans="1:5">
      <c r="A4799" s="389">
        <v>9885</v>
      </c>
      <c r="B4799" s="419" t="s">
        <v>7832</v>
      </c>
      <c r="C4799" s="421" t="s">
        <v>89</v>
      </c>
      <c r="D4799" s="413"/>
      <c r="E4799" s="413">
        <v>17.079999999999998</v>
      </c>
    </row>
    <row r="4800" spans="1:5">
      <c r="A4800" s="390">
        <v>9890</v>
      </c>
      <c r="B4800" s="418" t="s">
        <v>7833</v>
      </c>
      <c r="C4800" s="420" t="s">
        <v>89</v>
      </c>
      <c r="D4800" s="412"/>
      <c r="E4800" s="412">
        <v>119.28</v>
      </c>
    </row>
    <row r="4801" spans="1:5">
      <c r="A4801" s="389">
        <v>9891</v>
      </c>
      <c r="B4801" s="419" t="s">
        <v>7834</v>
      </c>
      <c r="C4801" s="421" t="s">
        <v>89</v>
      </c>
      <c r="D4801" s="413"/>
      <c r="E4801" s="413">
        <v>159.91999999999999</v>
      </c>
    </row>
    <row r="4802" spans="1:5" ht="25.5">
      <c r="A4802" s="390">
        <v>9901</v>
      </c>
      <c r="B4802" s="418" t="s">
        <v>7835</v>
      </c>
      <c r="C4802" s="420" t="s">
        <v>89</v>
      </c>
      <c r="D4802" s="412"/>
      <c r="E4802" s="412">
        <v>16.829999999999998</v>
      </c>
    </row>
    <row r="4803" spans="1:5" ht="25.5">
      <c r="A4803" s="389">
        <v>9896</v>
      </c>
      <c r="B4803" s="419" t="s">
        <v>7836</v>
      </c>
      <c r="C4803" s="421" t="s">
        <v>89</v>
      </c>
      <c r="D4803" s="413"/>
      <c r="E4803" s="413">
        <v>20.28</v>
      </c>
    </row>
    <row r="4804" spans="1:5" ht="25.5">
      <c r="A4804" s="390">
        <v>9892</v>
      </c>
      <c r="B4804" s="418" t="s">
        <v>11504</v>
      </c>
      <c r="C4804" s="420" t="s">
        <v>89</v>
      </c>
      <c r="D4804" s="412"/>
      <c r="E4804" s="412">
        <v>4.0599999999999996</v>
      </c>
    </row>
    <row r="4805" spans="1:5" ht="25.5">
      <c r="A4805" s="389">
        <v>9900</v>
      </c>
      <c r="B4805" s="419" t="s">
        <v>11505</v>
      </c>
      <c r="C4805" s="421" t="s">
        <v>89</v>
      </c>
      <c r="D4805" s="413"/>
      <c r="E4805" s="413">
        <v>9.51</v>
      </c>
    </row>
    <row r="4806" spans="1:5" ht="25.5">
      <c r="A4806" s="390">
        <v>9898</v>
      </c>
      <c r="B4806" s="418" t="s">
        <v>7837</v>
      </c>
      <c r="C4806" s="420" t="s">
        <v>89</v>
      </c>
      <c r="D4806" s="412"/>
      <c r="E4806" s="412">
        <v>41.76</v>
      </c>
    </row>
    <row r="4807" spans="1:5" ht="25.5">
      <c r="A4807" s="389">
        <v>9893</v>
      </c>
      <c r="B4807" s="419" t="s">
        <v>7838</v>
      </c>
      <c r="C4807" s="421" t="s">
        <v>89</v>
      </c>
      <c r="D4807" s="413"/>
      <c r="E4807" s="413">
        <v>38.22</v>
      </c>
    </row>
    <row r="4808" spans="1:5" ht="25.5">
      <c r="A4808" s="390">
        <v>9899</v>
      </c>
      <c r="B4808" s="418" t="s">
        <v>7839</v>
      </c>
      <c r="C4808" s="420" t="s">
        <v>89</v>
      </c>
      <c r="D4808" s="412"/>
      <c r="E4808" s="412">
        <v>5.56</v>
      </c>
    </row>
    <row r="4809" spans="1:5" ht="25.5">
      <c r="A4809" s="389">
        <v>9902</v>
      </c>
      <c r="B4809" s="419" t="s">
        <v>7840</v>
      </c>
      <c r="C4809" s="421" t="s">
        <v>89</v>
      </c>
      <c r="D4809" s="413"/>
      <c r="E4809" s="413">
        <v>63.42</v>
      </c>
    </row>
    <row r="4810" spans="1:5" ht="25.5">
      <c r="A4810" s="390">
        <v>9911</v>
      </c>
      <c r="B4810" s="418" t="s">
        <v>7841</v>
      </c>
      <c r="C4810" s="420" t="s">
        <v>89</v>
      </c>
      <c r="D4810" s="412"/>
      <c r="E4810" s="412">
        <v>98.54</v>
      </c>
    </row>
    <row r="4811" spans="1:5" ht="25.5">
      <c r="A4811" s="389">
        <v>9908</v>
      </c>
      <c r="B4811" s="419" t="s">
        <v>7842</v>
      </c>
      <c r="C4811" s="421" t="s">
        <v>89</v>
      </c>
      <c r="D4811" s="413"/>
      <c r="E4811" s="413">
        <v>328.11</v>
      </c>
    </row>
    <row r="4812" spans="1:5" ht="25.5">
      <c r="A4812" s="390">
        <v>9905</v>
      </c>
      <c r="B4812" s="418" t="s">
        <v>7843</v>
      </c>
      <c r="C4812" s="420" t="s">
        <v>89</v>
      </c>
      <c r="D4812" s="412"/>
      <c r="E4812" s="412">
        <v>4.33</v>
      </c>
    </row>
    <row r="4813" spans="1:5" ht="25.5">
      <c r="A4813" s="389">
        <v>9906</v>
      </c>
      <c r="B4813" s="419" t="s">
        <v>14928</v>
      </c>
      <c r="C4813" s="421" t="s">
        <v>89</v>
      </c>
      <c r="D4813" s="413"/>
      <c r="E4813" s="413">
        <v>4.43</v>
      </c>
    </row>
    <row r="4814" spans="1:5" ht="25.5">
      <c r="A4814" s="390">
        <v>9895</v>
      </c>
      <c r="B4814" s="418" t="s">
        <v>7844</v>
      </c>
      <c r="C4814" s="420" t="s">
        <v>89</v>
      </c>
      <c r="D4814" s="412"/>
      <c r="E4814" s="412">
        <v>9.19</v>
      </c>
    </row>
    <row r="4815" spans="1:5" ht="25.5">
      <c r="A4815" s="389">
        <v>9894</v>
      </c>
      <c r="B4815" s="419" t="s">
        <v>7845</v>
      </c>
      <c r="C4815" s="421" t="s">
        <v>89</v>
      </c>
      <c r="D4815" s="413"/>
      <c r="E4815" s="413">
        <v>18.11</v>
      </c>
    </row>
    <row r="4816" spans="1:5" ht="25.5">
      <c r="A4816" s="390">
        <v>9897</v>
      </c>
      <c r="B4816" s="418" t="s">
        <v>7846</v>
      </c>
      <c r="C4816" s="420" t="s">
        <v>89</v>
      </c>
      <c r="D4816" s="412"/>
      <c r="E4816" s="412">
        <v>20.190000000000001</v>
      </c>
    </row>
    <row r="4817" spans="1:5" ht="25.5">
      <c r="A4817" s="389">
        <v>9910</v>
      </c>
      <c r="B4817" s="419" t="s">
        <v>7847</v>
      </c>
      <c r="C4817" s="421" t="s">
        <v>89</v>
      </c>
      <c r="D4817" s="413"/>
      <c r="E4817" s="413">
        <v>44.55</v>
      </c>
    </row>
    <row r="4818" spans="1:5" ht="25.5">
      <c r="A4818" s="390">
        <v>9909</v>
      </c>
      <c r="B4818" s="418" t="s">
        <v>7848</v>
      </c>
      <c r="C4818" s="420" t="s">
        <v>89</v>
      </c>
      <c r="D4818" s="412"/>
      <c r="E4818" s="412">
        <v>138.84</v>
      </c>
    </row>
    <row r="4819" spans="1:5" ht="25.5">
      <c r="A4819" s="389">
        <v>9907</v>
      </c>
      <c r="B4819" s="419" t="s">
        <v>7849</v>
      </c>
      <c r="C4819" s="421" t="s">
        <v>89</v>
      </c>
      <c r="D4819" s="413"/>
      <c r="E4819" s="413">
        <v>206.1</v>
      </c>
    </row>
    <row r="4820" spans="1:5" ht="63.75">
      <c r="A4820" s="390">
        <v>20973</v>
      </c>
      <c r="B4820" s="418" t="s">
        <v>14929</v>
      </c>
      <c r="C4820" s="420" t="s">
        <v>89</v>
      </c>
      <c r="D4820" s="412"/>
      <c r="E4820" s="412">
        <v>61.86</v>
      </c>
    </row>
    <row r="4821" spans="1:5" ht="51">
      <c r="A4821" s="389">
        <v>20974</v>
      </c>
      <c r="B4821" s="419" t="s">
        <v>13843</v>
      </c>
      <c r="C4821" s="421" t="s">
        <v>89</v>
      </c>
      <c r="D4821" s="413"/>
      <c r="E4821" s="413">
        <v>88.5</v>
      </c>
    </row>
    <row r="4822" spans="1:5" ht="63.75">
      <c r="A4822" s="390">
        <v>10601</v>
      </c>
      <c r="B4822" s="418" t="s">
        <v>11506</v>
      </c>
      <c r="C4822" s="420" t="s">
        <v>89</v>
      </c>
      <c r="D4822" s="412"/>
      <c r="E4822" s="412">
        <v>3071799.23</v>
      </c>
    </row>
    <row r="4823" spans="1:5" ht="38.25">
      <c r="A4823" s="389">
        <v>13883</v>
      </c>
      <c r="B4823" s="419" t="s">
        <v>7850</v>
      </c>
      <c r="C4823" s="421" t="s">
        <v>89</v>
      </c>
      <c r="D4823" s="413"/>
      <c r="E4823" s="413">
        <v>141404.42000000001</v>
      </c>
    </row>
    <row r="4824" spans="1:5" ht="38.25">
      <c r="A4824" s="390">
        <v>25015</v>
      </c>
      <c r="B4824" s="418" t="s">
        <v>11507</v>
      </c>
      <c r="C4824" s="420" t="s">
        <v>89</v>
      </c>
      <c r="D4824" s="412"/>
      <c r="E4824" s="412">
        <v>170580.21</v>
      </c>
    </row>
    <row r="4825" spans="1:5" ht="51">
      <c r="A4825" s="389">
        <v>26033</v>
      </c>
      <c r="B4825" s="419" t="s">
        <v>11508</v>
      </c>
      <c r="C4825" s="421" t="s">
        <v>89</v>
      </c>
      <c r="D4825" s="413"/>
      <c r="E4825" s="413">
        <v>2436254.5299999998</v>
      </c>
    </row>
    <row r="4826" spans="1:5" ht="38.25">
      <c r="A4826" s="390">
        <v>13234</v>
      </c>
      <c r="B4826" s="418" t="s">
        <v>13844</v>
      </c>
      <c r="C4826" s="420" t="s">
        <v>89</v>
      </c>
      <c r="D4826" s="412"/>
      <c r="E4826" s="412">
        <v>2520993.91</v>
      </c>
    </row>
    <row r="4827" spans="1:5" ht="38.25">
      <c r="A4827" s="389">
        <v>26034</v>
      </c>
      <c r="B4827" s="419" t="s">
        <v>11509</v>
      </c>
      <c r="C4827" s="421" t="s">
        <v>89</v>
      </c>
      <c r="D4827" s="413"/>
      <c r="E4827" s="413">
        <v>6355446.8099999996</v>
      </c>
    </row>
    <row r="4828" spans="1:5">
      <c r="A4828" s="390">
        <v>13893</v>
      </c>
      <c r="B4828" s="418" t="s">
        <v>7851</v>
      </c>
      <c r="C4828" s="420" t="s">
        <v>89</v>
      </c>
      <c r="D4828" s="412"/>
      <c r="E4828" s="412">
        <v>309942</v>
      </c>
    </row>
    <row r="4829" spans="1:5" ht="25.5">
      <c r="A4829" s="389">
        <v>9914</v>
      </c>
      <c r="B4829" s="419" t="s">
        <v>7852</v>
      </c>
      <c r="C4829" s="421" t="s">
        <v>89</v>
      </c>
      <c r="D4829" s="413"/>
      <c r="E4829" s="413">
        <v>309942</v>
      </c>
    </row>
    <row r="4830" spans="1:5" ht="25.5">
      <c r="A4830" s="390">
        <v>13894</v>
      </c>
      <c r="B4830" s="418" t="s">
        <v>7853</v>
      </c>
      <c r="C4830" s="420" t="s">
        <v>89</v>
      </c>
      <c r="D4830" s="412"/>
      <c r="E4830" s="412">
        <v>173855.61</v>
      </c>
    </row>
    <row r="4831" spans="1:5" ht="25.5">
      <c r="A4831" s="389">
        <v>13895</v>
      </c>
      <c r="B4831" s="419" t="s">
        <v>7854</v>
      </c>
      <c r="C4831" s="421" t="s">
        <v>89</v>
      </c>
      <c r="D4831" s="413"/>
      <c r="E4831" s="413">
        <v>216928.5</v>
      </c>
    </row>
    <row r="4832" spans="1:5" ht="25.5">
      <c r="A4832" s="390">
        <v>13892</v>
      </c>
      <c r="B4832" s="418" t="s">
        <v>7855</v>
      </c>
      <c r="C4832" s="420" t="s">
        <v>89</v>
      </c>
      <c r="D4832" s="412"/>
      <c r="E4832" s="412">
        <v>286489.15000000002</v>
      </c>
    </row>
    <row r="4833" spans="1:5" ht="63.75">
      <c r="A4833" s="389">
        <v>36485</v>
      </c>
      <c r="B4833" s="419" t="s">
        <v>11510</v>
      </c>
      <c r="C4833" s="421" t="s">
        <v>89</v>
      </c>
      <c r="D4833" s="413"/>
      <c r="E4833" s="413">
        <v>240897.75</v>
      </c>
    </row>
    <row r="4834" spans="1:5" ht="38.25">
      <c r="A4834" s="390">
        <v>9912</v>
      </c>
      <c r="B4834" s="418" t="s">
        <v>11511</v>
      </c>
      <c r="C4834" s="420" t="s">
        <v>89</v>
      </c>
      <c r="D4834" s="412"/>
      <c r="E4834" s="412">
        <v>1803000</v>
      </c>
    </row>
    <row r="4835" spans="1:5" ht="51">
      <c r="A4835" s="389">
        <v>9921</v>
      </c>
      <c r="B4835" s="419" t="s">
        <v>11512</v>
      </c>
      <c r="C4835" s="421" t="s">
        <v>89</v>
      </c>
      <c r="D4835" s="413"/>
      <c r="E4835" s="413">
        <v>1069833.49</v>
      </c>
    </row>
    <row r="4836" spans="1:5" ht="38.25">
      <c r="A4836" s="390">
        <v>26035</v>
      </c>
      <c r="B4836" s="418" t="s">
        <v>11513</v>
      </c>
      <c r="C4836" s="420" t="s">
        <v>89</v>
      </c>
      <c r="D4836" s="412"/>
      <c r="E4836" s="412">
        <v>974501.85</v>
      </c>
    </row>
    <row r="4837" spans="1:5" ht="38.25">
      <c r="A4837" s="389">
        <v>10228</v>
      </c>
      <c r="B4837" s="419" t="s">
        <v>7856</v>
      </c>
      <c r="C4837" s="421" t="s">
        <v>89</v>
      </c>
      <c r="D4837" s="413"/>
      <c r="E4837" s="413">
        <v>151.94999999999999</v>
      </c>
    </row>
    <row r="4838" spans="1:5" ht="25.5">
      <c r="A4838" s="390">
        <v>11746</v>
      </c>
      <c r="B4838" s="418" t="s">
        <v>11514</v>
      </c>
      <c r="C4838" s="420" t="s">
        <v>89</v>
      </c>
      <c r="D4838" s="412"/>
      <c r="E4838" s="412">
        <v>56.37</v>
      </c>
    </row>
    <row r="4839" spans="1:5" ht="25.5">
      <c r="A4839" s="389">
        <v>11751</v>
      </c>
      <c r="B4839" s="419" t="s">
        <v>11515</v>
      </c>
      <c r="C4839" s="421" t="s">
        <v>89</v>
      </c>
      <c r="D4839" s="413"/>
      <c r="E4839" s="413">
        <v>101.25</v>
      </c>
    </row>
    <row r="4840" spans="1:5" ht="25.5">
      <c r="A4840" s="390">
        <v>11750</v>
      </c>
      <c r="B4840" s="418" t="s">
        <v>11516</v>
      </c>
      <c r="C4840" s="420" t="s">
        <v>89</v>
      </c>
      <c r="D4840" s="412"/>
      <c r="E4840" s="412">
        <v>84.02</v>
      </c>
    </row>
    <row r="4841" spans="1:5" ht="25.5">
      <c r="A4841" s="389">
        <v>11748</v>
      </c>
      <c r="B4841" s="419" t="s">
        <v>11517</v>
      </c>
      <c r="C4841" s="421" t="s">
        <v>89</v>
      </c>
      <c r="D4841" s="413"/>
      <c r="E4841" s="413">
        <v>36.18</v>
      </c>
    </row>
    <row r="4842" spans="1:5" ht="25.5">
      <c r="A4842" s="390">
        <v>11747</v>
      </c>
      <c r="B4842" s="418" t="s">
        <v>11518</v>
      </c>
      <c r="C4842" s="420" t="s">
        <v>89</v>
      </c>
      <c r="D4842" s="412"/>
      <c r="E4842" s="412">
        <v>156.13</v>
      </c>
    </row>
    <row r="4843" spans="1:5" ht="25.5">
      <c r="A4843" s="389">
        <v>11749</v>
      </c>
      <c r="B4843" s="419" t="s">
        <v>11519</v>
      </c>
      <c r="C4843" s="421" t="s">
        <v>89</v>
      </c>
      <c r="D4843" s="413"/>
      <c r="E4843" s="413">
        <v>41.76</v>
      </c>
    </row>
    <row r="4844" spans="1:5" ht="38.25">
      <c r="A4844" s="390">
        <v>10236</v>
      </c>
      <c r="B4844" s="418" t="s">
        <v>13845</v>
      </c>
      <c r="C4844" s="420" t="s">
        <v>89</v>
      </c>
      <c r="D4844" s="412"/>
      <c r="E4844" s="412">
        <v>63.91</v>
      </c>
    </row>
    <row r="4845" spans="1:5" ht="38.25">
      <c r="A4845" s="389">
        <v>10233</v>
      </c>
      <c r="B4845" s="419" t="s">
        <v>13846</v>
      </c>
      <c r="C4845" s="421" t="s">
        <v>89</v>
      </c>
      <c r="D4845" s="413"/>
      <c r="E4845" s="413">
        <v>59.89</v>
      </c>
    </row>
    <row r="4846" spans="1:5" ht="38.25">
      <c r="A4846" s="390">
        <v>10234</v>
      </c>
      <c r="B4846" s="418" t="s">
        <v>13847</v>
      </c>
      <c r="C4846" s="420" t="s">
        <v>89</v>
      </c>
      <c r="D4846" s="412"/>
      <c r="E4846" s="412">
        <v>37.729999999999997</v>
      </c>
    </row>
    <row r="4847" spans="1:5" ht="38.25">
      <c r="A4847" s="389">
        <v>10231</v>
      </c>
      <c r="B4847" s="419" t="s">
        <v>13848</v>
      </c>
      <c r="C4847" s="421" t="s">
        <v>89</v>
      </c>
      <c r="D4847" s="413"/>
      <c r="E4847" s="413">
        <v>173</v>
      </c>
    </row>
    <row r="4848" spans="1:5" ht="38.25">
      <c r="A4848" s="390">
        <v>10232</v>
      </c>
      <c r="B4848" s="418" t="s">
        <v>13849</v>
      </c>
      <c r="C4848" s="420" t="s">
        <v>89</v>
      </c>
      <c r="D4848" s="412"/>
      <c r="E4848" s="412">
        <v>96.81</v>
      </c>
    </row>
    <row r="4849" spans="1:5" ht="38.25">
      <c r="A4849" s="389">
        <v>10229</v>
      </c>
      <c r="B4849" s="419" t="s">
        <v>13850</v>
      </c>
      <c r="C4849" s="421" t="s">
        <v>89</v>
      </c>
      <c r="D4849" s="413"/>
      <c r="E4849" s="413">
        <v>29.87</v>
      </c>
    </row>
    <row r="4850" spans="1:5" ht="38.25">
      <c r="A4850" s="390">
        <v>10235</v>
      </c>
      <c r="B4850" s="418" t="s">
        <v>14930</v>
      </c>
      <c r="C4850" s="420" t="s">
        <v>89</v>
      </c>
      <c r="D4850" s="412"/>
      <c r="E4850" s="412">
        <v>237.17</v>
      </c>
    </row>
    <row r="4851" spans="1:5" ht="38.25">
      <c r="A4851" s="389">
        <v>10230</v>
      </c>
      <c r="B4851" s="419" t="s">
        <v>13851</v>
      </c>
      <c r="C4851" s="421" t="s">
        <v>89</v>
      </c>
      <c r="D4851" s="413"/>
      <c r="E4851" s="413">
        <v>417.39</v>
      </c>
    </row>
    <row r="4852" spans="1:5" ht="51">
      <c r="A4852" s="390">
        <v>10409</v>
      </c>
      <c r="B4852" s="418" t="s">
        <v>13852</v>
      </c>
      <c r="C4852" s="420" t="s">
        <v>89</v>
      </c>
      <c r="D4852" s="412"/>
      <c r="E4852" s="412">
        <v>124</v>
      </c>
    </row>
    <row r="4853" spans="1:5" ht="51">
      <c r="A4853" s="389">
        <v>10411</v>
      </c>
      <c r="B4853" s="419" t="s">
        <v>13853</v>
      </c>
      <c r="C4853" s="421" t="s">
        <v>89</v>
      </c>
      <c r="D4853" s="413"/>
      <c r="E4853" s="413">
        <v>110.96</v>
      </c>
    </row>
    <row r="4854" spans="1:5" ht="51">
      <c r="A4854" s="390">
        <v>10404</v>
      </c>
      <c r="B4854" s="418" t="s">
        <v>13854</v>
      </c>
      <c r="C4854" s="420" t="s">
        <v>89</v>
      </c>
      <c r="D4854" s="412"/>
      <c r="E4854" s="412">
        <v>45</v>
      </c>
    </row>
    <row r="4855" spans="1:5" ht="51">
      <c r="A4855" s="389">
        <v>10410</v>
      </c>
      <c r="B4855" s="419" t="s">
        <v>14931</v>
      </c>
      <c r="C4855" s="421" t="s">
        <v>89</v>
      </c>
      <c r="D4855" s="413"/>
      <c r="E4855" s="413">
        <v>74.12</v>
      </c>
    </row>
    <row r="4856" spans="1:5" ht="51">
      <c r="A4856" s="390">
        <v>10405</v>
      </c>
      <c r="B4856" s="418" t="s">
        <v>13855</v>
      </c>
      <c r="C4856" s="420" t="s">
        <v>89</v>
      </c>
      <c r="D4856" s="412"/>
      <c r="E4856" s="412">
        <v>248.44</v>
      </c>
    </row>
    <row r="4857" spans="1:5" ht="51">
      <c r="A4857" s="389">
        <v>10408</v>
      </c>
      <c r="B4857" s="419" t="s">
        <v>13856</v>
      </c>
      <c r="C4857" s="421" t="s">
        <v>89</v>
      </c>
      <c r="D4857" s="413"/>
      <c r="E4857" s="413">
        <v>173.73</v>
      </c>
    </row>
    <row r="4858" spans="1:5" ht="51">
      <c r="A4858" s="390">
        <v>10412</v>
      </c>
      <c r="B4858" s="418" t="s">
        <v>13857</v>
      </c>
      <c r="C4858" s="420" t="s">
        <v>89</v>
      </c>
      <c r="D4858" s="412"/>
      <c r="E4858" s="412">
        <v>54.53</v>
      </c>
    </row>
    <row r="4859" spans="1:5" ht="51">
      <c r="A4859" s="389">
        <v>10406</v>
      </c>
      <c r="B4859" s="419" t="s">
        <v>13858</v>
      </c>
      <c r="C4859" s="421" t="s">
        <v>89</v>
      </c>
      <c r="D4859" s="413"/>
      <c r="E4859" s="413">
        <v>343.14</v>
      </c>
    </row>
    <row r="4860" spans="1:5" ht="51">
      <c r="A4860" s="390">
        <v>10407</v>
      </c>
      <c r="B4860" s="418" t="s">
        <v>13859</v>
      </c>
      <c r="C4860" s="420" t="s">
        <v>89</v>
      </c>
      <c r="D4860" s="412"/>
      <c r="E4860" s="412">
        <v>532.21</v>
      </c>
    </row>
    <row r="4861" spans="1:5" ht="38.25">
      <c r="A4861" s="389">
        <v>10416</v>
      </c>
      <c r="B4861" s="419" t="s">
        <v>13860</v>
      </c>
      <c r="C4861" s="421" t="s">
        <v>89</v>
      </c>
      <c r="D4861" s="413"/>
      <c r="E4861" s="413">
        <v>66.02</v>
      </c>
    </row>
    <row r="4862" spans="1:5" ht="38.25">
      <c r="A4862" s="390">
        <v>10419</v>
      </c>
      <c r="B4862" s="418" t="s">
        <v>13861</v>
      </c>
      <c r="C4862" s="420" t="s">
        <v>89</v>
      </c>
      <c r="D4862" s="412"/>
      <c r="E4862" s="412">
        <v>57.3</v>
      </c>
    </row>
    <row r="4863" spans="1:5" ht="38.25">
      <c r="A4863" s="389">
        <v>21092</v>
      </c>
      <c r="B4863" s="419" t="s">
        <v>13862</v>
      </c>
      <c r="C4863" s="421" t="s">
        <v>89</v>
      </c>
      <c r="D4863" s="413"/>
      <c r="E4863" s="413">
        <v>32.76</v>
      </c>
    </row>
    <row r="4864" spans="1:5" ht="38.25">
      <c r="A4864" s="390">
        <v>10418</v>
      </c>
      <c r="B4864" s="418" t="s">
        <v>13863</v>
      </c>
      <c r="C4864" s="420" t="s">
        <v>89</v>
      </c>
      <c r="D4864" s="412"/>
      <c r="E4864" s="412">
        <v>38.200000000000003</v>
      </c>
    </row>
    <row r="4865" spans="1:5" ht="38.25">
      <c r="A4865" s="389">
        <v>12657</v>
      </c>
      <c r="B4865" s="419" t="s">
        <v>13864</v>
      </c>
      <c r="C4865" s="421" t="s">
        <v>89</v>
      </c>
      <c r="D4865" s="413"/>
      <c r="E4865" s="413">
        <v>154.13</v>
      </c>
    </row>
    <row r="4866" spans="1:5" ht="38.25">
      <c r="A4866" s="390">
        <v>10417</v>
      </c>
      <c r="B4866" s="418" t="s">
        <v>13865</v>
      </c>
      <c r="C4866" s="420" t="s">
        <v>89</v>
      </c>
      <c r="D4866" s="412"/>
      <c r="E4866" s="412">
        <v>96.19</v>
      </c>
    </row>
    <row r="4867" spans="1:5" ht="38.25">
      <c r="A4867" s="389">
        <v>10413</v>
      </c>
      <c r="B4867" s="419" t="s">
        <v>13866</v>
      </c>
      <c r="C4867" s="421" t="s">
        <v>89</v>
      </c>
      <c r="D4867" s="413"/>
      <c r="E4867" s="413">
        <v>34.96</v>
      </c>
    </row>
    <row r="4868" spans="1:5" ht="38.25">
      <c r="A4868" s="390">
        <v>10414</v>
      </c>
      <c r="B4868" s="418" t="s">
        <v>13867</v>
      </c>
      <c r="C4868" s="420" t="s">
        <v>89</v>
      </c>
      <c r="D4868" s="412"/>
      <c r="E4868" s="412">
        <v>210.48</v>
      </c>
    </row>
    <row r="4869" spans="1:5" ht="38.25">
      <c r="A4869" s="389">
        <v>10415</v>
      </c>
      <c r="B4869" s="419" t="s">
        <v>13868</v>
      </c>
      <c r="C4869" s="421" t="s">
        <v>89</v>
      </c>
      <c r="D4869" s="413"/>
      <c r="E4869" s="413">
        <v>365.29</v>
      </c>
    </row>
    <row r="4870" spans="1:5">
      <c r="A4870" s="390">
        <v>21112</v>
      </c>
      <c r="B4870" s="418" t="s">
        <v>7857</v>
      </c>
      <c r="C4870" s="420" t="s">
        <v>89</v>
      </c>
      <c r="D4870" s="412"/>
      <c r="E4870" s="412">
        <v>103.49</v>
      </c>
    </row>
    <row r="4871" spans="1:5" ht="38.25">
      <c r="A4871" s="389">
        <v>11783</v>
      </c>
      <c r="B4871" s="419" t="s">
        <v>11520</v>
      </c>
      <c r="C4871" s="421" t="s">
        <v>89</v>
      </c>
      <c r="D4871" s="413"/>
      <c r="E4871" s="413">
        <v>78.709999999999994</v>
      </c>
    </row>
    <row r="4872" spans="1:5" ht="25.5">
      <c r="A4872" s="390">
        <v>11781</v>
      </c>
      <c r="B4872" s="418" t="s">
        <v>7858</v>
      </c>
      <c r="C4872" s="420" t="s">
        <v>89</v>
      </c>
      <c r="D4872" s="412"/>
      <c r="E4872" s="412">
        <v>151.94999999999999</v>
      </c>
    </row>
    <row r="4873" spans="1:5" ht="25.5">
      <c r="A4873" s="389">
        <v>37588</v>
      </c>
      <c r="B4873" s="419" t="s">
        <v>13869</v>
      </c>
      <c r="C4873" s="421" t="s">
        <v>89</v>
      </c>
      <c r="D4873" s="413"/>
      <c r="E4873" s="413">
        <v>13.58</v>
      </c>
    </row>
    <row r="4874" spans="1:5" ht="38.25">
      <c r="A4874" s="390">
        <v>6157</v>
      </c>
      <c r="B4874" s="418" t="s">
        <v>7859</v>
      </c>
      <c r="C4874" s="420" t="s">
        <v>89</v>
      </c>
      <c r="D4874" s="412"/>
      <c r="E4874" s="412">
        <v>38.200000000000003</v>
      </c>
    </row>
    <row r="4875" spans="1:5" ht="25.5">
      <c r="A4875" s="389">
        <v>6152</v>
      </c>
      <c r="B4875" s="419" t="s">
        <v>7860</v>
      </c>
      <c r="C4875" s="421" t="s">
        <v>89</v>
      </c>
      <c r="D4875" s="413"/>
      <c r="E4875" s="413">
        <v>2.1800000000000002</v>
      </c>
    </row>
    <row r="4876" spans="1:5" ht="25.5">
      <c r="A4876" s="390">
        <v>6158</v>
      </c>
      <c r="B4876" s="418" t="s">
        <v>7861</v>
      </c>
      <c r="C4876" s="420" t="s">
        <v>89</v>
      </c>
      <c r="D4876" s="412"/>
      <c r="E4876" s="412">
        <v>2.63</v>
      </c>
    </row>
    <row r="4877" spans="1:5" ht="38.25">
      <c r="A4877" s="389">
        <v>6153</v>
      </c>
      <c r="B4877" s="419" t="s">
        <v>11521</v>
      </c>
      <c r="C4877" s="421" t="s">
        <v>89</v>
      </c>
      <c r="D4877" s="413"/>
      <c r="E4877" s="413">
        <v>2.0499999999999998</v>
      </c>
    </row>
    <row r="4878" spans="1:5" ht="38.25">
      <c r="A4878" s="390">
        <v>6156</v>
      </c>
      <c r="B4878" s="418" t="s">
        <v>11522</v>
      </c>
      <c r="C4878" s="420" t="s">
        <v>89</v>
      </c>
      <c r="D4878" s="412"/>
      <c r="E4878" s="412">
        <v>2.59</v>
      </c>
    </row>
    <row r="4879" spans="1:5" ht="25.5">
      <c r="A4879" s="389">
        <v>6154</v>
      </c>
      <c r="B4879" s="419" t="s">
        <v>7862</v>
      </c>
      <c r="C4879" s="421" t="s">
        <v>89</v>
      </c>
      <c r="D4879" s="413"/>
      <c r="E4879" s="413">
        <v>4.87</v>
      </c>
    </row>
    <row r="4880" spans="1:5" ht="38.25">
      <c r="A4880" s="390">
        <v>6155</v>
      </c>
      <c r="B4880" s="418" t="s">
        <v>11523</v>
      </c>
      <c r="C4880" s="420" t="s">
        <v>89</v>
      </c>
      <c r="D4880" s="412"/>
      <c r="E4880" s="412">
        <v>10.08</v>
      </c>
    </row>
    <row r="4881" spans="1:5" ht="25.5">
      <c r="A4881" s="389">
        <v>3115</v>
      </c>
      <c r="B4881" s="419" t="s">
        <v>7866</v>
      </c>
      <c r="C4881" s="421" t="s">
        <v>89</v>
      </c>
      <c r="D4881" s="413"/>
      <c r="E4881" s="413">
        <v>8.77</v>
      </c>
    </row>
    <row r="4882" spans="1:5" ht="25.5">
      <c r="A4882" s="390">
        <v>3116</v>
      </c>
      <c r="B4882" s="418" t="s">
        <v>7867</v>
      </c>
      <c r="C4882" s="420" t="s">
        <v>89</v>
      </c>
      <c r="D4882" s="412"/>
      <c r="E4882" s="412">
        <v>10.27</v>
      </c>
    </row>
    <row r="4883" spans="1:5" ht="25.5">
      <c r="A4883" s="389">
        <v>11786</v>
      </c>
      <c r="B4883" s="419" t="s">
        <v>7869</v>
      </c>
      <c r="C4883" s="421" t="s">
        <v>89</v>
      </c>
      <c r="D4883" s="413"/>
      <c r="E4883" s="413">
        <v>223.66</v>
      </c>
    </row>
    <row r="4884" spans="1:5" ht="38.25">
      <c r="A4884" s="390">
        <v>13726</v>
      </c>
      <c r="B4884" s="418" t="s">
        <v>11524</v>
      </c>
      <c r="C4884" s="420" t="s">
        <v>89</v>
      </c>
      <c r="D4884" s="412"/>
      <c r="E4884" s="412">
        <v>28081.89</v>
      </c>
    </row>
    <row r="4885" spans="1:5">
      <c r="A4885" s="389">
        <v>12627</v>
      </c>
      <c r="B4885" s="419" t="s">
        <v>7871</v>
      </c>
      <c r="C4885" s="421" t="s">
        <v>89</v>
      </c>
      <c r="D4885" s="413"/>
      <c r="E4885" s="413">
        <v>0.4</v>
      </c>
    </row>
    <row r="4886" spans="1:5" ht="25.5">
      <c r="A4886" s="390">
        <v>6138</v>
      </c>
      <c r="B4886" s="418" t="s">
        <v>11525</v>
      </c>
      <c r="C4886" s="420" t="s">
        <v>89</v>
      </c>
      <c r="D4886" s="412"/>
      <c r="E4886" s="412">
        <v>1.62</v>
      </c>
    </row>
    <row r="4887" spans="1:5">
      <c r="A4887" s="389">
        <v>6094</v>
      </c>
      <c r="B4887" s="419" t="s">
        <v>7872</v>
      </c>
      <c r="C4887" s="421" t="s">
        <v>54</v>
      </c>
      <c r="D4887" s="413"/>
      <c r="E4887" s="413">
        <v>26.1</v>
      </c>
    </row>
    <row r="4888" spans="1:5" ht="38.25">
      <c r="A4888" s="390">
        <v>1160</v>
      </c>
      <c r="B4888" s="418" t="s">
        <v>11526</v>
      </c>
      <c r="C4888" s="420" t="s">
        <v>19</v>
      </c>
      <c r="D4888" s="412"/>
      <c r="E4888" s="412">
        <v>15.82</v>
      </c>
    </row>
    <row r="4889" spans="1:5" ht="25.5">
      <c r="A4889" s="389">
        <v>10615</v>
      </c>
      <c r="B4889" s="419" t="s">
        <v>11527</v>
      </c>
      <c r="C4889" s="421" t="s">
        <v>89</v>
      </c>
      <c r="D4889" s="413"/>
      <c r="E4889" s="413">
        <v>37708.79</v>
      </c>
    </row>
    <row r="4890" spans="1:5" ht="25.5">
      <c r="A4890" s="390">
        <v>13860</v>
      </c>
      <c r="B4890" s="418" t="s">
        <v>11528</v>
      </c>
      <c r="C4890" s="420" t="s">
        <v>89</v>
      </c>
      <c r="D4890" s="412"/>
      <c r="E4890" s="412">
        <v>40826.120000000003</v>
      </c>
    </row>
    <row r="4891" spans="1:5" ht="25.5">
      <c r="A4891" s="389">
        <v>13532</v>
      </c>
      <c r="B4891" s="419" t="s">
        <v>11529</v>
      </c>
      <c r="C4891" s="421" t="s">
        <v>89</v>
      </c>
      <c r="D4891" s="413"/>
      <c r="E4891" s="413">
        <v>44400.81</v>
      </c>
    </row>
    <row r="4892" spans="1:5" ht="51">
      <c r="A4892" s="390">
        <v>11613</v>
      </c>
      <c r="B4892" s="418" t="s">
        <v>14932</v>
      </c>
      <c r="C4892" s="420" t="s">
        <v>89</v>
      </c>
      <c r="D4892" s="412"/>
      <c r="E4892" s="412">
        <v>57091.57</v>
      </c>
    </row>
    <row r="4893" spans="1:5" ht="25.5">
      <c r="A4893" s="389">
        <v>10443</v>
      </c>
      <c r="B4893" s="419" t="s">
        <v>7873</v>
      </c>
      <c r="C4893" s="421" t="s">
        <v>89</v>
      </c>
      <c r="D4893" s="413"/>
      <c r="E4893" s="413">
        <v>492.19</v>
      </c>
    </row>
    <row r="4894" spans="1:5" ht="25.5">
      <c r="A4894" s="390">
        <v>10441</v>
      </c>
      <c r="B4894" s="418" t="s">
        <v>7874</v>
      </c>
      <c r="C4894" s="420" t="s">
        <v>89</v>
      </c>
      <c r="D4894" s="412"/>
      <c r="E4894" s="412">
        <v>492.19</v>
      </c>
    </row>
    <row r="4895" spans="1:5" ht="25.5">
      <c r="A4895" s="389">
        <v>10444</v>
      </c>
      <c r="B4895" s="419" t="s">
        <v>7875</v>
      </c>
      <c r="C4895" s="421" t="s">
        <v>89</v>
      </c>
      <c r="D4895" s="413"/>
      <c r="E4895" s="413">
        <v>492.19</v>
      </c>
    </row>
    <row r="4896" spans="1:5" ht="25.5">
      <c r="A4896" s="390">
        <v>10439</v>
      </c>
      <c r="B4896" s="418" t="s">
        <v>7876</v>
      </c>
      <c r="C4896" s="420" t="s">
        <v>89</v>
      </c>
      <c r="D4896" s="412"/>
      <c r="E4896" s="412">
        <v>483.54</v>
      </c>
    </row>
    <row r="4897" spans="1:5" ht="25.5">
      <c r="A4897" s="389">
        <v>10442</v>
      </c>
      <c r="B4897" s="419" t="s">
        <v>7877</v>
      </c>
      <c r="C4897" s="421" t="s">
        <v>89</v>
      </c>
      <c r="D4897" s="413"/>
      <c r="E4897" s="413">
        <v>492.19</v>
      </c>
    </row>
    <row r="4898" spans="1:5" ht="25.5">
      <c r="A4898" s="390">
        <v>10438</v>
      </c>
      <c r="B4898" s="418" t="s">
        <v>7878</v>
      </c>
      <c r="C4898" s="420" t="s">
        <v>89</v>
      </c>
      <c r="D4898" s="412"/>
      <c r="E4898" s="412">
        <v>483.54</v>
      </c>
    </row>
    <row r="4899" spans="1:5" ht="25.5">
      <c r="A4899" s="389">
        <v>10459</v>
      </c>
      <c r="B4899" s="419" t="s">
        <v>7879</v>
      </c>
      <c r="C4899" s="421" t="s">
        <v>89</v>
      </c>
      <c r="D4899" s="413"/>
      <c r="E4899" s="413">
        <v>6444.49</v>
      </c>
    </row>
    <row r="4900" spans="1:5" ht="25.5">
      <c r="A4900" s="390">
        <v>10458</v>
      </c>
      <c r="B4900" s="418" t="s">
        <v>7880</v>
      </c>
      <c r="C4900" s="420" t="s">
        <v>89</v>
      </c>
      <c r="D4900" s="412"/>
      <c r="E4900" s="412">
        <v>2948.87</v>
      </c>
    </row>
    <row r="4901" spans="1:5" ht="25.5">
      <c r="A4901" s="389">
        <v>10451</v>
      </c>
      <c r="B4901" s="419" t="s">
        <v>7881</v>
      </c>
      <c r="C4901" s="421" t="s">
        <v>89</v>
      </c>
      <c r="D4901" s="413"/>
      <c r="E4901" s="413">
        <v>4225.3100000000004</v>
      </c>
    </row>
    <row r="4902" spans="1:5" ht="25.5">
      <c r="A4902" s="390">
        <v>10447</v>
      </c>
      <c r="B4902" s="418" t="s">
        <v>7882</v>
      </c>
      <c r="C4902" s="420" t="s">
        <v>89</v>
      </c>
      <c r="D4902" s="412"/>
      <c r="E4902" s="412">
        <v>1767.26</v>
      </c>
    </row>
    <row r="4903" spans="1:5" ht="25.5">
      <c r="A4903" s="389">
        <v>10462</v>
      </c>
      <c r="B4903" s="419" t="s">
        <v>11531</v>
      </c>
      <c r="C4903" s="421" t="s">
        <v>89</v>
      </c>
      <c r="D4903" s="413"/>
      <c r="E4903" s="413">
        <v>6444.49</v>
      </c>
    </row>
    <row r="4904" spans="1:5" ht="25.5">
      <c r="A4904" s="390">
        <v>10448</v>
      </c>
      <c r="B4904" s="418" t="s">
        <v>11532</v>
      </c>
      <c r="C4904" s="420" t="s">
        <v>89</v>
      </c>
      <c r="D4904" s="412"/>
      <c r="E4904" s="412">
        <v>2948.87</v>
      </c>
    </row>
    <row r="4905" spans="1:5" ht="25.5">
      <c r="A4905" s="389">
        <v>10464</v>
      </c>
      <c r="B4905" s="419" t="s">
        <v>7883</v>
      </c>
      <c r="C4905" s="421" t="s">
        <v>89</v>
      </c>
      <c r="D4905" s="413"/>
      <c r="E4905" s="413">
        <v>4225.3100000000004</v>
      </c>
    </row>
    <row r="4906" spans="1:5" ht="25.5">
      <c r="A4906" s="390">
        <v>10465</v>
      </c>
      <c r="B4906" s="418" t="s">
        <v>7884</v>
      </c>
      <c r="C4906" s="420" t="s">
        <v>89</v>
      </c>
      <c r="D4906" s="412"/>
      <c r="E4906" s="412">
        <v>6444.49</v>
      </c>
    </row>
    <row r="4907" spans="1:5">
      <c r="A4907" s="389">
        <v>10475</v>
      </c>
      <c r="B4907" s="419" t="s">
        <v>7885</v>
      </c>
      <c r="C4907" s="421" t="s">
        <v>269</v>
      </c>
      <c r="D4907" s="413"/>
      <c r="E4907" s="413">
        <v>15.54</v>
      </c>
    </row>
    <row r="4908" spans="1:5">
      <c r="A4908" s="390">
        <v>10478</v>
      </c>
      <c r="B4908" s="418" t="s">
        <v>7886</v>
      </c>
      <c r="C4908" s="420" t="s">
        <v>269</v>
      </c>
      <c r="D4908" s="412"/>
      <c r="E4908" s="412">
        <v>19.329999999999998</v>
      </c>
    </row>
    <row r="4909" spans="1:5">
      <c r="A4909" s="389">
        <v>11628</v>
      </c>
      <c r="B4909" s="419" t="s">
        <v>7889</v>
      </c>
      <c r="C4909" s="421" t="s">
        <v>269</v>
      </c>
      <c r="D4909" s="413"/>
      <c r="E4909" s="413">
        <v>29.85</v>
      </c>
    </row>
    <row r="4910" spans="1:5">
      <c r="A4910" s="390">
        <v>10481</v>
      </c>
      <c r="B4910" s="418" t="s">
        <v>7890</v>
      </c>
      <c r="C4910" s="420" t="s">
        <v>269</v>
      </c>
      <c r="D4910" s="412"/>
      <c r="E4910" s="412">
        <v>18.5</v>
      </c>
    </row>
    <row r="4911" spans="1:5">
      <c r="A4911" s="389">
        <v>10482</v>
      </c>
      <c r="B4911" s="419" t="s">
        <v>7891</v>
      </c>
      <c r="C4911" s="421" t="s">
        <v>269</v>
      </c>
      <c r="D4911" s="413"/>
      <c r="E4911" s="413">
        <v>22.2</v>
      </c>
    </row>
    <row r="4912" spans="1:5" ht="25.5">
      <c r="A4912" s="390">
        <v>4031</v>
      </c>
      <c r="B4912" s="418" t="s">
        <v>7892</v>
      </c>
      <c r="C4912" s="420" t="s">
        <v>82</v>
      </c>
      <c r="D4912" s="412"/>
      <c r="E4912" s="412">
        <v>3.17</v>
      </c>
    </row>
    <row r="4913" spans="1:5">
      <c r="A4913" s="389">
        <v>4030</v>
      </c>
      <c r="B4913" s="419" t="s">
        <v>7893</v>
      </c>
      <c r="C4913" s="421" t="s">
        <v>82</v>
      </c>
      <c r="D4913" s="413"/>
      <c r="E4913" s="413">
        <v>8.1300000000000008</v>
      </c>
    </row>
    <row r="4914" spans="1:5" ht="25.5">
      <c r="A4914" s="390">
        <v>10486</v>
      </c>
      <c r="B4914" s="418" t="s">
        <v>7894</v>
      </c>
      <c r="C4914" s="420" t="s">
        <v>19</v>
      </c>
      <c r="D4914" s="412"/>
      <c r="E4914" s="412">
        <v>1.74</v>
      </c>
    </row>
    <row r="4915" spans="1:5" ht="38.25">
      <c r="A4915" s="389">
        <v>10485</v>
      </c>
      <c r="B4915" s="419" t="s">
        <v>11535</v>
      </c>
      <c r="C4915" s="421" t="s">
        <v>19</v>
      </c>
      <c r="D4915" s="413"/>
      <c r="E4915" s="413">
        <v>0.87</v>
      </c>
    </row>
    <row r="4916" spans="1:5" ht="51">
      <c r="A4916" s="390">
        <v>10487</v>
      </c>
      <c r="B4916" s="418" t="s">
        <v>11536</v>
      </c>
      <c r="C4916" s="420" t="s">
        <v>19</v>
      </c>
      <c r="D4916" s="412"/>
      <c r="E4916" s="412">
        <v>0.77</v>
      </c>
    </row>
    <row r="4917" spans="1:5" ht="38.25">
      <c r="A4917" s="389">
        <v>11652</v>
      </c>
      <c r="B4917" s="419" t="s">
        <v>13870</v>
      </c>
      <c r="C4917" s="421" t="s">
        <v>89</v>
      </c>
      <c r="D4917" s="413"/>
      <c r="E4917" s="413">
        <v>2254.5</v>
      </c>
    </row>
    <row r="4918" spans="1:5" ht="38.25">
      <c r="A4918" s="390">
        <v>13896</v>
      </c>
      <c r="B4918" s="418" t="s">
        <v>13871</v>
      </c>
      <c r="C4918" s="420" t="s">
        <v>89</v>
      </c>
      <c r="D4918" s="412"/>
      <c r="E4918" s="412">
        <v>2022.48</v>
      </c>
    </row>
    <row r="4919" spans="1:5" ht="38.25">
      <c r="A4919" s="389">
        <v>13475</v>
      </c>
      <c r="B4919" s="419" t="s">
        <v>13872</v>
      </c>
      <c r="C4919" s="421" t="s">
        <v>89</v>
      </c>
      <c r="D4919" s="413"/>
      <c r="E4919" s="413">
        <v>2463.63</v>
      </c>
    </row>
    <row r="4920" spans="1:5" ht="38.25">
      <c r="A4920" s="390">
        <v>25971</v>
      </c>
      <c r="B4920" s="418" t="s">
        <v>11538</v>
      </c>
      <c r="C4920" s="420" t="s">
        <v>89</v>
      </c>
      <c r="D4920" s="412"/>
      <c r="E4920" s="412">
        <v>1761633</v>
      </c>
    </row>
    <row r="4921" spans="1:5" ht="38.25">
      <c r="A4921" s="389">
        <v>25970</v>
      </c>
      <c r="B4921" s="419" t="s">
        <v>11539</v>
      </c>
      <c r="C4921" s="421" t="s">
        <v>89</v>
      </c>
      <c r="D4921" s="413"/>
      <c r="E4921" s="413">
        <v>741627.05</v>
      </c>
    </row>
    <row r="4922" spans="1:5" ht="38.25">
      <c r="A4922" s="390">
        <v>13476</v>
      </c>
      <c r="B4922" s="418" t="s">
        <v>11540</v>
      </c>
      <c r="C4922" s="420" t="s">
        <v>89</v>
      </c>
      <c r="D4922" s="412"/>
      <c r="E4922" s="412">
        <v>747001.21</v>
      </c>
    </row>
    <row r="4923" spans="1:5" ht="38.25">
      <c r="A4923" s="389">
        <v>10488</v>
      </c>
      <c r="B4923" s="419" t="s">
        <v>11541</v>
      </c>
      <c r="C4923" s="421" t="s">
        <v>89</v>
      </c>
      <c r="D4923" s="413"/>
      <c r="E4923" s="413">
        <v>905000</v>
      </c>
    </row>
    <row r="4924" spans="1:5" ht="51">
      <c r="A4924" s="390">
        <v>13606</v>
      </c>
      <c r="B4924" s="418" t="s">
        <v>11542</v>
      </c>
      <c r="C4924" s="420" t="s">
        <v>89</v>
      </c>
      <c r="D4924" s="412"/>
      <c r="E4924" s="412">
        <v>801817.06</v>
      </c>
    </row>
    <row r="4925" spans="1:5">
      <c r="A4925" s="389">
        <v>10489</v>
      </c>
      <c r="B4925" s="419" t="s">
        <v>7896</v>
      </c>
      <c r="C4925" s="421" t="s">
        <v>19</v>
      </c>
      <c r="D4925" s="413"/>
      <c r="E4925" s="413">
        <v>11.4</v>
      </c>
    </row>
    <row r="4926" spans="1:5">
      <c r="A4926" s="390">
        <v>10500</v>
      </c>
      <c r="B4926" s="418" t="s">
        <v>7897</v>
      </c>
      <c r="C4926" s="420" t="s">
        <v>82</v>
      </c>
      <c r="D4926" s="412"/>
      <c r="E4926" s="412">
        <v>60.56</v>
      </c>
    </row>
    <row r="4927" spans="1:5" ht="38.25">
      <c r="A4927" s="389">
        <v>34391</v>
      </c>
      <c r="B4927" s="419" t="s">
        <v>11543</v>
      </c>
      <c r="C4927" s="421" t="s">
        <v>82</v>
      </c>
      <c r="D4927" s="413"/>
      <c r="E4927" s="413">
        <v>347.83</v>
      </c>
    </row>
    <row r="4928" spans="1:5" ht="38.25">
      <c r="A4928" s="390">
        <v>10496</v>
      </c>
      <c r="B4928" s="418" t="s">
        <v>11544</v>
      </c>
      <c r="C4928" s="420" t="s">
        <v>82</v>
      </c>
      <c r="D4928" s="412"/>
      <c r="E4928" s="412">
        <v>302.77999999999997</v>
      </c>
    </row>
    <row r="4929" spans="1:5" ht="38.25">
      <c r="A4929" s="389">
        <v>10497</v>
      </c>
      <c r="B4929" s="419" t="s">
        <v>11545</v>
      </c>
      <c r="C4929" s="421" t="s">
        <v>82</v>
      </c>
      <c r="D4929" s="413"/>
      <c r="E4929" s="413">
        <v>787.22</v>
      </c>
    </row>
    <row r="4930" spans="1:5" ht="38.25">
      <c r="A4930" s="390">
        <v>10504</v>
      </c>
      <c r="B4930" s="418" t="s">
        <v>11546</v>
      </c>
      <c r="C4930" s="420" t="s">
        <v>82</v>
      </c>
      <c r="D4930" s="412"/>
      <c r="E4930" s="412">
        <v>920.44</v>
      </c>
    </row>
    <row r="4931" spans="1:5" ht="25.5">
      <c r="A4931" s="389">
        <v>34390</v>
      </c>
      <c r="B4931" s="419" t="s">
        <v>14933</v>
      </c>
      <c r="C4931" s="421" t="s">
        <v>82</v>
      </c>
      <c r="D4931" s="413"/>
      <c r="E4931" s="413">
        <v>271.29000000000002</v>
      </c>
    </row>
    <row r="4932" spans="1:5">
      <c r="A4932" s="390">
        <v>34389</v>
      </c>
      <c r="B4932" s="418" t="s">
        <v>7899</v>
      </c>
      <c r="C4932" s="420" t="s">
        <v>82</v>
      </c>
      <c r="D4932" s="412"/>
      <c r="E4932" s="412">
        <v>84.78</v>
      </c>
    </row>
    <row r="4933" spans="1:5">
      <c r="A4933" s="389">
        <v>34388</v>
      </c>
      <c r="B4933" s="419" t="s">
        <v>7900</v>
      </c>
      <c r="C4933" s="421" t="s">
        <v>82</v>
      </c>
      <c r="D4933" s="413"/>
      <c r="E4933" s="413">
        <v>120.49</v>
      </c>
    </row>
    <row r="4934" spans="1:5">
      <c r="A4934" s="390">
        <v>34387</v>
      </c>
      <c r="B4934" s="418" t="s">
        <v>7901</v>
      </c>
      <c r="C4934" s="420" t="s">
        <v>82</v>
      </c>
      <c r="D4934" s="412"/>
      <c r="E4934" s="412">
        <v>195.59</v>
      </c>
    </row>
    <row r="4935" spans="1:5" ht="25.5">
      <c r="A4935" s="389">
        <v>11188</v>
      </c>
      <c r="B4935" s="419" t="s">
        <v>7902</v>
      </c>
      <c r="C4935" s="421" t="s">
        <v>82</v>
      </c>
      <c r="D4935" s="413"/>
      <c r="E4935" s="413">
        <v>96.89</v>
      </c>
    </row>
    <row r="4936" spans="1:5" ht="25.5">
      <c r="A4936" s="390">
        <v>11189</v>
      </c>
      <c r="B4936" s="418" t="s">
        <v>7903</v>
      </c>
      <c r="C4936" s="420" t="s">
        <v>82</v>
      </c>
      <c r="D4936" s="412"/>
      <c r="E4936" s="412">
        <v>145.33000000000001</v>
      </c>
    </row>
    <row r="4937" spans="1:5" ht="25.5">
      <c r="A4937" s="389">
        <v>21107</v>
      </c>
      <c r="B4937" s="419" t="s">
        <v>11547</v>
      </c>
      <c r="C4937" s="421" t="s">
        <v>82</v>
      </c>
      <c r="D4937" s="413"/>
      <c r="E4937" s="413">
        <v>104.59</v>
      </c>
    </row>
    <row r="4938" spans="1:5" ht="25.5">
      <c r="A4938" s="390">
        <v>34386</v>
      </c>
      <c r="B4938" s="418" t="s">
        <v>7904</v>
      </c>
      <c r="C4938" s="420" t="s">
        <v>82</v>
      </c>
      <c r="D4938" s="412"/>
      <c r="E4938" s="412">
        <v>181.67</v>
      </c>
    </row>
    <row r="4939" spans="1:5" ht="25.5">
      <c r="A4939" s="389">
        <v>10494</v>
      </c>
      <c r="B4939" s="419" t="s">
        <v>7905</v>
      </c>
      <c r="C4939" s="421" t="s">
        <v>82</v>
      </c>
      <c r="D4939" s="413"/>
      <c r="E4939" s="413">
        <v>54.5</v>
      </c>
    </row>
    <row r="4940" spans="1:5" ht="25.5">
      <c r="A4940" s="390">
        <v>10490</v>
      </c>
      <c r="B4940" s="418" t="s">
        <v>11548</v>
      </c>
      <c r="C4940" s="420" t="s">
        <v>82</v>
      </c>
      <c r="D4940" s="412"/>
      <c r="E4940" s="412">
        <v>54.5</v>
      </c>
    </row>
    <row r="4941" spans="1:5" ht="25.5">
      <c r="A4941" s="389">
        <v>10492</v>
      </c>
      <c r="B4941" s="419" t="s">
        <v>13873</v>
      </c>
      <c r="C4941" s="421" t="s">
        <v>82</v>
      </c>
      <c r="D4941" s="413"/>
      <c r="E4941" s="413">
        <v>72.67</v>
      </c>
    </row>
    <row r="4942" spans="1:5" ht="25.5">
      <c r="A4942" s="390">
        <v>10493</v>
      </c>
      <c r="B4942" s="418" t="s">
        <v>7906</v>
      </c>
      <c r="C4942" s="420" t="s">
        <v>82</v>
      </c>
      <c r="D4942" s="412"/>
      <c r="E4942" s="412">
        <v>84.78</v>
      </c>
    </row>
    <row r="4943" spans="1:5" ht="25.5">
      <c r="A4943" s="389">
        <v>10491</v>
      </c>
      <c r="B4943" s="419" t="s">
        <v>11550</v>
      </c>
      <c r="C4943" s="421" t="s">
        <v>82</v>
      </c>
      <c r="D4943" s="413"/>
      <c r="E4943" s="413">
        <v>102.94</v>
      </c>
    </row>
    <row r="4944" spans="1:5" ht="25.5">
      <c r="A4944" s="390">
        <v>34385</v>
      </c>
      <c r="B4944" s="418" t="s">
        <v>7907</v>
      </c>
      <c r="C4944" s="420" t="s">
        <v>82</v>
      </c>
      <c r="D4944" s="412"/>
      <c r="E4944" s="412">
        <v>150.18</v>
      </c>
    </row>
    <row r="4945" spans="1:5" ht="25.5">
      <c r="A4945" s="389">
        <v>10499</v>
      </c>
      <c r="B4945" s="419" t="s">
        <v>7908</v>
      </c>
      <c r="C4945" s="421" t="s">
        <v>82</v>
      </c>
      <c r="D4945" s="413"/>
      <c r="E4945" s="413">
        <v>60.56</v>
      </c>
    </row>
    <row r="4946" spans="1:5" ht="25.5">
      <c r="A4946" s="390">
        <v>34384</v>
      </c>
      <c r="B4946" s="418" t="s">
        <v>11551</v>
      </c>
      <c r="C4946" s="420" t="s">
        <v>82</v>
      </c>
      <c r="D4946" s="412"/>
      <c r="E4946" s="412">
        <v>181.67</v>
      </c>
    </row>
    <row r="4947" spans="1:5" ht="25.5">
      <c r="A4947" s="389">
        <v>11185</v>
      </c>
      <c r="B4947" s="419" t="s">
        <v>11552</v>
      </c>
      <c r="C4947" s="421" t="s">
        <v>82</v>
      </c>
      <c r="D4947" s="413"/>
      <c r="E4947" s="413">
        <v>187.72</v>
      </c>
    </row>
    <row r="4948" spans="1:5" ht="25.5">
      <c r="A4948" s="390">
        <v>10507</v>
      </c>
      <c r="B4948" s="418" t="s">
        <v>11553</v>
      </c>
      <c r="C4948" s="420" t="s">
        <v>82</v>
      </c>
      <c r="D4948" s="412"/>
      <c r="E4948" s="412">
        <v>203.86</v>
      </c>
    </row>
    <row r="4949" spans="1:5" ht="25.5">
      <c r="A4949" s="389">
        <v>10505</v>
      </c>
      <c r="B4949" s="419" t="s">
        <v>11554</v>
      </c>
      <c r="C4949" s="421" t="s">
        <v>82</v>
      </c>
      <c r="D4949" s="413"/>
      <c r="E4949" s="413">
        <v>120.3</v>
      </c>
    </row>
    <row r="4950" spans="1:5" ht="25.5">
      <c r="A4950" s="390">
        <v>10506</v>
      </c>
      <c r="B4950" s="418" t="s">
        <v>11555</v>
      </c>
      <c r="C4950" s="420" t="s">
        <v>82</v>
      </c>
      <c r="D4950" s="412"/>
      <c r="E4950" s="412">
        <v>157.04</v>
      </c>
    </row>
    <row r="4951" spans="1:5" ht="38.25">
      <c r="A4951" s="389">
        <v>5031</v>
      </c>
      <c r="B4951" s="419" t="s">
        <v>11556</v>
      </c>
      <c r="C4951" s="421" t="s">
        <v>82</v>
      </c>
      <c r="D4951" s="413"/>
      <c r="E4951" s="413">
        <v>220.5</v>
      </c>
    </row>
    <row r="4952" spans="1:5" ht="25.5">
      <c r="A4952" s="390">
        <v>10502</v>
      </c>
      <c r="B4952" s="418" t="s">
        <v>11557</v>
      </c>
      <c r="C4952" s="420" t="s">
        <v>82</v>
      </c>
      <c r="D4952" s="412"/>
      <c r="E4952" s="412">
        <v>256.94</v>
      </c>
    </row>
    <row r="4953" spans="1:5" ht="25.5">
      <c r="A4953" s="389">
        <v>10501</v>
      </c>
      <c r="B4953" s="419" t="s">
        <v>11558</v>
      </c>
      <c r="C4953" s="421" t="s">
        <v>82</v>
      </c>
      <c r="D4953" s="413"/>
      <c r="E4953" s="413">
        <v>145.16</v>
      </c>
    </row>
    <row r="4954" spans="1:5" ht="25.5">
      <c r="A4954" s="390">
        <v>10503</v>
      </c>
      <c r="B4954" s="418" t="s">
        <v>11559</v>
      </c>
      <c r="C4954" s="420" t="s">
        <v>82</v>
      </c>
      <c r="D4954" s="412"/>
      <c r="E4954" s="412">
        <v>196.11</v>
      </c>
    </row>
    <row r="4955" spans="1:5">
      <c r="A4955" s="389">
        <v>10508</v>
      </c>
      <c r="B4955" s="419" t="s">
        <v>7909</v>
      </c>
      <c r="C4955" s="421" t="s">
        <v>19</v>
      </c>
      <c r="D4955" s="413"/>
      <c r="E4955" s="413">
        <v>11.46</v>
      </c>
    </row>
    <row r="4956" spans="1:5" ht="25.5">
      <c r="A4956" s="390">
        <v>11643</v>
      </c>
      <c r="B4956" s="418" t="s">
        <v>7910</v>
      </c>
      <c r="C4956" s="420" t="s">
        <v>89</v>
      </c>
      <c r="D4956" s="412"/>
      <c r="E4956" s="412">
        <v>6.75</v>
      </c>
    </row>
    <row r="4957" spans="1:5" ht="15.75" thickBot="1">
      <c r="A4957" s="505">
        <v>11157</v>
      </c>
      <c r="B4957" s="506" t="s">
        <v>11560</v>
      </c>
      <c r="C4957" s="507" t="s">
        <v>2714</v>
      </c>
      <c r="D4957" s="508"/>
      <c r="E4957" s="508">
        <v>109.77</v>
      </c>
    </row>
    <row r="4958" spans="1:5" ht="25.5">
      <c r="A4958" s="390">
        <v>10501</v>
      </c>
      <c r="B4958" s="418" t="s">
        <v>11558</v>
      </c>
      <c r="C4958" s="420" t="s">
        <v>82</v>
      </c>
      <c r="D4958" s="412"/>
      <c r="E4958" s="412">
        <v>145.16</v>
      </c>
    </row>
    <row r="4959" spans="1:5" ht="25.5">
      <c r="A4959" s="389">
        <v>10503</v>
      </c>
      <c r="B4959" s="419" t="s">
        <v>11559</v>
      </c>
      <c r="C4959" s="421" t="s">
        <v>82</v>
      </c>
      <c r="D4959" s="413"/>
      <c r="E4959" s="413">
        <v>196.11</v>
      </c>
    </row>
    <row r="4960" spans="1:5">
      <c r="A4960" s="390">
        <v>10508</v>
      </c>
      <c r="B4960" s="418" t="s">
        <v>7909</v>
      </c>
      <c r="C4960" s="420" t="s">
        <v>19</v>
      </c>
      <c r="D4960" s="412"/>
      <c r="E4960" s="412">
        <v>9.89</v>
      </c>
    </row>
    <row r="4961" spans="1:5" ht="25.5">
      <c r="A4961" s="389">
        <v>11643</v>
      </c>
      <c r="B4961" s="419" t="s">
        <v>7910</v>
      </c>
      <c r="C4961" s="421" t="s">
        <v>89</v>
      </c>
      <c r="D4961" s="413"/>
      <c r="E4961" s="413">
        <v>6.75</v>
      </c>
    </row>
    <row r="4962" spans="1:5" ht="15.75" thickBot="1">
      <c r="A4962" s="699">
        <v>11157</v>
      </c>
      <c r="B4962" s="700" t="s">
        <v>11560</v>
      </c>
      <c r="C4962" s="701" t="s">
        <v>2714</v>
      </c>
      <c r="D4962" s="702"/>
      <c r="E4962" s="702">
        <v>108.74</v>
      </c>
    </row>
    <row r="4963" spans="1:5" ht="25.5">
      <c r="A4963" s="389">
        <v>10413</v>
      </c>
      <c r="B4963" s="419" t="s">
        <v>7863</v>
      </c>
      <c r="C4963" s="421" t="s">
        <v>89</v>
      </c>
      <c r="D4963" s="413"/>
      <c r="E4963" s="413">
        <v>32.46</v>
      </c>
    </row>
    <row r="4964" spans="1:5" ht="25.5">
      <c r="A4964" s="390">
        <v>10414</v>
      </c>
      <c r="B4964" s="418" t="s">
        <v>7864</v>
      </c>
      <c r="C4964" s="420" t="s">
        <v>89</v>
      </c>
      <c r="D4964" s="412"/>
      <c r="E4964" s="412">
        <v>177.72</v>
      </c>
    </row>
    <row r="4965" spans="1:5" ht="25.5">
      <c r="A4965" s="389">
        <v>10415</v>
      </c>
      <c r="B4965" s="419" t="s">
        <v>7865</v>
      </c>
      <c r="C4965" s="421" t="s">
        <v>89</v>
      </c>
      <c r="D4965" s="413"/>
      <c r="E4965" s="413">
        <v>343.85</v>
      </c>
    </row>
    <row r="4966" spans="1:5" ht="25.5">
      <c r="A4966" s="390">
        <v>3115</v>
      </c>
      <c r="B4966" s="418" t="s">
        <v>7866</v>
      </c>
      <c r="C4966" s="420" t="s">
        <v>89</v>
      </c>
      <c r="D4966" s="412"/>
      <c r="E4966" s="412">
        <v>8.77</v>
      </c>
    </row>
    <row r="4967" spans="1:5" ht="25.5">
      <c r="A4967" s="389">
        <v>3116</v>
      </c>
      <c r="B4967" s="419" t="s">
        <v>7867</v>
      </c>
      <c r="C4967" s="421" t="s">
        <v>89</v>
      </c>
      <c r="D4967" s="413"/>
      <c r="E4967" s="413">
        <v>10.27</v>
      </c>
    </row>
    <row r="4968" spans="1:5" ht="25.5">
      <c r="A4968" s="390">
        <v>3117</v>
      </c>
      <c r="B4968" s="418" t="s">
        <v>7868</v>
      </c>
      <c r="C4968" s="420" t="s">
        <v>86</v>
      </c>
      <c r="D4968" s="412"/>
      <c r="E4968" s="412">
        <v>17.649999999999999</v>
      </c>
    </row>
    <row r="4969" spans="1:5" ht="25.5">
      <c r="A4969" s="389">
        <v>11786</v>
      </c>
      <c r="B4969" s="419" t="s">
        <v>7869</v>
      </c>
      <c r="C4969" s="421" t="s">
        <v>89</v>
      </c>
      <c r="D4969" s="413"/>
      <c r="E4969" s="413">
        <v>222.29</v>
      </c>
    </row>
    <row r="4970" spans="1:5" ht="38.25">
      <c r="A4970" s="390">
        <v>13726</v>
      </c>
      <c r="B4970" s="418" t="s">
        <v>11524</v>
      </c>
      <c r="C4970" s="420" t="s">
        <v>89</v>
      </c>
      <c r="D4970" s="412"/>
      <c r="E4970" s="412">
        <v>28081.89</v>
      </c>
    </row>
    <row r="4971" spans="1:5" ht="25.5">
      <c r="A4971" s="389">
        <v>2717</v>
      </c>
      <c r="B4971" s="419" t="s">
        <v>7870</v>
      </c>
      <c r="C4971" s="421" t="s">
        <v>89</v>
      </c>
      <c r="D4971" s="413"/>
      <c r="E4971" s="413">
        <v>14.02</v>
      </c>
    </row>
    <row r="4972" spans="1:5">
      <c r="A4972" s="390">
        <v>12627</v>
      </c>
      <c r="B4972" s="418" t="s">
        <v>7871</v>
      </c>
      <c r="C4972" s="420" t="s">
        <v>89</v>
      </c>
      <c r="D4972" s="412"/>
      <c r="E4972" s="412">
        <v>0.39</v>
      </c>
    </row>
    <row r="4973" spans="1:5" ht="25.5">
      <c r="A4973" s="389">
        <v>6138</v>
      </c>
      <c r="B4973" s="419" t="s">
        <v>11525</v>
      </c>
      <c r="C4973" s="421" t="s">
        <v>89</v>
      </c>
      <c r="D4973" s="413"/>
      <c r="E4973" s="413">
        <v>1.66</v>
      </c>
    </row>
    <row r="4974" spans="1:5">
      <c r="A4974" s="390">
        <v>6094</v>
      </c>
      <c r="B4974" s="418" t="s">
        <v>7872</v>
      </c>
      <c r="C4974" s="420" t="s">
        <v>54</v>
      </c>
      <c r="D4974" s="412"/>
      <c r="E4974" s="412">
        <v>26.1</v>
      </c>
    </row>
    <row r="4975" spans="1:5" ht="38.25">
      <c r="A4975" s="389">
        <v>1160</v>
      </c>
      <c r="B4975" s="419" t="s">
        <v>11526</v>
      </c>
      <c r="C4975" s="421" t="s">
        <v>19</v>
      </c>
      <c r="D4975" s="413"/>
      <c r="E4975" s="413">
        <v>15.75</v>
      </c>
    </row>
    <row r="4976" spans="1:5" ht="25.5">
      <c r="A4976" s="390">
        <v>10615</v>
      </c>
      <c r="B4976" s="418" t="s">
        <v>11527</v>
      </c>
      <c r="C4976" s="420" t="s">
        <v>89</v>
      </c>
      <c r="D4976" s="412"/>
      <c r="E4976" s="412">
        <v>38885.29</v>
      </c>
    </row>
    <row r="4977" spans="1:5" ht="25.5">
      <c r="A4977" s="389">
        <v>13860</v>
      </c>
      <c r="B4977" s="419" t="s">
        <v>11528</v>
      </c>
      <c r="C4977" s="421" t="s">
        <v>89</v>
      </c>
      <c r="D4977" s="413"/>
      <c r="E4977" s="413">
        <v>42099.88</v>
      </c>
    </row>
    <row r="4978" spans="1:5" ht="25.5">
      <c r="A4978" s="390">
        <v>13532</v>
      </c>
      <c r="B4978" s="418" t="s">
        <v>11529</v>
      </c>
      <c r="C4978" s="420" t="s">
        <v>89</v>
      </c>
      <c r="D4978" s="412"/>
      <c r="E4978" s="412">
        <v>45786.1</v>
      </c>
    </row>
    <row r="4979" spans="1:5" ht="38.25">
      <c r="A4979" s="389">
        <v>11613</v>
      </c>
      <c r="B4979" s="419" t="s">
        <v>11530</v>
      </c>
      <c r="C4979" s="421" t="s">
        <v>89</v>
      </c>
      <c r="D4979" s="413"/>
      <c r="E4979" s="413">
        <v>58872.800000000003</v>
      </c>
    </row>
    <row r="4980" spans="1:5" ht="25.5">
      <c r="A4980" s="390">
        <v>10443</v>
      </c>
      <c r="B4980" s="418" t="s">
        <v>7873</v>
      </c>
      <c r="C4980" s="420" t="s">
        <v>89</v>
      </c>
      <c r="D4980" s="412"/>
      <c r="E4980" s="412">
        <v>492.19</v>
      </c>
    </row>
    <row r="4981" spans="1:5" ht="25.5">
      <c r="A4981" s="389">
        <v>10441</v>
      </c>
      <c r="B4981" s="419" t="s">
        <v>7874</v>
      </c>
      <c r="C4981" s="421" t="s">
        <v>89</v>
      </c>
      <c r="D4981" s="413"/>
      <c r="E4981" s="413">
        <v>492.19</v>
      </c>
    </row>
    <row r="4982" spans="1:5" ht="25.5">
      <c r="A4982" s="390">
        <v>10444</v>
      </c>
      <c r="B4982" s="418" t="s">
        <v>7875</v>
      </c>
      <c r="C4982" s="420" t="s">
        <v>89</v>
      </c>
      <c r="D4982" s="412"/>
      <c r="E4982" s="412">
        <v>492.19</v>
      </c>
    </row>
    <row r="4983" spans="1:5" ht="25.5">
      <c r="A4983" s="389">
        <v>10439</v>
      </c>
      <c r="B4983" s="419" t="s">
        <v>7876</v>
      </c>
      <c r="C4983" s="421" t="s">
        <v>89</v>
      </c>
      <c r="D4983" s="413"/>
      <c r="E4983" s="413">
        <v>483.54</v>
      </c>
    </row>
    <row r="4984" spans="1:5" ht="25.5">
      <c r="A4984" s="390">
        <v>10442</v>
      </c>
      <c r="B4984" s="418" t="s">
        <v>7877</v>
      </c>
      <c r="C4984" s="420" t="s">
        <v>89</v>
      </c>
      <c r="D4984" s="412"/>
      <c r="E4984" s="412">
        <v>492.19</v>
      </c>
    </row>
    <row r="4985" spans="1:5" ht="25.5">
      <c r="A4985" s="389">
        <v>10438</v>
      </c>
      <c r="B4985" s="419" t="s">
        <v>7878</v>
      </c>
      <c r="C4985" s="421" t="s">
        <v>89</v>
      </c>
      <c r="D4985" s="413"/>
      <c r="E4985" s="413">
        <v>483.54</v>
      </c>
    </row>
    <row r="4986" spans="1:5" ht="25.5">
      <c r="A4986" s="390">
        <v>10459</v>
      </c>
      <c r="B4986" s="418" t="s">
        <v>7879</v>
      </c>
      <c r="C4986" s="420" t="s">
        <v>89</v>
      </c>
      <c r="D4986" s="412"/>
      <c r="E4986" s="412">
        <v>6444.49</v>
      </c>
    </row>
    <row r="4987" spans="1:5" ht="25.5">
      <c r="A4987" s="389">
        <v>10458</v>
      </c>
      <c r="B4987" s="419" t="s">
        <v>7880</v>
      </c>
      <c r="C4987" s="421" t="s">
        <v>89</v>
      </c>
      <c r="D4987" s="413"/>
      <c r="E4987" s="413">
        <v>2948.87</v>
      </c>
    </row>
    <row r="4988" spans="1:5" ht="25.5">
      <c r="A4988" s="390">
        <v>10451</v>
      </c>
      <c r="B4988" s="418" t="s">
        <v>7881</v>
      </c>
      <c r="C4988" s="420" t="s">
        <v>89</v>
      </c>
      <c r="D4988" s="412"/>
      <c r="E4988" s="412">
        <v>4225.3100000000004</v>
      </c>
    </row>
    <row r="4989" spans="1:5" ht="25.5">
      <c r="A4989" s="389">
        <v>10447</v>
      </c>
      <c r="B4989" s="419" t="s">
        <v>7882</v>
      </c>
      <c r="C4989" s="421" t="s">
        <v>89</v>
      </c>
      <c r="D4989" s="413"/>
      <c r="E4989" s="413">
        <v>1767.26</v>
      </c>
    </row>
    <row r="4990" spans="1:5" ht="25.5">
      <c r="A4990" s="390">
        <v>10462</v>
      </c>
      <c r="B4990" s="418" t="s">
        <v>11531</v>
      </c>
      <c r="C4990" s="420" t="s">
        <v>89</v>
      </c>
      <c r="D4990" s="412"/>
      <c r="E4990" s="412">
        <v>6444.49</v>
      </c>
    </row>
    <row r="4991" spans="1:5" ht="25.5">
      <c r="A4991" s="389">
        <v>10448</v>
      </c>
      <c r="B4991" s="419" t="s">
        <v>11532</v>
      </c>
      <c r="C4991" s="421" t="s">
        <v>89</v>
      </c>
      <c r="D4991" s="413"/>
      <c r="E4991" s="413">
        <v>2948.87</v>
      </c>
    </row>
    <row r="4992" spans="1:5" ht="25.5">
      <c r="A4992" s="390">
        <v>10464</v>
      </c>
      <c r="B4992" s="418" t="s">
        <v>7883</v>
      </c>
      <c r="C4992" s="420" t="s">
        <v>89</v>
      </c>
      <c r="D4992" s="412"/>
      <c r="E4992" s="412">
        <v>4225.3100000000004</v>
      </c>
    </row>
    <row r="4993" spans="1:5" ht="25.5">
      <c r="A4993" s="389">
        <v>10465</v>
      </c>
      <c r="B4993" s="419" t="s">
        <v>7884</v>
      </c>
      <c r="C4993" s="421" t="s">
        <v>89</v>
      </c>
      <c r="D4993" s="413"/>
      <c r="E4993" s="413">
        <v>6444.49</v>
      </c>
    </row>
    <row r="4994" spans="1:5" ht="25.5">
      <c r="A4994" s="390">
        <v>11169</v>
      </c>
      <c r="B4994" s="418" t="s">
        <v>11533</v>
      </c>
      <c r="C4994" s="420" t="s">
        <v>54</v>
      </c>
      <c r="D4994" s="412"/>
      <c r="E4994" s="412">
        <v>57.65</v>
      </c>
    </row>
    <row r="4995" spans="1:5">
      <c r="A4995" s="389">
        <v>10476</v>
      </c>
      <c r="B4995" s="419" t="s">
        <v>7885</v>
      </c>
      <c r="C4995" s="421" t="s">
        <v>2714</v>
      </c>
      <c r="D4995" s="413"/>
      <c r="E4995" s="413">
        <v>48.78</v>
      </c>
    </row>
    <row r="4996" spans="1:5">
      <c r="A4996" s="390">
        <v>10475</v>
      </c>
      <c r="B4996" s="418" t="s">
        <v>7885</v>
      </c>
      <c r="C4996" s="420" t="s">
        <v>269</v>
      </c>
      <c r="D4996" s="412"/>
      <c r="E4996" s="412">
        <v>15.52</v>
      </c>
    </row>
    <row r="4997" spans="1:5">
      <c r="A4997" s="389">
        <v>10478</v>
      </c>
      <c r="B4997" s="419" t="s">
        <v>7886</v>
      </c>
      <c r="C4997" s="421" t="s">
        <v>269</v>
      </c>
      <c r="D4997" s="413"/>
      <c r="E4997" s="413">
        <v>19.309999999999999</v>
      </c>
    </row>
    <row r="4998" spans="1:5" ht="25.5">
      <c r="A4998" s="390">
        <v>10471</v>
      </c>
      <c r="B4998" s="418" t="s">
        <v>7887</v>
      </c>
      <c r="C4998" s="420" t="s">
        <v>2714</v>
      </c>
      <c r="D4998" s="412"/>
      <c r="E4998" s="412">
        <v>57.99</v>
      </c>
    </row>
    <row r="4999" spans="1:5">
      <c r="A4999" s="389">
        <v>10480</v>
      </c>
      <c r="B4999" s="419" t="s">
        <v>7888</v>
      </c>
      <c r="C4999" s="421" t="s">
        <v>269</v>
      </c>
      <c r="D4999" s="413"/>
      <c r="E4999" s="413">
        <v>21.88</v>
      </c>
    </row>
    <row r="5000" spans="1:5">
      <c r="A5000" s="390">
        <v>10479</v>
      </c>
      <c r="B5000" s="418" t="s">
        <v>7888</v>
      </c>
      <c r="C5000" s="420" t="s">
        <v>2714</v>
      </c>
      <c r="D5000" s="412"/>
      <c r="E5000" s="412">
        <v>67.72</v>
      </c>
    </row>
    <row r="5001" spans="1:5">
      <c r="A5001" s="389">
        <v>11628</v>
      </c>
      <c r="B5001" s="419" t="s">
        <v>7889</v>
      </c>
      <c r="C5001" s="421" t="s">
        <v>269</v>
      </c>
      <c r="D5001" s="413"/>
      <c r="E5001" s="413">
        <v>28.37</v>
      </c>
    </row>
    <row r="5002" spans="1:5">
      <c r="A5002" s="390">
        <v>10481</v>
      </c>
      <c r="B5002" s="418" t="s">
        <v>7890</v>
      </c>
      <c r="C5002" s="420" t="s">
        <v>269</v>
      </c>
      <c r="D5002" s="412"/>
      <c r="E5002" s="412">
        <v>18.48</v>
      </c>
    </row>
    <row r="5003" spans="1:5">
      <c r="A5003" s="389">
        <v>10472</v>
      </c>
      <c r="B5003" s="419" t="s">
        <v>7890</v>
      </c>
      <c r="C5003" s="421" t="s">
        <v>2714</v>
      </c>
      <c r="D5003" s="413"/>
      <c r="E5003" s="413">
        <v>55.94</v>
      </c>
    </row>
    <row r="5004" spans="1:5">
      <c r="A5004" s="390">
        <v>10473</v>
      </c>
      <c r="B5004" s="418" t="s">
        <v>7891</v>
      </c>
      <c r="C5004" s="420" t="s">
        <v>2714</v>
      </c>
      <c r="D5004" s="412"/>
      <c r="E5004" s="412">
        <v>67.47</v>
      </c>
    </row>
    <row r="5005" spans="1:5">
      <c r="A5005" s="389">
        <v>10482</v>
      </c>
      <c r="B5005" s="419" t="s">
        <v>7891</v>
      </c>
      <c r="C5005" s="421" t="s">
        <v>269</v>
      </c>
      <c r="D5005" s="413"/>
      <c r="E5005" s="413">
        <v>22.17</v>
      </c>
    </row>
    <row r="5006" spans="1:5" ht="25.5">
      <c r="A5006" s="390">
        <v>4031</v>
      </c>
      <c r="B5006" s="418" t="s">
        <v>7892</v>
      </c>
      <c r="C5006" s="420" t="s">
        <v>82</v>
      </c>
      <c r="D5006" s="412"/>
      <c r="E5006" s="412">
        <v>2.75</v>
      </c>
    </row>
    <row r="5007" spans="1:5">
      <c r="A5007" s="389">
        <v>4030</v>
      </c>
      <c r="B5007" s="419" t="s">
        <v>7893</v>
      </c>
      <c r="C5007" s="421" t="s">
        <v>82</v>
      </c>
      <c r="D5007" s="413"/>
      <c r="E5007" s="413">
        <v>7.05</v>
      </c>
    </row>
    <row r="5008" spans="1:5" ht="38.25">
      <c r="A5008" s="390">
        <v>13475</v>
      </c>
      <c r="B5008" s="418" t="s">
        <v>11534</v>
      </c>
      <c r="C5008" s="420" t="s">
        <v>89</v>
      </c>
      <c r="D5008" s="412"/>
      <c r="E5008" s="412">
        <v>2214.64</v>
      </c>
    </row>
    <row r="5009" spans="1:5" ht="25.5">
      <c r="A5009" s="389">
        <v>10486</v>
      </c>
      <c r="B5009" s="419" t="s">
        <v>7894</v>
      </c>
      <c r="C5009" s="421" t="s">
        <v>19</v>
      </c>
      <c r="D5009" s="413"/>
      <c r="E5009" s="413">
        <v>1.83</v>
      </c>
    </row>
    <row r="5010" spans="1:5" ht="38.25">
      <c r="A5010" s="390">
        <v>10485</v>
      </c>
      <c r="B5010" s="418" t="s">
        <v>11535</v>
      </c>
      <c r="C5010" s="420" t="s">
        <v>19</v>
      </c>
      <c r="D5010" s="412"/>
      <c r="E5010" s="412">
        <v>0.92</v>
      </c>
    </row>
    <row r="5011" spans="1:5" ht="51">
      <c r="A5011" s="389">
        <v>10487</v>
      </c>
      <c r="B5011" s="419" t="s">
        <v>11536</v>
      </c>
      <c r="C5011" s="421" t="s">
        <v>19</v>
      </c>
      <c r="D5011" s="413"/>
      <c r="E5011" s="413">
        <v>0.81</v>
      </c>
    </row>
    <row r="5012" spans="1:5" ht="38.25">
      <c r="A5012" s="390">
        <v>13896</v>
      </c>
      <c r="B5012" s="418" t="s">
        <v>11537</v>
      </c>
      <c r="C5012" s="420" t="s">
        <v>89</v>
      </c>
      <c r="D5012" s="412"/>
      <c r="E5012" s="412">
        <v>2123.64</v>
      </c>
    </row>
    <row r="5013" spans="1:5" ht="25.5">
      <c r="A5013" s="389">
        <v>11652</v>
      </c>
      <c r="B5013" s="419" t="s">
        <v>7895</v>
      </c>
      <c r="C5013" s="421" t="s">
        <v>89</v>
      </c>
      <c r="D5013" s="413"/>
      <c r="E5013" s="413">
        <v>2246.5</v>
      </c>
    </row>
    <row r="5014" spans="1:5" ht="38.25">
      <c r="A5014" s="390">
        <v>25971</v>
      </c>
      <c r="B5014" s="418" t="s">
        <v>11538</v>
      </c>
      <c r="C5014" s="420" t="s">
        <v>89</v>
      </c>
      <c r="D5014" s="412"/>
      <c r="E5014" s="412">
        <v>1720755.33</v>
      </c>
    </row>
    <row r="5015" spans="1:5" ht="38.25">
      <c r="A5015" s="389">
        <v>25970</v>
      </c>
      <c r="B5015" s="419" t="s">
        <v>11539</v>
      </c>
      <c r="C5015" s="421" t="s">
        <v>89</v>
      </c>
      <c r="D5015" s="413"/>
      <c r="E5015" s="413">
        <v>724418.02</v>
      </c>
    </row>
    <row r="5016" spans="1:5" ht="38.25">
      <c r="A5016" s="390">
        <v>13476</v>
      </c>
      <c r="B5016" s="418" t="s">
        <v>11540</v>
      </c>
      <c r="C5016" s="420" t="s">
        <v>89</v>
      </c>
      <c r="D5016" s="412"/>
      <c r="E5016" s="412">
        <v>729667.48</v>
      </c>
    </row>
    <row r="5017" spans="1:5" ht="38.25">
      <c r="A5017" s="389">
        <v>10488</v>
      </c>
      <c r="B5017" s="419" t="s">
        <v>11541</v>
      </c>
      <c r="C5017" s="421" t="s">
        <v>89</v>
      </c>
      <c r="D5017" s="413"/>
      <c r="E5017" s="413">
        <v>884000</v>
      </c>
    </row>
    <row r="5018" spans="1:5" ht="51">
      <c r="A5018" s="390">
        <v>13606</v>
      </c>
      <c r="B5018" s="418" t="s">
        <v>11542</v>
      </c>
      <c r="C5018" s="420" t="s">
        <v>89</v>
      </c>
      <c r="D5018" s="412"/>
      <c r="E5018" s="412">
        <v>783211.36</v>
      </c>
    </row>
    <row r="5019" spans="1:5">
      <c r="A5019" s="389">
        <v>10489</v>
      </c>
      <c r="B5019" s="419" t="s">
        <v>7896</v>
      </c>
      <c r="C5019" s="421" t="s">
        <v>19</v>
      </c>
      <c r="D5019" s="413"/>
      <c r="E5019" s="413">
        <v>9.77</v>
      </c>
    </row>
    <row r="5020" spans="1:5">
      <c r="A5020" s="390">
        <v>10500</v>
      </c>
      <c r="B5020" s="418" t="s">
        <v>7897</v>
      </c>
      <c r="C5020" s="420" t="s">
        <v>82</v>
      </c>
      <c r="D5020" s="412"/>
      <c r="E5020" s="412">
        <v>61.11</v>
      </c>
    </row>
    <row r="5021" spans="1:5" ht="38.25">
      <c r="A5021" s="389">
        <v>34391</v>
      </c>
      <c r="B5021" s="419" t="s">
        <v>11543</v>
      </c>
      <c r="C5021" s="421" t="s">
        <v>82</v>
      </c>
      <c r="D5021" s="413"/>
      <c r="E5021" s="413">
        <v>351.02</v>
      </c>
    </row>
    <row r="5022" spans="1:5" ht="38.25">
      <c r="A5022" s="390">
        <v>10496</v>
      </c>
      <c r="B5022" s="418" t="s">
        <v>11544</v>
      </c>
      <c r="C5022" s="420" t="s">
        <v>82</v>
      </c>
      <c r="D5022" s="412"/>
      <c r="E5022" s="412">
        <v>305.56</v>
      </c>
    </row>
    <row r="5023" spans="1:5" ht="38.25">
      <c r="A5023" s="389">
        <v>10497</v>
      </c>
      <c r="B5023" s="419" t="s">
        <v>11545</v>
      </c>
      <c r="C5023" s="421" t="s">
        <v>82</v>
      </c>
      <c r="D5023" s="413"/>
      <c r="E5023" s="413">
        <v>794.44</v>
      </c>
    </row>
    <row r="5024" spans="1:5" ht="38.25">
      <c r="A5024" s="390">
        <v>10504</v>
      </c>
      <c r="B5024" s="418" t="s">
        <v>11546</v>
      </c>
      <c r="C5024" s="420" t="s">
        <v>82</v>
      </c>
      <c r="D5024" s="412"/>
      <c r="E5024" s="412">
        <v>928.89</v>
      </c>
    </row>
    <row r="5025" spans="1:5">
      <c r="A5025" s="389">
        <v>34390</v>
      </c>
      <c r="B5025" s="419" t="s">
        <v>7898</v>
      </c>
      <c r="C5025" s="421" t="s">
        <v>82</v>
      </c>
      <c r="D5025" s="413"/>
      <c r="E5025" s="413">
        <v>273.77999999999997</v>
      </c>
    </row>
    <row r="5026" spans="1:5">
      <c r="A5026" s="390">
        <v>34389</v>
      </c>
      <c r="B5026" s="418" t="s">
        <v>7899</v>
      </c>
      <c r="C5026" s="420" t="s">
        <v>82</v>
      </c>
      <c r="D5026" s="412"/>
      <c r="E5026" s="412">
        <v>85.56</v>
      </c>
    </row>
    <row r="5027" spans="1:5">
      <c r="A5027" s="389">
        <v>34388</v>
      </c>
      <c r="B5027" s="419" t="s">
        <v>7900</v>
      </c>
      <c r="C5027" s="421" t="s">
        <v>82</v>
      </c>
      <c r="D5027" s="413"/>
      <c r="E5027" s="413">
        <v>121.59</v>
      </c>
    </row>
    <row r="5028" spans="1:5">
      <c r="A5028" s="390">
        <v>34387</v>
      </c>
      <c r="B5028" s="418" t="s">
        <v>7901</v>
      </c>
      <c r="C5028" s="420" t="s">
        <v>82</v>
      </c>
      <c r="D5028" s="412"/>
      <c r="E5028" s="412">
        <v>197.39</v>
      </c>
    </row>
    <row r="5029" spans="1:5" ht="25.5">
      <c r="A5029" s="389">
        <v>11188</v>
      </c>
      <c r="B5029" s="419" t="s">
        <v>7902</v>
      </c>
      <c r="C5029" s="421" t="s">
        <v>82</v>
      </c>
      <c r="D5029" s="413"/>
      <c r="E5029" s="413">
        <v>97.78</v>
      </c>
    </row>
    <row r="5030" spans="1:5" ht="25.5">
      <c r="A5030" s="390">
        <v>11189</v>
      </c>
      <c r="B5030" s="418" t="s">
        <v>7903</v>
      </c>
      <c r="C5030" s="420" t="s">
        <v>82</v>
      </c>
      <c r="D5030" s="412"/>
      <c r="E5030" s="412">
        <v>146.66999999999999</v>
      </c>
    </row>
    <row r="5031" spans="1:5" ht="25.5">
      <c r="A5031" s="389">
        <v>21107</v>
      </c>
      <c r="B5031" s="419" t="s">
        <v>11547</v>
      </c>
      <c r="C5031" s="421" t="s">
        <v>82</v>
      </c>
      <c r="D5031" s="413"/>
      <c r="E5031" s="413">
        <v>105.55</v>
      </c>
    </row>
    <row r="5032" spans="1:5" ht="25.5">
      <c r="A5032" s="390">
        <v>34386</v>
      </c>
      <c r="B5032" s="418" t="s">
        <v>7904</v>
      </c>
      <c r="C5032" s="420" t="s">
        <v>82</v>
      </c>
      <c r="D5032" s="412"/>
      <c r="E5032" s="412">
        <v>183.33</v>
      </c>
    </row>
    <row r="5033" spans="1:5" ht="25.5">
      <c r="A5033" s="389">
        <v>10494</v>
      </c>
      <c r="B5033" s="419" t="s">
        <v>7905</v>
      </c>
      <c r="C5033" s="421" t="s">
        <v>82</v>
      </c>
      <c r="D5033" s="413"/>
      <c r="E5033" s="413">
        <v>55</v>
      </c>
    </row>
    <row r="5034" spans="1:5" ht="25.5">
      <c r="A5034" s="390">
        <v>10490</v>
      </c>
      <c r="B5034" s="418" t="s">
        <v>11548</v>
      </c>
      <c r="C5034" s="420" t="s">
        <v>82</v>
      </c>
      <c r="D5034" s="412"/>
      <c r="E5034" s="412">
        <v>55</v>
      </c>
    </row>
    <row r="5035" spans="1:5" ht="25.5">
      <c r="A5035" s="389">
        <v>10492</v>
      </c>
      <c r="B5035" s="419" t="s">
        <v>11549</v>
      </c>
      <c r="C5035" s="421" t="s">
        <v>82</v>
      </c>
      <c r="D5035" s="413"/>
      <c r="E5035" s="413">
        <v>73.33</v>
      </c>
    </row>
    <row r="5036" spans="1:5" ht="25.5">
      <c r="A5036" s="390">
        <v>10493</v>
      </c>
      <c r="B5036" s="418" t="s">
        <v>7906</v>
      </c>
      <c r="C5036" s="420" t="s">
        <v>82</v>
      </c>
      <c r="D5036" s="412"/>
      <c r="E5036" s="412">
        <v>85.56</v>
      </c>
    </row>
    <row r="5037" spans="1:5" ht="25.5">
      <c r="A5037" s="389">
        <v>10491</v>
      </c>
      <c r="B5037" s="419" t="s">
        <v>11550</v>
      </c>
      <c r="C5037" s="421" t="s">
        <v>82</v>
      </c>
      <c r="D5037" s="413"/>
      <c r="E5037" s="413">
        <v>103.89</v>
      </c>
    </row>
    <row r="5038" spans="1:5" ht="25.5">
      <c r="A5038" s="390">
        <v>34385</v>
      </c>
      <c r="B5038" s="418" t="s">
        <v>7907</v>
      </c>
      <c r="C5038" s="420" t="s">
        <v>82</v>
      </c>
      <c r="D5038" s="412"/>
      <c r="E5038" s="412">
        <v>151.56</v>
      </c>
    </row>
    <row r="5039" spans="1:5" ht="25.5">
      <c r="A5039" s="389">
        <v>10499</v>
      </c>
      <c r="B5039" s="419" t="s">
        <v>7908</v>
      </c>
      <c r="C5039" s="421" t="s">
        <v>82</v>
      </c>
      <c r="D5039" s="413"/>
      <c r="E5039" s="413">
        <v>61.11</v>
      </c>
    </row>
    <row r="5040" spans="1:5" ht="25.5">
      <c r="A5040" s="390">
        <v>34384</v>
      </c>
      <c r="B5040" s="418" t="s">
        <v>11551</v>
      </c>
      <c r="C5040" s="420" t="s">
        <v>82</v>
      </c>
      <c r="D5040" s="412"/>
      <c r="E5040" s="412">
        <v>183.33</v>
      </c>
    </row>
    <row r="5041" spans="1:5" ht="25.5">
      <c r="A5041" s="389">
        <v>11185</v>
      </c>
      <c r="B5041" s="419" t="s">
        <v>11552</v>
      </c>
      <c r="C5041" s="421" t="s">
        <v>82</v>
      </c>
      <c r="D5041" s="413"/>
      <c r="E5041" s="413">
        <v>189.44</v>
      </c>
    </row>
    <row r="5042" spans="1:5" ht="25.5">
      <c r="A5042" s="390">
        <v>10507</v>
      </c>
      <c r="B5042" s="418" t="s">
        <v>11553</v>
      </c>
      <c r="C5042" s="420" t="s">
        <v>82</v>
      </c>
      <c r="D5042" s="412"/>
      <c r="E5042" s="412">
        <v>186.68</v>
      </c>
    </row>
    <row r="5043" spans="1:5" ht="25.5">
      <c r="A5043" s="389">
        <v>10505</v>
      </c>
      <c r="B5043" s="419" t="s">
        <v>11554</v>
      </c>
      <c r="C5043" s="421" t="s">
        <v>82</v>
      </c>
      <c r="D5043" s="413"/>
      <c r="E5043" s="413">
        <v>110.15</v>
      </c>
    </row>
    <row r="5044" spans="1:5" ht="25.5">
      <c r="A5044" s="390">
        <v>10506</v>
      </c>
      <c r="B5044" s="418" t="s">
        <v>11555</v>
      </c>
      <c r="C5044" s="420" t="s">
        <v>82</v>
      </c>
      <c r="D5044" s="412"/>
      <c r="E5044" s="412">
        <v>143.80000000000001</v>
      </c>
    </row>
    <row r="5045" spans="1:5" ht="38.25">
      <c r="A5045" s="389">
        <v>5031</v>
      </c>
      <c r="B5045" s="419" t="s">
        <v>11556</v>
      </c>
      <c r="C5045" s="421" t="s">
        <v>82</v>
      </c>
      <c r="D5045" s="413"/>
      <c r="E5045" s="413">
        <v>201.91</v>
      </c>
    </row>
    <row r="5046" spans="1:5" ht="25.5">
      <c r="A5046" s="390">
        <v>10502</v>
      </c>
      <c r="B5046" s="418" t="s">
        <v>11557</v>
      </c>
      <c r="C5046" s="420" t="s">
        <v>82</v>
      </c>
      <c r="D5046" s="412"/>
      <c r="E5046" s="412">
        <v>235.27</v>
      </c>
    </row>
    <row r="5047" spans="1:5" ht="25.5">
      <c r="A5047" s="389">
        <v>10501</v>
      </c>
      <c r="B5047" s="419" t="s">
        <v>11558</v>
      </c>
      <c r="C5047" s="421" t="s">
        <v>82</v>
      </c>
      <c r="D5047" s="413"/>
      <c r="E5047" s="413">
        <v>132.91999999999999</v>
      </c>
    </row>
    <row r="5048" spans="1:5" ht="25.5">
      <c r="A5048" s="390">
        <v>10503</v>
      </c>
      <c r="B5048" s="418" t="s">
        <v>11559</v>
      </c>
      <c r="C5048" s="420" t="s">
        <v>82</v>
      </c>
      <c r="D5048" s="412"/>
      <c r="E5048" s="412">
        <v>179.58</v>
      </c>
    </row>
    <row r="5049" spans="1:5">
      <c r="A5049" s="389">
        <v>10508</v>
      </c>
      <c r="B5049" s="419" t="s">
        <v>7909</v>
      </c>
      <c r="C5049" s="421" t="s">
        <v>19</v>
      </c>
      <c r="D5049" s="413"/>
      <c r="E5049" s="413">
        <v>9.89</v>
      </c>
    </row>
    <row r="5050" spans="1:5" ht="25.5">
      <c r="A5050" s="390">
        <v>11643</v>
      </c>
      <c r="B5050" s="418" t="s">
        <v>7910</v>
      </c>
      <c r="C5050" s="420" t="s">
        <v>89</v>
      </c>
      <c r="D5050" s="412"/>
      <c r="E5050" s="412">
        <v>6.75</v>
      </c>
    </row>
    <row r="5051" spans="1:5" ht="15.75" thickBot="1">
      <c r="A5051" s="505">
        <v>11157</v>
      </c>
      <c r="B5051" s="506" t="s">
        <v>11560</v>
      </c>
      <c r="C5051" s="507" t="s">
        <v>2714</v>
      </c>
      <c r="D5051" s="508"/>
      <c r="E5051" s="508">
        <v>113.43</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sheetPr codeName="Plan23"/>
  <dimension ref="A1:F4931"/>
  <sheetViews>
    <sheetView topLeftCell="A2071" workbookViewId="0">
      <selection activeCell="B2083" sqref="B2083"/>
    </sheetView>
  </sheetViews>
  <sheetFormatPr defaultColWidth="55" defaultRowHeight="15"/>
  <cols>
    <col min="1" max="1" width="11.85546875" bestFit="1" customWidth="1"/>
    <col min="3" max="3" width="9.42578125" bestFit="1" customWidth="1"/>
    <col min="4" max="4" width="11.7109375" bestFit="1" customWidth="1"/>
    <col min="5" max="5" width="8.140625" bestFit="1" customWidth="1"/>
    <col min="6" max="6" width="13.28515625" style="444" customWidth="1"/>
  </cols>
  <sheetData>
    <row r="1" spans="1:6">
      <c r="B1" s="6" t="s">
        <v>2673</v>
      </c>
      <c r="C1" s="3">
        <v>41974</v>
      </c>
      <c r="D1" s="6" t="s">
        <v>4045</v>
      </c>
      <c r="E1" s="8">
        <v>0.90429999999999999</v>
      </c>
    </row>
    <row r="2" spans="1:6" ht="15.75" thickBot="1"/>
    <row r="3" spans="1:6" ht="15.75" thickBot="1">
      <c r="A3" s="415" t="s">
        <v>10</v>
      </c>
      <c r="B3" s="416" t="s">
        <v>11</v>
      </c>
      <c r="C3" s="416" t="s">
        <v>2674</v>
      </c>
      <c r="D3" s="417" t="s">
        <v>2725</v>
      </c>
    </row>
    <row r="4" spans="1:6">
      <c r="A4" s="422" t="s">
        <v>4084</v>
      </c>
      <c r="B4" s="418" t="s">
        <v>2726</v>
      </c>
      <c r="C4" s="420"/>
      <c r="D4" s="423"/>
    </row>
    <row r="5" spans="1:6" ht="25.5">
      <c r="A5" s="389">
        <v>45</v>
      </c>
      <c r="B5" s="419" t="s">
        <v>2727</v>
      </c>
      <c r="C5" s="421"/>
      <c r="D5" s="425"/>
      <c r="F5" s="444" t="str">
        <f>TRIM(A5)</f>
        <v>45</v>
      </c>
    </row>
    <row r="6" spans="1:6" ht="25.5">
      <c r="A6" s="390">
        <v>73887</v>
      </c>
      <c r="B6" s="418" t="s">
        <v>7911</v>
      </c>
      <c r="C6" s="420"/>
      <c r="D6" s="423"/>
      <c r="F6" s="444" t="str">
        <f>TRIM(A6)</f>
        <v>73887</v>
      </c>
    </row>
    <row r="7" spans="1:6" ht="38.25">
      <c r="A7" s="424" t="s">
        <v>4396</v>
      </c>
      <c r="B7" s="419" t="s">
        <v>7912</v>
      </c>
      <c r="C7" s="421" t="s">
        <v>86</v>
      </c>
      <c r="D7" s="425">
        <v>2.4500000000000002</v>
      </c>
      <c r="F7" s="444" t="str">
        <f>TRIM(A7)</f>
        <v>73887/001</v>
      </c>
    </row>
    <row r="8" spans="1:6" ht="38.25">
      <c r="A8" s="422" t="s">
        <v>4397</v>
      </c>
      <c r="B8" s="418" t="s">
        <v>7913</v>
      </c>
      <c r="C8" s="420" t="s">
        <v>86</v>
      </c>
      <c r="D8" s="423">
        <v>2.93</v>
      </c>
      <c r="F8" s="444" t="str">
        <f t="shared" ref="F8:F69" si="0">TRIM(A8)</f>
        <v>73887/002</v>
      </c>
    </row>
    <row r="9" spans="1:6" ht="38.25">
      <c r="A9" s="424" t="s">
        <v>4398</v>
      </c>
      <c r="B9" s="419" t="s">
        <v>7914</v>
      </c>
      <c r="C9" s="421" t="s">
        <v>86</v>
      </c>
      <c r="D9" s="425">
        <v>5.04</v>
      </c>
      <c r="F9" s="444" t="str">
        <f t="shared" si="0"/>
        <v>73887/003</v>
      </c>
    </row>
    <row r="10" spans="1:6" ht="38.25">
      <c r="A10" s="422" t="s">
        <v>4399</v>
      </c>
      <c r="B10" s="418" t="s">
        <v>7915</v>
      </c>
      <c r="C10" s="420" t="s">
        <v>86</v>
      </c>
      <c r="D10" s="423">
        <v>6.45</v>
      </c>
      <c r="F10" s="444" t="str">
        <f t="shared" si="0"/>
        <v>73887/004</v>
      </c>
    </row>
    <row r="11" spans="1:6" ht="38.25">
      <c r="A11" s="424" t="s">
        <v>4400</v>
      </c>
      <c r="B11" s="419" t="s">
        <v>7916</v>
      </c>
      <c r="C11" s="421" t="s">
        <v>86</v>
      </c>
      <c r="D11" s="425">
        <v>7.79</v>
      </c>
      <c r="F11" s="444" t="str">
        <f t="shared" si="0"/>
        <v>73887/005</v>
      </c>
    </row>
    <row r="12" spans="1:6" ht="38.25">
      <c r="A12" s="422" t="s">
        <v>4401</v>
      </c>
      <c r="B12" s="418" t="s">
        <v>7917</v>
      </c>
      <c r="C12" s="420" t="s">
        <v>86</v>
      </c>
      <c r="D12" s="423">
        <v>8.8000000000000007</v>
      </c>
      <c r="F12" s="444" t="str">
        <f t="shared" si="0"/>
        <v>73887/006</v>
      </c>
    </row>
    <row r="13" spans="1:6" ht="38.25">
      <c r="A13" s="424" t="s">
        <v>4402</v>
      </c>
      <c r="B13" s="419" t="s">
        <v>7918</v>
      </c>
      <c r="C13" s="421" t="s">
        <v>86</v>
      </c>
      <c r="D13" s="425">
        <v>10.27</v>
      </c>
      <c r="F13" s="444" t="str">
        <f t="shared" si="0"/>
        <v>73887/007</v>
      </c>
    </row>
    <row r="14" spans="1:6" ht="38.25">
      <c r="A14" s="422" t="s">
        <v>4403</v>
      </c>
      <c r="B14" s="418" t="s">
        <v>7919</v>
      </c>
      <c r="C14" s="420" t="s">
        <v>86</v>
      </c>
      <c r="D14" s="423">
        <v>11.75</v>
      </c>
      <c r="F14" s="444" t="str">
        <f t="shared" si="0"/>
        <v>73887/008</v>
      </c>
    </row>
    <row r="15" spans="1:6" ht="38.25">
      <c r="A15" s="424" t="s">
        <v>4404</v>
      </c>
      <c r="B15" s="419" t="s">
        <v>7920</v>
      </c>
      <c r="C15" s="421" t="s">
        <v>86</v>
      </c>
      <c r="D15" s="425">
        <v>13.21</v>
      </c>
      <c r="F15" s="444" t="str">
        <f t="shared" si="0"/>
        <v>73887/009</v>
      </c>
    </row>
    <row r="16" spans="1:6" ht="38.25">
      <c r="A16" s="422" t="s">
        <v>4405</v>
      </c>
      <c r="B16" s="418" t="s">
        <v>7921</v>
      </c>
      <c r="C16" s="420" t="s">
        <v>86</v>
      </c>
      <c r="D16" s="423">
        <v>14.63</v>
      </c>
      <c r="F16" s="444" t="str">
        <f t="shared" si="0"/>
        <v>73887/010</v>
      </c>
    </row>
    <row r="17" spans="1:6" ht="38.25">
      <c r="A17" s="424" t="s">
        <v>4406</v>
      </c>
      <c r="B17" s="419" t="s">
        <v>7922</v>
      </c>
      <c r="C17" s="421" t="s">
        <v>86</v>
      </c>
      <c r="D17" s="425">
        <v>17.62</v>
      </c>
      <c r="F17" s="444" t="str">
        <f t="shared" si="0"/>
        <v>73887/011</v>
      </c>
    </row>
    <row r="18" spans="1:6" ht="38.25">
      <c r="A18" s="422" t="s">
        <v>4407</v>
      </c>
      <c r="B18" s="418" t="s">
        <v>7923</v>
      </c>
      <c r="C18" s="420" t="s">
        <v>86</v>
      </c>
      <c r="D18" s="423">
        <v>22.19</v>
      </c>
      <c r="F18" s="444" t="str">
        <f t="shared" si="0"/>
        <v>73887/012</v>
      </c>
    </row>
    <row r="19" spans="1:6" ht="38.25">
      <c r="A19" s="424" t="s">
        <v>4408</v>
      </c>
      <c r="B19" s="419" t="s">
        <v>7924</v>
      </c>
      <c r="C19" s="421" t="s">
        <v>86</v>
      </c>
      <c r="D19" s="425">
        <v>25.52</v>
      </c>
      <c r="F19" s="444" t="str">
        <f t="shared" si="0"/>
        <v>73887/013</v>
      </c>
    </row>
    <row r="20" spans="1:6" ht="38.25">
      <c r="A20" s="422" t="s">
        <v>4409</v>
      </c>
      <c r="B20" s="418" t="s">
        <v>7925</v>
      </c>
      <c r="C20" s="420" t="s">
        <v>86</v>
      </c>
      <c r="D20" s="423">
        <v>29.77</v>
      </c>
      <c r="F20" s="444" t="str">
        <f t="shared" si="0"/>
        <v>73887/014</v>
      </c>
    </row>
    <row r="21" spans="1:6" ht="38.25">
      <c r="A21" s="424" t="s">
        <v>4410</v>
      </c>
      <c r="B21" s="419" t="s">
        <v>7926</v>
      </c>
      <c r="C21" s="421" t="s">
        <v>86</v>
      </c>
      <c r="D21" s="425">
        <v>31.95</v>
      </c>
      <c r="F21" s="444" t="str">
        <f t="shared" si="0"/>
        <v>73887/015</v>
      </c>
    </row>
    <row r="22" spans="1:6" ht="38.25">
      <c r="A22" s="422" t="s">
        <v>4411</v>
      </c>
      <c r="B22" s="418" t="s">
        <v>7927</v>
      </c>
      <c r="C22" s="420" t="s">
        <v>86</v>
      </c>
      <c r="D22" s="423">
        <v>37.89</v>
      </c>
      <c r="F22" s="444" t="str">
        <f t="shared" si="0"/>
        <v>73887/016</v>
      </c>
    </row>
    <row r="23" spans="1:6" ht="38.25">
      <c r="A23" s="424" t="s">
        <v>4412</v>
      </c>
      <c r="B23" s="419" t="s">
        <v>7928</v>
      </c>
      <c r="C23" s="421" t="s">
        <v>86</v>
      </c>
      <c r="D23" s="425">
        <v>44.72</v>
      </c>
      <c r="F23" s="444" t="str">
        <f t="shared" si="0"/>
        <v>73887/017</v>
      </c>
    </row>
    <row r="24" spans="1:6" ht="76.5">
      <c r="A24" s="390">
        <v>74213</v>
      </c>
      <c r="B24" s="418" t="s">
        <v>7929</v>
      </c>
      <c r="C24" s="420"/>
      <c r="D24" s="423"/>
      <c r="F24" s="444" t="str">
        <f t="shared" si="0"/>
        <v>74213</v>
      </c>
    </row>
    <row r="25" spans="1:6" ht="76.5">
      <c r="A25" s="424" t="s">
        <v>4413</v>
      </c>
      <c r="B25" s="419" t="s">
        <v>7930</v>
      </c>
      <c r="C25" s="421" t="s">
        <v>86</v>
      </c>
      <c r="D25" s="425">
        <v>17.940000000000001</v>
      </c>
      <c r="F25" s="444" t="str">
        <f t="shared" si="0"/>
        <v>74213/001</v>
      </c>
    </row>
    <row r="26" spans="1:6" ht="25.5">
      <c r="A26" s="390">
        <v>83655</v>
      </c>
      <c r="B26" s="418" t="s">
        <v>7931</v>
      </c>
      <c r="C26" s="420" t="s">
        <v>86</v>
      </c>
      <c r="D26" s="423">
        <v>2.27</v>
      </c>
      <c r="F26" s="444" t="str">
        <f t="shared" si="0"/>
        <v>83655</v>
      </c>
    </row>
    <row r="27" spans="1:6" ht="25.5">
      <c r="A27" s="389">
        <v>48</v>
      </c>
      <c r="B27" s="419" t="s">
        <v>2728</v>
      </c>
      <c r="C27" s="421"/>
      <c r="D27" s="425"/>
      <c r="F27" s="444" t="str">
        <f t="shared" si="0"/>
        <v>48</v>
      </c>
    </row>
    <row r="28" spans="1:6" ht="25.5">
      <c r="A28" s="390">
        <v>73840</v>
      </c>
      <c r="B28" s="418" t="s">
        <v>7932</v>
      </c>
      <c r="C28" s="420"/>
      <c r="D28" s="423"/>
      <c r="F28" s="444" t="str">
        <f t="shared" si="0"/>
        <v>73840</v>
      </c>
    </row>
    <row r="29" spans="1:6" ht="25.5">
      <c r="A29" s="424" t="s">
        <v>4414</v>
      </c>
      <c r="B29" s="419" t="s">
        <v>7933</v>
      </c>
      <c r="C29" s="421" t="s">
        <v>86</v>
      </c>
      <c r="D29" s="425">
        <v>2.84</v>
      </c>
      <c r="F29" s="444" t="str">
        <f t="shared" si="0"/>
        <v>73840/001</v>
      </c>
    </row>
    <row r="30" spans="1:6" ht="25.5">
      <c r="A30" s="422" t="s">
        <v>4415</v>
      </c>
      <c r="B30" s="418" t="s">
        <v>7934</v>
      </c>
      <c r="C30" s="420" t="s">
        <v>86</v>
      </c>
      <c r="D30" s="423">
        <v>3.04</v>
      </c>
      <c r="F30" s="444" t="str">
        <f t="shared" si="0"/>
        <v>73840/002</v>
      </c>
    </row>
    <row r="31" spans="1:6" ht="25.5">
      <c r="A31" s="424" t="s">
        <v>4416</v>
      </c>
      <c r="B31" s="419" t="s">
        <v>7935</v>
      </c>
      <c r="C31" s="421" t="s">
        <v>86</v>
      </c>
      <c r="D31" s="425">
        <v>3.25</v>
      </c>
      <c r="F31" s="444" t="str">
        <f t="shared" si="0"/>
        <v>73840/003</v>
      </c>
    </row>
    <row r="32" spans="1:6" ht="25.5">
      <c r="A32" s="422" t="s">
        <v>4417</v>
      </c>
      <c r="B32" s="418" t="s">
        <v>7936</v>
      </c>
      <c r="C32" s="420" t="s">
        <v>86</v>
      </c>
      <c r="D32" s="423">
        <v>3.65</v>
      </c>
      <c r="F32" s="444" t="str">
        <f t="shared" si="0"/>
        <v>73840/004</v>
      </c>
    </row>
    <row r="33" spans="1:6" ht="25.5">
      <c r="A33" s="424" t="s">
        <v>4418</v>
      </c>
      <c r="B33" s="419" t="s">
        <v>7937</v>
      </c>
      <c r="C33" s="421" t="s">
        <v>86</v>
      </c>
      <c r="D33" s="425">
        <v>4.0599999999999996</v>
      </c>
      <c r="F33" s="444" t="str">
        <f t="shared" si="0"/>
        <v>73840/005</v>
      </c>
    </row>
    <row r="34" spans="1:6" ht="25.5">
      <c r="A34" s="422" t="s">
        <v>4419</v>
      </c>
      <c r="B34" s="418" t="s">
        <v>7938</v>
      </c>
      <c r="C34" s="420" t="s">
        <v>86</v>
      </c>
      <c r="D34" s="423">
        <v>4.46</v>
      </c>
      <c r="F34" s="444" t="str">
        <f t="shared" si="0"/>
        <v>73840/006</v>
      </c>
    </row>
    <row r="35" spans="1:6" ht="25.5">
      <c r="A35" s="389">
        <v>73888</v>
      </c>
      <c r="B35" s="419" t="s">
        <v>7939</v>
      </c>
      <c r="C35" s="421"/>
      <c r="D35" s="425"/>
      <c r="F35" s="444" t="str">
        <f t="shared" si="0"/>
        <v>73888</v>
      </c>
    </row>
    <row r="36" spans="1:6" ht="38.25">
      <c r="A36" s="422" t="s">
        <v>4420</v>
      </c>
      <c r="B36" s="418" t="s">
        <v>7940</v>
      </c>
      <c r="C36" s="420" t="s">
        <v>86</v>
      </c>
      <c r="D36" s="423">
        <v>1.21</v>
      </c>
      <c r="F36" s="444" t="str">
        <f t="shared" si="0"/>
        <v>73888/001</v>
      </c>
    </row>
    <row r="37" spans="1:6" ht="38.25">
      <c r="A37" s="424" t="s">
        <v>4421</v>
      </c>
      <c r="B37" s="419" t="s">
        <v>7941</v>
      </c>
      <c r="C37" s="421" t="s">
        <v>86</v>
      </c>
      <c r="D37" s="425">
        <v>1.62</v>
      </c>
      <c r="F37" s="444" t="str">
        <f t="shared" si="0"/>
        <v>73888/002</v>
      </c>
    </row>
    <row r="38" spans="1:6" ht="38.25">
      <c r="A38" s="422" t="s">
        <v>4422</v>
      </c>
      <c r="B38" s="418" t="s">
        <v>11561</v>
      </c>
      <c r="C38" s="420" t="s">
        <v>86</v>
      </c>
      <c r="D38" s="423">
        <v>2.0299999999999998</v>
      </c>
      <c r="F38" s="444" t="str">
        <f t="shared" si="0"/>
        <v>73888/003</v>
      </c>
    </row>
    <row r="39" spans="1:6" ht="25.5">
      <c r="A39" s="424" t="s">
        <v>4423</v>
      </c>
      <c r="B39" s="419" t="s">
        <v>11562</v>
      </c>
      <c r="C39" s="421" t="s">
        <v>86</v>
      </c>
      <c r="D39" s="425">
        <v>2.4300000000000002</v>
      </c>
      <c r="F39" s="444" t="str">
        <f t="shared" si="0"/>
        <v>73888/004</v>
      </c>
    </row>
    <row r="40" spans="1:6" ht="25.5">
      <c r="A40" s="422" t="s">
        <v>4424</v>
      </c>
      <c r="B40" s="418" t="s">
        <v>11563</v>
      </c>
      <c r="C40" s="420" t="s">
        <v>86</v>
      </c>
      <c r="D40" s="423">
        <v>2.84</v>
      </c>
      <c r="F40" s="444" t="str">
        <f t="shared" si="0"/>
        <v>73888/005</v>
      </c>
    </row>
    <row r="41" spans="1:6" ht="25.5">
      <c r="A41" s="424" t="s">
        <v>4425</v>
      </c>
      <c r="B41" s="419" t="s">
        <v>11564</v>
      </c>
      <c r="C41" s="421" t="s">
        <v>86</v>
      </c>
      <c r="D41" s="425">
        <v>3.25</v>
      </c>
      <c r="F41" s="444" t="str">
        <f t="shared" si="0"/>
        <v>73888/006</v>
      </c>
    </row>
    <row r="42" spans="1:6" ht="25.5">
      <c r="A42" s="422" t="s">
        <v>4426</v>
      </c>
      <c r="B42" s="418" t="s">
        <v>11565</v>
      </c>
      <c r="C42" s="420" t="s">
        <v>86</v>
      </c>
      <c r="D42" s="423">
        <v>4.0599999999999996</v>
      </c>
      <c r="F42" s="444" t="str">
        <f t="shared" si="0"/>
        <v>73888/007</v>
      </c>
    </row>
    <row r="43" spans="1:6" ht="38.25">
      <c r="A43" s="424" t="s">
        <v>4427</v>
      </c>
      <c r="B43" s="419" t="s">
        <v>11566</v>
      </c>
      <c r="C43" s="421" t="s">
        <v>86</v>
      </c>
      <c r="D43" s="425">
        <v>4.46</v>
      </c>
      <c r="F43" s="444" t="str">
        <f t="shared" si="0"/>
        <v>73888/008</v>
      </c>
    </row>
    <row r="44" spans="1:6" ht="38.25">
      <c r="A44" s="422" t="s">
        <v>4428</v>
      </c>
      <c r="B44" s="418" t="s">
        <v>11567</v>
      </c>
      <c r="C44" s="420" t="s">
        <v>86</v>
      </c>
      <c r="D44" s="423">
        <v>6.05</v>
      </c>
      <c r="F44" s="444" t="str">
        <f t="shared" si="0"/>
        <v>73888/009</v>
      </c>
    </row>
    <row r="45" spans="1:6" ht="38.25">
      <c r="A45" s="424" t="s">
        <v>4429</v>
      </c>
      <c r="B45" s="419" t="s">
        <v>11568</v>
      </c>
      <c r="C45" s="421" t="s">
        <v>86</v>
      </c>
      <c r="D45" s="425">
        <v>6.67</v>
      </c>
      <c r="F45" s="444" t="str">
        <f t="shared" si="0"/>
        <v>73888/010</v>
      </c>
    </row>
    <row r="46" spans="1:6" ht="38.25">
      <c r="A46" s="422" t="s">
        <v>4430</v>
      </c>
      <c r="B46" s="418" t="s">
        <v>11569</v>
      </c>
      <c r="C46" s="420" t="s">
        <v>86</v>
      </c>
      <c r="D46" s="423">
        <v>7.46</v>
      </c>
      <c r="F46" s="444" t="str">
        <f t="shared" si="0"/>
        <v>73888/011</v>
      </c>
    </row>
    <row r="47" spans="1:6" ht="38.25">
      <c r="A47" s="424" t="s">
        <v>4431</v>
      </c>
      <c r="B47" s="419" t="s">
        <v>11570</v>
      </c>
      <c r="C47" s="421" t="s">
        <v>86</v>
      </c>
      <c r="D47" s="425">
        <v>8.1199999999999992</v>
      </c>
      <c r="F47" s="444" t="str">
        <f t="shared" si="0"/>
        <v>73888/012</v>
      </c>
    </row>
    <row r="48" spans="1:6" ht="38.25">
      <c r="A48" s="422" t="s">
        <v>4432</v>
      </c>
      <c r="B48" s="418" t="s">
        <v>11571</v>
      </c>
      <c r="C48" s="420" t="s">
        <v>86</v>
      </c>
      <c r="D48" s="423">
        <v>8.8699999999999992</v>
      </c>
      <c r="F48" s="444" t="str">
        <f t="shared" si="0"/>
        <v>73888/013</v>
      </c>
    </row>
    <row r="49" spans="1:6" ht="38.25">
      <c r="A49" s="424" t="s">
        <v>4433</v>
      </c>
      <c r="B49" s="419" t="s">
        <v>11572</v>
      </c>
      <c r="C49" s="421" t="s">
        <v>86</v>
      </c>
      <c r="D49" s="425">
        <v>9.58</v>
      </c>
      <c r="F49" s="444" t="str">
        <f t="shared" si="0"/>
        <v>73888/014</v>
      </c>
    </row>
    <row r="50" spans="1:6" ht="38.25">
      <c r="A50" s="422" t="s">
        <v>4434</v>
      </c>
      <c r="B50" s="418" t="s">
        <v>7942</v>
      </c>
      <c r="C50" s="420" t="s">
        <v>86</v>
      </c>
      <c r="D50" s="423">
        <v>10.199999999999999</v>
      </c>
      <c r="F50" s="444" t="str">
        <f t="shared" si="0"/>
        <v>73888/015</v>
      </c>
    </row>
    <row r="51" spans="1:6" ht="25.5">
      <c r="A51" s="389">
        <v>83652</v>
      </c>
      <c r="B51" s="419" t="s">
        <v>2729</v>
      </c>
      <c r="C51" s="421" t="s">
        <v>86</v>
      </c>
      <c r="D51" s="425">
        <v>64.540000000000006</v>
      </c>
      <c r="F51" s="444" t="str">
        <f t="shared" si="0"/>
        <v>83652</v>
      </c>
    </row>
    <row r="52" spans="1:6" ht="25.5">
      <c r="A52" s="390">
        <v>49</v>
      </c>
      <c r="B52" s="418" t="s">
        <v>2730</v>
      </c>
      <c r="C52" s="420"/>
      <c r="D52" s="423"/>
      <c r="F52" s="444" t="str">
        <f t="shared" si="0"/>
        <v>49</v>
      </c>
    </row>
    <row r="53" spans="1:6" ht="25.5">
      <c r="A53" s="389">
        <v>73725</v>
      </c>
      <c r="B53" s="419" t="s">
        <v>7943</v>
      </c>
      <c r="C53" s="421" t="s">
        <v>86</v>
      </c>
      <c r="D53" s="425">
        <v>22.38</v>
      </c>
      <c r="F53" s="444" t="str">
        <f t="shared" si="0"/>
        <v>73725</v>
      </c>
    </row>
    <row r="54" spans="1:6" ht="25.5">
      <c r="A54" s="390">
        <v>73726</v>
      </c>
      <c r="B54" s="418" t="s">
        <v>7944</v>
      </c>
      <c r="C54" s="420" t="s">
        <v>86</v>
      </c>
      <c r="D54" s="423">
        <v>18.690000000000001</v>
      </c>
      <c r="F54" s="444" t="str">
        <f t="shared" si="0"/>
        <v>73726</v>
      </c>
    </row>
    <row r="55" spans="1:6" ht="38.25">
      <c r="A55" s="389">
        <v>73727</v>
      </c>
      <c r="B55" s="419" t="s">
        <v>7945</v>
      </c>
      <c r="C55" s="421" t="s">
        <v>86</v>
      </c>
      <c r="D55" s="425">
        <v>13.74</v>
      </c>
      <c r="F55" s="444" t="str">
        <f t="shared" si="0"/>
        <v>73727</v>
      </c>
    </row>
    <row r="56" spans="1:6" ht="38.25">
      <c r="A56" s="390">
        <v>73728</v>
      </c>
      <c r="B56" s="418" t="s">
        <v>7946</v>
      </c>
      <c r="C56" s="420" t="s">
        <v>86</v>
      </c>
      <c r="D56" s="423">
        <v>12.46</v>
      </c>
      <c r="F56" s="444" t="str">
        <f t="shared" si="0"/>
        <v>73728</v>
      </c>
    </row>
    <row r="57" spans="1:6" ht="38.25">
      <c r="A57" s="389">
        <v>73729</v>
      </c>
      <c r="B57" s="419" t="s">
        <v>7947</v>
      </c>
      <c r="C57" s="421" t="s">
        <v>86</v>
      </c>
      <c r="D57" s="425">
        <v>9.14</v>
      </c>
      <c r="F57" s="444" t="str">
        <f t="shared" si="0"/>
        <v>73729</v>
      </c>
    </row>
    <row r="58" spans="1:6" ht="38.25">
      <c r="A58" s="390">
        <v>73731</v>
      </c>
      <c r="B58" s="418" t="s">
        <v>11573</v>
      </c>
      <c r="C58" s="420" t="s">
        <v>86</v>
      </c>
      <c r="D58" s="423">
        <v>5.31</v>
      </c>
      <c r="F58" s="444" t="str">
        <f t="shared" si="0"/>
        <v>73731</v>
      </c>
    </row>
    <row r="59" spans="1:6" ht="25.5">
      <c r="A59" s="389">
        <v>73812</v>
      </c>
      <c r="B59" s="419" t="s">
        <v>7948</v>
      </c>
      <c r="C59" s="421"/>
      <c r="D59" s="425"/>
      <c r="F59" s="444" t="str">
        <f t="shared" si="0"/>
        <v>73812</v>
      </c>
    </row>
    <row r="60" spans="1:6" ht="25.5">
      <c r="A60" s="422" t="s">
        <v>4435</v>
      </c>
      <c r="B60" s="418" t="s">
        <v>7949</v>
      </c>
      <c r="C60" s="420" t="s">
        <v>86</v>
      </c>
      <c r="D60" s="423">
        <v>7.68</v>
      </c>
      <c r="F60" s="444" t="str">
        <f t="shared" si="0"/>
        <v>73812/001</v>
      </c>
    </row>
    <row r="61" spans="1:6" ht="25.5">
      <c r="A61" s="389">
        <v>50</v>
      </c>
      <c r="B61" s="419" t="s">
        <v>2731</v>
      </c>
      <c r="C61" s="421"/>
      <c r="D61" s="425"/>
      <c r="F61" s="444" t="str">
        <f t="shared" si="0"/>
        <v>50</v>
      </c>
    </row>
    <row r="62" spans="1:6" ht="25.5">
      <c r="A62" s="390">
        <v>73684</v>
      </c>
      <c r="B62" s="418" t="s">
        <v>2732</v>
      </c>
      <c r="C62" s="420" t="s">
        <v>86</v>
      </c>
      <c r="D62" s="423">
        <v>20.91</v>
      </c>
      <c r="F62" s="444" t="str">
        <f t="shared" si="0"/>
        <v>73684</v>
      </c>
    </row>
    <row r="63" spans="1:6" ht="25.5">
      <c r="A63" s="389">
        <v>73811</v>
      </c>
      <c r="B63" s="419" t="s">
        <v>7950</v>
      </c>
      <c r="C63" s="421"/>
      <c r="D63" s="425"/>
      <c r="F63" s="444" t="str">
        <f t="shared" si="0"/>
        <v>73811</v>
      </c>
    </row>
    <row r="64" spans="1:6" ht="25.5">
      <c r="A64" s="422" t="s">
        <v>4436</v>
      </c>
      <c r="B64" s="418" t="s">
        <v>11574</v>
      </c>
      <c r="C64" s="420" t="s">
        <v>86</v>
      </c>
      <c r="D64" s="423">
        <v>9.99</v>
      </c>
      <c r="F64" s="444" t="str">
        <f t="shared" si="0"/>
        <v>73811/001</v>
      </c>
    </row>
    <row r="65" spans="1:6" ht="25.5">
      <c r="A65" s="424" t="s">
        <v>4437</v>
      </c>
      <c r="B65" s="419" t="s">
        <v>11575</v>
      </c>
      <c r="C65" s="421" t="s">
        <v>86</v>
      </c>
      <c r="D65" s="425">
        <v>15.08</v>
      </c>
      <c r="F65" s="444" t="str">
        <f t="shared" si="0"/>
        <v>73811/002</v>
      </c>
    </row>
    <row r="66" spans="1:6" ht="25.5">
      <c r="A66" s="422" t="s">
        <v>4438</v>
      </c>
      <c r="B66" s="418" t="s">
        <v>11576</v>
      </c>
      <c r="C66" s="420" t="s">
        <v>86</v>
      </c>
      <c r="D66" s="423">
        <v>18.260000000000002</v>
      </c>
      <c r="F66" s="444" t="str">
        <f t="shared" si="0"/>
        <v>73811/003</v>
      </c>
    </row>
    <row r="67" spans="1:6" ht="25.5">
      <c r="A67" s="424" t="s">
        <v>4439</v>
      </c>
      <c r="B67" s="419" t="s">
        <v>11577</v>
      </c>
      <c r="C67" s="421" t="s">
        <v>86</v>
      </c>
      <c r="D67" s="425">
        <v>21.08</v>
      </c>
      <c r="F67" s="444" t="str">
        <f t="shared" si="0"/>
        <v>73811/004</v>
      </c>
    </row>
    <row r="68" spans="1:6" ht="25.5">
      <c r="A68" s="422" t="s">
        <v>4440</v>
      </c>
      <c r="B68" s="418" t="s">
        <v>11578</v>
      </c>
      <c r="C68" s="420" t="s">
        <v>86</v>
      </c>
      <c r="D68" s="423">
        <v>24.29</v>
      </c>
      <c r="F68" s="444" t="str">
        <f t="shared" si="0"/>
        <v>73811/005</v>
      </c>
    </row>
    <row r="69" spans="1:6" ht="25.5">
      <c r="A69" s="389">
        <v>51</v>
      </c>
      <c r="B69" s="419" t="s">
        <v>2733</v>
      </c>
      <c r="C69" s="421"/>
      <c r="D69" s="425"/>
      <c r="F69" s="444" t="str">
        <f t="shared" si="0"/>
        <v>51</v>
      </c>
    </row>
    <row r="70" spans="1:6" ht="25.5">
      <c r="A70" s="390">
        <v>73879</v>
      </c>
      <c r="B70" s="418" t="s">
        <v>7951</v>
      </c>
      <c r="C70" s="420"/>
      <c r="D70" s="423"/>
      <c r="F70" s="444" t="str">
        <f t="shared" ref="F70:F133" si="1">TRIM(A70)</f>
        <v>73879</v>
      </c>
    </row>
    <row r="71" spans="1:6" ht="25.5">
      <c r="A71" s="424" t="s">
        <v>4130</v>
      </c>
      <c r="B71" s="419" t="s">
        <v>2734</v>
      </c>
      <c r="C71" s="421" t="s">
        <v>86</v>
      </c>
      <c r="D71" s="425">
        <v>18.63</v>
      </c>
      <c r="F71" s="444" t="str">
        <f t="shared" si="1"/>
        <v>73879/001</v>
      </c>
    </row>
    <row r="72" spans="1:6" ht="38.25">
      <c r="A72" s="422" t="s">
        <v>4131</v>
      </c>
      <c r="B72" s="418" t="s">
        <v>7952</v>
      </c>
      <c r="C72" s="420" t="s">
        <v>86</v>
      </c>
      <c r="D72" s="423">
        <v>28.55</v>
      </c>
      <c r="F72" s="444" t="str">
        <f t="shared" si="1"/>
        <v>73879/002</v>
      </c>
    </row>
    <row r="73" spans="1:6" ht="38.25">
      <c r="A73" s="424" t="s">
        <v>4132</v>
      </c>
      <c r="B73" s="419" t="s">
        <v>7953</v>
      </c>
      <c r="C73" s="421" t="s">
        <v>86</v>
      </c>
      <c r="D73" s="425">
        <v>43.36</v>
      </c>
      <c r="F73" s="444" t="str">
        <f t="shared" si="1"/>
        <v>73879/003</v>
      </c>
    </row>
    <row r="74" spans="1:6" ht="38.25">
      <c r="A74" s="422" t="s">
        <v>4441</v>
      </c>
      <c r="B74" s="418" t="s">
        <v>7954</v>
      </c>
      <c r="C74" s="420" t="s">
        <v>86</v>
      </c>
      <c r="D74" s="423">
        <v>56.05</v>
      </c>
      <c r="F74" s="444" t="str">
        <f t="shared" si="1"/>
        <v>73879/004</v>
      </c>
    </row>
    <row r="75" spans="1:6" ht="38.25">
      <c r="A75" s="424" t="s">
        <v>4442</v>
      </c>
      <c r="B75" s="419" t="s">
        <v>7955</v>
      </c>
      <c r="C75" s="421" t="s">
        <v>86</v>
      </c>
      <c r="D75" s="425">
        <v>81.48</v>
      </c>
      <c r="F75" s="444" t="str">
        <f t="shared" si="1"/>
        <v>73879/005</v>
      </c>
    </row>
    <row r="76" spans="1:6" ht="38.25">
      <c r="A76" s="422" t="s">
        <v>4443</v>
      </c>
      <c r="B76" s="418" t="s">
        <v>7956</v>
      </c>
      <c r="C76" s="420" t="s">
        <v>86</v>
      </c>
      <c r="D76" s="423">
        <v>90.69</v>
      </c>
      <c r="F76" s="444" t="str">
        <f t="shared" si="1"/>
        <v>73879/006</v>
      </c>
    </row>
    <row r="77" spans="1:6" ht="38.25">
      <c r="A77" s="424" t="s">
        <v>4444</v>
      </c>
      <c r="B77" s="419" t="s">
        <v>7957</v>
      </c>
      <c r="C77" s="421" t="s">
        <v>86</v>
      </c>
      <c r="D77" s="425">
        <v>129.33000000000001</v>
      </c>
      <c r="F77" s="444" t="str">
        <f t="shared" si="1"/>
        <v>73879/007</v>
      </c>
    </row>
    <row r="78" spans="1:6" ht="38.25">
      <c r="A78" s="422" t="s">
        <v>4445</v>
      </c>
      <c r="B78" s="418" t="s">
        <v>7958</v>
      </c>
      <c r="C78" s="420" t="s">
        <v>86</v>
      </c>
      <c r="D78" s="423">
        <v>141.71</v>
      </c>
      <c r="F78" s="444" t="str">
        <f t="shared" si="1"/>
        <v>73879/008</v>
      </c>
    </row>
    <row r="79" spans="1:6" ht="38.25">
      <c r="A79" s="424" t="s">
        <v>4446</v>
      </c>
      <c r="B79" s="419" t="s">
        <v>7959</v>
      </c>
      <c r="C79" s="421" t="s">
        <v>86</v>
      </c>
      <c r="D79" s="425">
        <v>190.36</v>
      </c>
      <c r="F79" s="444" t="str">
        <f t="shared" si="1"/>
        <v>73879/009</v>
      </c>
    </row>
    <row r="80" spans="1:6" ht="25.5">
      <c r="A80" s="390">
        <v>52</v>
      </c>
      <c r="B80" s="418" t="s">
        <v>2735</v>
      </c>
      <c r="C80" s="420"/>
      <c r="D80" s="423"/>
      <c r="F80" s="444" t="str">
        <f t="shared" si="1"/>
        <v>52</v>
      </c>
    </row>
    <row r="81" spans="1:6" ht="38.25">
      <c r="A81" s="389">
        <v>73718</v>
      </c>
      <c r="B81" s="419" t="s">
        <v>7960</v>
      </c>
      <c r="C81" s="421" t="s">
        <v>86</v>
      </c>
      <c r="D81" s="425">
        <v>224.46</v>
      </c>
      <c r="F81" s="444" t="str">
        <f t="shared" si="1"/>
        <v>73718</v>
      </c>
    </row>
    <row r="82" spans="1:6" ht="38.25">
      <c r="A82" s="390">
        <v>73719</v>
      </c>
      <c r="B82" s="418" t="s">
        <v>7961</v>
      </c>
      <c r="C82" s="420" t="s">
        <v>86</v>
      </c>
      <c r="D82" s="423">
        <v>143.66</v>
      </c>
      <c r="F82" s="444" t="str">
        <f t="shared" si="1"/>
        <v>73719</v>
      </c>
    </row>
    <row r="83" spans="1:6" ht="38.25">
      <c r="A83" s="389">
        <v>73720</v>
      </c>
      <c r="B83" s="419" t="s">
        <v>11579</v>
      </c>
      <c r="C83" s="421" t="s">
        <v>86</v>
      </c>
      <c r="D83" s="425">
        <v>77.23</v>
      </c>
      <c r="F83" s="444" t="str">
        <f t="shared" si="1"/>
        <v>73720</v>
      </c>
    </row>
    <row r="84" spans="1:6" ht="38.25">
      <c r="A84" s="390">
        <v>73721</v>
      </c>
      <c r="B84" s="418" t="s">
        <v>7962</v>
      </c>
      <c r="C84" s="420" t="s">
        <v>86</v>
      </c>
      <c r="D84" s="423">
        <v>115.6</v>
      </c>
      <c r="F84" s="444" t="str">
        <f t="shared" si="1"/>
        <v>73721</v>
      </c>
    </row>
    <row r="85" spans="1:6" ht="38.25">
      <c r="A85" s="389">
        <v>73722</v>
      </c>
      <c r="B85" s="419" t="s">
        <v>11580</v>
      </c>
      <c r="C85" s="421" t="s">
        <v>86</v>
      </c>
      <c r="D85" s="425">
        <v>37.28</v>
      </c>
      <c r="F85" s="444" t="str">
        <f t="shared" si="1"/>
        <v>73722</v>
      </c>
    </row>
    <row r="86" spans="1:6" ht="38.25">
      <c r="A86" s="390">
        <v>73723</v>
      </c>
      <c r="B86" s="418" t="s">
        <v>11581</v>
      </c>
      <c r="C86" s="420" t="s">
        <v>86</v>
      </c>
      <c r="D86" s="423">
        <v>29.08</v>
      </c>
      <c r="F86" s="444" t="str">
        <f t="shared" si="1"/>
        <v>73723</v>
      </c>
    </row>
    <row r="87" spans="1:6" ht="38.25">
      <c r="A87" s="389">
        <v>73724</v>
      </c>
      <c r="B87" s="419" t="s">
        <v>11582</v>
      </c>
      <c r="C87" s="421" t="s">
        <v>86</v>
      </c>
      <c r="D87" s="425">
        <v>19.170000000000002</v>
      </c>
      <c r="F87" s="444" t="str">
        <f t="shared" si="1"/>
        <v>73724</v>
      </c>
    </row>
    <row r="88" spans="1:6" ht="38.25">
      <c r="A88" s="390">
        <v>73730</v>
      </c>
      <c r="B88" s="418" t="s">
        <v>11583</v>
      </c>
      <c r="C88" s="420" t="s">
        <v>86</v>
      </c>
      <c r="D88" s="423">
        <v>13.48</v>
      </c>
      <c r="F88" s="444" t="str">
        <f t="shared" si="1"/>
        <v>73730</v>
      </c>
    </row>
    <row r="89" spans="1:6" ht="25.5">
      <c r="A89" s="389">
        <v>53</v>
      </c>
      <c r="B89" s="419" t="s">
        <v>2736</v>
      </c>
      <c r="C89" s="421"/>
      <c r="D89" s="425"/>
      <c r="F89" s="444" t="str">
        <f t="shared" si="1"/>
        <v>53</v>
      </c>
    </row>
    <row r="90" spans="1:6" ht="25.5">
      <c r="A90" s="390">
        <v>73606</v>
      </c>
      <c r="B90" s="418" t="s">
        <v>2737</v>
      </c>
      <c r="C90" s="420" t="s">
        <v>89</v>
      </c>
      <c r="D90" s="423">
        <v>92.61</v>
      </c>
      <c r="F90" s="444" t="str">
        <f t="shared" si="1"/>
        <v>73606</v>
      </c>
    </row>
    <row r="91" spans="1:6" ht="25.5">
      <c r="A91" s="389">
        <v>73607</v>
      </c>
      <c r="B91" s="419" t="s">
        <v>2738</v>
      </c>
      <c r="C91" s="421" t="s">
        <v>89</v>
      </c>
      <c r="D91" s="425">
        <v>61.74</v>
      </c>
      <c r="F91" s="444" t="str">
        <f t="shared" si="1"/>
        <v>73607</v>
      </c>
    </row>
    <row r="92" spans="1:6" ht="25.5">
      <c r="A92" s="390">
        <v>83622</v>
      </c>
      <c r="B92" s="418" t="s">
        <v>7963</v>
      </c>
      <c r="C92" s="420" t="s">
        <v>86</v>
      </c>
      <c r="D92" s="423">
        <v>177.5</v>
      </c>
      <c r="F92" s="444" t="str">
        <f t="shared" si="1"/>
        <v>83622</v>
      </c>
    </row>
    <row r="93" spans="1:6" ht="25.5">
      <c r="A93" s="389">
        <v>83623</v>
      </c>
      <c r="B93" s="419" t="s">
        <v>7964</v>
      </c>
      <c r="C93" s="421" t="s">
        <v>86</v>
      </c>
      <c r="D93" s="425">
        <v>130.66999999999999</v>
      </c>
      <c r="F93" s="444" t="str">
        <f t="shared" si="1"/>
        <v>83623</v>
      </c>
    </row>
    <row r="94" spans="1:6" ht="25.5">
      <c r="A94" s="390">
        <v>83624</v>
      </c>
      <c r="B94" s="418" t="s">
        <v>7965</v>
      </c>
      <c r="C94" s="420" t="s">
        <v>86</v>
      </c>
      <c r="D94" s="423">
        <v>66.22</v>
      </c>
      <c r="F94" s="444" t="str">
        <f t="shared" si="1"/>
        <v>83624</v>
      </c>
    </row>
    <row r="95" spans="1:6" ht="25.5">
      <c r="A95" s="389">
        <v>83626</v>
      </c>
      <c r="B95" s="419" t="s">
        <v>7966</v>
      </c>
      <c r="C95" s="421" t="s">
        <v>86</v>
      </c>
      <c r="D95" s="425">
        <v>51.19</v>
      </c>
      <c r="F95" s="444" t="str">
        <f t="shared" si="1"/>
        <v>83626</v>
      </c>
    </row>
    <row r="96" spans="1:6" ht="38.25">
      <c r="A96" s="390">
        <v>83627</v>
      </c>
      <c r="B96" s="418" t="s">
        <v>7967</v>
      </c>
      <c r="C96" s="420" t="s">
        <v>89</v>
      </c>
      <c r="D96" s="423">
        <v>526.96</v>
      </c>
      <c r="F96" s="444" t="str">
        <f t="shared" si="1"/>
        <v>83627</v>
      </c>
    </row>
    <row r="97" spans="1:6" ht="51">
      <c r="A97" s="389">
        <v>83724</v>
      </c>
      <c r="B97" s="419" t="s">
        <v>7968</v>
      </c>
      <c r="C97" s="421" t="s">
        <v>54</v>
      </c>
      <c r="D97" s="425">
        <v>1.21</v>
      </c>
      <c r="F97" s="444" t="str">
        <f t="shared" si="1"/>
        <v>83724</v>
      </c>
    </row>
    <row r="98" spans="1:6" ht="51">
      <c r="A98" s="390">
        <v>83725</v>
      </c>
      <c r="B98" s="418" t="s">
        <v>11584</v>
      </c>
      <c r="C98" s="420" t="s">
        <v>54</v>
      </c>
      <c r="D98" s="423">
        <v>0.82</v>
      </c>
      <c r="F98" s="444" t="str">
        <f t="shared" si="1"/>
        <v>83725</v>
      </c>
    </row>
    <row r="99" spans="1:6" ht="51">
      <c r="A99" s="389">
        <v>83726</v>
      </c>
      <c r="B99" s="419" t="s">
        <v>11585</v>
      </c>
      <c r="C99" s="421" t="s">
        <v>54</v>
      </c>
      <c r="D99" s="425">
        <v>0.59</v>
      </c>
      <c r="F99" s="444" t="str">
        <f t="shared" si="1"/>
        <v>83726</v>
      </c>
    </row>
    <row r="100" spans="1:6" ht="25.5">
      <c r="A100" s="390">
        <v>230</v>
      </c>
      <c r="B100" s="418" t="s">
        <v>2739</v>
      </c>
      <c r="C100" s="420"/>
      <c r="D100" s="423"/>
      <c r="F100" s="444" t="str">
        <f t="shared" si="1"/>
        <v>230</v>
      </c>
    </row>
    <row r="101" spans="1:6" ht="76.5">
      <c r="A101" s="389">
        <v>74215</v>
      </c>
      <c r="B101" s="419" t="s">
        <v>7969</v>
      </c>
      <c r="C101" s="421"/>
      <c r="D101" s="425"/>
      <c r="F101" s="444" t="str">
        <f t="shared" si="1"/>
        <v>74215</v>
      </c>
    </row>
    <row r="102" spans="1:6" ht="76.5">
      <c r="A102" s="422" t="s">
        <v>4447</v>
      </c>
      <c r="B102" s="418" t="s">
        <v>11586</v>
      </c>
      <c r="C102" s="420" t="s">
        <v>86</v>
      </c>
      <c r="D102" s="423">
        <v>104.38</v>
      </c>
      <c r="F102" s="444" t="str">
        <f t="shared" si="1"/>
        <v>74215/001</v>
      </c>
    </row>
    <row r="103" spans="1:6" ht="76.5">
      <c r="A103" s="424" t="s">
        <v>4448</v>
      </c>
      <c r="B103" s="419" t="s">
        <v>11587</v>
      </c>
      <c r="C103" s="421" t="s">
        <v>86</v>
      </c>
      <c r="D103" s="425">
        <v>61.44</v>
      </c>
      <c r="F103" s="444" t="str">
        <f t="shared" si="1"/>
        <v>74215/002</v>
      </c>
    </row>
    <row r="104" spans="1:6" ht="76.5">
      <c r="A104" s="422" t="s">
        <v>4449</v>
      </c>
      <c r="B104" s="418" t="s">
        <v>11588</v>
      </c>
      <c r="C104" s="420" t="s">
        <v>86</v>
      </c>
      <c r="D104" s="423">
        <v>36.17</v>
      </c>
      <c r="F104" s="444" t="str">
        <f t="shared" si="1"/>
        <v>74215/003</v>
      </c>
    </row>
    <row r="105" spans="1:6">
      <c r="A105" s="389">
        <v>253</v>
      </c>
      <c r="B105" s="419" t="s">
        <v>2740</v>
      </c>
      <c r="C105" s="421"/>
      <c r="D105" s="425"/>
      <c r="F105" s="444" t="str">
        <f t="shared" si="1"/>
        <v>253</v>
      </c>
    </row>
    <row r="106" spans="1:6" ht="25.5">
      <c r="A106" s="390">
        <v>83520</v>
      </c>
      <c r="B106" s="418" t="s">
        <v>7970</v>
      </c>
      <c r="C106" s="420" t="s">
        <v>89</v>
      </c>
      <c r="D106" s="423">
        <v>57.24</v>
      </c>
      <c r="F106" s="444" t="str">
        <f t="shared" si="1"/>
        <v>83520</v>
      </c>
    </row>
    <row r="107" spans="1:6" ht="25.5">
      <c r="A107" s="389">
        <v>83531</v>
      </c>
      <c r="B107" s="419" t="s">
        <v>7971</v>
      </c>
      <c r="C107" s="421" t="s">
        <v>89</v>
      </c>
      <c r="D107" s="425">
        <v>136.27000000000001</v>
      </c>
      <c r="F107" s="444" t="str">
        <f t="shared" si="1"/>
        <v>83531</v>
      </c>
    </row>
    <row r="108" spans="1:6" ht="25.5">
      <c r="A108" s="390">
        <v>83535</v>
      </c>
      <c r="B108" s="418" t="s">
        <v>7972</v>
      </c>
      <c r="C108" s="420" t="s">
        <v>89</v>
      </c>
      <c r="D108" s="423">
        <v>112.62</v>
      </c>
      <c r="F108" s="444" t="str">
        <f t="shared" si="1"/>
        <v>83535</v>
      </c>
    </row>
    <row r="109" spans="1:6">
      <c r="A109" s="389">
        <v>254</v>
      </c>
      <c r="B109" s="419" t="s">
        <v>2741</v>
      </c>
      <c r="C109" s="421"/>
      <c r="D109" s="425"/>
      <c r="F109" s="444" t="str">
        <f t="shared" si="1"/>
        <v>254</v>
      </c>
    </row>
    <row r="110" spans="1:6" ht="25.5">
      <c r="A110" s="390">
        <v>73884</v>
      </c>
      <c r="B110" s="418" t="s">
        <v>7973</v>
      </c>
      <c r="C110" s="420"/>
      <c r="D110" s="423"/>
      <c r="F110" s="444" t="str">
        <f t="shared" si="1"/>
        <v>73884</v>
      </c>
    </row>
    <row r="111" spans="1:6" ht="25.5">
      <c r="A111" s="424" t="s">
        <v>4450</v>
      </c>
      <c r="B111" s="419" t="s">
        <v>2742</v>
      </c>
      <c r="C111" s="421" t="s">
        <v>89</v>
      </c>
      <c r="D111" s="425">
        <v>42.71</v>
      </c>
      <c r="F111" s="444" t="str">
        <f t="shared" si="1"/>
        <v>73884/001</v>
      </c>
    </row>
    <row r="112" spans="1:6" ht="25.5">
      <c r="A112" s="422" t="s">
        <v>4451</v>
      </c>
      <c r="B112" s="418" t="s">
        <v>2743</v>
      </c>
      <c r="C112" s="420" t="s">
        <v>89</v>
      </c>
      <c r="D112" s="423">
        <v>65.53</v>
      </c>
      <c r="F112" s="444" t="str">
        <f t="shared" si="1"/>
        <v>73884/002</v>
      </c>
    </row>
    <row r="113" spans="1:6" ht="25.5">
      <c r="A113" s="424" t="s">
        <v>4452</v>
      </c>
      <c r="B113" s="419" t="s">
        <v>2744</v>
      </c>
      <c r="C113" s="421" t="s">
        <v>89</v>
      </c>
      <c r="D113" s="425">
        <v>81.91</v>
      </c>
      <c r="F113" s="444" t="str">
        <f t="shared" si="1"/>
        <v>73884/003</v>
      </c>
    </row>
    <row r="114" spans="1:6" ht="25.5">
      <c r="A114" s="422" t="s">
        <v>4453</v>
      </c>
      <c r="B114" s="418" t="s">
        <v>2745</v>
      </c>
      <c r="C114" s="420" t="s">
        <v>89</v>
      </c>
      <c r="D114" s="423">
        <v>354.22</v>
      </c>
      <c r="F114" s="444" t="str">
        <f t="shared" si="1"/>
        <v>73884/004</v>
      </c>
    </row>
    <row r="115" spans="1:6" ht="25.5">
      <c r="A115" s="424" t="s">
        <v>4454</v>
      </c>
      <c r="B115" s="419" t="s">
        <v>2746</v>
      </c>
      <c r="C115" s="421" t="s">
        <v>89</v>
      </c>
      <c r="D115" s="425">
        <v>413.26</v>
      </c>
      <c r="F115" s="444" t="str">
        <f t="shared" si="1"/>
        <v>73884/005</v>
      </c>
    </row>
    <row r="116" spans="1:6" ht="25.5">
      <c r="A116" s="422" t="s">
        <v>4455</v>
      </c>
      <c r="B116" s="418" t="s">
        <v>2747</v>
      </c>
      <c r="C116" s="420" t="s">
        <v>89</v>
      </c>
      <c r="D116" s="423">
        <v>501.81</v>
      </c>
      <c r="F116" s="444" t="str">
        <f t="shared" si="1"/>
        <v>73884/006</v>
      </c>
    </row>
    <row r="117" spans="1:6" ht="25.5">
      <c r="A117" s="424" t="s">
        <v>4456</v>
      </c>
      <c r="B117" s="419" t="s">
        <v>2748</v>
      </c>
      <c r="C117" s="421" t="s">
        <v>89</v>
      </c>
      <c r="D117" s="425">
        <v>560.85</v>
      </c>
      <c r="F117" s="444" t="str">
        <f t="shared" si="1"/>
        <v>73884/007</v>
      </c>
    </row>
    <row r="118" spans="1:6" ht="25.5">
      <c r="A118" s="422" t="s">
        <v>4457</v>
      </c>
      <c r="B118" s="418" t="s">
        <v>2749</v>
      </c>
      <c r="C118" s="420" t="s">
        <v>89</v>
      </c>
      <c r="D118" s="423">
        <v>590.37</v>
      </c>
      <c r="F118" s="444" t="str">
        <f t="shared" si="1"/>
        <v>73884/008</v>
      </c>
    </row>
    <row r="119" spans="1:6" ht="25.5">
      <c r="A119" s="424" t="s">
        <v>4458</v>
      </c>
      <c r="B119" s="419" t="s">
        <v>2750</v>
      </c>
      <c r="C119" s="421" t="s">
        <v>89</v>
      </c>
      <c r="D119" s="425">
        <v>649.41</v>
      </c>
      <c r="F119" s="444" t="str">
        <f t="shared" si="1"/>
        <v>73884/009</v>
      </c>
    </row>
    <row r="120" spans="1:6" ht="25.5">
      <c r="A120" s="422" t="s">
        <v>4459</v>
      </c>
      <c r="B120" s="418" t="s">
        <v>2751</v>
      </c>
      <c r="C120" s="420" t="s">
        <v>89</v>
      </c>
      <c r="D120" s="423">
        <v>678.92</v>
      </c>
      <c r="F120" s="444" t="str">
        <f t="shared" si="1"/>
        <v>73884/010</v>
      </c>
    </row>
    <row r="121" spans="1:6" ht="25.5">
      <c r="A121" s="424" t="s">
        <v>4460</v>
      </c>
      <c r="B121" s="419" t="s">
        <v>2752</v>
      </c>
      <c r="C121" s="421" t="s">
        <v>89</v>
      </c>
      <c r="D121" s="425">
        <v>737.96</v>
      </c>
      <c r="F121" s="444" t="str">
        <f t="shared" si="1"/>
        <v>73884/011</v>
      </c>
    </row>
    <row r="122" spans="1:6" ht="25.5">
      <c r="A122" s="422" t="s">
        <v>4461</v>
      </c>
      <c r="B122" s="418" t="s">
        <v>2753</v>
      </c>
      <c r="C122" s="420" t="s">
        <v>89</v>
      </c>
      <c r="D122" s="423">
        <v>797</v>
      </c>
      <c r="F122" s="444" t="str">
        <f t="shared" si="1"/>
        <v>73884/012</v>
      </c>
    </row>
    <row r="123" spans="1:6" ht="25.5">
      <c r="A123" s="424" t="s">
        <v>4462</v>
      </c>
      <c r="B123" s="419" t="s">
        <v>2754</v>
      </c>
      <c r="C123" s="421" t="s">
        <v>89</v>
      </c>
      <c r="D123" s="425">
        <v>888.94</v>
      </c>
      <c r="F123" s="444" t="str">
        <f t="shared" si="1"/>
        <v>73884/013</v>
      </c>
    </row>
    <row r="124" spans="1:6" ht="25.5">
      <c r="A124" s="422" t="s">
        <v>4463</v>
      </c>
      <c r="B124" s="418" t="s">
        <v>7974</v>
      </c>
      <c r="C124" s="420" t="s">
        <v>89</v>
      </c>
      <c r="D124" s="423">
        <v>888.94</v>
      </c>
      <c r="F124" s="444" t="str">
        <f t="shared" si="1"/>
        <v>73884/014</v>
      </c>
    </row>
    <row r="125" spans="1:6" ht="25.5">
      <c r="A125" s="424" t="s">
        <v>4464</v>
      </c>
      <c r="B125" s="419" t="s">
        <v>2755</v>
      </c>
      <c r="C125" s="421" t="s">
        <v>89</v>
      </c>
      <c r="D125" s="425">
        <v>920.69</v>
      </c>
      <c r="F125" s="444" t="str">
        <f t="shared" si="1"/>
        <v>73884/015</v>
      </c>
    </row>
    <row r="126" spans="1:6" ht="25.5">
      <c r="A126" s="422" t="s">
        <v>4465</v>
      </c>
      <c r="B126" s="418" t="s">
        <v>2756</v>
      </c>
      <c r="C126" s="420" t="s">
        <v>89</v>
      </c>
      <c r="D126" s="423">
        <v>1015.93</v>
      </c>
      <c r="F126" s="444" t="str">
        <f t="shared" si="1"/>
        <v>73884/016</v>
      </c>
    </row>
    <row r="127" spans="1:6" ht="25.5">
      <c r="A127" s="389">
        <v>73885</v>
      </c>
      <c r="B127" s="419" t="s">
        <v>7975</v>
      </c>
      <c r="C127" s="421"/>
      <c r="D127" s="425"/>
      <c r="F127" s="444" t="str">
        <f t="shared" si="1"/>
        <v>73885</v>
      </c>
    </row>
    <row r="128" spans="1:6" ht="25.5">
      <c r="A128" s="422" t="s">
        <v>4466</v>
      </c>
      <c r="B128" s="418" t="s">
        <v>2757</v>
      </c>
      <c r="C128" s="420" t="s">
        <v>89</v>
      </c>
      <c r="D128" s="423">
        <v>20.309999999999999</v>
      </c>
      <c r="F128" s="444" t="str">
        <f t="shared" si="1"/>
        <v>73885/001</v>
      </c>
    </row>
    <row r="129" spans="1:6" ht="25.5">
      <c r="A129" s="424" t="s">
        <v>4467</v>
      </c>
      <c r="B129" s="419" t="s">
        <v>2758</v>
      </c>
      <c r="C129" s="421" t="s">
        <v>89</v>
      </c>
      <c r="D129" s="425">
        <v>24.57</v>
      </c>
      <c r="F129" s="444" t="str">
        <f t="shared" si="1"/>
        <v>73885/002</v>
      </c>
    </row>
    <row r="130" spans="1:6" ht="25.5">
      <c r="A130" s="422" t="s">
        <v>4468</v>
      </c>
      <c r="B130" s="418" t="s">
        <v>2759</v>
      </c>
      <c r="C130" s="420" t="s">
        <v>89</v>
      </c>
      <c r="D130" s="423">
        <v>27.85</v>
      </c>
      <c r="F130" s="444" t="str">
        <f t="shared" si="1"/>
        <v>73885/003</v>
      </c>
    </row>
    <row r="131" spans="1:6" ht="25.5">
      <c r="A131" s="424" t="s">
        <v>4469</v>
      </c>
      <c r="B131" s="419" t="s">
        <v>2760</v>
      </c>
      <c r="C131" s="421" t="s">
        <v>89</v>
      </c>
      <c r="D131" s="425">
        <v>129.88</v>
      </c>
      <c r="F131" s="444" t="str">
        <f t="shared" si="1"/>
        <v>73885/004</v>
      </c>
    </row>
    <row r="132" spans="1:6" ht="25.5">
      <c r="A132" s="422" t="s">
        <v>4470</v>
      </c>
      <c r="B132" s="418" t="s">
        <v>2761</v>
      </c>
      <c r="C132" s="420" t="s">
        <v>89</v>
      </c>
      <c r="D132" s="423">
        <v>168.25</v>
      </c>
      <c r="F132" s="444" t="str">
        <f t="shared" si="1"/>
        <v>73885/005</v>
      </c>
    </row>
    <row r="133" spans="1:6" ht="25.5">
      <c r="A133" s="424" t="s">
        <v>4471</v>
      </c>
      <c r="B133" s="419" t="s">
        <v>2762</v>
      </c>
      <c r="C133" s="421" t="s">
        <v>89</v>
      </c>
      <c r="D133" s="425">
        <v>197.77</v>
      </c>
      <c r="F133" s="444" t="str">
        <f t="shared" si="1"/>
        <v>73885/006</v>
      </c>
    </row>
    <row r="134" spans="1:6" ht="25.5">
      <c r="A134" s="422" t="s">
        <v>4472</v>
      </c>
      <c r="B134" s="418" t="s">
        <v>2763</v>
      </c>
      <c r="C134" s="420" t="s">
        <v>89</v>
      </c>
      <c r="D134" s="423">
        <v>215.48</v>
      </c>
      <c r="F134" s="444" t="str">
        <f t="shared" ref="F134:F197" si="2">TRIM(A134)</f>
        <v>73885/007</v>
      </c>
    </row>
    <row r="135" spans="1:6" ht="25.5">
      <c r="A135" s="424" t="s">
        <v>4473</v>
      </c>
      <c r="B135" s="419" t="s">
        <v>2764</v>
      </c>
      <c r="C135" s="421" t="s">
        <v>89</v>
      </c>
      <c r="D135" s="425">
        <v>236.14</v>
      </c>
      <c r="F135" s="444" t="str">
        <f t="shared" si="2"/>
        <v>73885/008</v>
      </c>
    </row>
    <row r="136" spans="1:6" ht="25.5">
      <c r="A136" s="422" t="s">
        <v>4474</v>
      </c>
      <c r="B136" s="418" t="s">
        <v>2765</v>
      </c>
      <c r="C136" s="420" t="s">
        <v>89</v>
      </c>
      <c r="D136" s="423">
        <v>259.76</v>
      </c>
      <c r="F136" s="444" t="str">
        <f t="shared" si="2"/>
        <v>73885/009</v>
      </c>
    </row>
    <row r="137" spans="1:6" ht="25.5">
      <c r="A137" s="424" t="s">
        <v>4475</v>
      </c>
      <c r="B137" s="419" t="s">
        <v>2766</v>
      </c>
      <c r="C137" s="421" t="s">
        <v>89</v>
      </c>
      <c r="D137" s="425">
        <v>280.42</v>
      </c>
      <c r="F137" s="444" t="str">
        <f t="shared" si="2"/>
        <v>73885/010</v>
      </c>
    </row>
    <row r="138" spans="1:6" ht="25.5">
      <c r="A138" s="422" t="s">
        <v>4476</v>
      </c>
      <c r="B138" s="418" t="s">
        <v>2767</v>
      </c>
      <c r="C138" s="420" t="s">
        <v>89</v>
      </c>
      <c r="D138" s="423">
        <v>295.18</v>
      </c>
      <c r="F138" s="444" t="str">
        <f t="shared" si="2"/>
        <v>73885/011</v>
      </c>
    </row>
    <row r="139" spans="1:6" ht="25.5">
      <c r="A139" s="424" t="s">
        <v>4477</v>
      </c>
      <c r="B139" s="419" t="s">
        <v>2768</v>
      </c>
      <c r="C139" s="421" t="s">
        <v>89</v>
      </c>
      <c r="D139" s="425">
        <v>336.51</v>
      </c>
      <c r="F139" s="444" t="str">
        <f t="shared" si="2"/>
        <v>73885/012</v>
      </c>
    </row>
    <row r="140" spans="1:6" ht="25.5">
      <c r="A140" s="390">
        <v>292</v>
      </c>
      <c r="B140" s="418" t="s">
        <v>2769</v>
      </c>
      <c r="C140" s="420"/>
      <c r="D140" s="423"/>
      <c r="F140" s="444" t="str">
        <f t="shared" si="2"/>
        <v>292</v>
      </c>
    </row>
    <row r="141" spans="1:6" ht="25.5">
      <c r="A141" s="389">
        <v>73839</v>
      </c>
      <c r="B141" s="419" t="s">
        <v>7976</v>
      </c>
      <c r="C141" s="421"/>
      <c r="D141" s="425"/>
      <c r="F141" s="444" t="str">
        <f t="shared" si="2"/>
        <v>73839</v>
      </c>
    </row>
    <row r="142" spans="1:6" ht="25.5">
      <c r="A142" s="422" t="s">
        <v>4478</v>
      </c>
      <c r="B142" s="418" t="s">
        <v>7977</v>
      </c>
      <c r="C142" s="420" t="s">
        <v>86</v>
      </c>
      <c r="D142" s="423">
        <v>5.46</v>
      </c>
      <c r="F142" s="444" t="str">
        <f t="shared" si="2"/>
        <v>73839/001</v>
      </c>
    </row>
    <row r="143" spans="1:6" ht="25.5">
      <c r="A143" s="424" t="s">
        <v>4479</v>
      </c>
      <c r="B143" s="419" t="s">
        <v>7978</v>
      </c>
      <c r="C143" s="421" t="s">
        <v>86</v>
      </c>
      <c r="D143" s="425">
        <v>6.99</v>
      </c>
      <c r="F143" s="444" t="str">
        <f t="shared" si="2"/>
        <v>73839/002</v>
      </c>
    </row>
    <row r="144" spans="1:6" ht="25.5">
      <c r="A144" s="422" t="s">
        <v>4480</v>
      </c>
      <c r="B144" s="418" t="s">
        <v>7979</v>
      </c>
      <c r="C144" s="420" t="s">
        <v>86</v>
      </c>
      <c r="D144" s="423">
        <v>8.43</v>
      </c>
      <c r="F144" s="444" t="str">
        <f t="shared" si="2"/>
        <v>73839/003</v>
      </c>
    </row>
    <row r="145" spans="1:6" ht="25.5">
      <c r="A145" s="424" t="s">
        <v>4481</v>
      </c>
      <c r="B145" s="419" t="s">
        <v>7980</v>
      </c>
      <c r="C145" s="421" t="s">
        <v>86</v>
      </c>
      <c r="D145" s="425">
        <v>9.5</v>
      </c>
      <c r="F145" s="444" t="str">
        <f t="shared" si="2"/>
        <v>73839/004</v>
      </c>
    </row>
    <row r="146" spans="1:6" ht="25.5">
      <c r="A146" s="422" t="s">
        <v>4482</v>
      </c>
      <c r="B146" s="418" t="s">
        <v>7981</v>
      </c>
      <c r="C146" s="420" t="s">
        <v>86</v>
      </c>
      <c r="D146" s="423">
        <v>11.07</v>
      </c>
      <c r="F146" s="444" t="str">
        <f t="shared" si="2"/>
        <v>73839/005</v>
      </c>
    </row>
    <row r="147" spans="1:6" ht="25.5">
      <c r="A147" s="424" t="s">
        <v>4483</v>
      </c>
      <c r="B147" s="419" t="s">
        <v>7982</v>
      </c>
      <c r="C147" s="421" t="s">
        <v>86</v>
      </c>
      <c r="D147" s="425">
        <v>12.65</v>
      </c>
      <c r="F147" s="444" t="str">
        <f t="shared" si="2"/>
        <v>73839/006</v>
      </c>
    </row>
    <row r="148" spans="1:6" ht="25.5">
      <c r="A148" s="422" t="s">
        <v>4484</v>
      </c>
      <c r="B148" s="418" t="s">
        <v>7983</v>
      </c>
      <c r="C148" s="420" t="s">
        <v>86</v>
      </c>
      <c r="D148" s="423">
        <v>14.2</v>
      </c>
      <c r="F148" s="444" t="str">
        <f t="shared" si="2"/>
        <v>73839/007</v>
      </c>
    </row>
    <row r="149" spans="1:6" ht="25.5">
      <c r="A149" s="424" t="s">
        <v>4485</v>
      </c>
      <c r="B149" s="419" t="s">
        <v>7984</v>
      </c>
      <c r="C149" s="421" t="s">
        <v>86</v>
      </c>
      <c r="D149" s="425">
        <v>15.71</v>
      </c>
      <c r="F149" s="444" t="str">
        <f t="shared" si="2"/>
        <v>73839/008</v>
      </c>
    </row>
    <row r="150" spans="1:6" ht="25.5">
      <c r="A150" s="422" t="s">
        <v>4486</v>
      </c>
      <c r="B150" s="418" t="s">
        <v>7985</v>
      </c>
      <c r="C150" s="420" t="s">
        <v>86</v>
      </c>
      <c r="D150" s="423">
        <v>18.89</v>
      </c>
      <c r="F150" s="444" t="str">
        <f t="shared" si="2"/>
        <v>73839/009</v>
      </c>
    </row>
    <row r="151" spans="1:6" ht="25.5">
      <c r="A151" s="424" t="s">
        <v>4487</v>
      </c>
      <c r="B151" s="419" t="s">
        <v>7986</v>
      </c>
      <c r="C151" s="421" t="s">
        <v>86</v>
      </c>
      <c r="D151" s="425">
        <v>23.77</v>
      </c>
      <c r="F151" s="444" t="str">
        <f t="shared" si="2"/>
        <v>73839/010</v>
      </c>
    </row>
    <row r="152" spans="1:6" ht="25.5">
      <c r="A152" s="422" t="s">
        <v>4488</v>
      </c>
      <c r="B152" s="418" t="s">
        <v>7987</v>
      </c>
      <c r="C152" s="420" t="s">
        <v>86</v>
      </c>
      <c r="D152" s="423">
        <v>27.29</v>
      </c>
      <c r="F152" s="444" t="str">
        <f t="shared" si="2"/>
        <v>73839/011</v>
      </c>
    </row>
    <row r="153" spans="1:6" ht="25.5">
      <c r="A153" s="424" t="s">
        <v>4489</v>
      </c>
      <c r="B153" s="419" t="s">
        <v>7988</v>
      </c>
      <c r="C153" s="421" t="s">
        <v>86</v>
      </c>
      <c r="D153" s="425">
        <v>31.81</v>
      </c>
      <c r="F153" s="444" t="str">
        <f t="shared" si="2"/>
        <v>73839/012</v>
      </c>
    </row>
    <row r="154" spans="1:6" ht="25.5">
      <c r="A154" s="422" t="s">
        <v>4490</v>
      </c>
      <c r="B154" s="418" t="s">
        <v>7989</v>
      </c>
      <c r="C154" s="420" t="s">
        <v>86</v>
      </c>
      <c r="D154" s="423">
        <v>34.020000000000003</v>
      </c>
      <c r="F154" s="444" t="str">
        <f t="shared" si="2"/>
        <v>73839/013</v>
      </c>
    </row>
    <row r="155" spans="1:6" ht="25.5">
      <c r="A155" s="424" t="s">
        <v>4491</v>
      </c>
      <c r="B155" s="419" t="s">
        <v>7990</v>
      </c>
      <c r="C155" s="421" t="s">
        <v>86</v>
      </c>
      <c r="D155" s="425">
        <v>40.39</v>
      </c>
      <c r="F155" s="444" t="str">
        <f t="shared" si="2"/>
        <v>73839/014</v>
      </c>
    </row>
    <row r="156" spans="1:6" ht="25.5">
      <c r="A156" s="422" t="s">
        <v>4492</v>
      </c>
      <c r="B156" s="418" t="s">
        <v>7991</v>
      </c>
      <c r="C156" s="420" t="s">
        <v>86</v>
      </c>
      <c r="D156" s="423">
        <v>47.7</v>
      </c>
      <c r="F156" s="444" t="str">
        <f t="shared" si="2"/>
        <v>73839/015</v>
      </c>
    </row>
    <row r="157" spans="1:6">
      <c r="A157" s="424" t="s">
        <v>4085</v>
      </c>
      <c r="B157" s="419" t="s">
        <v>2770</v>
      </c>
      <c r="C157" s="421"/>
      <c r="D157" s="425"/>
      <c r="F157" s="444" t="str">
        <f t="shared" si="2"/>
        <v>CANT</v>
      </c>
    </row>
    <row r="158" spans="1:6">
      <c r="A158" s="390">
        <v>1</v>
      </c>
      <c r="B158" s="418" t="s">
        <v>2771</v>
      </c>
      <c r="C158" s="420"/>
      <c r="D158" s="423"/>
      <c r="F158" s="444" t="str">
        <f t="shared" si="2"/>
        <v>1</v>
      </c>
    </row>
    <row r="159" spans="1:6">
      <c r="A159" s="389">
        <v>73752</v>
      </c>
      <c r="B159" s="419" t="s">
        <v>7992</v>
      </c>
      <c r="C159" s="421"/>
      <c r="D159" s="425"/>
      <c r="F159" s="444" t="str">
        <f t="shared" si="2"/>
        <v>73752</v>
      </c>
    </row>
    <row r="160" spans="1:6" ht="76.5">
      <c r="A160" s="422" t="s">
        <v>4493</v>
      </c>
      <c r="B160" s="418" t="s">
        <v>11589</v>
      </c>
      <c r="C160" s="420" t="s">
        <v>89</v>
      </c>
      <c r="D160" s="423">
        <v>4150.46</v>
      </c>
      <c r="F160" s="444" t="str">
        <f t="shared" si="2"/>
        <v>73752/001</v>
      </c>
    </row>
    <row r="161" spans="1:6">
      <c r="A161" s="389">
        <v>73803</v>
      </c>
      <c r="B161" s="419" t="s">
        <v>7993</v>
      </c>
      <c r="C161" s="421"/>
      <c r="D161" s="425"/>
      <c r="F161" s="444" t="str">
        <f t="shared" si="2"/>
        <v>73803</v>
      </c>
    </row>
    <row r="162" spans="1:6" ht="25.5">
      <c r="A162" s="422" t="s">
        <v>4494</v>
      </c>
      <c r="B162" s="418" t="s">
        <v>11590</v>
      </c>
      <c r="C162" s="420" t="s">
        <v>82</v>
      </c>
      <c r="D162" s="423">
        <v>219.39</v>
      </c>
      <c r="F162" s="444" t="str">
        <f t="shared" si="2"/>
        <v>73803/001</v>
      </c>
    </row>
    <row r="163" spans="1:6">
      <c r="A163" s="389">
        <v>73805</v>
      </c>
      <c r="B163" s="419" t="s">
        <v>7994</v>
      </c>
      <c r="C163" s="421"/>
      <c r="D163" s="425"/>
      <c r="F163" s="444" t="str">
        <f t="shared" si="2"/>
        <v>73805</v>
      </c>
    </row>
    <row r="164" spans="1:6" ht="63.75">
      <c r="A164" s="422" t="s">
        <v>4495</v>
      </c>
      <c r="B164" s="418" t="s">
        <v>11591</v>
      </c>
      <c r="C164" s="420" t="s">
        <v>82</v>
      </c>
      <c r="D164" s="423">
        <v>313.14</v>
      </c>
      <c r="F164" s="444" t="str">
        <f t="shared" si="2"/>
        <v>73805/001</v>
      </c>
    </row>
    <row r="165" spans="1:6">
      <c r="A165" s="389">
        <v>74210</v>
      </c>
      <c r="B165" s="419" t="s">
        <v>7995</v>
      </c>
      <c r="C165" s="421"/>
      <c r="D165" s="425"/>
      <c r="F165" s="444" t="str">
        <f t="shared" si="2"/>
        <v>74210</v>
      </c>
    </row>
    <row r="166" spans="1:6" ht="38.25">
      <c r="A166" s="422" t="s">
        <v>4133</v>
      </c>
      <c r="B166" s="418" t="s">
        <v>11592</v>
      </c>
      <c r="C166" s="420" t="s">
        <v>82</v>
      </c>
      <c r="D166" s="423">
        <v>374.19</v>
      </c>
      <c r="F166" s="444" t="str">
        <f t="shared" si="2"/>
        <v>74210/001</v>
      </c>
    </row>
    <row r="167" spans="1:6" ht="51">
      <c r="A167" s="389">
        <v>85253</v>
      </c>
      <c r="B167" s="419" t="s">
        <v>11593</v>
      </c>
      <c r="C167" s="421" t="s">
        <v>82</v>
      </c>
      <c r="D167" s="425">
        <v>172.71</v>
      </c>
      <c r="F167" s="444" t="str">
        <f t="shared" si="2"/>
        <v>85253</v>
      </c>
    </row>
    <row r="168" spans="1:6">
      <c r="A168" s="390">
        <v>2</v>
      </c>
      <c r="B168" s="418" t="s">
        <v>2772</v>
      </c>
      <c r="C168" s="420"/>
      <c r="D168" s="423"/>
      <c r="F168" s="444" t="str">
        <f t="shared" si="2"/>
        <v>2</v>
      </c>
    </row>
    <row r="169" spans="1:6">
      <c r="A169" s="389">
        <v>74209</v>
      </c>
      <c r="B169" s="419" t="s">
        <v>7996</v>
      </c>
      <c r="C169" s="421"/>
      <c r="D169" s="425"/>
      <c r="F169" s="444" t="str">
        <f t="shared" si="2"/>
        <v>74209</v>
      </c>
    </row>
    <row r="170" spans="1:6">
      <c r="A170" s="422" t="s">
        <v>4496</v>
      </c>
      <c r="B170" s="418" t="s">
        <v>2773</v>
      </c>
      <c r="C170" s="420" t="s">
        <v>82</v>
      </c>
      <c r="D170" s="423">
        <v>250.34</v>
      </c>
      <c r="F170" s="444" t="str">
        <f t="shared" si="2"/>
        <v>74209/001</v>
      </c>
    </row>
    <row r="171" spans="1:6">
      <c r="A171" s="389">
        <v>4</v>
      </c>
      <c r="B171" s="419" t="s">
        <v>2774</v>
      </c>
      <c r="C171" s="421"/>
      <c r="D171" s="425"/>
      <c r="F171" s="444" t="str">
        <f t="shared" si="2"/>
        <v>4</v>
      </c>
    </row>
    <row r="172" spans="1:6">
      <c r="A172" s="390">
        <v>73756</v>
      </c>
      <c r="B172" s="418" t="s">
        <v>7997</v>
      </c>
      <c r="C172" s="420"/>
      <c r="D172" s="423"/>
      <c r="F172" s="444" t="str">
        <f t="shared" si="2"/>
        <v>73756</v>
      </c>
    </row>
    <row r="173" spans="1:6" ht="38.25">
      <c r="A173" s="424" t="s">
        <v>4497</v>
      </c>
      <c r="B173" s="419" t="s">
        <v>7998</v>
      </c>
      <c r="C173" s="421" t="s">
        <v>89</v>
      </c>
      <c r="D173" s="425">
        <v>25716.6</v>
      </c>
      <c r="F173" s="444" t="str">
        <f t="shared" si="2"/>
        <v>73756/001</v>
      </c>
    </row>
    <row r="174" spans="1:6">
      <c r="A174" s="390">
        <v>73847</v>
      </c>
      <c r="B174" s="418" t="s">
        <v>7999</v>
      </c>
      <c r="C174" s="420"/>
      <c r="D174" s="423"/>
      <c r="F174" s="444" t="str">
        <f t="shared" si="2"/>
        <v>73847</v>
      </c>
    </row>
    <row r="175" spans="1:6" ht="51">
      <c r="A175" s="424" t="s">
        <v>4498</v>
      </c>
      <c r="B175" s="419" t="s">
        <v>8000</v>
      </c>
      <c r="C175" s="421" t="s">
        <v>2683</v>
      </c>
      <c r="D175" s="425">
        <v>501.95</v>
      </c>
      <c r="F175" s="444" t="str">
        <f t="shared" si="2"/>
        <v>73847/001</v>
      </c>
    </row>
    <row r="176" spans="1:6" ht="76.5">
      <c r="A176" s="422" t="s">
        <v>4499</v>
      </c>
      <c r="B176" s="418" t="s">
        <v>8001</v>
      </c>
      <c r="C176" s="420" t="s">
        <v>2683</v>
      </c>
      <c r="D176" s="423">
        <v>682.92</v>
      </c>
      <c r="F176" s="444" t="str">
        <f t="shared" si="2"/>
        <v>73847/002</v>
      </c>
    </row>
    <row r="177" spans="1:6" ht="76.5">
      <c r="A177" s="424" t="s">
        <v>4500</v>
      </c>
      <c r="B177" s="419" t="s">
        <v>8002</v>
      </c>
      <c r="C177" s="421" t="s">
        <v>2683</v>
      </c>
      <c r="D177" s="425">
        <v>779.8</v>
      </c>
      <c r="F177" s="444" t="str">
        <f t="shared" si="2"/>
        <v>73847/003</v>
      </c>
    </row>
    <row r="178" spans="1:6" ht="63.75">
      <c r="A178" s="422" t="s">
        <v>4501</v>
      </c>
      <c r="B178" s="418" t="s">
        <v>8003</v>
      </c>
      <c r="C178" s="420" t="s">
        <v>2683</v>
      </c>
      <c r="D178" s="423">
        <v>873.15</v>
      </c>
      <c r="F178" s="444" t="str">
        <f t="shared" si="2"/>
        <v>73847/004</v>
      </c>
    </row>
    <row r="179" spans="1:6" ht="63.75">
      <c r="A179" s="424" t="s">
        <v>4502</v>
      </c>
      <c r="B179" s="419" t="s">
        <v>8004</v>
      </c>
      <c r="C179" s="421" t="s">
        <v>2683</v>
      </c>
      <c r="D179" s="425">
        <v>901.08</v>
      </c>
      <c r="F179" s="444" t="str">
        <f t="shared" si="2"/>
        <v>73847/005</v>
      </c>
    </row>
    <row r="180" spans="1:6">
      <c r="A180" s="422" t="s">
        <v>4086</v>
      </c>
      <c r="B180" s="418" t="s">
        <v>2775</v>
      </c>
      <c r="C180" s="420"/>
      <c r="D180" s="423"/>
      <c r="F180" s="444" t="str">
        <f t="shared" si="2"/>
        <v>CHOR</v>
      </c>
    </row>
    <row r="181" spans="1:6">
      <c r="A181" s="389">
        <v>325</v>
      </c>
      <c r="B181" s="419" t="s">
        <v>2776</v>
      </c>
      <c r="C181" s="421"/>
      <c r="D181" s="425"/>
      <c r="F181" s="444" t="str">
        <f t="shared" si="2"/>
        <v>325</v>
      </c>
    </row>
    <row r="182" spans="1:6" ht="38.25">
      <c r="A182" s="390">
        <v>5631</v>
      </c>
      <c r="B182" s="418" t="s">
        <v>11594</v>
      </c>
      <c r="C182" s="420" t="s">
        <v>2777</v>
      </c>
      <c r="D182" s="423">
        <v>121.53</v>
      </c>
      <c r="F182" s="444" t="str">
        <f t="shared" si="2"/>
        <v>5631</v>
      </c>
    </row>
    <row r="183" spans="1:6" ht="76.5">
      <c r="A183" s="389">
        <v>5678</v>
      </c>
      <c r="B183" s="419" t="s">
        <v>11595</v>
      </c>
      <c r="C183" s="421" t="s">
        <v>2777</v>
      </c>
      <c r="D183" s="425">
        <v>80.209999999999994</v>
      </c>
      <c r="F183" s="444" t="str">
        <f t="shared" si="2"/>
        <v>5678</v>
      </c>
    </row>
    <row r="184" spans="1:6" ht="76.5">
      <c r="A184" s="390">
        <v>5680</v>
      </c>
      <c r="B184" s="418" t="s">
        <v>11596</v>
      </c>
      <c r="C184" s="420" t="s">
        <v>2777</v>
      </c>
      <c r="D184" s="423">
        <v>74.17</v>
      </c>
      <c r="F184" s="444" t="str">
        <f t="shared" si="2"/>
        <v>5680</v>
      </c>
    </row>
    <row r="185" spans="1:6" ht="38.25">
      <c r="A185" s="389">
        <v>5682</v>
      </c>
      <c r="B185" s="419" t="s">
        <v>8005</v>
      </c>
      <c r="C185" s="421" t="s">
        <v>2777</v>
      </c>
      <c r="D185" s="425">
        <v>118.93</v>
      </c>
      <c r="F185" s="444" t="str">
        <f t="shared" si="2"/>
        <v>5682</v>
      </c>
    </row>
    <row r="186" spans="1:6" ht="51">
      <c r="A186" s="390">
        <v>5684</v>
      </c>
      <c r="B186" s="418" t="s">
        <v>11597</v>
      </c>
      <c r="C186" s="420" t="s">
        <v>2777</v>
      </c>
      <c r="D186" s="423">
        <v>80.239999999999995</v>
      </c>
      <c r="F186" s="444" t="str">
        <f t="shared" si="2"/>
        <v>5684</v>
      </c>
    </row>
    <row r="187" spans="1:6" ht="38.25">
      <c r="A187" s="389">
        <v>5686</v>
      </c>
      <c r="B187" s="419" t="s">
        <v>8006</v>
      </c>
      <c r="C187" s="421" t="s">
        <v>2777</v>
      </c>
      <c r="D187" s="425">
        <v>65.34</v>
      </c>
      <c r="F187" s="444" t="str">
        <f t="shared" si="2"/>
        <v>5686</v>
      </c>
    </row>
    <row r="188" spans="1:6" ht="38.25">
      <c r="A188" s="390">
        <v>5689</v>
      </c>
      <c r="B188" s="418" t="s">
        <v>11598</v>
      </c>
      <c r="C188" s="420" t="s">
        <v>2777</v>
      </c>
      <c r="D188" s="423">
        <v>4.3</v>
      </c>
      <c r="F188" s="444" t="str">
        <f t="shared" si="2"/>
        <v>5689</v>
      </c>
    </row>
    <row r="189" spans="1:6" ht="51">
      <c r="A189" s="389">
        <v>5761</v>
      </c>
      <c r="B189" s="419" t="s">
        <v>8007</v>
      </c>
      <c r="C189" s="421" t="s">
        <v>2777</v>
      </c>
      <c r="D189" s="425">
        <v>118.38</v>
      </c>
      <c r="F189" s="444" t="str">
        <f t="shared" si="2"/>
        <v>5761</v>
      </c>
    </row>
    <row r="190" spans="1:6" ht="38.25">
      <c r="A190" s="390">
        <v>5795</v>
      </c>
      <c r="B190" s="418" t="s">
        <v>8008</v>
      </c>
      <c r="C190" s="420" t="s">
        <v>2777</v>
      </c>
      <c r="D190" s="423">
        <v>12.01</v>
      </c>
      <c r="F190" s="444" t="str">
        <f t="shared" si="2"/>
        <v>5795</v>
      </c>
    </row>
    <row r="191" spans="1:6" ht="25.5">
      <c r="A191" s="389">
        <v>5808</v>
      </c>
      <c r="B191" s="419" t="s">
        <v>2778</v>
      </c>
      <c r="C191" s="421" t="s">
        <v>2777</v>
      </c>
      <c r="D191" s="425">
        <v>464.51</v>
      </c>
      <c r="F191" s="444" t="str">
        <f t="shared" si="2"/>
        <v>5808</v>
      </c>
    </row>
    <row r="192" spans="1:6" ht="25.5">
      <c r="A192" s="390">
        <v>5811</v>
      </c>
      <c r="B192" s="418" t="s">
        <v>2779</v>
      </c>
      <c r="C192" s="420" t="s">
        <v>2777</v>
      </c>
      <c r="D192" s="423">
        <v>115.16</v>
      </c>
      <c r="F192" s="444" t="str">
        <f t="shared" si="2"/>
        <v>5811</v>
      </c>
    </row>
    <row r="193" spans="1:6" ht="25.5">
      <c r="A193" s="389">
        <v>5823</v>
      </c>
      <c r="B193" s="419" t="s">
        <v>2780</v>
      </c>
      <c r="C193" s="421" t="s">
        <v>2777</v>
      </c>
      <c r="D193" s="425">
        <v>117.2</v>
      </c>
      <c r="F193" s="444" t="str">
        <f t="shared" si="2"/>
        <v>5823</v>
      </c>
    </row>
    <row r="194" spans="1:6" ht="38.25">
      <c r="A194" s="390">
        <v>5824</v>
      </c>
      <c r="B194" s="418" t="s">
        <v>8009</v>
      </c>
      <c r="C194" s="420" t="s">
        <v>2777</v>
      </c>
      <c r="D194" s="423">
        <v>100.02</v>
      </c>
      <c r="F194" s="444" t="str">
        <f t="shared" si="2"/>
        <v>5824</v>
      </c>
    </row>
    <row r="195" spans="1:6" ht="38.25">
      <c r="A195" s="389">
        <v>5835</v>
      </c>
      <c r="B195" s="419" t="s">
        <v>11599</v>
      </c>
      <c r="C195" s="421" t="s">
        <v>2777</v>
      </c>
      <c r="D195" s="425">
        <v>169.48</v>
      </c>
      <c r="F195" s="444" t="str">
        <f t="shared" si="2"/>
        <v>5835</v>
      </c>
    </row>
    <row r="196" spans="1:6" ht="38.25">
      <c r="A196" s="390">
        <v>5839</v>
      </c>
      <c r="B196" s="418" t="s">
        <v>11600</v>
      </c>
      <c r="C196" s="420" t="s">
        <v>2777</v>
      </c>
      <c r="D196" s="423">
        <v>4.4400000000000004</v>
      </c>
      <c r="F196" s="444" t="str">
        <f t="shared" si="2"/>
        <v>5839</v>
      </c>
    </row>
    <row r="197" spans="1:6" ht="38.25">
      <c r="A197" s="389">
        <v>5843</v>
      </c>
      <c r="B197" s="419" t="s">
        <v>11601</v>
      </c>
      <c r="C197" s="421" t="s">
        <v>2777</v>
      </c>
      <c r="D197" s="425">
        <v>76.37</v>
      </c>
      <c r="F197" s="444" t="str">
        <f t="shared" si="2"/>
        <v>5843</v>
      </c>
    </row>
    <row r="198" spans="1:6" ht="38.25">
      <c r="A198" s="390">
        <v>5847</v>
      </c>
      <c r="B198" s="418" t="s">
        <v>11602</v>
      </c>
      <c r="C198" s="420" t="s">
        <v>2777</v>
      </c>
      <c r="D198" s="423">
        <v>197.29</v>
      </c>
      <c r="F198" s="444" t="str">
        <f t="shared" ref="F198:F261" si="3">TRIM(A198)</f>
        <v>5847</v>
      </c>
    </row>
    <row r="199" spans="1:6" ht="38.25">
      <c r="A199" s="389">
        <v>5851</v>
      </c>
      <c r="B199" s="419" t="s">
        <v>11603</v>
      </c>
      <c r="C199" s="421" t="s">
        <v>2777</v>
      </c>
      <c r="D199" s="425">
        <v>188.64</v>
      </c>
      <c r="F199" s="444" t="str">
        <f t="shared" si="3"/>
        <v>5851</v>
      </c>
    </row>
    <row r="200" spans="1:6" ht="38.25">
      <c r="A200" s="390">
        <v>5855</v>
      </c>
      <c r="B200" s="418" t="s">
        <v>11604</v>
      </c>
      <c r="C200" s="420" t="s">
        <v>2777</v>
      </c>
      <c r="D200" s="423">
        <v>514.28</v>
      </c>
      <c r="F200" s="444" t="str">
        <f t="shared" si="3"/>
        <v>5855</v>
      </c>
    </row>
    <row r="201" spans="1:6" ht="25.5">
      <c r="A201" s="389">
        <v>5863</v>
      </c>
      <c r="B201" s="419" t="s">
        <v>8010</v>
      </c>
      <c r="C201" s="421" t="s">
        <v>2777</v>
      </c>
      <c r="D201" s="425">
        <v>60.58</v>
      </c>
      <c r="F201" s="444" t="str">
        <f t="shared" si="3"/>
        <v>5863</v>
      </c>
    </row>
    <row r="202" spans="1:6" ht="38.25">
      <c r="A202" s="390">
        <v>5867</v>
      </c>
      <c r="B202" s="418" t="s">
        <v>11605</v>
      </c>
      <c r="C202" s="420" t="s">
        <v>2777</v>
      </c>
      <c r="D202" s="423">
        <v>67.56</v>
      </c>
      <c r="F202" s="444" t="str">
        <f t="shared" si="3"/>
        <v>5867</v>
      </c>
    </row>
    <row r="203" spans="1:6" ht="51">
      <c r="A203" s="389">
        <v>5871</v>
      </c>
      <c r="B203" s="419" t="s">
        <v>8011</v>
      </c>
      <c r="C203" s="421" t="s">
        <v>2777</v>
      </c>
      <c r="D203" s="425">
        <v>141.46</v>
      </c>
      <c r="F203" s="444" t="str">
        <f t="shared" si="3"/>
        <v>5871</v>
      </c>
    </row>
    <row r="204" spans="1:6" ht="76.5">
      <c r="A204" s="390">
        <v>5875</v>
      </c>
      <c r="B204" s="418" t="s">
        <v>11606</v>
      </c>
      <c r="C204" s="420" t="s">
        <v>2777</v>
      </c>
      <c r="D204" s="423">
        <v>73.73</v>
      </c>
      <c r="F204" s="444" t="str">
        <f t="shared" si="3"/>
        <v>5875</v>
      </c>
    </row>
    <row r="205" spans="1:6" ht="38.25">
      <c r="A205" s="389">
        <v>5879</v>
      </c>
      <c r="B205" s="419" t="s">
        <v>8012</v>
      </c>
      <c r="C205" s="421" t="s">
        <v>2777</v>
      </c>
      <c r="D205" s="425">
        <v>7.55</v>
      </c>
      <c r="F205" s="444" t="str">
        <f t="shared" si="3"/>
        <v>5879</v>
      </c>
    </row>
    <row r="206" spans="1:6" ht="63.75">
      <c r="A206" s="390">
        <v>5882</v>
      </c>
      <c r="B206" s="418" t="s">
        <v>11607</v>
      </c>
      <c r="C206" s="420" t="s">
        <v>2777</v>
      </c>
      <c r="D206" s="423">
        <v>70.62</v>
      </c>
      <c r="F206" s="444" t="str">
        <f t="shared" si="3"/>
        <v>5882</v>
      </c>
    </row>
    <row r="207" spans="1:6" ht="25.5">
      <c r="A207" s="389">
        <v>5886</v>
      </c>
      <c r="B207" s="419" t="s">
        <v>2781</v>
      </c>
      <c r="C207" s="421" t="s">
        <v>2777</v>
      </c>
      <c r="D207" s="425">
        <v>98.96</v>
      </c>
      <c r="F207" s="444" t="str">
        <f t="shared" si="3"/>
        <v>5886</v>
      </c>
    </row>
    <row r="208" spans="1:6" ht="25.5">
      <c r="A208" s="390">
        <v>5890</v>
      </c>
      <c r="B208" s="418" t="s">
        <v>8013</v>
      </c>
      <c r="C208" s="420" t="s">
        <v>2777</v>
      </c>
      <c r="D208" s="423">
        <v>109.21</v>
      </c>
      <c r="F208" s="444" t="str">
        <f t="shared" si="3"/>
        <v>5890</v>
      </c>
    </row>
    <row r="209" spans="1:6" ht="25.5">
      <c r="A209" s="389">
        <v>5894</v>
      </c>
      <c r="B209" s="419" t="s">
        <v>8014</v>
      </c>
      <c r="C209" s="421" t="s">
        <v>2777</v>
      </c>
      <c r="D209" s="425">
        <v>104.84</v>
      </c>
      <c r="F209" s="444" t="str">
        <f t="shared" si="3"/>
        <v>5894</v>
      </c>
    </row>
    <row r="210" spans="1:6" ht="51">
      <c r="A210" s="390">
        <v>5901</v>
      </c>
      <c r="B210" s="418" t="s">
        <v>8015</v>
      </c>
      <c r="C210" s="420" t="s">
        <v>2777</v>
      </c>
      <c r="D210" s="423">
        <v>114.15</v>
      </c>
      <c r="F210" s="444" t="str">
        <f t="shared" si="3"/>
        <v>5901</v>
      </c>
    </row>
    <row r="211" spans="1:6" ht="38.25">
      <c r="A211" s="389">
        <v>5905</v>
      </c>
      <c r="B211" s="419" t="s">
        <v>8016</v>
      </c>
      <c r="C211" s="421" t="s">
        <v>2777</v>
      </c>
      <c r="D211" s="425">
        <v>12.74</v>
      </c>
      <c r="F211" s="444" t="str">
        <f t="shared" si="3"/>
        <v>5905</v>
      </c>
    </row>
    <row r="212" spans="1:6" ht="38.25">
      <c r="A212" s="390">
        <v>5909</v>
      </c>
      <c r="B212" s="418" t="s">
        <v>11608</v>
      </c>
      <c r="C212" s="420" t="s">
        <v>2777</v>
      </c>
      <c r="D212" s="423">
        <v>23</v>
      </c>
      <c r="F212" s="444" t="str">
        <f t="shared" si="3"/>
        <v>5909</v>
      </c>
    </row>
    <row r="213" spans="1:6" ht="51">
      <c r="A213" s="389">
        <v>5913</v>
      </c>
      <c r="B213" s="419" t="s">
        <v>11609</v>
      </c>
      <c r="C213" s="421" t="s">
        <v>2777</v>
      </c>
      <c r="D213" s="425">
        <v>57.3</v>
      </c>
      <c r="F213" s="444" t="str">
        <f t="shared" si="3"/>
        <v>5913</v>
      </c>
    </row>
    <row r="214" spans="1:6" ht="38.25">
      <c r="A214" s="390">
        <v>5921</v>
      </c>
      <c r="B214" s="418" t="s">
        <v>11610</v>
      </c>
      <c r="C214" s="420" t="s">
        <v>2777</v>
      </c>
      <c r="D214" s="423">
        <v>3.37</v>
      </c>
      <c r="F214" s="444" t="str">
        <f t="shared" si="3"/>
        <v>5921</v>
      </c>
    </row>
    <row r="215" spans="1:6" ht="51">
      <c r="A215" s="389">
        <v>5924</v>
      </c>
      <c r="B215" s="419" t="s">
        <v>8017</v>
      </c>
      <c r="C215" s="421" t="s">
        <v>2777</v>
      </c>
      <c r="D215" s="425">
        <v>452.36</v>
      </c>
      <c r="F215" s="444" t="str">
        <f t="shared" si="3"/>
        <v>5924</v>
      </c>
    </row>
    <row r="216" spans="1:6" ht="63.75">
      <c r="A216" s="390">
        <v>5928</v>
      </c>
      <c r="B216" s="418" t="s">
        <v>11611</v>
      </c>
      <c r="C216" s="420" t="s">
        <v>2777</v>
      </c>
      <c r="D216" s="423">
        <v>101.5</v>
      </c>
      <c r="F216" s="444" t="str">
        <f t="shared" si="3"/>
        <v>5928</v>
      </c>
    </row>
    <row r="217" spans="1:6" ht="38.25">
      <c r="A217" s="389">
        <v>5932</v>
      </c>
      <c r="B217" s="419" t="s">
        <v>11612</v>
      </c>
      <c r="C217" s="421" t="s">
        <v>2777</v>
      </c>
      <c r="D217" s="425">
        <v>134.15</v>
      </c>
      <c r="F217" s="444" t="str">
        <f t="shared" si="3"/>
        <v>5932</v>
      </c>
    </row>
    <row r="218" spans="1:6" ht="38.25">
      <c r="A218" s="390">
        <v>5940</v>
      </c>
      <c r="B218" s="418" t="s">
        <v>11613</v>
      </c>
      <c r="C218" s="420" t="s">
        <v>2777</v>
      </c>
      <c r="D218" s="423">
        <v>110.96</v>
      </c>
      <c r="F218" s="444" t="str">
        <f t="shared" si="3"/>
        <v>5940</v>
      </c>
    </row>
    <row r="219" spans="1:6" ht="38.25">
      <c r="A219" s="389">
        <v>5944</v>
      </c>
      <c r="B219" s="419" t="s">
        <v>11614</v>
      </c>
      <c r="C219" s="421" t="s">
        <v>2777</v>
      </c>
      <c r="D219" s="425">
        <v>163.13999999999999</v>
      </c>
      <c r="F219" s="444" t="str">
        <f t="shared" si="3"/>
        <v>5944</v>
      </c>
    </row>
    <row r="220" spans="1:6" ht="51">
      <c r="A220" s="390">
        <v>5948</v>
      </c>
      <c r="B220" s="418" t="s">
        <v>11615</v>
      </c>
      <c r="C220" s="420" t="s">
        <v>2777</v>
      </c>
      <c r="D220" s="423">
        <v>84.1</v>
      </c>
      <c r="F220" s="444" t="str">
        <f t="shared" si="3"/>
        <v>5948</v>
      </c>
    </row>
    <row r="221" spans="1:6" ht="51">
      <c r="A221" s="389">
        <v>5953</v>
      </c>
      <c r="B221" s="419" t="s">
        <v>2782</v>
      </c>
      <c r="C221" s="421" t="s">
        <v>2777</v>
      </c>
      <c r="D221" s="425">
        <v>64.12</v>
      </c>
      <c r="F221" s="444" t="str">
        <f t="shared" si="3"/>
        <v>5953</v>
      </c>
    </row>
    <row r="222" spans="1:6" ht="25.5">
      <c r="A222" s="390">
        <v>6174</v>
      </c>
      <c r="B222" s="418" t="s">
        <v>2783</v>
      </c>
      <c r="C222" s="420" t="s">
        <v>2777</v>
      </c>
      <c r="D222" s="423">
        <v>125.38</v>
      </c>
      <c r="F222" s="444" t="str">
        <f t="shared" si="3"/>
        <v>6174</v>
      </c>
    </row>
    <row r="223" spans="1:6" ht="25.5">
      <c r="A223" s="389">
        <v>6236</v>
      </c>
      <c r="B223" s="419" t="s">
        <v>8018</v>
      </c>
      <c r="C223" s="421" t="s">
        <v>2777</v>
      </c>
      <c r="D223" s="425">
        <v>471.92</v>
      </c>
      <c r="F223" s="444" t="str">
        <f t="shared" si="3"/>
        <v>6236</v>
      </c>
    </row>
    <row r="224" spans="1:6" ht="25.5">
      <c r="A224" s="390">
        <v>6250</v>
      </c>
      <c r="B224" s="418" t="s">
        <v>2784</v>
      </c>
      <c r="C224" s="420" t="s">
        <v>2777</v>
      </c>
      <c r="D224" s="423">
        <v>175.71</v>
      </c>
      <c r="F224" s="444" t="str">
        <f t="shared" si="3"/>
        <v>6250</v>
      </c>
    </row>
    <row r="225" spans="1:6" ht="25.5">
      <c r="A225" s="389">
        <v>6256</v>
      </c>
      <c r="B225" s="419" t="s">
        <v>2785</v>
      </c>
      <c r="C225" s="421" t="s">
        <v>2777</v>
      </c>
      <c r="D225" s="425">
        <v>148.72</v>
      </c>
      <c r="F225" s="444" t="str">
        <f t="shared" si="3"/>
        <v>6256</v>
      </c>
    </row>
    <row r="226" spans="1:6" ht="38.25">
      <c r="A226" s="390">
        <v>6259</v>
      </c>
      <c r="B226" s="418" t="s">
        <v>8019</v>
      </c>
      <c r="C226" s="420" t="s">
        <v>2777</v>
      </c>
      <c r="D226" s="423">
        <v>81.84</v>
      </c>
      <c r="F226" s="444" t="str">
        <f t="shared" si="3"/>
        <v>6259</v>
      </c>
    </row>
    <row r="227" spans="1:6" ht="25.5">
      <c r="A227" s="389">
        <v>6388</v>
      </c>
      <c r="B227" s="419" t="s">
        <v>2786</v>
      </c>
      <c r="C227" s="421" t="s">
        <v>19</v>
      </c>
      <c r="D227" s="425">
        <v>46.44</v>
      </c>
      <c r="F227" s="444" t="str">
        <f t="shared" si="3"/>
        <v>6388</v>
      </c>
    </row>
    <row r="228" spans="1:6" ht="25.5">
      <c r="A228" s="390">
        <v>6878</v>
      </c>
      <c r="B228" s="418" t="s">
        <v>2787</v>
      </c>
      <c r="C228" s="420" t="s">
        <v>2777</v>
      </c>
      <c r="D228" s="423">
        <v>110.21</v>
      </c>
      <c r="F228" s="444" t="str">
        <f t="shared" si="3"/>
        <v>6878</v>
      </c>
    </row>
    <row r="229" spans="1:6" ht="51">
      <c r="A229" s="389">
        <v>6879</v>
      </c>
      <c r="B229" s="419" t="s">
        <v>11616</v>
      </c>
      <c r="C229" s="421" t="s">
        <v>2777</v>
      </c>
      <c r="D229" s="425">
        <v>101.88</v>
      </c>
      <c r="F229" s="444" t="str">
        <f t="shared" si="3"/>
        <v>6879</v>
      </c>
    </row>
    <row r="230" spans="1:6">
      <c r="A230" s="390">
        <v>7006</v>
      </c>
      <c r="B230" s="418" t="s">
        <v>2788</v>
      </c>
      <c r="C230" s="420" t="s">
        <v>2777</v>
      </c>
      <c r="D230" s="423">
        <v>22.87</v>
      </c>
      <c r="F230" s="444" t="str">
        <f t="shared" si="3"/>
        <v>7006</v>
      </c>
    </row>
    <row r="231" spans="1:6" ht="25.5">
      <c r="A231" s="389">
        <v>7012</v>
      </c>
      <c r="B231" s="419" t="s">
        <v>2789</v>
      </c>
      <c r="C231" s="421" t="s">
        <v>2777</v>
      </c>
      <c r="D231" s="425">
        <v>68.099999999999994</v>
      </c>
      <c r="F231" s="444" t="str">
        <f t="shared" si="3"/>
        <v>7012</v>
      </c>
    </row>
    <row r="232" spans="1:6" ht="25.5">
      <c r="A232" s="390">
        <v>7018</v>
      </c>
      <c r="B232" s="418" t="s">
        <v>11617</v>
      </c>
      <c r="C232" s="420" t="s">
        <v>2777</v>
      </c>
      <c r="D232" s="423">
        <v>167.78</v>
      </c>
      <c r="F232" s="444" t="str">
        <f t="shared" si="3"/>
        <v>7018</v>
      </c>
    </row>
    <row r="233" spans="1:6" ht="25.5">
      <c r="A233" s="389">
        <v>7030</v>
      </c>
      <c r="B233" s="419" t="s">
        <v>11618</v>
      </c>
      <c r="C233" s="421" t="s">
        <v>2777</v>
      </c>
      <c r="D233" s="425">
        <v>117.97</v>
      </c>
      <c r="F233" s="444" t="str">
        <f t="shared" si="3"/>
        <v>7030</v>
      </c>
    </row>
    <row r="234" spans="1:6" ht="63.75">
      <c r="A234" s="390">
        <v>7042</v>
      </c>
      <c r="B234" s="418" t="s">
        <v>11619</v>
      </c>
      <c r="C234" s="420" t="s">
        <v>2777</v>
      </c>
      <c r="D234" s="423">
        <v>4.63</v>
      </c>
      <c r="F234" s="444" t="str">
        <f t="shared" si="3"/>
        <v>7042</v>
      </c>
    </row>
    <row r="235" spans="1:6" ht="63.75">
      <c r="A235" s="389">
        <v>7049</v>
      </c>
      <c r="B235" s="419" t="s">
        <v>11620</v>
      </c>
      <c r="C235" s="421" t="s">
        <v>2777</v>
      </c>
      <c r="D235" s="425">
        <v>111.01</v>
      </c>
      <c r="F235" s="444" t="str">
        <f t="shared" si="3"/>
        <v>7049</v>
      </c>
    </row>
    <row r="236" spans="1:6">
      <c r="A236" s="390">
        <v>67826</v>
      </c>
      <c r="B236" s="418" t="s">
        <v>2790</v>
      </c>
      <c r="C236" s="420" t="s">
        <v>2777</v>
      </c>
      <c r="D236" s="423">
        <v>120.37</v>
      </c>
      <c r="F236" s="444" t="str">
        <f t="shared" si="3"/>
        <v>67826</v>
      </c>
    </row>
    <row r="237" spans="1:6" ht="25.5">
      <c r="A237" s="389">
        <v>73306</v>
      </c>
      <c r="B237" s="419" t="s">
        <v>8020</v>
      </c>
      <c r="C237" s="421" t="s">
        <v>19</v>
      </c>
      <c r="D237" s="425">
        <v>90.07</v>
      </c>
      <c r="F237" s="444" t="str">
        <f t="shared" si="3"/>
        <v>73306</v>
      </c>
    </row>
    <row r="238" spans="1:6" ht="25.5">
      <c r="A238" s="390">
        <v>73408</v>
      </c>
      <c r="B238" s="418" t="s">
        <v>11621</v>
      </c>
      <c r="C238" s="420" t="s">
        <v>2777</v>
      </c>
      <c r="D238" s="423">
        <v>114.74</v>
      </c>
      <c r="F238" s="444" t="str">
        <f t="shared" si="3"/>
        <v>73408</v>
      </c>
    </row>
    <row r="239" spans="1:6" ht="25.5">
      <c r="A239" s="389">
        <v>73412</v>
      </c>
      <c r="B239" s="419" t="s">
        <v>11622</v>
      </c>
      <c r="C239" s="421" t="s">
        <v>2777</v>
      </c>
      <c r="D239" s="425">
        <v>63.22</v>
      </c>
      <c r="F239" s="444" t="str">
        <f t="shared" si="3"/>
        <v>73412</v>
      </c>
    </row>
    <row r="240" spans="1:6">
      <c r="A240" s="390">
        <v>73417</v>
      </c>
      <c r="B240" s="418" t="s">
        <v>2791</v>
      </c>
      <c r="C240" s="420" t="s">
        <v>2777</v>
      </c>
      <c r="D240" s="423">
        <v>90.93</v>
      </c>
      <c r="F240" s="444" t="str">
        <f t="shared" si="3"/>
        <v>73417</v>
      </c>
    </row>
    <row r="241" spans="1:6" ht="38.25">
      <c r="A241" s="389">
        <v>73436</v>
      </c>
      <c r="B241" s="419" t="s">
        <v>8021</v>
      </c>
      <c r="C241" s="421" t="s">
        <v>2777</v>
      </c>
      <c r="D241" s="425">
        <v>162.72</v>
      </c>
      <c r="F241" s="444" t="str">
        <f t="shared" si="3"/>
        <v>73436</v>
      </c>
    </row>
    <row r="242" spans="1:6" ht="25.5">
      <c r="A242" s="390">
        <v>73467</v>
      </c>
      <c r="B242" s="418" t="s">
        <v>8022</v>
      </c>
      <c r="C242" s="420" t="s">
        <v>2777</v>
      </c>
      <c r="D242" s="423">
        <v>126.36</v>
      </c>
      <c r="F242" s="444" t="str">
        <f t="shared" si="3"/>
        <v>73467</v>
      </c>
    </row>
    <row r="243" spans="1:6" ht="25.5">
      <c r="A243" s="389">
        <v>73480</v>
      </c>
      <c r="B243" s="419" t="s">
        <v>8023</v>
      </c>
      <c r="C243" s="421" t="s">
        <v>19</v>
      </c>
      <c r="D243" s="425">
        <v>106.96</v>
      </c>
      <c r="F243" s="444" t="str">
        <f t="shared" si="3"/>
        <v>73480</v>
      </c>
    </row>
    <row r="244" spans="1:6" ht="25.5">
      <c r="A244" s="390">
        <v>73502</v>
      </c>
      <c r="B244" s="418" t="s">
        <v>8024</v>
      </c>
      <c r="C244" s="420" t="s">
        <v>2777</v>
      </c>
      <c r="D244" s="423">
        <v>122.91</v>
      </c>
      <c r="F244" s="444" t="str">
        <f t="shared" si="3"/>
        <v>73502</v>
      </c>
    </row>
    <row r="245" spans="1:6" ht="51">
      <c r="A245" s="389">
        <v>73536</v>
      </c>
      <c r="B245" s="419" t="s">
        <v>11623</v>
      </c>
      <c r="C245" s="421" t="s">
        <v>2777</v>
      </c>
      <c r="D245" s="425">
        <v>3.91</v>
      </c>
      <c r="F245" s="444" t="str">
        <f t="shared" si="3"/>
        <v>73536</v>
      </c>
    </row>
    <row r="246" spans="1:6">
      <c r="A246" s="390">
        <v>73538</v>
      </c>
      <c r="B246" s="418" t="s">
        <v>2792</v>
      </c>
      <c r="C246" s="420" t="s">
        <v>2777</v>
      </c>
      <c r="D246" s="423">
        <v>135.15</v>
      </c>
      <c r="F246" s="444" t="str">
        <f t="shared" si="3"/>
        <v>73538</v>
      </c>
    </row>
    <row r="247" spans="1:6">
      <c r="A247" s="389">
        <v>73585</v>
      </c>
      <c r="B247" s="419" t="s">
        <v>2793</v>
      </c>
      <c r="C247" s="421" t="s">
        <v>2777</v>
      </c>
      <c r="D247" s="425">
        <v>111.79</v>
      </c>
      <c r="F247" s="444" t="str">
        <f t="shared" si="3"/>
        <v>73585</v>
      </c>
    </row>
    <row r="248" spans="1:6" ht="25.5">
      <c r="A248" s="390">
        <v>73586</v>
      </c>
      <c r="B248" s="418" t="s">
        <v>8025</v>
      </c>
      <c r="C248" s="420" t="s">
        <v>2777</v>
      </c>
      <c r="D248" s="423">
        <v>171.47</v>
      </c>
      <c r="F248" s="444" t="str">
        <f t="shared" si="3"/>
        <v>73586</v>
      </c>
    </row>
    <row r="249" spans="1:6">
      <c r="A249" s="389">
        <v>74032</v>
      </c>
      <c r="B249" s="419" t="s">
        <v>8026</v>
      </c>
      <c r="C249" s="421"/>
      <c r="D249" s="425"/>
      <c r="F249" s="444" t="str">
        <f t="shared" si="3"/>
        <v>74032</v>
      </c>
    </row>
    <row r="250" spans="1:6" ht="38.25">
      <c r="A250" s="422" t="s">
        <v>4503</v>
      </c>
      <c r="B250" s="418" t="s">
        <v>11624</v>
      </c>
      <c r="C250" s="420" t="s">
        <v>2777</v>
      </c>
      <c r="D250" s="423">
        <v>118.21</v>
      </c>
      <c r="F250" s="444" t="str">
        <f t="shared" si="3"/>
        <v>74032/001</v>
      </c>
    </row>
    <row r="251" spans="1:6" ht="25.5">
      <c r="A251" s="389">
        <v>83353</v>
      </c>
      <c r="B251" s="419" t="s">
        <v>2794</v>
      </c>
      <c r="C251" s="421" t="s">
        <v>2777</v>
      </c>
      <c r="D251" s="425">
        <v>141.47</v>
      </c>
      <c r="F251" s="444" t="str">
        <f t="shared" si="3"/>
        <v>83353</v>
      </c>
    </row>
    <row r="252" spans="1:6">
      <c r="A252" s="390">
        <v>83362</v>
      </c>
      <c r="B252" s="418" t="s">
        <v>2795</v>
      </c>
      <c r="C252" s="420" t="s">
        <v>2777</v>
      </c>
      <c r="D252" s="423">
        <v>154.37</v>
      </c>
      <c r="F252" s="444" t="str">
        <f t="shared" si="3"/>
        <v>83362</v>
      </c>
    </row>
    <row r="253" spans="1:6">
      <c r="A253" s="389">
        <v>83759</v>
      </c>
      <c r="B253" s="419" t="s">
        <v>2796</v>
      </c>
      <c r="C253" s="421" t="s">
        <v>2777</v>
      </c>
      <c r="D253" s="425">
        <v>161.35</v>
      </c>
      <c r="F253" s="444" t="str">
        <f t="shared" si="3"/>
        <v>83759</v>
      </c>
    </row>
    <row r="254" spans="1:6">
      <c r="A254" s="390">
        <v>83765</v>
      </c>
      <c r="B254" s="418" t="s">
        <v>2797</v>
      </c>
      <c r="C254" s="420" t="s">
        <v>2777</v>
      </c>
      <c r="D254" s="423">
        <v>64.91</v>
      </c>
      <c r="F254" s="444" t="str">
        <f t="shared" si="3"/>
        <v>83765</v>
      </c>
    </row>
    <row r="255" spans="1:6" ht="25.5">
      <c r="A255" s="389">
        <v>83999</v>
      </c>
      <c r="B255" s="419" t="s">
        <v>11625</v>
      </c>
      <c r="C255" s="421" t="s">
        <v>2777</v>
      </c>
      <c r="D255" s="425">
        <v>92.04</v>
      </c>
      <c r="F255" s="444" t="str">
        <f t="shared" si="3"/>
        <v>83999</v>
      </c>
    </row>
    <row r="256" spans="1:6" ht="25.5">
      <c r="A256" s="390">
        <v>84136</v>
      </c>
      <c r="B256" s="418" t="s">
        <v>8027</v>
      </c>
      <c r="C256" s="420" t="s">
        <v>2777</v>
      </c>
      <c r="D256" s="423">
        <v>76.09</v>
      </c>
      <c r="F256" s="444" t="str">
        <f t="shared" si="3"/>
        <v>84136</v>
      </c>
    </row>
    <row r="257" spans="1:6" ht="51">
      <c r="A257" s="389">
        <v>84141</v>
      </c>
      <c r="B257" s="419" t="s">
        <v>8028</v>
      </c>
      <c r="C257" s="421" t="s">
        <v>2777</v>
      </c>
      <c r="D257" s="425">
        <v>101.66</v>
      </c>
      <c r="F257" s="444" t="str">
        <f t="shared" si="3"/>
        <v>84141</v>
      </c>
    </row>
    <row r="258" spans="1:6" ht="38.25">
      <c r="A258" s="390">
        <v>87445</v>
      </c>
      <c r="B258" s="418" t="s">
        <v>11626</v>
      </c>
      <c r="C258" s="420" t="s">
        <v>2777</v>
      </c>
      <c r="D258" s="423">
        <v>2.41</v>
      </c>
      <c r="F258" s="444" t="str">
        <f t="shared" si="3"/>
        <v>87445</v>
      </c>
    </row>
    <row r="259" spans="1:6" ht="38.25">
      <c r="A259" s="389">
        <v>88386</v>
      </c>
      <c r="B259" s="419" t="s">
        <v>11627</v>
      </c>
      <c r="C259" s="421" t="s">
        <v>2777</v>
      </c>
      <c r="D259" s="425">
        <v>2.37</v>
      </c>
      <c r="F259" s="444" t="str">
        <f t="shared" si="3"/>
        <v>88386</v>
      </c>
    </row>
    <row r="260" spans="1:6" ht="38.25">
      <c r="A260" s="390">
        <v>88393</v>
      </c>
      <c r="B260" s="418" t="s">
        <v>11628</v>
      </c>
      <c r="C260" s="420" t="s">
        <v>2777</v>
      </c>
      <c r="D260" s="423">
        <v>3.27</v>
      </c>
      <c r="F260" s="444" t="str">
        <f t="shared" si="3"/>
        <v>88393</v>
      </c>
    </row>
    <row r="261" spans="1:6" ht="38.25">
      <c r="A261" s="389">
        <v>88399</v>
      </c>
      <c r="B261" s="419" t="s">
        <v>11629</v>
      </c>
      <c r="C261" s="421" t="s">
        <v>2777</v>
      </c>
      <c r="D261" s="425">
        <v>1.74</v>
      </c>
      <c r="F261" s="444" t="str">
        <f t="shared" si="3"/>
        <v>88399</v>
      </c>
    </row>
    <row r="262" spans="1:6" ht="38.25">
      <c r="A262" s="390">
        <v>88418</v>
      </c>
      <c r="B262" s="418" t="s">
        <v>11630</v>
      </c>
      <c r="C262" s="420" t="s">
        <v>2777</v>
      </c>
      <c r="D262" s="423">
        <v>7.88</v>
      </c>
      <c r="F262" s="444" t="str">
        <f t="shared" ref="F262:F325" si="4">TRIM(A262)</f>
        <v>88418</v>
      </c>
    </row>
    <row r="263" spans="1:6" ht="38.25">
      <c r="A263" s="389">
        <v>88433</v>
      </c>
      <c r="B263" s="419" t="s">
        <v>11631</v>
      </c>
      <c r="C263" s="421" t="s">
        <v>2777</v>
      </c>
      <c r="D263" s="425">
        <v>9.74</v>
      </c>
      <c r="F263" s="444" t="str">
        <f t="shared" si="4"/>
        <v>88433</v>
      </c>
    </row>
    <row r="264" spans="1:6" ht="51">
      <c r="A264" s="390">
        <v>88830</v>
      </c>
      <c r="B264" s="418" t="s">
        <v>11632</v>
      </c>
      <c r="C264" s="420" t="s">
        <v>2777</v>
      </c>
      <c r="D264" s="423">
        <v>0.93</v>
      </c>
      <c r="F264" s="444" t="str">
        <f t="shared" si="4"/>
        <v>88830</v>
      </c>
    </row>
    <row r="265" spans="1:6" ht="38.25">
      <c r="A265" s="389">
        <v>88843</v>
      </c>
      <c r="B265" s="419" t="s">
        <v>11633</v>
      </c>
      <c r="C265" s="421" t="s">
        <v>2777</v>
      </c>
      <c r="D265" s="425">
        <v>157.19999999999999</v>
      </c>
      <c r="F265" s="444" t="str">
        <f t="shared" si="4"/>
        <v>88843</v>
      </c>
    </row>
    <row r="266" spans="1:6" ht="38.25">
      <c r="A266" s="390">
        <v>88907</v>
      </c>
      <c r="B266" s="418" t="s">
        <v>11634</v>
      </c>
      <c r="C266" s="420" t="s">
        <v>2777</v>
      </c>
      <c r="D266" s="423">
        <v>145.75</v>
      </c>
      <c r="F266" s="444" t="str">
        <f t="shared" si="4"/>
        <v>88907</v>
      </c>
    </row>
    <row r="267" spans="1:6" ht="51">
      <c r="A267" s="389">
        <v>89021</v>
      </c>
      <c r="B267" s="419" t="s">
        <v>11635</v>
      </c>
      <c r="C267" s="421" t="s">
        <v>2777</v>
      </c>
      <c r="D267" s="425">
        <v>1.41</v>
      </c>
      <c r="F267" s="444" t="str">
        <f t="shared" si="4"/>
        <v>89021</v>
      </c>
    </row>
    <row r="268" spans="1:6" ht="25.5">
      <c r="A268" s="390">
        <v>89028</v>
      </c>
      <c r="B268" s="418" t="s">
        <v>11636</v>
      </c>
      <c r="C268" s="420" t="s">
        <v>2777</v>
      </c>
      <c r="D268" s="423">
        <v>109.1</v>
      </c>
      <c r="F268" s="444" t="str">
        <f t="shared" si="4"/>
        <v>89028</v>
      </c>
    </row>
    <row r="269" spans="1:6" ht="38.25">
      <c r="A269" s="389">
        <v>89032</v>
      </c>
      <c r="B269" s="419" t="s">
        <v>11637</v>
      </c>
      <c r="C269" s="421" t="s">
        <v>2777</v>
      </c>
      <c r="D269" s="425">
        <v>141.9</v>
      </c>
      <c r="F269" s="444" t="str">
        <f t="shared" si="4"/>
        <v>89032</v>
      </c>
    </row>
    <row r="270" spans="1:6" ht="25.5">
      <c r="A270" s="390">
        <v>89035</v>
      </c>
      <c r="B270" s="418" t="s">
        <v>11638</v>
      </c>
      <c r="C270" s="420" t="s">
        <v>2777</v>
      </c>
      <c r="D270" s="423">
        <v>58.59</v>
      </c>
      <c r="F270" s="444" t="str">
        <f t="shared" si="4"/>
        <v>89035</v>
      </c>
    </row>
    <row r="271" spans="1:6" ht="51">
      <c r="A271" s="389">
        <v>89225</v>
      </c>
      <c r="B271" s="419" t="s">
        <v>11639</v>
      </c>
      <c r="C271" s="421" t="s">
        <v>2777</v>
      </c>
      <c r="D271" s="425">
        <v>2.58</v>
      </c>
      <c r="F271" s="444" t="str">
        <f t="shared" si="4"/>
        <v>89225</v>
      </c>
    </row>
    <row r="272" spans="1:6" ht="38.25">
      <c r="A272" s="390">
        <v>89234</v>
      </c>
      <c r="B272" s="418" t="s">
        <v>11640</v>
      </c>
      <c r="C272" s="420" t="s">
        <v>2777</v>
      </c>
      <c r="D272" s="423">
        <v>281.79000000000002</v>
      </c>
      <c r="F272" s="444" t="str">
        <f t="shared" si="4"/>
        <v>89234</v>
      </c>
    </row>
    <row r="273" spans="1:6" ht="38.25">
      <c r="A273" s="389">
        <v>89242</v>
      </c>
      <c r="B273" s="419" t="s">
        <v>11641</v>
      </c>
      <c r="C273" s="421" t="s">
        <v>2777</v>
      </c>
      <c r="D273" s="425">
        <v>665.69</v>
      </c>
      <c r="F273" s="444" t="str">
        <f t="shared" si="4"/>
        <v>89242</v>
      </c>
    </row>
    <row r="274" spans="1:6" ht="38.25">
      <c r="A274" s="390">
        <v>89250</v>
      </c>
      <c r="B274" s="418" t="s">
        <v>11642</v>
      </c>
      <c r="C274" s="420" t="s">
        <v>2777</v>
      </c>
      <c r="D274" s="423">
        <v>558.48</v>
      </c>
      <c r="F274" s="444" t="str">
        <f t="shared" si="4"/>
        <v>89250</v>
      </c>
    </row>
    <row r="275" spans="1:6" ht="38.25">
      <c r="A275" s="389">
        <v>89257</v>
      </c>
      <c r="B275" s="419" t="s">
        <v>11643</v>
      </c>
      <c r="C275" s="421" t="s">
        <v>2777</v>
      </c>
      <c r="D275" s="425">
        <v>146.38999999999999</v>
      </c>
      <c r="F275" s="444" t="str">
        <f t="shared" si="4"/>
        <v>89257</v>
      </c>
    </row>
    <row r="276" spans="1:6" ht="38.25">
      <c r="A276" s="390">
        <v>89272</v>
      </c>
      <c r="B276" s="418" t="s">
        <v>11644</v>
      </c>
      <c r="C276" s="420" t="s">
        <v>2777</v>
      </c>
      <c r="D276" s="423">
        <v>127.78</v>
      </c>
      <c r="F276" s="444" t="str">
        <f t="shared" si="4"/>
        <v>89272</v>
      </c>
    </row>
    <row r="277" spans="1:6" ht="51">
      <c r="A277" s="389">
        <v>89278</v>
      </c>
      <c r="B277" s="419" t="s">
        <v>11645</v>
      </c>
      <c r="C277" s="421" t="s">
        <v>2777</v>
      </c>
      <c r="D277" s="425">
        <v>5.59</v>
      </c>
      <c r="F277" s="444" t="str">
        <f t="shared" si="4"/>
        <v>89278</v>
      </c>
    </row>
    <row r="278" spans="1:6" ht="38.25">
      <c r="A278" s="390">
        <v>89843</v>
      </c>
      <c r="B278" s="418" t="s">
        <v>11646</v>
      </c>
      <c r="C278" s="420" t="s">
        <v>2777</v>
      </c>
      <c r="D278" s="423">
        <v>110.25</v>
      </c>
      <c r="F278" s="444" t="str">
        <f t="shared" si="4"/>
        <v>89843</v>
      </c>
    </row>
    <row r="279" spans="1:6" ht="63.75">
      <c r="A279" s="389">
        <v>89876</v>
      </c>
      <c r="B279" s="419" t="s">
        <v>11647</v>
      </c>
      <c r="C279" s="421" t="s">
        <v>2777</v>
      </c>
      <c r="D279" s="425">
        <v>141.13</v>
      </c>
      <c r="F279" s="444" t="str">
        <f t="shared" si="4"/>
        <v>89876</v>
      </c>
    </row>
    <row r="280" spans="1:6" ht="63.75">
      <c r="A280" s="390">
        <v>89883</v>
      </c>
      <c r="B280" s="418" t="s">
        <v>11648</v>
      </c>
      <c r="C280" s="420" t="s">
        <v>2777</v>
      </c>
      <c r="D280" s="423">
        <v>170.23</v>
      </c>
      <c r="F280" s="444" t="str">
        <f t="shared" si="4"/>
        <v>89883</v>
      </c>
    </row>
    <row r="281" spans="1:6">
      <c r="A281" s="389">
        <v>326</v>
      </c>
      <c r="B281" s="419" t="s">
        <v>2798</v>
      </c>
      <c r="C281" s="421"/>
      <c r="D281" s="425"/>
      <c r="F281" s="444" t="str">
        <f t="shared" si="4"/>
        <v>326</v>
      </c>
    </row>
    <row r="282" spans="1:6" ht="25.5">
      <c r="A282" s="390">
        <v>5809</v>
      </c>
      <c r="B282" s="418" t="s">
        <v>2799</v>
      </c>
      <c r="C282" s="420" t="s">
        <v>2800</v>
      </c>
      <c r="D282" s="423">
        <v>477.88</v>
      </c>
      <c r="F282" s="444" t="str">
        <f t="shared" si="4"/>
        <v>5809</v>
      </c>
    </row>
    <row r="283" spans="1:6" ht="25.5">
      <c r="A283" s="389">
        <v>5812</v>
      </c>
      <c r="B283" s="419" t="s">
        <v>2801</v>
      </c>
      <c r="C283" s="421" t="s">
        <v>2800</v>
      </c>
      <c r="D283" s="425">
        <v>113.14</v>
      </c>
      <c r="F283" s="444" t="str">
        <f t="shared" si="4"/>
        <v>5812</v>
      </c>
    </row>
    <row r="284" spans="1:6" ht="25.5">
      <c r="A284" s="390">
        <v>5825</v>
      </c>
      <c r="B284" s="418" t="s">
        <v>11649</v>
      </c>
      <c r="C284" s="420" t="s">
        <v>2800</v>
      </c>
      <c r="D284" s="423">
        <v>97.11</v>
      </c>
      <c r="F284" s="444" t="str">
        <f t="shared" si="4"/>
        <v>5825</v>
      </c>
    </row>
    <row r="285" spans="1:6" ht="25.5">
      <c r="A285" s="389">
        <v>5828</v>
      </c>
      <c r="B285" s="419" t="s">
        <v>2802</v>
      </c>
      <c r="C285" s="421" t="s">
        <v>2800</v>
      </c>
      <c r="D285" s="425">
        <v>126.12</v>
      </c>
      <c r="F285" s="444" t="str">
        <f t="shared" si="4"/>
        <v>5828</v>
      </c>
    </row>
    <row r="286" spans="1:6" ht="38.25">
      <c r="A286" s="390">
        <v>5864</v>
      </c>
      <c r="B286" s="418" t="s">
        <v>8029</v>
      </c>
      <c r="C286" s="420" t="s">
        <v>2800</v>
      </c>
      <c r="D286" s="423">
        <v>63.51</v>
      </c>
      <c r="F286" s="444" t="str">
        <f t="shared" si="4"/>
        <v>5864</v>
      </c>
    </row>
    <row r="287" spans="1:6" ht="51">
      <c r="A287" s="389">
        <v>5872</v>
      </c>
      <c r="B287" s="419" t="s">
        <v>8030</v>
      </c>
      <c r="C287" s="421" t="s">
        <v>2800</v>
      </c>
      <c r="D287" s="425">
        <v>141.46</v>
      </c>
      <c r="F287" s="444" t="str">
        <f t="shared" si="4"/>
        <v>5872</v>
      </c>
    </row>
    <row r="288" spans="1:6" ht="38.25">
      <c r="A288" s="390">
        <v>5880</v>
      </c>
      <c r="B288" s="418" t="s">
        <v>8031</v>
      </c>
      <c r="C288" s="420" t="s">
        <v>2800</v>
      </c>
      <c r="D288" s="423">
        <v>7.55</v>
      </c>
      <c r="F288" s="444" t="str">
        <f t="shared" si="4"/>
        <v>5880</v>
      </c>
    </row>
    <row r="289" spans="1:6" ht="25.5">
      <c r="A289" s="389">
        <v>5891</v>
      </c>
      <c r="B289" s="419" t="s">
        <v>8032</v>
      </c>
      <c r="C289" s="421" t="s">
        <v>2800</v>
      </c>
      <c r="D289" s="425">
        <v>111.95</v>
      </c>
      <c r="F289" s="444" t="str">
        <f t="shared" si="4"/>
        <v>5891</v>
      </c>
    </row>
    <row r="290" spans="1:6" ht="25.5">
      <c r="A290" s="390">
        <v>5895</v>
      </c>
      <c r="B290" s="418" t="s">
        <v>8033</v>
      </c>
      <c r="C290" s="420" t="s">
        <v>2800</v>
      </c>
      <c r="D290" s="423">
        <v>107.58</v>
      </c>
      <c r="F290" s="444" t="str">
        <f t="shared" si="4"/>
        <v>5895</v>
      </c>
    </row>
    <row r="291" spans="1:6" ht="63.75">
      <c r="A291" s="389">
        <v>5902</v>
      </c>
      <c r="B291" s="419" t="s">
        <v>8034</v>
      </c>
      <c r="C291" s="421" t="s">
        <v>2800</v>
      </c>
      <c r="D291" s="425">
        <v>116.89</v>
      </c>
      <c r="F291" s="444" t="str">
        <f t="shared" si="4"/>
        <v>5902</v>
      </c>
    </row>
    <row r="292" spans="1:6" ht="38.25">
      <c r="A292" s="390">
        <v>5906</v>
      </c>
      <c r="B292" s="418" t="s">
        <v>8035</v>
      </c>
      <c r="C292" s="420" t="s">
        <v>2800</v>
      </c>
      <c r="D292" s="423">
        <v>12.74</v>
      </c>
      <c r="F292" s="444" t="str">
        <f t="shared" si="4"/>
        <v>5906</v>
      </c>
    </row>
    <row r="293" spans="1:6" ht="51">
      <c r="A293" s="389">
        <v>5925</v>
      </c>
      <c r="B293" s="419" t="s">
        <v>8036</v>
      </c>
      <c r="C293" s="421" t="s">
        <v>2800</v>
      </c>
      <c r="D293" s="425">
        <v>455.1</v>
      </c>
      <c r="F293" s="444" t="str">
        <f t="shared" si="4"/>
        <v>5925</v>
      </c>
    </row>
    <row r="294" spans="1:6" ht="38.25">
      <c r="A294" s="390">
        <v>5957</v>
      </c>
      <c r="B294" s="418" t="s">
        <v>8037</v>
      </c>
      <c r="C294" s="420" t="s">
        <v>2777</v>
      </c>
      <c r="D294" s="423">
        <v>16.53</v>
      </c>
      <c r="F294" s="444" t="str">
        <f t="shared" si="4"/>
        <v>5957</v>
      </c>
    </row>
    <row r="295" spans="1:6" ht="38.25">
      <c r="A295" s="389">
        <v>5958</v>
      </c>
      <c r="B295" s="419" t="s">
        <v>8038</v>
      </c>
      <c r="C295" s="421" t="s">
        <v>2800</v>
      </c>
      <c r="D295" s="425">
        <v>18.760000000000002</v>
      </c>
      <c r="F295" s="444" t="str">
        <f t="shared" si="4"/>
        <v>5958</v>
      </c>
    </row>
    <row r="296" spans="1:6">
      <c r="A296" s="390">
        <v>327</v>
      </c>
      <c r="B296" s="418" t="s">
        <v>2803</v>
      </c>
      <c r="C296" s="420"/>
      <c r="D296" s="423"/>
      <c r="F296" s="444" t="str">
        <f t="shared" si="4"/>
        <v>327</v>
      </c>
    </row>
    <row r="297" spans="1:6" ht="38.25">
      <c r="A297" s="389">
        <v>5632</v>
      </c>
      <c r="B297" s="419" t="s">
        <v>11650</v>
      </c>
      <c r="C297" s="421" t="s">
        <v>2804</v>
      </c>
      <c r="D297" s="425">
        <v>44.44</v>
      </c>
      <c r="F297" s="444" t="str">
        <f t="shared" si="4"/>
        <v>5632</v>
      </c>
    </row>
    <row r="298" spans="1:6" ht="76.5">
      <c r="A298" s="390">
        <v>5679</v>
      </c>
      <c r="B298" s="418" t="s">
        <v>11651</v>
      </c>
      <c r="C298" s="420" t="s">
        <v>2804</v>
      </c>
      <c r="D298" s="423">
        <v>30.5</v>
      </c>
      <c r="F298" s="444" t="str">
        <f t="shared" si="4"/>
        <v>5679</v>
      </c>
    </row>
    <row r="299" spans="1:6" ht="76.5">
      <c r="A299" s="389">
        <v>5681</v>
      </c>
      <c r="B299" s="419" t="s">
        <v>11652</v>
      </c>
      <c r="C299" s="421" t="s">
        <v>2804</v>
      </c>
      <c r="D299" s="425">
        <v>28.74</v>
      </c>
      <c r="F299" s="444" t="str">
        <f t="shared" si="4"/>
        <v>5681</v>
      </c>
    </row>
    <row r="300" spans="1:6" ht="25.5">
      <c r="A300" s="390">
        <v>5683</v>
      </c>
      <c r="B300" s="418" t="s">
        <v>8039</v>
      </c>
      <c r="C300" s="420" t="s">
        <v>2804</v>
      </c>
      <c r="D300" s="423">
        <v>41.91</v>
      </c>
      <c r="F300" s="444" t="str">
        <f t="shared" si="4"/>
        <v>5683</v>
      </c>
    </row>
    <row r="301" spans="1:6" ht="51">
      <c r="A301" s="389">
        <v>5685</v>
      </c>
      <c r="B301" s="419" t="s">
        <v>11653</v>
      </c>
      <c r="C301" s="421" t="s">
        <v>2804</v>
      </c>
      <c r="D301" s="425">
        <v>32.89</v>
      </c>
      <c r="F301" s="444" t="str">
        <f t="shared" si="4"/>
        <v>5685</v>
      </c>
    </row>
    <row r="302" spans="1:6" ht="38.25">
      <c r="A302" s="390">
        <v>5690</v>
      </c>
      <c r="B302" s="418" t="s">
        <v>11654</v>
      </c>
      <c r="C302" s="420" t="s">
        <v>2804</v>
      </c>
      <c r="D302" s="423">
        <v>2.71</v>
      </c>
      <c r="F302" s="444" t="str">
        <f t="shared" si="4"/>
        <v>5690</v>
      </c>
    </row>
    <row r="303" spans="1:6" ht="51">
      <c r="A303" s="389">
        <v>5806</v>
      </c>
      <c r="B303" s="419" t="s">
        <v>11655</v>
      </c>
      <c r="C303" s="421" t="s">
        <v>2804</v>
      </c>
      <c r="D303" s="425">
        <v>0.14000000000000001</v>
      </c>
      <c r="F303" s="444" t="str">
        <f t="shared" si="4"/>
        <v>5806</v>
      </c>
    </row>
    <row r="304" spans="1:6" ht="25.5">
      <c r="A304" s="390">
        <v>5826</v>
      </c>
      <c r="B304" s="418" t="s">
        <v>8040</v>
      </c>
      <c r="C304" s="420" t="s">
        <v>2804</v>
      </c>
      <c r="D304" s="423">
        <v>33.869999999999997</v>
      </c>
      <c r="F304" s="444" t="str">
        <f t="shared" si="4"/>
        <v>5826</v>
      </c>
    </row>
    <row r="305" spans="1:6" ht="25.5">
      <c r="A305" s="389">
        <v>5829</v>
      </c>
      <c r="B305" s="419" t="s">
        <v>2805</v>
      </c>
      <c r="C305" s="421" t="s">
        <v>2804</v>
      </c>
      <c r="D305" s="425">
        <v>69.59</v>
      </c>
      <c r="F305" s="444" t="str">
        <f t="shared" si="4"/>
        <v>5829</v>
      </c>
    </row>
    <row r="306" spans="1:6" ht="38.25">
      <c r="A306" s="390">
        <v>5837</v>
      </c>
      <c r="B306" s="418" t="s">
        <v>11656</v>
      </c>
      <c r="C306" s="420" t="s">
        <v>2804</v>
      </c>
      <c r="D306" s="423">
        <v>72.05</v>
      </c>
      <c r="F306" s="444" t="str">
        <f t="shared" si="4"/>
        <v>5837</v>
      </c>
    </row>
    <row r="307" spans="1:6" ht="38.25">
      <c r="A307" s="389">
        <v>5841</v>
      </c>
      <c r="B307" s="419" t="s">
        <v>11657</v>
      </c>
      <c r="C307" s="421" t="s">
        <v>2804</v>
      </c>
      <c r="D307" s="425">
        <v>2.76</v>
      </c>
      <c r="F307" s="444" t="str">
        <f t="shared" si="4"/>
        <v>5841</v>
      </c>
    </row>
    <row r="308" spans="1:6" ht="25.5">
      <c r="A308" s="390">
        <v>5845</v>
      </c>
      <c r="B308" s="418" t="s">
        <v>11658</v>
      </c>
      <c r="C308" s="420" t="s">
        <v>2804</v>
      </c>
      <c r="D308" s="423">
        <v>23.67</v>
      </c>
      <c r="F308" s="444" t="str">
        <f t="shared" si="4"/>
        <v>5845</v>
      </c>
    </row>
    <row r="309" spans="1:6" ht="38.25">
      <c r="A309" s="389">
        <v>5849</v>
      </c>
      <c r="B309" s="419" t="s">
        <v>11659</v>
      </c>
      <c r="C309" s="421" t="s">
        <v>2804</v>
      </c>
      <c r="D309" s="425">
        <v>66.760000000000005</v>
      </c>
      <c r="F309" s="444" t="str">
        <f t="shared" si="4"/>
        <v>5849</v>
      </c>
    </row>
    <row r="310" spans="1:6" ht="38.25">
      <c r="A310" s="390">
        <v>5853</v>
      </c>
      <c r="B310" s="418" t="s">
        <v>11660</v>
      </c>
      <c r="C310" s="420" t="s">
        <v>2804</v>
      </c>
      <c r="D310" s="423">
        <v>67.08</v>
      </c>
      <c r="F310" s="444" t="str">
        <f t="shared" si="4"/>
        <v>5853</v>
      </c>
    </row>
    <row r="311" spans="1:6" ht="38.25">
      <c r="A311" s="389">
        <v>5857</v>
      </c>
      <c r="B311" s="419" t="s">
        <v>11661</v>
      </c>
      <c r="C311" s="421" t="s">
        <v>2804</v>
      </c>
      <c r="D311" s="425">
        <v>183.04</v>
      </c>
      <c r="F311" s="444" t="str">
        <f t="shared" si="4"/>
        <v>5857</v>
      </c>
    </row>
    <row r="312" spans="1:6" ht="25.5">
      <c r="A312" s="390">
        <v>5865</v>
      </c>
      <c r="B312" s="418" t="s">
        <v>8041</v>
      </c>
      <c r="C312" s="420" t="s">
        <v>2804</v>
      </c>
      <c r="D312" s="423">
        <v>22.52</v>
      </c>
      <c r="F312" s="444" t="str">
        <f t="shared" si="4"/>
        <v>5865</v>
      </c>
    </row>
    <row r="313" spans="1:6" ht="38.25">
      <c r="A313" s="389">
        <v>5869</v>
      </c>
      <c r="B313" s="419" t="s">
        <v>11662</v>
      </c>
      <c r="C313" s="421" t="s">
        <v>2804</v>
      </c>
      <c r="D313" s="425">
        <v>30.7</v>
      </c>
      <c r="F313" s="444" t="str">
        <f t="shared" si="4"/>
        <v>5869</v>
      </c>
    </row>
    <row r="314" spans="1:6" ht="38.25">
      <c r="A314" s="390">
        <v>5873</v>
      </c>
      <c r="B314" s="418" t="s">
        <v>8042</v>
      </c>
      <c r="C314" s="420" t="s">
        <v>2804</v>
      </c>
      <c r="D314" s="423">
        <v>51.65</v>
      </c>
      <c r="F314" s="444" t="str">
        <f t="shared" si="4"/>
        <v>5873</v>
      </c>
    </row>
    <row r="315" spans="1:6" ht="76.5">
      <c r="A315" s="389">
        <v>5877</v>
      </c>
      <c r="B315" s="419" t="s">
        <v>11663</v>
      </c>
      <c r="C315" s="421" t="s">
        <v>2804</v>
      </c>
      <c r="D315" s="425">
        <v>29.94</v>
      </c>
      <c r="F315" s="444" t="str">
        <f t="shared" si="4"/>
        <v>5877</v>
      </c>
    </row>
    <row r="316" spans="1:6" ht="38.25">
      <c r="A316" s="390">
        <v>5881</v>
      </c>
      <c r="B316" s="418" t="s">
        <v>8043</v>
      </c>
      <c r="C316" s="420" t="s">
        <v>2804</v>
      </c>
      <c r="D316" s="423">
        <v>5.66</v>
      </c>
      <c r="F316" s="444" t="str">
        <f t="shared" si="4"/>
        <v>5881</v>
      </c>
    </row>
    <row r="317" spans="1:6" ht="63.75">
      <c r="A317" s="389">
        <v>5884</v>
      </c>
      <c r="B317" s="419" t="s">
        <v>11664</v>
      </c>
      <c r="C317" s="421" t="s">
        <v>2804</v>
      </c>
      <c r="D317" s="425">
        <v>37.96</v>
      </c>
      <c r="F317" s="444" t="str">
        <f t="shared" si="4"/>
        <v>5884</v>
      </c>
    </row>
    <row r="318" spans="1:6" ht="25.5">
      <c r="A318" s="390">
        <v>5888</v>
      </c>
      <c r="B318" s="418" t="s">
        <v>2806</v>
      </c>
      <c r="C318" s="420" t="s">
        <v>2804</v>
      </c>
      <c r="D318" s="423">
        <v>39.82</v>
      </c>
      <c r="F318" s="444" t="str">
        <f t="shared" si="4"/>
        <v>5888</v>
      </c>
    </row>
    <row r="319" spans="1:6" ht="25.5">
      <c r="A319" s="389">
        <v>5892</v>
      </c>
      <c r="B319" s="419" t="s">
        <v>8044</v>
      </c>
      <c r="C319" s="421" t="s">
        <v>2804</v>
      </c>
      <c r="D319" s="425">
        <v>33.39</v>
      </c>
      <c r="F319" s="444" t="str">
        <f t="shared" si="4"/>
        <v>5892</v>
      </c>
    </row>
    <row r="320" spans="1:6" ht="25.5">
      <c r="A320" s="390">
        <v>5896</v>
      </c>
      <c r="B320" s="418" t="s">
        <v>8045</v>
      </c>
      <c r="C320" s="420" t="s">
        <v>2804</v>
      </c>
      <c r="D320" s="423">
        <v>33.01</v>
      </c>
      <c r="F320" s="444" t="str">
        <f t="shared" si="4"/>
        <v>5896</v>
      </c>
    </row>
    <row r="321" spans="1:6" ht="63.75">
      <c r="A321" s="389">
        <v>5903</v>
      </c>
      <c r="B321" s="419" t="s">
        <v>8046</v>
      </c>
      <c r="C321" s="421" t="s">
        <v>2804</v>
      </c>
      <c r="D321" s="425">
        <v>38.81</v>
      </c>
      <c r="F321" s="444" t="str">
        <f t="shared" si="4"/>
        <v>5903</v>
      </c>
    </row>
    <row r="322" spans="1:6" ht="38.25">
      <c r="A322" s="390">
        <v>5907</v>
      </c>
      <c r="B322" s="418" t="s">
        <v>8047</v>
      </c>
      <c r="C322" s="420" t="s">
        <v>2804</v>
      </c>
      <c r="D322" s="423">
        <v>9.35</v>
      </c>
      <c r="F322" s="444" t="str">
        <f t="shared" si="4"/>
        <v>5907</v>
      </c>
    </row>
    <row r="323" spans="1:6" ht="38.25">
      <c r="A323" s="389">
        <v>5911</v>
      </c>
      <c r="B323" s="419" t="s">
        <v>11665</v>
      </c>
      <c r="C323" s="421" t="s">
        <v>2804</v>
      </c>
      <c r="D323" s="425">
        <v>16.2</v>
      </c>
      <c r="F323" s="444" t="str">
        <f t="shared" si="4"/>
        <v>5911</v>
      </c>
    </row>
    <row r="324" spans="1:6" ht="51">
      <c r="A324" s="390">
        <v>5915</v>
      </c>
      <c r="B324" s="418" t="s">
        <v>11666</v>
      </c>
      <c r="C324" s="420" t="s">
        <v>2804</v>
      </c>
      <c r="D324" s="423">
        <v>21.89</v>
      </c>
      <c r="F324" s="444" t="str">
        <f t="shared" si="4"/>
        <v>5915</v>
      </c>
    </row>
    <row r="325" spans="1:6" ht="38.25">
      <c r="A325" s="389">
        <v>5923</v>
      </c>
      <c r="B325" s="419" t="s">
        <v>11667</v>
      </c>
      <c r="C325" s="421" t="s">
        <v>2804</v>
      </c>
      <c r="D325" s="425">
        <v>2.12</v>
      </c>
      <c r="F325" s="444" t="str">
        <f t="shared" si="4"/>
        <v>5923</v>
      </c>
    </row>
    <row r="326" spans="1:6" ht="51">
      <c r="A326" s="390">
        <v>5926</v>
      </c>
      <c r="B326" s="418" t="s">
        <v>8048</v>
      </c>
      <c r="C326" s="420" t="s">
        <v>2804</v>
      </c>
      <c r="D326" s="423">
        <v>267.83</v>
      </c>
      <c r="F326" s="444" t="str">
        <f t="shared" ref="F326:F389" si="5">TRIM(A326)</f>
        <v>5926</v>
      </c>
    </row>
    <row r="327" spans="1:6" ht="63.75">
      <c r="A327" s="389">
        <v>5930</v>
      </c>
      <c r="B327" s="419" t="s">
        <v>11668</v>
      </c>
      <c r="C327" s="421" t="s">
        <v>2804</v>
      </c>
      <c r="D327" s="425">
        <v>31.3</v>
      </c>
      <c r="F327" s="444" t="str">
        <f t="shared" si="5"/>
        <v>5930</v>
      </c>
    </row>
    <row r="328" spans="1:6" ht="38.25">
      <c r="A328" s="390">
        <v>5934</v>
      </c>
      <c r="B328" s="418" t="s">
        <v>11669</v>
      </c>
      <c r="C328" s="420" t="s">
        <v>2804</v>
      </c>
      <c r="D328" s="423">
        <v>44.99</v>
      </c>
      <c r="F328" s="444" t="str">
        <f t="shared" si="5"/>
        <v>5934</v>
      </c>
    </row>
    <row r="329" spans="1:6" ht="38.25">
      <c r="A329" s="389">
        <v>5942</v>
      </c>
      <c r="B329" s="419" t="s">
        <v>11670</v>
      </c>
      <c r="C329" s="421" t="s">
        <v>2804</v>
      </c>
      <c r="D329" s="425">
        <v>39.79</v>
      </c>
      <c r="F329" s="444" t="str">
        <f t="shared" si="5"/>
        <v>5942</v>
      </c>
    </row>
    <row r="330" spans="1:6" ht="38.25">
      <c r="A330" s="390">
        <v>5946</v>
      </c>
      <c r="B330" s="418" t="s">
        <v>11671</v>
      </c>
      <c r="C330" s="420" t="s">
        <v>2804</v>
      </c>
      <c r="D330" s="423">
        <v>49.19</v>
      </c>
      <c r="F330" s="444" t="str">
        <f t="shared" si="5"/>
        <v>5946</v>
      </c>
    </row>
    <row r="331" spans="1:6" ht="38.25">
      <c r="A331" s="389">
        <v>5952</v>
      </c>
      <c r="B331" s="419" t="s">
        <v>8049</v>
      </c>
      <c r="C331" s="421" t="s">
        <v>2804</v>
      </c>
      <c r="D331" s="425">
        <v>10.73</v>
      </c>
      <c r="F331" s="444" t="str">
        <f t="shared" si="5"/>
        <v>5952</v>
      </c>
    </row>
    <row r="332" spans="1:6" ht="51">
      <c r="A332" s="390">
        <v>5954</v>
      </c>
      <c r="B332" s="418" t="s">
        <v>8050</v>
      </c>
      <c r="C332" s="420" t="s">
        <v>2804</v>
      </c>
      <c r="D332" s="423">
        <v>24.17</v>
      </c>
      <c r="F332" s="444" t="str">
        <f t="shared" si="5"/>
        <v>5954</v>
      </c>
    </row>
    <row r="333" spans="1:6" ht="38.25">
      <c r="A333" s="389">
        <v>5959</v>
      </c>
      <c r="B333" s="419" t="s">
        <v>8051</v>
      </c>
      <c r="C333" s="421" t="s">
        <v>2804</v>
      </c>
      <c r="D333" s="425">
        <v>13.67</v>
      </c>
      <c r="F333" s="444" t="str">
        <f t="shared" si="5"/>
        <v>5959</v>
      </c>
    </row>
    <row r="334" spans="1:6" ht="25.5">
      <c r="A334" s="390">
        <v>5961</v>
      </c>
      <c r="B334" s="418" t="s">
        <v>2807</v>
      </c>
      <c r="C334" s="420" t="s">
        <v>2804</v>
      </c>
      <c r="D334" s="423">
        <v>35.119999999999997</v>
      </c>
      <c r="F334" s="444" t="str">
        <f t="shared" si="5"/>
        <v>5961</v>
      </c>
    </row>
    <row r="335" spans="1:6" ht="25.5">
      <c r="A335" s="389">
        <v>6156</v>
      </c>
      <c r="B335" s="419" t="s">
        <v>2808</v>
      </c>
      <c r="C335" s="421" t="s">
        <v>2804</v>
      </c>
      <c r="D335" s="425">
        <v>32.729999999999997</v>
      </c>
      <c r="F335" s="444" t="str">
        <f t="shared" si="5"/>
        <v>6156</v>
      </c>
    </row>
    <row r="336" spans="1:6" ht="25.5">
      <c r="A336" s="390">
        <v>6239</v>
      </c>
      <c r="B336" s="418" t="s">
        <v>8052</v>
      </c>
      <c r="C336" s="420" t="s">
        <v>2804</v>
      </c>
      <c r="D336" s="423">
        <v>204.54</v>
      </c>
      <c r="F336" s="444" t="str">
        <f t="shared" si="5"/>
        <v>6239</v>
      </c>
    </row>
    <row r="337" spans="1:6" ht="25.5">
      <c r="A337" s="389">
        <v>6257</v>
      </c>
      <c r="B337" s="419" t="s">
        <v>2809</v>
      </c>
      <c r="C337" s="421" t="s">
        <v>2804</v>
      </c>
      <c r="D337" s="425">
        <v>38.53</v>
      </c>
      <c r="F337" s="444" t="str">
        <f t="shared" si="5"/>
        <v>6257</v>
      </c>
    </row>
    <row r="338" spans="1:6" ht="38.25">
      <c r="A338" s="390">
        <v>6260</v>
      </c>
      <c r="B338" s="418" t="s">
        <v>8053</v>
      </c>
      <c r="C338" s="420" t="s">
        <v>2804</v>
      </c>
      <c r="D338" s="423">
        <v>33.409999999999997</v>
      </c>
      <c r="F338" s="444" t="str">
        <f t="shared" si="5"/>
        <v>6260</v>
      </c>
    </row>
    <row r="339" spans="1:6" ht="25.5">
      <c r="A339" s="389">
        <v>6389</v>
      </c>
      <c r="B339" s="419" t="s">
        <v>2810</v>
      </c>
      <c r="C339" s="421" t="s">
        <v>19</v>
      </c>
      <c r="D339" s="425">
        <v>18.39</v>
      </c>
      <c r="F339" s="444" t="str">
        <f t="shared" si="5"/>
        <v>6389</v>
      </c>
    </row>
    <row r="340" spans="1:6" ht="51">
      <c r="A340" s="390">
        <v>6880</v>
      </c>
      <c r="B340" s="418" t="s">
        <v>11672</v>
      </c>
      <c r="C340" s="420" t="s">
        <v>2804</v>
      </c>
      <c r="D340" s="423">
        <v>39.18</v>
      </c>
      <c r="F340" s="444" t="str">
        <f t="shared" si="5"/>
        <v>6880</v>
      </c>
    </row>
    <row r="341" spans="1:6" ht="25.5">
      <c r="A341" s="389">
        <v>7023</v>
      </c>
      <c r="B341" s="419" t="s">
        <v>11673</v>
      </c>
      <c r="C341" s="421" t="s">
        <v>2804</v>
      </c>
      <c r="D341" s="425">
        <v>26.71</v>
      </c>
      <c r="F341" s="444" t="str">
        <f t="shared" si="5"/>
        <v>7023</v>
      </c>
    </row>
    <row r="342" spans="1:6" ht="25.5">
      <c r="A342" s="390">
        <v>7031</v>
      </c>
      <c r="B342" s="418" t="s">
        <v>11674</v>
      </c>
      <c r="C342" s="420" t="s">
        <v>2804</v>
      </c>
      <c r="D342" s="423">
        <v>4.53</v>
      </c>
      <c r="F342" s="444" t="str">
        <f t="shared" si="5"/>
        <v>7031</v>
      </c>
    </row>
    <row r="343" spans="1:6" ht="63.75">
      <c r="A343" s="389">
        <v>7043</v>
      </c>
      <c r="B343" s="419" t="s">
        <v>11675</v>
      </c>
      <c r="C343" s="421" t="s">
        <v>2804</v>
      </c>
      <c r="D343" s="425">
        <v>0.18</v>
      </c>
      <c r="F343" s="444" t="str">
        <f t="shared" si="5"/>
        <v>7043</v>
      </c>
    </row>
    <row r="344" spans="1:6" ht="51">
      <c r="A344" s="390">
        <v>7050</v>
      </c>
      <c r="B344" s="418" t="s">
        <v>11676</v>
      </c>
      <c r="C344" s="420" t="s">
        <v>2804</v>
      </c>
      <c r="D344" s="423">
        <v>39.93</v>
      </c>
      <c r="F344" s="444" t="str">
        <f t="shared" si="5"/>
        <v>7050</v>
      </c>
    </row>
    <row r="345" spans="1:6">
      <c r="A345" s="389">
        <v>67827</v>
      </c>
      <c r="B345" s="419" t="s">
        <v>2811</v>
      </c>
      <c r="C345" s="421" t="s">
        <v>2804</v>
      </c>
      <c r="D345" s="425">
        <v>37.93</v>
      </c>
      <c r="F345" s="444" t="str">
        <f t="shared" si="5"/>
        <v>67827</v>
      </c>
    </row>
    <row r="346" spans="1:6" ht="25.5">
      <c r="A346" s="390">
        <v>73326</v>
      </c>
      <c r="B346" s="418" t="s">
        <v>11677</v>
      </c>
      <c r="C346" s="420" t="s">
        <v>19</v>
      </c>
      <c r="D346" s="423">
        <v>31.86</v>
      </c>
      <c r="F346" s="444" t="str">
        <f t="shared" si="5"/>
        <v>73326</v>
      </c>
    </row>
    <row r="347" spans="1:6">
      <c r="A347" s="389">
        <v>73395</v>
      </c>
      <c r="B347" s="419" t="s">
        <v>2812</v>
      </c>
      <c r="C347" s="421" t="s">
        <v>2804</v>
      </c>
      <c r="D347" s="425">
        <v>5.18</v>
      </c>
      <c r="F347" s="444" t="str">
        <f t="shared" si="5"/>
        <v>73395</v>
      </c>
    </row>
    <row r="348" spans="1:6" ht="25.5">
      <c r="A348" s="390">
        <v>73472</v>
      </c>
      <c r="B348" s="418" t="s">
        <v>8054</v>
      </c>
      <c r="C348" s="420" t="s">
        <v>2804</v>
      </c>
      <c r="D348" s="423">
        <v>23.28</v>
      </c>
      <c r="F348" s="444" t="str">
        <f t="shared" si="5"/>
        <v>73472</v>
      </c>
    </row>
    <row r="349" spans="1:6">
      <c r="A349" s="389">
        <v>83760</v>
      </c>
      <c r="B349" s="419" t="s">
        <v>2813</v>
      </c>
      <c r="C349" s="421" t="s">
        <v>2804</v>
      </c>
      <c r="D349" s="425">
        <v>81.37</v>
      </c>
      <c r="F349" s="444" t="str">
        <f t="shared" si="5"/>
        <v>83760</v>
      </c>
    </row>
    <row r="350" spans="1:6">
      <c r="A350" s="390">
        <v>83766</v>
      </c>
      <c r="B350" s="418" t="s">
        <v>2814</v>
      </c>
      <c r="C350" s="420" t="s">
        <v>2804</v>
      </c>
      <c r="D350" s="423">
        <v>44.47</v>
      </c>
      <c r="F350" s="444" t="str">
        <f t="shared" si="5"/>
        <v>83766</v>
      </c>
    </row>
    <row r="351" spans="1:6" ht="25.5">
      <c r="A351" s="389">
        <v>83998</v>
      </c>
      <c r="B351" s="419" t="s">
        <v>8055</v>
      </c>
      <c r="C351" s="421" t="s">
        <v>2804</v>
      </c>
      <c r="D351" s="425">
        <v>34.729999999999997</v>
      </c>
      <c r="F351" s="444" t="str">
        <f t="shared" si="5"/>
        <v>83998</v>
      </c>
    </row>
    <row r="352" spans="1:6" ht="38.25">
      <c r="A352" s="390">
        <v>84013</v>
      </c>
      <c r="B352" s="418" t="s">
        <v>11678</v>
      </c>
      <c r="C352" s="420" t="s">
        <v>2804</v>
      </c>
      <c r="D352" s="423">
        <v>43.07</v>
      </c>
      <c r="F352" s="444" t="str">
        <f t="shared" si="5"/>
        <v>84013</v>
      </c>
    </row>
    <row r="353" spans="1:6" ht="38.25">
      <c r="A353" s="389">
        <v>87446</v>
      </c>
      <c r="B353" s="419" t="s">
        <v>11679</v>
      </c>
      <c r="C353" s="421" t="s">
        <v>2804</v>
      </c>
      <c r="D353" s="425">
        <v>0.28000000000000003</v>
      </c>
      <c r="F353" s="444" t="str">
        <f t="shared" si="5"/>
        <v>87446</v>
      </c>
    </row>
    <row r="354" spans="1:6" ht="38.25">
      <c r="A354" s="390">
        <v>88392</v>
      </c>
      <c r="B354" s="418" t="s">
        <v>11680</v>
      </c>
      <c r="C354" s="420" t="s">
        <v>2804</v>
      </c>
      <c r="D354" s="423">
        <v>0.55000000000000004</v>
      </c>
      <c r="F354" s="444" t="str">
        <f t="shared" si="5"/>
        <v>88392</v>
      </c>
    </row>
    <row r="355" spans="1:6" ht="38.25">
      <c r="A355" s="389">
        <v>88398</v>
      </c>
      <c r="B355" s="419" t="s">
        <v>11681</v>
      </c>
      <c r="C355" s="421" t="s">
        <v>2804</v>
      </c>
      <c r="D355" s="425">
        <v>0.65</v>
      </c>
      <c r="F355" s="444" t="str">
        <f t="shared" si="5"/>
        <v>88398</v>
      </c>
    </row>
    <row r="356" spans="1:6" ht="38.25">
      <c r="A356" s="390">
        <v>88404</v>
      </c>
      <c r="B356" s="418" t="s">
        <v>11682</v>
      </c>
      <c r="C356" s="420" t="s">
        <v>2804</v>
      </c>
      <c r="D356" s="423">
        <v>0.52</v>
      </c>
      <c r="F356" s="444" t="str">
        <f t="shared" si="5"/>
        <v>88404</v>
      </c>
    </row>
    <row r="357" spans="1:6" ht="38.25">
      <c r="A357" s="389">
        <v>88430</v>
      </c>
      <c r="B357" s="419" t="s">
        <v>11683</v>
      </c>
      <c r="C357" s="421" t="s">
        <v>2804</v>
      </c>
      <c r="D357" s="425">
        <v>3.4</v>
      </c>
      <c r="F357" s="444" t="str">
        <f t="shared" si="5"/>
        <v>88430</v>
      </c>
    </row>
    <row r="358" spans="1:6" ht="38.25">
      <c r="A358" s="390">
        <v>88438</v>
      </c>
      <c r="B358" s="418" t="s">
        <v>11684</v>
      </c>
      <c r="C358" s="420" t="s">
        <v>2804</v>
      </c>
      <c r="D358" s="423">
        <v>4.51</v>
      </c>
      <c r="F358" s="444" t="str">
        <f t="shared" si="5"/>
        <v>88438</v>
      </c>
    </row>
    <row r="359" spans="1:6" ht="51">
      <c r="A359" s="389">
        <v>88831</v>
      </c>
      <c r="B359" s="419" t="s">
        <v>11685</v>
      </c>
      <c r="C359" s="421" t="s">
        <v>2804</v>
      </c>
      <c r="D359" s="425">
        <v>0.2</v>
      </c>
      <c r="F359" s="444" t="str">
        <f t="shared" si="5"/>
        <v>88831</v>
      </c>
    </row>
    <row r="360" spans="1:6" ht="38.25">
      <c r="A360" s="390">
        <v>88844</v>
      </c>
      <c r="B360" s="418" t="s">
        <v>11686</v>
      </c>
      <c r="C360" s="420" t="s">
        <v>2804</v>
      </c>
      <c r="D360" s="423">
        <v>57.26</v>
      </c>
      <c r="F360" s="444" t="str">
        <f t="shared" si="5"/>
        <v>88844</v>
      </c>
    </row>
    <row r="361" spans="1:6" ht="38.25">
      <c r="A361" s="389">
        <v>88908</v>
      </c>
      <c r="B361" s="419" t="s">
        <v>11687</v>
      </c>
      <c r="C361" s="421" t="s">
        <v>2804</v>
      </c>
      <c r="D361" s="425">
        <v>47.79</v>
      </c>
      <c r="F361" s="444" t="str">
        <f t="shared" si="5"/>
        <v>88908</v>
      </c>
    </row>
    <row r="362" spans="1:6" ht="51">
      <c r="A362" s="390">
        <v>89022</v>
      </c>
      <c r="B362" s="418" t="s">
        <v>11688</v>
      </c>
      <c r="C362" s="420" t="s">
        <v>2804</v>
      </c>
      <c r="D362" s="423">
        <v>0.22</v>
      </c>
      <c r="F362" s="444" t="str">
        <f t="shared" si="5"/>
        <v>89022</v>
      </c>
    </row>
    <row r="363" spans="1:6" ht="25.5">
      <c r="A363" s="389">
        <v>89027</v>
      </c>
      <c r="B363" s="419" t="s">
        <v>11689</v>
      </c>
      <c r="C363" s="421" t="s">
        <v>2804</v>
      </c>
      <c r="D363" s="425">
        <v>3.68</v>
      </c>
      <c r="F363" s="444" t="str">
        <f t="shared" si="5"/>
        <v>89027</v>
      </c>
    </row>
    <row r="364" spans="1:6" ht="38.25">
      <c r="A364" s="390">
        <v>89031</v>
      </c>
      <c r="B364" s="418" t="s">
        <v>11690</v>
      </c>
      <c r="C364" s="420" t="s">
        <v>2804</v>
      </c>
      <c r="D364" s="423">
        <v>55.43</v>
      </c>
      <c r="F364" s="444" t="str">
        <f t="shared" si="5"/>
        <v>89031</v>
      </c>
    </row>
    <row r="365" spans="1:6" ht="25.5">
      <c r="A365" s="389">
        <v>89036</v>
      </c>
      <c r="B365" s="419" t="s">
        <v>11691</v>
      </c>
      <c r="C365" s="421" t="s">
        <v>2804</v>
      </c>
      <c r="D365" s="425">
        <v>21.65</v>
      </c>
      <c r="F365" s="444" t="str">
        <f t="shared" si="5"/>
        <v>89036</v>
      </c>
    </row>
    <row r="366" spans="1:6" ht="38.25">
      <c r="A366" s="390">
        <v>89218</v>
      </c>
      <c r="B366" s="418" t="s">
        <v>11692</v>
      </c>
      <c r="C366" s="420" t="s">
        <v>2804</v>
      </c>
      <c r="D366" s="423">
        <v>28.08</v>
      </c>
      <c r="F366" s="444" t="str">
        <f t="shared" si="5"/>
        <v>89218</v>
      </c>
    </row>
    <row r="367" spans="1:6" ht="51">
      <c r="A367" s="389">
        <v>89226</v>
      </c>
      <c r="B367" s="419" t="s">
        <v>11693</v>
      </c>
      <c r="C367" s="421" t="s">
        <v>2804</v>
      </c>
      <c r="D367" s="425">
        <v>0.85</v>
      </c>
      <c r="F367" s="444" t="str">
        <f t="shared" si="5"/>
        <v>89226</v>
      </c>
    </row>
    <row r="368" spans="1:6" ht="51">
      <c r="A368" s="390">
        <v>89227</v>
      </c>
      <c r="B368" s="418" t="s">
        <v>11694</v>
      </c>
      <c r="C368" s="420" t="s">
        <v>2804</v>
      </c>
      <c r="D368" s="423">
        <v>33.69</v>
      </c>
      <c r="F368" s="444" t="str">
        <f t="shared" si="5"/>
        <v>89227</v>
      </c>
    </row>
    <row r="369" spans="1:6" ht="38.25">
      <c r="A369" s="389">
        <v>89235</v>
      </c>
      <c r="B369" s="419" t="s">
        <v>11695</v>
      </c>
      <c r="C369" s="421" t="s">
        <v>2804</v>
      </c>
      <c r="D369" s="425">
        <v>95.8</v>
      </c>
      <c r="F369" s="444" t="str">
        <f t="shared" si="5"/>
        <v>89235</v>
      </c>
    </row>
    <row r="370" spans="1:6" ht="38.25">
      <c r="A370" s="390">
        <v>89243</v>
      </c>
      <c r="B370" s="418" t="s">
        <v>11696</v>
      </c>
      <c r="C370" s="420" t="s">
        <v>2804</v>
      </c>
      <c r="D370" s="423">
        <v>206.43</v>
      </c>
      <c r="F370" s="444" t="str">
        <f t="shared" si="5"/>
        <v>89243</v>
      </c>
    </row>
    <row r="371" spans="1:6" ht="38.25">
      <c r="A371" s="389">
        <v>89251</v>
      </c>
      <c r="B371" s="419" t="s">
        <v>11697</v>
      </c>
      <c r="C371" s="421" t="s">
        <v>2804</v>
      </c>
      <c r="D371" s="425">
        <v>181.08</v>
      </c>
      <c r="F371" s="444" t="str">
        <f t="shared" si="5"/>
        <v>89251</v>
      </c>
    </row>
    <row r="372" spans="1:6" ht="38.25">
      <c r="A372" s="390">
        <v>89258</v>
      </c>
      <c r="B372" s="418" t="s">
        <v>11698</v>
      </c>
      <c r="C372" s="420" t="s">
        <v>2804</v>
      </c>
      <c r="D372" s="423">
        <v>61.39</v>
      </c>
      <c r="F372" s="444" t="str">
        <f t="shared" si="5"/>
        <v>89258</v>
      </c>
    </row>
    <row r="373" spans="1:6" ht="38.25">
      <c r="A373" s="389">
        <v>89273</v>
      </c>
      <c r="B373" s="419" t="s">
        <v>11699</v>
      </c>
      <c r="C373" s="421" t="s">
        <v>2804</v>
      </c>
      <c r="D373" s="425">
        <v>53.66</v>
      </c>
      <c r="F373" s="444" t="str">
        <f t="shared" si="5"/>
        <v>89273</v>
      </c>
    </row>
    <row r="374" spans="1:6" ht="51">
      <c r="A374" s="390">
        <v>89279</v>
      </c>
      <c r="B374" s="418" t="s">
        <v>11700</v>
      </c>
      <c r="C374" s="420" t="s">
        <v>2804</v>
      </c>
      <c r="D374" s="423">
        <v>1.03</v>
      </c>
      <c r="F374" s="444" t="str">
        <f t="shared" si="5"/>
        <v>89279</v>
      </c>
    </row>
    <row r="375" spans="1:6" ht="63.75">
      <c r="A375" s="389">
        <v>89877</v>
      </c>
      <c r="B375" s="419" t="s">
        <v>11701</v>
      </c>
      <c r="C375" s="421" t="s">
        <v>2804</v>
      </c>
      <c r="D375" s="425">
        <v>35.04</v>
      </c>
      <c r="F375" s="444" t="str">
        <f t="shared" si="5"/>
        <v>89877</v>
      </c>
    </row>
    <row r="376" spans="1:6" ht="63.75">
      <c r="A376" s="390">
        <v>89884</v>
      </c>
      <c r="B376" s="418" t="s">
        <v>11702</v>
      </c>
      <c r="C376" s="420" t="s">
        <v>2804</v>
      </c>
      <c r="D376" s="423">
        <v>42.93</v>
      </c>
      <c r="F376" s="444" t="str">
        <f t="shared" si="5"/>
        <v>89884</v>
      </c>
    </row>
    <row r="377" spans="1:6">
      <c r="A377" s="389">
        <v>328</v>
      </c>
      <c r="B377" s="419" t="s">
        <v>2815</v>
      </c>
      <c r="C377" s="421"/>
      <c r="D377" s="425"/>
      <c r="F377" s="444" t="str">
        <f t="shared" si="5"/>
        <v>328</v>
      </c>
    </row>
    <row r="378" spans="1:6" ht="25.5">
      <c r="A378" s="390">
        <v>5822</v>
      </c>
      <c r="B378" s="418" t="s">
        <v>2816</v>
      </c>
      <c r="C378" s="420" t="s">
        <v>2817</v>
      </c>
      <c r="D378" s="423">
        <v>33.090000000000003</v>
      </c>
      <c r="F378" s="444" t="str">
        <f t="shared" si="5"/>
        <v>5822</v>
      </c>
    </row>
    <row r="379" spans="1:6" ht="25.5">
      <c r="A379" s="389">
        <v>5827</v>
      </c>
      <c r="B379" s="419" t="s">
        <v>8056</v>
      </c>
      <c r="C379" s="421" t="s">
        <v>2817</v>
      </c>
      <c r="D379" s="425">
        <v>30.96</v>
      </c>
      <c r="F379" s="444" t="str">
        <f t="shared" si="5"/>
        <v>5827</v>
      </c>
    </row>
    <row r="380" spans="1:6" ht="25.5">
      <c r="A380" s="390">
        <v>5830</v>
      </c>
      <c r="B380" s="418" t="s">
        <v>2818</v>
      </c>
      <c r="C380" s="420" t="s">
        <v>2817</v>
      </c>
      <c r="D380" s="423">
        <v>78.510000000000005</v>
      </c>
      <c r="F380" s="444" t="str">
        <f t="shared" si="5"/>
        <v>5830</v>
      </c>
    </row>
    <row r="381" spans="1:6" ht="38.25">
      <c r="A381" s="389">
        <v>5834</v>
      </c>
      <c r="B381" s="419" t="s">
        <v>8057</v>
      </c>
      <c r="C381" s="421" t="s">
        <v>2817</v>
      </c>
      <c r="D381" s="425">
        <v>232.63</v>
      </c>
      <c r="F381" s="444" t="str">
        <f t="shared" si="5"/>
        <v>5834</v>
      </c>
    </row>
    <row r="382" spans="1:6" ht="38.25">
      <c r="A382" s="390">
        <v>5866</v>
      </c>
      <c r="B382" s="418" t="s">
        <v>8058</v>
      </c>
      <c r="C382" s="420" t="s">
        <v>2817</v>
      </c>
      <c r="D382" s="423">
        <v>25.45</v>
      </c>
      <c r="F382" s="444" t="str">
        <f t="shared" si="5"/>
        <v>5866</v>
      </c>
    </row>
    <row r="383" spans="1:6" ht="51">
      <c r="A383" s="389">
        <v>5874</v>
      </c>
      <c r="B383" s="419" t="s">
        <v>8059</v>
      </c>
      <c r="C383" s="421" t="s">
        <v>2817</v>
      </c>
      <c r="D383" s="425">
        <v>51.65</v>
      </c>
      <c r="F383" s="444" t="str">
        <f t="shared" si="5"/>
        <v>5874</v>
      </c>
    </row>
    <row r="384" spans="1:6" ht="38.25">
      <c r="A384" s="390">
        <v>5893</v>
      </c>
      <c r="B384" s="418" t="s">
        <v>8060</v>
      </c>
      <c r="C384" s="420" t="s">
        <v>2817</v>
      </c>
      <c r="D384" s="423">
        <v>36.130000000000003</v>
      </c>
      <c r="F384" s="444" t="str">
        <f t="shared" si="5"/>
        <v>5893</v>
      </c>
    </row>
    <row r="385" spans="1:6" ht="38.25">
      <c r="A385" s="389">
        <v>5897</v>
      </c>
      <c r="B385" s="419" t="s">
        <v>8061</v>
      </c>
      <c r="C385" s="421" t="s">
        <v>2817</v>
      </c>
      <c r="D385" s="425">
        <v>35.75</v>
      </c>
      <c r="F385" s="444" t="str">
        <f t="shared" si="5"/>
        <v>5897</v>
      </c>
    </row>
    <row r="386" spans="1:6" ht="63.75">
      <c r="A386" s="390">
        <v>5904</v>
      </c>
      <c r="B386" s="418" t="s">
        <v>8062</v>
      </c>
      <c r="C386" s="420" t="s">
        <v>2817</v>
      </c>
      <c r="D386" s="423">
        <v>41.55</v>
      </c>
      <c r="F386" s="444" t="str">
        <f t="shared" si="5"/>
        <v>5904</v>
      </c>
    </row>
    <row r="387" spans="1:6" ht="38.25">
      <c r="A387" s="389">
        <v>5908</v>
      </c>
      <c r="B387" s="419" t="s">
        <v>8063</v>
      </c>
      <c r="C387" s="421" t="s">
        <v>2817</v>
      </c>
      <c r="D387" s="425">
        <v>9.35</v>
      </c>
      <c r="F387" s="444" t="str">
        <f t="shared" si="5"/>
        <v>5908</v>
      </c>
    </row>
    <row r="388" spans="1:6" ht="51">
      <c r="A388" s="390">
        <v>5927</v>
      </c>
      <c r="B388" s="418" t="s">
        <v>8064</v>
      </c>
      <c r="C388" s="420" t="s">
        <v>2817</v>
      </c>
      <c r="D388" s="423">
        <v>270.57</v>
      </c>
      <c r="F388" s="444" t="str">
        <f t="shared" si="5"/>
        <v>5927</v>
      </c>
    </row>
    <row r="389" spans="1:6" ht="38.25">
      <c r="A389" s="389">
        <v>5960</v>
      </c>
      <c r="B389" s="419" t="s">
        <v>8065</v>
      </c>
      <c r="C389" s="421" t="s">
        <v>2817</v>
      </c>
      <c r="D389" s="425">
        <v>15.9</v>
      </c>
      <c r="F389" s="444" t="str">
        <f t="shared" si="5"/>
        <v>5960</v>
      </c>
    </row>
    <row r="390" spans="1:6" ht="25.5">
      <c r="A390" s="390">
        <v>6390</v>
      </c>
      <c r="B390" s="418" t="s">
        <v>2819</v>
      </c>
      <c r="C390" s="420" t="s">
        <v>19</v>
      </c>
      <c r="D390" s="423">
        <v>14.84</v>
      </c>
      <c r="F390" s="444" t="str">
        <f t="shared" ref="F390:F453" si="6">TRIM(A390)</f>
        <v>6390</v>
      </c>
    </row>
    <row r="391" spans="1:6" ht="38.25">
      <c r="A391" s="389">
        <v>53868</v>
      </c>
      <c r="B391" s="419" t="s">
        <v>8066</v>
      </c>
      <c r="C391" s="421" t="s">
        <v>2817</v>
      </c>
      <c r="D391" s="425">
        <v>5.66</v>
      </c>
      <c r="F391" s="444" t="str">
        <f t="shared" si="6"/>
        <v>53868</v>
      </c>
    </row>
    <row r="392" spans="1:6">
      <c r="A392" s="390">
        <v>329</v>
      </c>
      <c r="B392" s="418" t="s">
        <v>2820</v>
      </c>
      <c r="C392" s="420"/>
      <c r="D392" s="423"/>
      <c r="F392" s="444" t="str">
        <f t="shared" si="6"/>
        <v>329</v>
      </c>
    </row>
    <row r="393" spans="1:6" ht="38.25">
      <c r="A393" s="389">
        <v>5089</v>
      </c>
      <c r="B393" s="419" t="s">
        <v>8067</v>
      </c>
      <c r="C393" s="421" t="s">
        <v>19</v>
      </c>
      <c r="D393" s="425">
        <v>15.69</v>
      </c>
      <c r="F393" s="444" t="str">
        <f t="shared" si="6"/>
        <v>5089</v>
      </c>
    </row>
    <row r="394" spans="1:6" ht="25.5">
      <c r="A394" s="390">
        <v>5623</v>
      </c>
      <c r="B394" s="418" t="s">
        <v>2821</v>
      </c>
      <c r="C394" s="420" t="s">
        <v>19</v>
      </c>
      <c r="D394" s="423">
        <v>4.8099999999999996</v>
      </c>
      <c r="F394" s="444" t="str">
        <f t="shared" si="6"/>
        <v>5623</v>
      </c>
    </row>
    <row r="395" spans="1:6" ht="25.5">
      <c r="A395" s="389">
        <v>5624</v>
      </c>
      <c r="B395" s="419" t="s">
        <v>2822</v>
      </c>
      <c r="C395" s="421" t="s">
        <v>19</v>
      </c>
      <c r="D395" s="425">
        <v>66.2</v>
      </c>
      <c r="F395" s="444" t="str">
        <f t="shared" si="6"/>
        <v>5624</v>
      </c>
    </row>
    <row r="396" spans="1:6" ht="38.25">
      <c r="A396" s="390">
        <v>5627</v>
      </c>
      <c r="B396" s="418" t="s">
        <v>11703</v>
      </c>
      <c r="C396" s="420" t="s">
        <v>19</v>
      </c>
      <c r="D396" s="423">
        <v>24.32</v>
      </c>
      <c r="F396" s="444" t="str">
        <f t="shared" si="6"/>
        <v>5627</v>
      </c>
    </row>
    <row r="397" spans="1:6" ht="38.25">
      <c r="A397" s="389">
        <v>5628</v>
      </c>
      <c r="B397" s="419" t="s">
        <v>11704</v>
      </c>
      <c r="C397" s="421" t="s">
        <v>19</v>
      </c>
      <c r="D397" s="425">
        <v>5.47</v>
      </c>
      <c r="F397" s="444" t="str">
        <f t="shared" si="6"/>
        <v>5628</v>
      </c>
    </row>
    <row r="398" spans="1:6" ht="38.25">
      <c r="A398" s="390">
        <v>5629</v>
      </c>
      <c r="B398" s="418" t="s">
        <v>11705</v>
      </c>
      <c r="C398" s="420" t="s">
        <v>19</v>
      </c>
      <c r="D398" s="423">
        <v>34.200000000000003</v>
      </c>
      <c r="F398" s="444" t="str">
        <f t="shared" si="6"/>
        <v>5629</v>
      </c>
    </row>
    <row r="399" spans="1:6" ht="38.25">
      <c r="A399" s="389">
        <v>5630</v>
      </c>
      <c r="B399" s="419" t="s">
        <v>11706</v>
      </c>
      <c r="C399" s="421" t="s">
        <v>19</v>
      </c>
      <c r="D399" s="425">
        <v>42.89</v>
      </c>
      <c r="F399" s="444" t="str">
        <f t="shared" si="6"/>
        <v>5630</v>
      </c>
    </row>
    <row r="400" spans="1:6" ht="38.25">
      <c r="A400" s="390">
        <v>5658</v>
      </c>
      <c r="B400" s="418" t="s">
        <v>11707</v>
      </c>
      <c r="C400" s="420" t="s">
        <v>19</v>
      </c>
      <c r="D400" s="423">
        <v>1.58</v>
      </c>
      <c r="F400" s="444" t="str">
        <f t="shared" si="6"/>
        <v>5658</v>
      </c>
    </row>
    <row r="401" spans="1:6" ht="76.5">
      <c r="A401" s="389">
        <v>5664</v>
      </c>
      <c r="B401" s="419" t="s">
        <v>11708</v>
      </c>
      <c r="C401" s="421" t="s">
        <v>19</v>
      </c>
      <c r="D401" s="425">
        <v>14.14</v>
      </c>
      <c r="F401" s="444" t="str">
        <f t="shared" si="6"/>
        <v>5664</v>
      </c>
    </row>
    <row r="402" spans="1:6" ht="76.5">
      <c r="A402" s="390">
        <v>5667</v>
      </c>
      <c r="B402" s="418" t="s">
        <v>11709</v>
      </c>
      <c r="C402" s="420" t="s">
        <v>19</v>
      </c>
      <c r="D402" s="423">
        <v>12.58</v>
      </c>
      <c r="F402" s="444" t="str">
        <f t="shared" si="6"/>
        <v>5667</v>
      </c>
    </row>
    <row r="403" spans="1:6" ht="76.5">
      <c r="A403" s="389">
        <v>5668</v>
      </c>
      <c r="B403" s="419" t="s">
        <v>11710</v>
      </c>
      <c r="C403" s="421" t="s">
        <v>19</v>
      </c>
      <c r="D403" s="425">
        <v>32.840000000000003</v>
      </c>
      <c r="F403" s="444" t="str">
        <f t="shared" si="6"/>
        <v>5668</v>
      </c>
    </row>
    <row r="404" spans="1:6" ht="38.25">
      <c r="A404" s="390">
        <v>5670</v>
      </c>
      <c r="B404" s="418" t="s">
        <v>8068</v>
      </c>
      <c r="C404" s="420" t="s">
        <v>19</v>
      </c>
      <c r="D404" s="423">
        <v>27.26</v>
      </c>
      <c r="F404" s="444" t="str">
        <f t="shared" si="6"/>
        <v>5670</v>
      </c>
    </row>
    <row r="405" spans="1:6" ht="38.25">
      <c r="A405" s="389">
        <v>5671</v>
      </c>
      <c r="B405" s="419" t="s">
        <v>11711</v>
      </c>
      <c r="C405" s="421" t="s">
        <v>19</v>
      </c>
      <c r="D405" s="425">
        <v>16.41</v>
      </c>
      <c r="F405" s="444" t="str">
        <f t="shared" si="6"/>
        <v>5671</v>
      </c>
    </row>
    <row r="406" spans="1:6" ht="51">
      <c r="A406" s="390">
        <v>5672</v>
      </c>
      <c r="B406" s="418" t="s">
        <v>8069</v>
      </c>
      <c r="C406" s="420" t="s">
        <v>19</v>
      </c>
      <c r="D406" s="423">
        <v>14.65</v>
      </c>
      <c r="F406" s="444" t="str">
        <f t="shared" si="6"/>
        <v>5672</v>
      </c>
    </row>
    <row r="407" spans="1:6" ht="51">
      <c r="A407" s="389">
        <v>5674</v>
      </c>
      <c r="B407" s="419" t="s">
        <v>11712</v>
      </c>
      <c r="C407" s="421" t="s">
        <v>19</v>
      </c>
      <c r="D407" s="425">
        <v>16.420000000000002</v>
      </c>
      <c r="F407" s="444" t="str">
        <f t="shared" si="6"/>
        <v>5674</v>
      </c>
    </row>
    <row r="408" spans="1:6" ht="38.25">
      <c r="A408" s="390">
        <v>5675</v>
      </c>
      <c r="B408" s="418" t="s">
        <v>8070</v>
      </c>
      <c r="C408" s="420" t="s">
        <v>19</v>
      </c>
      <c r="D408" s="423">
        <v>19.420000000000002</v>
      </c>
      <c r="F408" s="444" t="str">
        <f t="shared" si="6"/>
        <v>5675</v>
      </c>
    </row>
    <row r="409" spans="1:6" ht="38.25">
      <c r="A409" s="389">
        <v>5676</v>
      </c>
      <c r="B409" s="419" t="s">
        <v>8071</v>
      </c>
      <c r="C409" s="421" t="s">
        <v>19</v>
      </c>
      <c r="D409" s="425">
        <v>11.68</v>
      </c>
      <c r="F409" s="444" t="str">
        <f t="shared" si="6"/>
        <v>5676</v>
      </c>
    </row>
    <row r="410" spans="1:6" ht="38.25">
      <c r="A410" s="390">
        <v>5677</v>
      </c>
      <c r="B410" s="418" t="s">
        <v>11713</v>
      </c>
      <c r="C410" s="420" t="s">
        <v>19</v>
      </c>
      <c r="D410" s="423">
        <v>19.579999999999998</v>
      </c>
      <c r="F410" s="444" t="str">
        <f t="shared" si="6"/>
        <v>5677</v>
      </c>
    </row>
    <row r="411" spans="1:6" ht="51">
      <c r="A411" s="389">
        <v>5692</v>
      </c>
      <c r="B411" s="419" t="s">
        <v>11714</v>
      </c>
      <c r="C411" s="421" t="s">
        <v>19</v>
      </c>
      <c r="D411" s="425">
        <v>7.0000000000000007E-2</v>
      </c>
      <c r="F411" s="444" t="str">
        <f t="shared" si="6"/>
        <v>5692</v>
      </c>
    </row>
    <row r="412" spans="1:6" ht="51">
      <c r="A412" s="390">
        <v>5693</v>
      </c>
      <c r="B412" s="418" t="s">
        <v>11715</v>
      </c>
      <c r="C412" s="420" t="s">
        <v>19</v>
      </c>
      <c r="D412" s="423">
        <v>3.69</v>
      </c>
      <c r="F412" s="444" t="str">
        <f t="shared" si="6"/>
        <v>5693</v>
      </c>
    </row>
    <row r="413" spans="1:6" ht="25.5">
      <c r="A413" s="389">
        <v>5694</v>
      </c>
      <c r="B413" s="419" t="s">
        <v>2823</v>
      </c>
      <c r="C413" s="421" t="s">
        <v>19</v>
      </c>
      <c r="D413" s="425">
        <v>22.31</v>
      </c>
      <c r="F413" s="444" t="str">
        <f t="shared" si="6"/>
        <v>5694</v>
      </c>
    </row>
    <row r="414" spans="1:6" ht="25.5">
      <c r="A414" s="390">
        <v>5695</v>
      </c>
      <c r="B414" s="418" t="s">
        <v>2824</v>
      </c>
      <c r="C414" s="420" t="s">
        <v>19</v>
      </c>
      <c r="D414" s="423">
        <v>19.43</v>
      </c>
      <c r="F414" s="444" t="str">
        <f t="shared" si="6"/>
        <v>5695</v>
      </c>
    </row>
    <row r="415" spans="1:6" ht="25.5">
      <c r="A415" s="389">
        <v>5696</v>
      </c>
      <c r="B415" s="419" t="s">
        <v>2825</v>
      </c>
      <c r="C415" s="421" t="s">
        <v>19</v>
      </c>
      <c r="D415" s="425">
        <v>234.26</v>
      </c>
      <c r="F415" s="444" t="str">
        <f t="shared" si="6"/>
        <v>5696</v>
      </c>
    </row>
    <row r="416" spans="1:6" ht="25.5">
      <c r="A416" s="390">
        <v>5697</v>
      </c>
      <c r="B416" s="418" t="s">
        <v>2826</v>
      </c>
      <c r="C416" s="420" t="s">
        <v>19</v>
      </c>
      <c r="D416" s="423">
        <v>153</v>
      </c>
      <c r="F416" s="444" t="str">
        <f t="shared" si="6"/>
        <v>5697</v>
      </c>
    </row>
    <row r="417" spans="1:6" ht="25.5">
      <c r="A417" s="389">
        <v>5698</v>
      </c>
      <c r="B417" s="419" t="s">
        <v>2827</v>
      </c>
      <c r="C417" s="421" t="s">
        <v>19</v>
      </c>
      <c r="D417" s="425">
        <v>10.37</v>
      </c>
      <c r="F417" s="444" t="str">
        <f t="shared" si="6"/>
        <v>5698</v>
      </c>
    </row>
    <row r="418" spans="1:6" ht="25.5">
      <c r="A418" s="390">
        <v>5699</v>
      </c>
      <c r="B418" s="418" t="s">
        <v>11716</v>
      </c>
      <c r="C418" s="420" t="s">
        <v>19</v>
      </c>
      <c r="D418" s="423">
        <v>66.87</v>
      </c>
      <c r="F418" s="444" t="str">
        <f t="shared" si="6"/>
        <v>5699</v>
      </c>
    </row>
    <row r="419" spans="1:6" ht="25.5">
      <c r="A419" s="389">
        <v>5700</v>
      </c>
      <c r="B419" s="419" t="s">
        <v>11717</v>
      </c>
      <c r="C419" s="421" t="s">
        <v>19</v>
      </c>
      <c r="D419" s="425">
        <v>80.25</v>
      </c>
      <c r="F419" s="444" t="str">
        <f t="shared" si="6"/>
        <v>5700</v>
      </c>
    </row>
    <row r="420" spans="1:6" ht="25.5">
      <c r="A420" s="390">
        <v>5701</v>
      </c>
      <c r="B420" s="418" t="s">
        <v>2828</v>
      </c>
      <c r="C420" s="420" t="s">
        <v>19</v>
      </c>
      <c r="D420" s="423">
        <v>10.78</v>
      </c>
      <c r="F420" s="444" t="str">
        <f t="shared" si="6"/>
        <v>5701</v>
      </c>
    </row>
    <row r="421" spans="1:6" ht="25.5">
      <c r="A421" s="389">
        <v>5702</v>
      </c>
      <c r="B421" s="419" t="s">
        <v>8072</v>
      </c>
      <c r="C421" s="421" t="s">
        <v>19</v>
      </c>
      <c r="D421" s="425">
        <v>25.01</v>
      </c>
      <c r="F421" s="444" t="str">
        <f t="shared" si="6"/>
        <v>5702</v>
      </c>
    </row>
    <row r="422" spans="1:6" ht="25.5">
      <c r="A422" s="390">
        <v>5703</v>
      </c>
      <c r="B422" s="418" t="s">
        <v>8073</v>
      </c>
      <c r="C422" s="420" t="s">
        <v>19</v>
      </c>
      <c r="D422" s="423">
        <v>29.01</v>
      </c>
      <c r="F422" s="444" t="str">
        <f t="shared" si="6"/>
        <v>5703</v>
      </c>
    </row>
    <row r="423" spans="1:6" ht="25.5">
      <c r="A423" s="389">
        <v>5704</v>
      </c>
      <c r="B423" s="419" t="s">
        <v>8074</v>
      </c>
      <c r="C423" s="421" t="s">
        <v>19</v>
      </c>
      <c r="D423" s="425">
        <v>44.58</v>
      </c>
      <c r="F423" s="444" t="str">
        <f t="shared" si="6"/>
        <v>5704</v>
      </c>
    </row>
    <row r="424" spans="1:6" ht="25.5">
      <c r="A424" s="390">
        <v>5705</v>
      </c>
      <c r="B424" s="418" t="s">
        <v>8075</v>
      </c>
      <c r="C424" s="420" t="s">
        <v>19</v>
      </c>
      <c r="D424" s="423">
        <v>12.12</v>
      </c>
      <c r="F424" s="444" t="str">
        <f t="shared" si="6"/>
        <v>5705</v>
      </c>
    </row>
    <row r="425" spans="1:6" ht="38.25">
      <c r="A425" s="389">
        <v>5706</v>
      </c>
      <c r="B425" s="419" t="s">
        <v>8076</v>
      </c>
      <c r="C425" s="421" t="s">
        <v>19</v>
      </c>
      <c r="D425" s="425">
        <v>139</v>
      </c>
      <c r="F425" s="444" t="str">
        <f t="shared" si="6"/>
        <v>5706</v>
      </c>
    </row>
    <row r="426" spans="1:6" ht="38.25">
      <c r="A426" s="390">
        <v>5707</v>
      </c>
      <c r="B426" s="418" t="s">
        <v>8077</v>
      </c>
      <c r="C426" s="420" t="s">
        <v>19</v>
      </c>
      <c r="D426" s="423">
        <v>90.68</v>
      </c>
      <c r="F426" s="444" t="str">
        <f t="shared" si="6"/>
        <v>5707</v>
      </c>
    </row>
    <row r="427" spans="1:6" ht="38.25">
      <c r="A427" s="389">
        <v>5708</v>
      </c>
      <c r="B427" s="419" t="s">
        <v>8078</v>
      </c>
      <c r="C427" s="421" t="s">
        <v>19</v>
      </c>
      <c r="D427" s="425">
        <v>93.63</v>
      </c>
      <c r="F427" s="444" t="str">
        <f t="shared" si="6"/>
        <v>5708</v>
      </c>
    </row>
    <row r="428" spans="1:6" ht="38.25">
      <c r="A428" s="390">
        <v>5710</v>
      </c>
      <c r="B428" s="418" t="s">
        <v>11718</v>
      </c>
      <c r="C428" s="420" t="s">
        <v>19</v>
      </c>
      <c r="D428" s="423">
        <v>56.84</v>
      </c>
      <c r="F428" s="444" t="str">
        <f t="shared" si="6"/>
        <v>5710</v>
      </c>
    </row>
    <row r="429" spans="1:6" ht="51">
      <c r="A429" s="389">
        <v>5711</v>
      </c>
      <c r="B429" s="419" t="s">
        <v>11719</v>
      </c>
      <c r="C429" s="421" t="s">
        <v>19</v>
      </c>
      <c r="D429" s="425">
        <v>40.58</v>
      </c>
      <c r="F429" s="444" t="str">
        <f t="shared" si="6"/>
        <v>5711</v>
      </c>
    </row>
    <row r="430" spans="1:6" ht="25.5">
      <c r="A430" s="390">
        <v>5714</v>
      </c>
      <c r="B430" s="418" t="s">
        <v>11720</v>
      </c>
      <c r="C430" s="420" t="s">
        <v>19</v>
      </c>
      <c r="D430" s="423">
        <v>4.53</v>
      </c>
      <c r="F430" s="444" t="str">
        <f t="shared" si="6"/>
        <v>5714</v>
      </c>
    </row>
    <row r="431" spans="1:6" ht="38.25">
      <c r="A431" s="389">
        <v>5715</v>
      </c>
      <c r="B431" s="419" t="s">
        <v>11721</v>
      </c>
      <c r="C431" s="421" t="s">
        <v>19</v>
      </c>
      <c r="D431" s="425">
        <v>32.4</v>
      </c>
      <c r="F431" s="444" t="str">
        <f t="shared" si="6"/>
        <v>5715</v>
      </c>
    </row>
    <row r="432" spans="1:6" ht="25.5">
      <c r="A432" s="390">
        <v>5716</v>
      </c>
      <c r="B432" s="418" t="s">
        <v>8079</v>
      </c>
      <c r="C432" s="420" t="s">
        <v>19</v>
      </c>
      <c r="D432" s="423">
        <v>16.12</v>
      </c>
      <c r="F432" s="444" t="str">
        <f t="shared" si="6"/>
        <v>5716</v>
      </c>
    </row>
    <row r="433" spans="1:6" ht="38.25">
      <c r="A433" s="389">
        <v>5718</v>
      </c>
      <c r="B433" s="419" t="s">
        <v>11722</v>
      </c>
      <c r="C433" s="421" t="s">
        <v>19</v>
      </c>
      <c r="D433" s="425">
        <v>78.83</v>
      </c>
      <c r="F433" s="444" t="str">
        <f t="shared" si="6"/>
        <v>5718</v>
      </c>
    </row>
    <row r="434" spans="1:6" ht="38.25">
      <c r="A434" s="390">
        <v>5721</v>
      </c>
      <c r="B434" s="418" t="s">
        <v>11723</v>
      </c>
      <c r="C434" s="420" t="s">
        <v>19</v>
      </c>
      <c r="D434" s="423">
        <v>69.56</v>
      </c>
      <c r="F434" s="444" t="str">
        <f t="shared" si="6"/>
        <v>5721</v>
      </c>
    </row>
    <row r="435" spans="1:6" ht="38.25">
      <c r="A435" s="389">
        <v>5722</v>
      </c>
      <c r="B435" s="419" t="s">
        <v>11724</v>
      </c>
      <c r="C435" s="421" t="s">
        <v>19</v>
      </c>
      <c r="D435" s="425">
        <v>160.91</v>
      </c>
      <c r="F435" s="444" t="str">
        <f t="shared" si="6"/>
        <v>5722</v>
      </c>
    </row>
    <row r="436" spans="1:6" ht="38.25">
      <c r="A436" s="390">
        <v>5724</v>
      </c>
      <c r="B436" s="418" t="s">
        <v>11725</v>
      </c>
      <c r="C436" s="420" t="s">
        <v>19</v>
      </c>
      <c r="D436" s="423">
        <v>40.11</v>
      </c>
      <c r="F436" s="444" t="str">
        <f t="shared" si="6"/>
        <v>5724</v>
      </c>
    </row>
    <row r="437" spans="1:6" ht="25.5">
      <c r="A437" s="389">
        <v>5725</v>
      </c>
      <c r="B437" s="419" t="s">
        <v>8080</v>
      </c>
      <c r="C437" s="421" t="s">
        <v>19</v>
      </c>
      <c r="D437" s="425">
        <v>16.12</v>
      </c>
      <c r="F437" s="444" t="str">
        <f t="shared" si="6"/>
        <v>5725</v>
      </c>
    </row>
    <row r="438" spans="1:6" ht="38.25">
      <c r="A438" s="390">
        <v>5727</v>
      </c>
      <c r="B438" s="418" t="s">
        <v>8081</v>
      </c>
      <c r="C438" s="420" t="s">
        <v>19</v>
      </c>
      <c r="D438" s="423">
        <v>2.62</v>
      </c>
      <c r="F438" s="444" t="str">
        <f t="shared" si="6"/>
        <v>5727</v>
      </c>
    </row>
    <row r="439" spans="1:6" ht="51">
      <c r="A439" s="389">
        <v>5729</v>
      </c>
      <c r="B439" s="419" t="s">
        <v>11726</v>
      </c>
      <c r="C439" s="421" t="s">
        <v>19</v>
      </c>
      <c r="D439" s="425">
        <v>14.45</v>
      </c>
      <c r="F439" s="444" t="str">
        <f t="shared" si="6"/>
        <v>5729</v>
      </c>
    </row>
    <row r="440" spans="1:6" ht="51">
      <c r="A440" s="390">
        <v>5730</v>
      </c>
      <c r="B440" s="418" t="s">
        <v>11727</v>
      </c>
      <c r="C440" s="420" t="s">
        <v>19</v>
      </c>
      <c r="D440" s="423">
        <v>22.4</v>
      </c>
      <c r="F440" s="444" t="str">
        <f t="shared" si="6"/>
        <v>5730</v>
      </c>
    </row>
    <row r="441" spans="1:6" ht="38.25">
      <c r="A441" s="389">
        <v>5732</v>
      </c>
      <c r="B441" s="419" t="s">
        <v>8082</v>
      </c>
      <c r="C441" s="421" t="s">
        <v>19</v>
      </c>
      <c r="D441" s="425">
        <v>22.21</v>
      </c>
      <c r="F441" s="444" t="str">
        <f t="shared" si="6"/>
        <v>5732</v>
      </c>
    </row>
    <row r="442" spans="1:6" ht="51">
      <c r="A442" s="390">
        <v>5733</v>
      </c>
      <c r="B442" s="418" t="s">
        <v>8083</v>
      </c>
      <c r="C442" s="420" t="s">
        <v>19</v>
      </c>
      <c r="D442" s="423">
        <v>67.59</v>
      </c>
      <c r="F442" s="444" t="str">
        <f t="shared" si="6"/>
        <v>5733</v>
      </c>
    </row>
    <row r="443" spans="1:6" ht="76.5">
      <c r="A443" s="389">
        <v>5735</v>
      </c>
      <c r="B443" s="419" t="s">
        <v>11728</v>
      </c>
      <c r="C443" s="421" t="s">
        <v>19</v>
      </c>
      <c r="D443" s="425">
        <v>13.65</v>
      </c>
      <c r="F443" s="444" t="str">
        <f t="shared" si="6"/>
        <v>5735</v>
      </c>
    </row>
    <row r="444" spans="1:6" ht="76.5">
      <c r="A444" s="390">
        <v>5736</v>
      </c>
      <c r="B444" s="418" t="s">
        <v>11729</v>
      </c>
      <c r="C444" s="420" t="s">
        <v>19</v>
      </c>
      <c r="D444" s="423">
        <v>30.14</v>
      </c>
      <c r="F444" s="444" t="str">
        <f t="shared" si="6"/>
        <v>5736</v>
      </c>
    </row>
    <row r="445" spans="1:6" ht="25.5">
      <c r="A445" s="389">
        <v>5737</v>
      </c>
      <c r="B445" s="419" t="s">
        <v>2829</v>
      </c>
      <c r="C445" s="421" t="s">
        <v>19</v>
      </c>
      <c r="D445" s="425">
        <v>14.65</v>
      </c>
      <c r="F445" s="444" t="str">
        <f t="shared" si="6"/>
        <v>5737</v>
      </c>
    </row>
    <row r="446" spans="1:6" ht="38.25">
      <c r="A446" s="390">
        <v>5738</v>
      </c>
      <c r="B446" s="418" t="s">
        <v>8084</v>
      </c>
      <c r="C446" s="420" t="s">
        <v>19</v>
      </c>
      <c r="D446" s="423">
        <v>5.66</v>
      </c>
      <c r="F446" s="444" t="str">
        <f t="shared" si="6"/>
        <v>5738</v>
      </c>
    </row>
    <row r="447" spans="1:6" ht="38.25">
      <c r="A447" s="389">
        <v>5739</v>
      </c>
      <c r="B447" s="419" t="s">
        <v>8085</v>
      </c>
      <c r="C447" s="421" t="s">
        <v>19</v>
      </c>
      <c r="D447" s="425">
        <v>1.88</v>
      </c>
      <c r="F447" s="444" t="str">
        <f t="shared" si="6"/>
        <v>5739</v>
      </c>
    </row>
    <row r="448" spans="1:6" ht="63.75">
      <c r="A448" s="390">
        <v>5741</v>
      </c>
      <c r="B448" s="418" t="s">
        <v>11730</v>
      </c>
      <c r="C448" s="420" t="s">
        <v>19</v>
      </c>
      <c r="D448" s="423">
        <v>20.07</v>
      </c>
      <c r="F448" s="444" t="str">
        <f t="shared" si="6"/>
        <v>5741</v>
      </c>
    </row>
    <row r="449" spans="1:6" ht="63.75">
      <c r="A449" s="389">
        <v>5742</v>
      </c>
      <c r="B449" s="419" t="s">
        <v>11731</v>
      </c>
      <c r="C449" s="421" t="s">
        <v>19</v>
      </c>
      <c r="D449" s="425">
        <v>12.58</v>
      </c>
      <c r="F449" s="444" t="str">
        <f t="shared" si="6"/>
        <v>5742</v>
      </c>
    </row>
    <row r="450" spans="1:6" ht="25.5">
      <c r="A450" s="390">
        <v>5745</v>
      </c>
      <c r="B450" s="418" t="s">
        <v>8086</v>
      </c>
      <c r="C450" s="420" t="s">
        <v>19</v>
      </c>
      <c r="D450" s="423">
        <v>26.12</v>
      </c>
      <c r="F450" s="444" t="str">
        <f t="shared" si="6"/>
        <v>5745</v>
      </c>
    </row>
    <row r="451" spans="1:6" ht="25.5">
      <c r="A451" s="389">
        <v>5746</v>
      </c>
      <c r="B451" s="419" t="s">
        <v>8087</v>
      </c>
      <c r="C451" s="421" t="s">
        <v>19</v>
      </c>
      <c r="D451" s="425">
        <v>15.78</v>
      </c>
      <c r="F451" s="444" t="str">
        <f t="shared" si="6"/>
        <v>5746</v>
      </c>
    </row>
    <row r="452" spans="1:6" ht="38.25">
      <c r="A452" s="390">
        <v>5747</v>
      </c>
      <c r="B452" s="418" t="s">
        <v>8088</v>
      </c>
      <c r="C452" s="420" t="s">
        <v>19</v>
      </c>
      <c r="D452" s="423">
        <v>43.35</v>
      </c>
      <c r="F452" s="444" t="str">
        <f t="shared" si="6"/>
        <v>5747</v>
      </c>
    </row>
    <row r="453" spans="1:6" ht="51">
      <c r="A453" s="389">
        <v>5748</v>
      </c>
      <c r="B453" s="419" t="s">
        <v>8089</v>
      </c>
      <c r="C453" s="421" t="s">
        <v>19</v>
      </c>
      <c r="D453" s="425">
        <v>13.69</v>
      </c>
      <c r="F453" s="444" t="str">
        <f t="shared" si="6"/>
        <v>5748</v>
      </c>
    </row>
    <row r="454" spans="1:6" ht="25.5">
      <c r="A454" s="390">
        <v>5750</v>
      </c>
      <c r="B454" s="418" t="s">
        <v>8090</v>
      </c>
      <c r="C454" s="420" t="s">
        <v>19</v>
      </c>
      <c r="D454" s="423">
        <v>19.690000000000001</v>
      </c>
      <c r="F454" s="444" t="str">
        <f t="shared" ref="F454:F517" si="7">TRIM(A454)</f>
        <v>5750</v>
      </c>
    </row>
    <row r="455" spans="1:6" ht="25.5">
      <c r="A455" s="389">
        <v>5751</v>
      </c>
      <c r="B455" s="419" t="s">
        <v>8091</v>
      </c>
      <c r="C455" s="421" t="s">
        <v>19</v>
      </c>
      <c r="D455" s="425">
        <v>14.28</v>
      </c>
      <c r="F455" s="444" t="str">
        <f t="shared" si="7"/>
        <v>5751</v>
      </c>
    </row>
    <row r="456" spans="1:6" ht="25.5">
      <c r="A456" s="390">
        <v>5752</v>
      </c>
      <c r="B456" s="418" t="s">
        <v>8092</v>
      </c>
      <c r="C456" s="420" t="s">
        <v>19</v>
      </c>
      <c r="D456" s="423">
        <v>16.43</v>
      </c>
      <c r="F456" s="444" t="str">
        <f t="shared" si="7"/>
        <v>5752</v>
      </c>
    </row>
    <row r="457" spans="1:6" ht="25.5">
      <c r="A457" s="389">
        <v>5753</v>
      </c>
      <c r="B457" s="419" t="s">
        <v>8093</v>
      </c>
      <c r="C457" s="421" t="s">
        <v>19</v>
      </c>
      <c r="D457" s="425">
        <v>19.309999999999999</v>
      </c>
      <c r="F457" s="444" t="str">
        <f t="shared" si="7"/>
        <v>5753</v>
      </c>
    </row>
    <row r="458" spans="1:6" ht="25.5">
      <c r="A458" s="390">
        <v>5754</v>
      </c>
      <c r="B458" s="418" t="s">
        <v>8094</v>
      </c>
      <c r="C458" s="420" t="s">
        <v>19</v>
      </c>
      <c r="D458" s="423">
        <v>11.22</v>
      </c>
      <c r="F458" s="444" t="str">
        <f t="shared" si="7"/>
        <v>5754</v>
      </c>
    </row>
    <row r="459" spans="1:6" ht="25.5">
      <c r="A459" s="389">
        <v>5755</v>
      </c>
      <c r="B459" s="419" t="s">
        <v>8095</v>
      </c>
      <c r="C459" s="421" t="s">
        <v>19</v>
      </c>
      <c r="D459" s="425">
        <v>13.69</v>
      </c>
      <c r="F459" s="444" t="str">
        <f t="shared" si="7"/>
        <v>5755</v>
      </c>
    </row>
    <row r="460" spans="1:6" ht="51">
      <c r="A460" s="390">
        <v>5756</v>
      </c>
      <c r="B460" s="418" t="s">
        <v>8096</v>
      </c>
      <c r="C460" s="420" t="s">
        <v>19</v>
      </c>
      <c r="D460" s="423">
        <v>22.77</v>
      </c>
      <c r="F460" s="444" t="str">
        <f t="shared" si="7"/>
        <v>5756</v>
      </c>
    </row>
    <row r="461" spans="1:6" ht="51">
      <c r="A461" s="389">
        <v>5757</v>
      </c>
      <c r="B461" s="419" t="s">
        <v>8097</v>
      </c>
      <c r="C461" s="421" t="s">
        <v>19</v>
      </c>
      <c r="D461" s="425">
        <v>13.17</v>
      </c>
      <c r="F461" s="444" t="str">
        <f t="shared" si="7"/>
        <v>5757</v>
      </c>
    </row>
    <row r="462" spans="1:6" ht="51">
      <c r="A462" s="390">
        <v>5758</v>
      </c>
      <c r="B462" s="418" t="s">
        <v>8098</v>
      </c>
      <c r="C462" s="420" t="s">
        <v>19</v>
      </c>
      <c r="D462" s="423">
        <v>68.73</v>
      </c>
      <c r="F462" s="444" t="str">
        <f t="shared" si="7"/>
        <v>5758</v>
      </c>
    </row>
    <row r="463" spans="1:6" ht="25.5">
      <c r="A463" s="389">
        <v>5759</v>
      </c>
      <c r="B463" s="419" t="s">
        <v>2830</v>
      </c>
      <c r="C463" s="421" t="s">
        <v>19</v>
      </c>
      <c r="D463" s="425">
        <v>8.99</v>
      </c>
      <c r="F463" s="444" t="str">
        <f t="shared" si="7"/>
        <v>5759</v>
      </c>
    </row>
    <row r="464" spans="1:6" ht="38.25">
      <c r="A464" s="390">
        <v>5760</v>
      </c>
      <c r="B464" s="418" t="s">
        <v>8099</v>
      </c>
      <c r="C464" s="420" t="s">
        <v>19</v>
      </c>
      <c r="D464" s="423">
        <v>16.43</v>
      </c>
      <c r="F464" s="444" t="str">
        <f t="shared" si="7"/>
        <v>5760</v>
      </c>
    </row>
    <row r="465" spans="1:6" ht="51">
      <c r="A465" s="389">
        <v>5762</v>
      </c>
      <c r="B465" s="419" t="s">
        <v>8100</v>
      </c>
      <c r="C465" s="421" t="s">
        <v>19</v>
      </c>
      <c r="D465" s="425">
        <v>25.11</v>
      </c>
      <c r="F465" s="444" t="str">
        <f t="shared" si="7"/>
        <v>5762</v>
      </c>
    </row>
    <row r="466" spans="1:6" ht="51">
      <c r="A466" s="390">
        <v>5763</v>
      </c>
      <c r="B466" s="418" t="s">
        <v>8101</v>
      </c>
      <c r="C466" s="420" t="s">
        <v>19</v>
      </c>
      <c r="D466" s="423">
        <v>14.53</v>
      </c>
      <c r="F466" s="444" t="str">
        <f t="shared" si="7"/>
        <v>5763</v>
      </c>
    </row>
    <row r="467" spans="1:6" ht="63.75">
      <c r="A467" s="389">
        <v>5764</v>
      </c>
      <c r="B467" s="419" t="s">
        <v>8102</v>
      </c>
      <c r="C467" s="421" t="s">
        <v>19</v>
      </c>
      <c r="D467" s="425">
        <v>16.43</v>
      </c>
      <c r="F467" s="444" t="str">
        <f t="shared" si="7"/>
        <v>5764</v>
      </c>
    </row>
    <row r="468" spans="1:6" ht="38.25">
      <c r="A468" s="390">
        <v>5765</v>
      </c>
      <c r="B468" s="418" t="s">
        <v>11732</v>
      </c>
      <c r="C468" s="420" t="s">
        <v>19</v>
      </c>
      <c r="D468" s="423">
        <v>4.4800000000000004</v>
      </c>
      <c r="F468" s="444" t="str">
        <f t="shared" si="7"/>
        <v>5765</v>
      </c>
    </row>
    <row r="469" spans="1:6" ht="51">
      <c r="A469" s="389">
        <v>5766</v>
      </c>
      <c r="B469" s="419" t="s">
        <v>11733</v>
      </c>
      <c r="C469" s="421" t="s">
        <v>19</v>
      </c>
      <c r="D469" s="425">
        <v>2.31</v>
      </c>
      <c r="F469" s="444" t="str">
        <f t="shared" si="7"/>
        <v>5766</v>
      </c>
    </row>
    <row r="470" spans="1:6" ht="51">
      <c r="A470" s="390">
        <v>5769</v>
      </c>
      <c r="B470" s="418" t="s">
        <v>11734</v>
      </c>
      <c r="C470" s="420" t="s">
        <v>19</v>
      </c>
      <c r="D470" s="423">
        <v>9.51</v>
      </c>
      <c r="F470" s="444" t="str">
        <f t="shared" si="7"/>
        <v>5769</v>
      </c>
    </row>
    <row r="471" spans="1:6" ht="51">
      <c r="A471" s="389">
        <v>5770</v>
      </c>
      <c r="B471" s="419" t="s">
        <v>11735</v>
      </c>
      <c r="C471" s="421" t="s">
        <v>19</v>
      </c>
      <c r="D471" s="425">
        <v>27.39</v>
      </c>
      <c r="F471" s="444" t="str">
        <f t="shared" si="7"/>
        <v>5770</v>
      </c>
    </row>
    <row r="472" spans="1:6" ht="51">
      <c r="A472" s="390">
        <v>5775</v>
      </c>
      <c r="B472" s="418" t="s">
        <v>8103</v>
      </c>
      <c r="C472" s="420" t="s">
        <v>19</v>
      </c>
      <c r="D472" s="423">
        <v>122.99</v>
      </c>
      <c r="F472" s="444" t="str">
        <f t="shared" si="7"/>
        <v>5775</v>
      </c>
    </row>
    <row r="473" spans="1:6" ht="51">
      <c r="A473" s="389">
        <v>5776</v>
      </c>
      <c r="B473" s="419" t="s">
        <v>8104</v>
      </c>
      <c r="C473" s="421" t="s">
        <v>19</v>
      </c>
      <c r="D473" s="425">
        <v>61.53</v>
      </c>
      <c r="F473" s="444" t="str">
        <f t="shared" si="7"/>
        <v>5776</v>
      </c>
    </row>
    <row r="474" spans="1:6" ht="51">
      <c r="A474" s="390">
        <v>5777</v>
      </c>
      <c r="B474" s="418" t="s">
        <v>8105</v>
      </c>
      <c r="C474" s="420" t="s">
        <v>19</v>
      </c>
      <c r="D474" s="423">
        <v>15.23</v>
      </c>
      <c r="F474" s="444" t="str">
        <f t="shared" si="7"/>
        <v>5777</v>
      </c>
    </row>
    <row r="475" spans="1:6" ht="38.25">
      <c r="A475" s="389">
        <v>5779</v>
      </c>
      <c r="B475" s="419" t="s">
        <v>11736</v>
      </c>
      <c r="C475" s="421" t="s">
        <v>19</v>
      </c>
      <c r="D475" s="425">
        <v>31.2</v>
      </c>
      <c r="F475" s="444" t="str">
        <f t="shared" si="7"/>
        <v>5779</v>
      </c>
    </row>
    <row r="476" spans="1:6" ht="25.5">
      <c r="A476" s="390">
        <v>5782</v>
      </c>
      <c r="B476" s="418" t="s">
        <v>2831</v>
      </c>
      <c r="C476" s="420" t="s">
        <v>19</v>
      </c>
      <c r="D476" s="423">
        <v>125.87</v>
      </c>
      <c r="F476" s="444" t="str">
        <f t="shared" si="7"/>
        <v>5782</v>
      </c>
    </row>
    <row r="477" spans="1:6" ht="25.5">
      <c r="A477" s="389">
        <v>5783</v>
      </c>
      <c r="B477" s="419" t="s">
        <v>2832</v>
      </c>
      <c r="C477" s="421" t="s">
        <v>19</v>
      </c>
      <c r="D477" s="425">
        <v>14.65</v>
      </c>
      <c r="F477" s="444" t="str">
        <f t="shared" si="7"/>
        <v>5783</v>
      </c>
    </row>
    <row r="478" spans="1:6" ht="51">
      <c r="A478" s="390">
        <v>5787</v>
      </c>
      <c r="B478" s="418" t="s">
        <v>11737</v>
      </c>
      <c r="C478" s="420" t="s">
        <v>19</v>
      </c>
      <c r="D478" s="423">
        <v>83.86</v>
      </c>
      <c r="F478" s="444" t="str">
        <f t="shared" si="7"/>
        <v>5787</v>
      </c>
    </row>
    <row r="479" spans="1:6" ht="51">
      <c r="A479" s="389">
        <v>5791</v>
      </c>
      <c r="B479" s="419" t="s">
        <v>11738</v>
      </c>
      <c r="C479" s="421" t="s">
        <v>19</v>
      </c>
      <c r="D479" s="425">
        <v>19.48</v>
      </c>
      <c r="F479" s="444" t="str">
        <f t="shared" si="7"/>
        <v>5791</v>
      </c>
    </row>
    <row r="480" spans="1:6" ht="51">
      <c r="A480" s="390">
        <v>5792</v>
      </c>
      <c r="B480" s="418" t="s">
        <v>11739</v>
      </c>
      <c r="C480" s="420" t="s">
        <v>19</v>
      </c>
      <c r="D480" s="423">
        <v>30.92</v>
      </c>
      <c r="F480" s="444" t="str">
        <f t="shared" si="7"/>
        <v>5792</v>
      </c>
    </row>
    <row r="481" spans="1:6" ht="38.25">
      <c r="A481" s="389">
        <v>5794</v>
      </c>
      <c r="B481" s="419" t="s">
        <v>8106</v>
      </c>
      <c r="C481" s="421" t="s">
        <v>19</v>
      </c>
      <c r="D481" s="425">
        <v>0.96</v>
      </c>
      <c r="F481" s="444" t="str">
        <f t="shared" si="7"/>
        <v>5794</v>
      </c>
    </row>
    <row r="482" spans="1:6" ht="38.25">
      <c r="A482" s="390">
        <v>5796</v>
      </c>
      <c r="B482" s="418" t="s">
        <v>8107</v>
      </c>
      <c r="C482" s="420" t="s">
        <v>19</v>
      </c>
      <c r="D482" s="423">
        <v>9.77</v>
      </c>
      <c r="F482" s="444" t="str">
        <f t="shared" si="7"/>
        <v>5796</v>
      </c>
    </row>
    <row r="483" spans="1:6" ht="38.25">
      <c r="A483" s="389">
        <v>5797</v>
      </c>
      <c r="B483" s="419" t="s">
        <v>8108</v>
      </c>
      <c r="C483" s="421" t="s">
        <v>19</v>
      </c>
      <c r="D483" s="425">
        <v>2.64</v>
      </c>
      <c r="F483" s="444" t="str">
        <f t="shared" si="7"/>
        <v>5797</v>
      </c>
    </row>
    <row r="484" spans="1:6" ht="51">
      <c r="A484" s="390">
        <v>5798</v>
      </c>
      <c r="B484" s="418" t="s">
        <v>2833</v>
      </c>
      <c r="C484" s="420" t="s">
        <v>19</v>
      </c>
      <c r="D484" s="423">
        <v>11.14</v>
      </c>
      <c r="F484" s="444" t="str">
        <f t="shared" si="7"/>
        <v>5798</v>
      </c>
    </row>
    <row r="485" spans="1:6" ht="51">
      <c r="A485" s="389">
        <v>5800</v>
      </c>
      <c r="B485" s="419" t="s">
        <v>11740</v>
      </c>
      <c r="C485" s="421" t="s">
        <v>19</v>
      </c>
      <c r="D485" s="425">
        <v>0.11</v>
      </c>
      <c r="F485" s="444" t="str">
        <f t="shared" si="7"/>
        <v>5800</v>
      </c>
    </row>
    <row r="486" spans="1:6" ht="38.25">
      <c r="A486" s="390">
        <v>5801</v>
      </c>
      <c r="B486" s="418" t="s">
        <v>8109</v>
      </c>
      <c r="C486" s="420" t="s">
        <v>19</v>
      </c>
      <c r="D486" s="423">
        <v>2.52</v>
      </c>
      <c r="F486" s="444" t="str">
        <f t="shared" si="7"/>
        <v>5801</v>
      </c>
    </row>
    <row r="487" spans="1:6" ht="38.25">
      <c r="A487" s="389">
        <v>5802</v>
      </c>
      <c r="B487" s="419" t="s">
        <v>8110</v>
      </c>
      <c r="C487" s="421" t="s">
        <v>19</v>
      </c>
      <c r="D487" s="425">
        <v>1</v>
      </c>
      <c r="F487" s="444" t="str">
        <f t="shared" si="7"/>
        <v>5802</v>
      </c>
    </row>
    <row r="488" spans="1:6" ht="38.25">
      <c r="A488" s="390">
        <v>5804</v>
      </c>
      <c r="B488" s="418" t="s">
        <v>8111</v>
      </c>
      <c r="C488" s="420" t="s">
        <v>19</v>
      </c>
      <c r="D488" s="423">
        <v>11.14</v>
      </c>
      <c r="F488" s="444" t="str">
        <f t="shared" si="7"/>
        <v>5804</v>
      </c>
    </row>
    <row r="489" spans="1:6" ht="25.5">
      <c r="A489" s="389">
        <v>6175</v>
      </c>
      <c r="B489" s="419" t="s">
        <v>8112</v>
      </c>
      <c r="C489" s="421" t="s">
        <v>2804</v>
      </c>
      <c r="D489" s="425">
        <v>36.04</v>
      </c>
      <c r="F489" s="444" t="str">
        <f t="shared" si="7"/>
        <v>6175</v>
      </c>
    </row>
    <row r="490" spans="1:6" ht="25.5">
      <c r="A490" s="390">
        <v>6176</v>
      </c>
      <c r="B490" s="418" t="s">
        <v>2834</v>
      </c>
      <c r="C490" s="420" t="s">
        <v>19</v>
      </c>
      <c r="D490" s="423">
        <v>27.32</v>
      </c>
      <c r="F490" s="444" t="str">
        <f t="shared" si="7"/>
        <v>6176</v>
      </c>
    </row>
    <row r="491" spans="1:6" ht="25.5">
      <c r="A491" s="389">
        <v>6177</v>
      </c>
      <c r="B491" s="419" t="s">
        <v>2835</v>
      </c>
      <c r="C491" s="421" t="s">
        <v>19</v>
      </c>
      <c r="D491" s="425">
        <v>8.7100000000000009</v>
      </c>
      <c r="F491" s="444" t="str">
        <f t="shared" si="7"/>
        <v>6177</v>
      </c>
    </row>
    <row r="492" spans="1:6" ht="25.5">
      <c r="A492" s="390">
        <v>6178</v>
      </c>
      <c r="B492" s="418" t="s">
        <v>11741</v>
      </c>
      <c r="C492" s="420" t="s">
        <v>19</v>
      </c>
      <c r="D492" s="423">
        <v>62</v>
      </c>
      <c r="F492" s="444" t="str">
        <f t="shared" si="7"/>
        <v>6178</v>
      </c>
    </row>
    <row r="493" spans="1:6" ht="38.25">
      <c r="A493" s="389">
        <v>6237</v>
      </c>
      <c r="B493" s="419" t="s">
        <v>8113</v>
      </c>
      <c r="C493" s="421" t="s">
        <v>19</v>
      </c>
      <c r="D493" s="425">
        <v>188.42</v>
      </c>
      <c r="F493" s="444" t="str">
        <f t="shared" si="7"/>
        <v>6237</v>
      </c>
    </row>
    <row r="494" spans="1:6" ht="25.5">
      <c r="A494" s="390">
        <v>6238</v>
      </c>
      <c r="B494" s="418" t="s">
        <v>8114</v>
      </c>
      <c r="C494" s="420" t="s">
        <v>19</v>
      </c>
      <c r="D494" s="423">
        <v>106.45</v>
      </c>
      <c r="F494" s="444" t="str">
        <f t="shared" si="7"/>
        <v>6238</v>
      </c>
    </row>
    <row r="495" spans="1:6" ht="38.25">
      <c r="A495" s="389">
        <v>6248</v>
      </c>
      <c r="B495" s="419" t="s">
        <v>11742</v>
      </c>
      <c r="C495" s="421" t="s">
        <v>19</v>
      </c>
      <c r="D495" s="425">
        <v>57.52</v>
      </c>
      <c r="F495" s="444" t="str">
        <f t="shared" si="7"/>
        <v>6248</v>
      </c>
    </row>
    <row r="496" spans="1:6" ht="25.5">
      <c r="A496" s="390">
        <v>6249</v>
      </c>
      <c r="B496" s="418" t="s">
        <v>2836</v>
      </c>
      <c r="C496" s="420" t="s">
        <v>19</v>
      </c>
      <c r="D496" s="423">
        <v>32.5</v>
      </c>
      <c r="F496" s="444" t="str">
        <f t="shared" si="7"/>
        <v>6249</v>
      </c>
    </row>
    <row r="497" spans="1:6" ht="25.5">
      <c r="A497" s="389">
        <v>6252</v>
      </c>
      <c r="B497" s="419" t="s">
        <v>8115</v>
      </c>
      <c r="C497" s="421" t="s">
        <v>19</v>
      </c>
      <c r="D497" s="425">
        <v>25.71</v>
      </c>
      <c r="F497" s="444" t="str">
        <f t="shared" si="7"/>
        <v>6252</v>
      </c>
    </row>
    <row r="498" spans="1:6" ht="25.5">
      <c r="A498" s="390">
        <v>6253</v>
      </c>
      <c r="B498" s="418" t="s">
        <v>2837</v>
      </c>
      <c r="C498" s="420" t="s">
        <v>19</v>
      </c>
      <c r="D498" s="423">
        <v>15.08</v>
      </c>
      <c r="F498" s="444" t="str">
        <f t="shared" si="7"/>
        <v>6253</v>
      </c>
    </row>
    <row r="499" spans="1:6" ht="25.5">
      <c r="A499" s="389">
        <v>6254</v>
      </c>
      <c r="B499" s="419" t="s">
        <v>2838</v>
      </c>
      <c r="C499" s="421" t="s">
        <v>19</v>
      </c>
      <c r="D499" s="425">
        <v>95.1</v>
      </c>
      <c r="F499" s="444" t="str">
        <f t="shared" si="7"/>
        <v>6254</v>
      </c>
    </row>
    <row r="500" spans="1:6" ht="25.5">
      <c r="A500" s="390">
        <v>6255</v>
      </c>
      <c r="B500" s="418" t="s">
        <v>2839</v>
      </c>
      <c r="C500" s="420" t="s">
        <v>19</v>
      </c>
      <c r="D500" s="423">
        <v>12.81</v>
      </c>
      <c r="F500" s="444" t="str">
        <f t="shared" si="7"/>
        <v>6255</v>
      </c>
    </row>
    <row r="501" spans="1:6" ht="38.25">
      <c r="A501" s="389">
        <v>6258</v>
      </c>
      <c r="B501" s="419" t="s">
        <v>8116</v>
      </c>
      <c r="C501" s="421" t="s">
        <v>19</v>
      </c>
      <c r="D501" s="425">
        <v>19.71</v>
      </c>
      <c r="F501" s="444" t="str">
        <f t="shared" si="7"/>
        <v>6258</v>
      </c>
    </row>
    <row r="502" spans="1:6">
      <c r="A502" s="390">
        <v>6538</v>
      </c>
      <c r="B502" s="418" t="s">
        <v>2840</v>
      </c>
      <c r="C502" s="420" t="s">
        <v>19</v>
      </c>
      <c r="D502" s="423">
        <v>65</v>
      </c>
      <c r="F502" s="444" t="str">
        <f t="shared" si="7"/>
        <v>6538</v>
      </c>
    </row>
    <row r="503" spans="1:6">
      <c r="A503" s="389">
        <v>6539</v>
      </c>
      <c r="B503" s="419" t="s">
        <v>2841</v>
      </c>
      <c r="C503" s="421" t="s">
        <v>19</v>
      </c>
      <c r="D503" s="425">
        <v>20.73</v>
      </c>
      <c r="F503" s="444" t="str">
        <f t="shared" si="7"/>
        <v>6539</v>
      </c>
    </row>
    <row r="504" spans="1:6">
      <c r="A504" s="390">
        <v>6540</v>
      </c>
      <c r="B504" s="418" t="s">
        <v>2842</v>
      </c>
      <c r="C504" s="420" t="s">
        <v>19</v>
      </c>
      <c r="D504" s="423">
        <v>65</v>
      </c>
      <c r="F504" s="444" t="str">
        <f t="shared" si="7"/>
        <v>6540</v>
      </c>
    </row>
    <row r="505" spans="1:6" ht="25.5">
      <c r="A505" s="389">
        <v>6542</v>
      </c>
      <c r="B505" s="419" t="s">
        <v>2843</v>
      </c>
      <c r="C505" s="421" t="s">
        <v>19</v>
      </c>
      <c r="D505" s="425">
        <v>15.21</v>
      </c>
      <c r="F505" s="444" t="str">
        <f t="shared" si="7"/>
        <v>6542</v>
      </c>
    </row>
    <row r="506" spans="1:6" ht="25.5">
      <c r="A506" s="390">
        <v>7008</v>
      </c>
      <c r="B506" s="418" t="s">
        <v>2844</v>
      </c>
      <c r="C506" s="420" t="s">
        <v>19</v>
      </c>
      <c r="D506" s="423">
        <v>9.39</v>
      </c>
      <c r="F506" s="444" t="str">
        <f t="shared" si="7"/>
        <v>7008</v>
      </c>
    </row>
    <row r="507" spans="1:6">
      <c r="A507" s="389">
        <v>7009</v>
      </c>
      <c r="B507" s="419" t="s">
        <v>2845</v>
      </c>
      <c r="C507" s="421" t="s">
        <v>19</v>
      </c>
      <c r="D507" s="425">
        <v>3.54</v>
      </c>
      <c r="F507" s="444" t="str">
        <f t="shared" si="7"/>
        <v>7009</v>
      </c>
    </row>
    <row r="508" spans="1:6">
      <c r="A508" s="390">
        <v>7010</v>
      </c>
      <c r="B508" s="418" t="s">
        <v>2846</v>
      </c>
      <c r="C508" s="420" t="s">
        <v>19</v>
      </c>
      <c r="D508" s="423">
        <v>4.6900000000000004</v>
      </c>
      <c r="F508" s="444" t="str">
        <f t="shared" si="7"/>
        <v>7010</v>
      </c>
    </row>
    <row r="509" spans="1:6" ht="25.5">
      <c r="A509" s="389">
        <v>7013</v>
      </c>
      <c r="B509" s="419" t="s">
        <v>2847</v>
      </c>
      <c r="C509" s="421" t="s">
        <v>19</v>
      </c>
      <c r="D509" s="425">
        <v>5.35</v>
      </c>
      <c r="F509" s="444" t="str">
        <f t="shared" si="7"/>
        <v>7013</v>
      </c>
    </row>
    <row r="510" spans="1:6" ht="25.5">
      <c r="A510" s="390">
        <v>7014</v>
      </c>
      <c r="B510" s="418" t="s">
        <v>2848</v>
      </c>
      <c r="C510" s="420" t="s">
        <v>19</v>
      </c>
      <c r="D510" s="423">
        <v>2.2599999999999998</v>
      </c>
      <c r="F510" s="444" t="str">
        <f t="shared" si="7"/>
        <v>7014</v>
      </c>
    </row>
    <row r="511" spans="1:6" ht="25.5">
      <c r="A511" s="389">
        <v>7015</v>
      </c>
      <c r="B511" s="419" t="s">
        <v>2849</v>
      </c>
      <c r="C511" s="421" t="s">
        <v>19</v>
      </c>
      <c r="D511" s="425">
        <v>4.41</v>
      </c>
      <c r="F511" s="444" t="str">
        <f t="shared" si="7"/>
        <v>7015</v>
      </c>
    </row>
    <row r="512" spans="1:6" ht="25.5">
      <c r="A512" s="390">
        <v>7016</v>
      </c>
      <c r="B512" s="418" t="s">
        <v>8117</v>
      </c>
      <c r="C512" s="420" t="s">
        <v>19</v>
      </c>
      <c r="D512" s="423">
        <v>42.44</v>
      </c>
      <c r="F512" s="444" t="str">
        <f t="shared" si="7"/>
        <v>7016</v>
      </c>
    </row>
    <row r="513" spans="1:6">
      <c r="A513" s="389">
        <v>7017</v>
      </c>
      <c r="B513" s="419" t="s">
        <v>2850</v>
      </c>
      <c r="C513" s="421" t="s">
        <v>19</v>
      </c>
      <c r="D513" s="425">
        <v>13.63</v>
      </c>
      <c r="F513" s="444" t="str">
        <f t="shared" si="7"/>
        <v>7017</v>
      </c>
    </row>
    <row r="514" spans="1:6" ht="38.25">
      <c r="A514" s="390">
        <v>7019</v>
      </c>
      <c r="B514" s="418" t="s">
        <v>11743</v>
      </c>
      <c r="C514" s="420" t="s">
        <v>19</v>
      </c>
      <c r="D514" s="423">
        <v>17.8</v>
      </c>
      <c r="F514" s="444" t="str">
        <f t="shared" si="7"/>
        <v>7019</v>
      </c>
    </row>
    <row r="515" spans="1:6" ht="25.5">
      <c r="A515" s="389">
        <v>7020</v>
      </c>
      <c r="B515" s="419" t="s">
        <v>11744</v>
      </c>
      <c r="C515" s="421" t="s">
        <v>19</v>
      </c>
      <c r="D515" s="425">
        <v>8.9</v>
      </c>
      <c r="F515" s="444" t="str">
        <f t="shared" si="7"/>
        <v>7020</v>
      </c>
    </row>
    <row r="516" spans="1:6" ht="38.25">
      <c r="A516" s="390">
        <v>7021</v>
      </c>
      <c r="B516" s="418" t="s">
        <v>11745</v>
      </c>
      <c r="C516" s="420" t="s">
        <v>19</v>
      </c>
      <c r="D516" s="423">
        <v>16.02</v>
      </c>
      <c r="F516" s="444" t="str">
        <f t="shared" si="7"/>
        <v>7021</v>
      </c>
    </row>
    <row r="517" spans="1:6" ht="38.25">
      <c r="A517" s="389">
        <v>7022</v>
      </c>
      <c r="B517" s="419" t="s">
        <v>8118</v>
      </c>
      <c r="C517" s="421" t="s">
        <v>19</v>
      </c>
      <c r="D517" s="425">
        <v>125.04</v>
      </c>
      <c r="F517" s="444" t="str">
        <f t="shared" si="7"/>
        <v>7022</v>
      </c>
    </row>
    <row r="518" spans="1:6" ht="25.5">
      <c r="A518" s="390">
        <v>7032</v>
      </c>
      <c r="B518" s="418" t="s">
        <v>11746</v>
      </c>
      <c r="C518" s="420" t="s">
        <v>19</v>
      </c>
      <c r="D518" s="423">
        <v>3.49</v>
      </c>
      <c r="F518" s="444" t="str">
        <f t="shared" ref="F518:F581" si="8">TRIM(A518)</f>
        <v>7032</v>
      </c>
    </row>
    <row r="519" spans="1:6" ht="25.5">
      <c r="A519" s="389">
        <v>7033</v>
      </c>
      <c r="B519" s="419" t="s">
        <v>11747</v>
      </c>
      <c r="C519" s="421" t="s">
        <v>19</v>
      </c>
      <c r="D519" s="425">
        <v>1.04</v>
      </c>
      <c r="F519" s="444" t="str">
        <f t="shared" si="8"/>
        <v>7033</v>
      </c>
    </row>
    <row r="520" spans="1:6" ht="25.5">
      <c r="A520" s="390">
        <v>7034</v>
      </c>
      <c r="B520" s="418" t="s">
        <v>11748</v>
      </c>
      <c r="C520" s="420" t="s">
        <v>19</v>
      </c>
      <c r="D520" s="423">
        <v>2.42</v>
      </c>
      <c r="F520" s="444" t="str">
        <f t="shared" si="8"/>
        <v>7034</v>
      </c>
    </row>
    <row r="521" spans="1:6" ht="38.25">
      <c r="A521" s="389">
        <v>7035</v>
      </c>
      <c r="B521" s="419" t="s">
        <v>11749</v>
      </c>
      <c r="C521" s="421" t="s">
        <v>19</v>
      </c>
      <c r="D521" s="425">
        <v>111</v>
      </c>
      <c r="F521" s="444" t="str">
        <f t="shared" si="8"/>
        <v>7035</v>
      </c>
    </row>
    <row r="522" spans="1:6" ht="51">
      <c r="A522" s="390">
        <v>7038</v>
      </c>
      <c r="B522" s="418" t="s">
        <v>11750</v>
      </c>
      <c r="C522" s="420" t="s">
        <v>19</v>
      </c>
      <c r="D522" s="423">
        <v>19.23</v>
      </c>
      <c r="F522" s="444" t="str">
        <f t="shared" si="8"/>
        <v>7038</v>
      </c>
    </row>
    <row r="523" spans="1:6" ht="51">
      <c r="A523" s="389">
        <v>7039</v>
      </c>
      <c r="B523" s="419" t="s">
        <v>11751</v>
      </c>
      <c r="C523" s="421" t="s">
        <v>19</v>
      </c>
      <c r="D523" s="425">
        <v>5.28</v>
      </c>
      <c r="F523" s="444" t="str">
        <f t="shared" si="8"/>
        <v>7039</v>
      </c>
    </row>
    <row r="524" spans="1:6" ht="51">
      <c r="A524" s="390">
        <v>7040</v>
      </c>
      <c r="B524" s="418" t="s">
        <v>11752</v>
      </c>
      <c r="C524" s="420" t="s">
        <v>19</v>
      </c>
      <c r="D524" s="423">
        <v>19.809999999999999</v>
      </c>
      <c r="F524" s="444" t="str">
        <f t="shared" si="8"/>
        <v>7040</v>
      </c>
    </row>
    <row r="525" spans="1:6" ht="63.75">
      <c r="A525" s="389">
        <v>7044</v>
      </c>
      <c r="B525" s="419" t="s">
        <v>11753</v>
      </c>
      <c r="C525" s="421" t="s">
        <v>19</v>
      </c>
      <c r="D525" s="425">
        <v>0.14000000000000001</v>
      </c>
      <c r="F525" s="444" t="str">
        <f t="shared" si="8"/>
        <v>7044</v>
      </c>
    </row>
    <row r="526" spans="1:6" ht="51">
      <c r="A526" s="390">
        <v>7045</v>
      </c>
      <c r="B526" s="418" t="s">
        <v>11754</v>
      </c>
      <c r="C526" s="420" t="s">
        <v>19</v>
      </c>
      <c r="D526" s="423">
        <v>0.04</v>
      </c>
      <c r="F526" s="444" t="str">
        <f t="shared" si="8"/>
        <v>7045</v>
      </c>
    </row>
    <row r="527" spans="1:6" ht="63.75">
      <c r="A527" s="389">
        <v>7046</v>
      </c>
      <c r="B527" s="419" t="s">
        <v>11755</v>
      </c>
      <c r="C527" s="421" t="s">
        <v>19</v>
      </c>
      <c r="D527" s="425">
        <v>0.09</v>
      </c>
      <c r="F527" s="444" t="str">
        <f t="shared" si="8"/>
        <v>7046</v>
      </c>
    </row>
    <row r="528" spans="1:6" ht="63.75">
      <c r="A528" s="390">
        <v>7047</v>
      </c>
      <c r="B528" s="418" t="s">
        <v>11756</v>
      </c>
      <c r="C528" s="420" t="s">
        <v>19</v>
      </c>
      <c r="D528" s="423">
        <v>4.3600000000000003</v>
      </c>
      <c r="F528" s="444" t="str">
        <f t="shared" si="8"/>
        <v>7047</v>
      </c>
    </row>
    <row r="529" spans="1:6" ht="63.75">
      <c r="A529" s="389">
        <v>7051</v>
      </c>
      <c r="B529" s="419" t="s">
        <v>11757</v>
      </c>
      <c r="C529" s="421" t="s">
        <v>19</v>
      </c>
      <c r="D529" s="425">
        <v>20.5</v>
      </c>
      <c r="F529" s="444" t="str">
        <f t="shared" si="8"/>
        <v>7051</v>
      </c>
    </row>
    <row r="530" spans="1:6" ht="51">
      <c r="A530" s="390">
        <v>7052</v>
      </c>
      <c r="B530" s="418" t="s">
        <v>11758</v>
      </c>
      <c r="C530" s="420" t="s">
        <v>19</v>
      </c>
      <c r="D530" s="423">
        <v>4.78</v>
      </c>
      <c r="F530" s="444" t="str">
        <f t="shared" si="8"/>
        <v>7052</v>
      </c>
    </row>
    <row r="531" spans="1:6" ht="63.75">
      <c r="A531" s="389">
        <v>7053</v>
      </c>
      <c r="B531" s="419" t="s">
        <v>11759</v>
      </c>
      <c r="C531" s="421" t="s">
        <v>19</v>
      </c>
      <c r="D531" s="425">
        <v>22.77</v>
      </c>
      <c r="F531" s="444" t="str">
        <f t="shared" si="8"/>
        <v>7053</v>
      </c>
    </row>
    <row r="532" spans="1:6" ht="63.75">
      <c r="A532" s="390">
        <v>7054</v>
      </c>
      <c r="B532" s="418" t="s">
        <v>11760</v>
      </c>
      <c r="C532" s="420" t="s">
        <v>19</v>
      </c>
      <c r="D532" s="423">
        <v>48.3</v>
      </c>
      <c r="F532" s="444" t="str">
        <f t="shared" si="8"/>
        <v>7054</v>
      </c>
    </row>
    <row r="533" spans="1:6" ht="25.5">
      <c r="A533" s="389">
        <v>7058</v>
      </c>
      <c r="B533" s="419" t="s">
        <v>8119</v>
      </c>
      <c r="C533" s="421" t="s">
        <v>19</v>
      </c>
      <c r="D533" s="425">
        <v>19.04</v>
      </c>
      <c r="F533" s="444" t="str">
        <f t="shared" si="8"/>
        <v>7058</v>
      </c>
    </row>
    <row r="534" spans="1:6" ht="25.5">
      <c r="A534" s="390">
        <v>7059</v>
      </c>
      <c r="B534" s="418" t="s">
        <v>2851</v>
      </c>
      <c r="C534" s="420" t="s">
        <v>19</v>
      </c>
      <c r="D534" s="423">
        <v>6.07</v>
      </c>
      <c r="F534" s="444" t="str">
        <f t="shared" si="8"/>
        <v>7059</v>
      </c>
    </row>
    <row r="535" spans="1:6" ht="25.5">
      <c r="A535" s="389">
        <v>7060</v>
      </c>
      <c r="B535" s="419" t="s">
        <v>2852</v>
      </c>
      <c r="C535" s="421" t="s">
        <v>19</v>
      </c>
      <c r="D535" s="425">
        <v>19.04</v>
      </c>
      <c r="F535" s="444" t="str">
        <f t="shared" si="8"/>
        <v>7060</v>
      </c>
    </row>
    <row r="536" spans="1:6" ht="25.5">
      <c r="A536" s="390">
        <v>7061</v>
      </c>
      <c r="B536" s="418" t="s">
        <v>8120</v>
      </c>
      <c r="C536" s="420" t="s">
        <v>19</v>
      </c>
      <c r="D536" s="423">
        <v>70.86</v>
      </c>
      <c r="F536" s="444" t="str">
        <f t="shared" si="8"/>
        <v>7061</v>
      </c>
    </row>
    <row r="537" spans="1:6" ht="25.5">
      <c r="A537" s="389">
        <v>7062</v>
      </c>
      <c r="B537" s="419" t="s">
        <v>8121</v>
      </c>
      <c r="C537" s="421" t="s">
        <v>19</v>
      </c>
      <c r="D537" s="425">
        <v>12.81</v>
      </c>
      <c r="F537" s="444" t="str">
        <f t="shared" si="8"/>
        <v>7062</v>
      </c>
    </row>
    <row r="538" spans="1:6" ht="38.25">
      <c r="A538" s="390">
        <v>7063</v>
      </c>
      <c r="B538" s="418" t="s">
        <v>11761</v>
      </c>
      <c r="C538" s="420" t="s">
        <v>19</v>
      </c>
      <c r="D538" s="423">
        <v>5.64</v>
      </c>
      <c r="F538" s="444" t="str">
        <f t="shared" si="8"/>
        <v>7063</v>
      </c>
    </row>
    <row r="539" spans="1:6" ht="25.5">
      <c r="A539" s="389">
        <v>7064</v>
      </c>
      <c r="B539" s="419" t="s">
        <v>11762</v>
      </c>
      <c r="C539" s="421" t="s">
        <v>19</v>
      </c>
      <c r="D539" s="425">
        <v>1.9</v>
      </c>
      <c r="F539" s="444" t="str">
        <f t="shared" si="8"/>
        <v>7064</v>
      </c>
    </row>
    <row r="540" spans="1:6" ht="38.25">
      <c r="A540" s="390">
        <v>7065</v>
      </c>
      <c r="B540" s="418" t="s">
        <v>11763</v>
      </c>
      <c r="C540" s="420" t="s">
        <v>19</v>
      </c>
      <c r="D540" s="423">
        <v>6.18</v>
      </c>
      <c r="F540" s="444" t="str">
        <f t="shared" si="8"/>
        <v>7065</v>
      </c>
    </row>
    <row r="541" spans="1:6" ht="38.25">
      <c r="A541" s="389">
        <v>7066</v>
      </c>
      <c r="B541" s="419" t="s">
        <v>11764</v>
      </c>
      <c r="C541" s="421" t="s">
        <v>19</v>
      </c>
      <c r="D541" s="425">
        <v>46.51</v>
      </c>
      <c r="F541" s="444" t="str">
        <f t="shared" si="8"/>
        <v>7066</v>
      </c>
    </row>
    <row r="542" spans="1:6" ht="25.5">
      <c r="A542" s="390">
        <v>53781</v>
      </c>
      <c r="B542" s="418" t="s">
        <v>2853</v>
      </c>
      <c r="C542" s="420" t="s">
        <v>19</v>
      </c>
      <c r="D542" s="423">
        <v>15.1</v>
      </c>
      <c r="F542" s="444" t="str">
        <f t="shared" si="8"/>
        <v>53781</v>
      </c>
    </row>
    <row r="543" spans="1:6" ht="25.5">
      <c r="A543" s="389">
        <v>53782</v>
      </c>
      <c r="B543" s="419" t="s">
        <v>2854</v>
      </c>
      <c r="C543" s="421" t="s">
        <v>19</v>
      </c>
      <c r="D543" s="425">
        <v>15.1</v>
      </c>
      <c r="F543" s="444" t="str">
        <f t="shared" si="8"/>
        <v>53782</v>
      </c>
    </row>
    <row r="544" spans="1:6" ht="25.5">
      <c r="A544" s="390">
        <v>53785</v>
      </c>
      <c r="B544" s="418" t="s">
        <v>8122</v>
      </c>
      <c r="C544" s="420" t="s">
        <v>19</v>
      </c>
      <c r="D544" s="423">
        <v>12.81</v>
      </c>
      <c r="F544" s="444" t="str">
        <f t="shared" si="8"/>
        <v>53785</v>
      </c>
    </row>
    <row r="545" spans="1:6" ht="76.5">
      <c r="A545" s="389">
        <v>53786</v>
      </c>
      <c r="B545" s="419" t="s">
        <v>11765</v>
      </c>
      <c r="C545" s="421" t="s">
        <v>19</v>
      </c>
      <c r="D545" s="425">
        <v>35.56</v>
      </c>
      <c r="F545" s="444" t="str">
        <f t="shared" si="8"/>
        <v>53786</v>
      </c>
    </row>
    <row r="546" spans="1:6" ht="38.25">
      <c r="A546" s="390">
        <v>53787</v>
      </c>
      <c r="B546" s="418" t="s">
        <v>11766</v>
      </c>
      <c r="C546" s="420" t="s">
        <v>19</v>
      </c>
      <c r="D546" s="423">
        <v>60.6</v>
      </c>
      <c r="F546" s="444" t="str">
        <f t="shared" si="8"/>
        <v>53787</v>
      </c>
    </row>
    <row r="547" spans="1:6" ht="63.75">
      <c r="A547" s="389">
        <v>53788</v>
      </c>
      <c r="B547" s="419" t="s">
        <v>11767</v>
      </c>
      <c r="C547" s="421" t="s">
        <v>19</v>
      </c>
      <c r="D547" s="425">
        <v>30.92</v>
      </c>
      <c r="F547" s="444" t="str">
        <f t="shared" si="8"/>
        <v>53788</v>
      </c>
    </row>
    <row r="548" spans="1:6" ht="38.25">
      <c r="A548" s="390">
        <v>53790</v>
      </c>
      <c r="B548" s="418" t="s">
        <v>8123</v>
      </c>
      <c r="C548" s="420" t="s">
        <v>19</v>
      </c>
      <c r="D548" s="423">
        <v>14.65</v>
      </c>
      <c r="F548" s="444" t="str">
        <f t="shared" si="8"/>
        <v>53790</v>
      </c>
    </row>
    <row r="549" spans="1:6" ht="25.5">
      <c r="A549" s="389">
        <v>53792</v>
      </c>
      <c r="B549" s="419" t="s">
        <v>2855</v>
      </c>
      <c r="C549" s="421" t="s">
        <v>19</v>
      </c>
      <c r="D549" s="425">
        <v>60.6</v>
      </c>
      <c r="F549" s="444" t="str">
        <f t="shared" si="8"/>
        <v>53792</v>
      </c>
    </row>
    <row r="550" spans="1:6" ht="25.5">
      <c r="A550" s="390">
        <v>53793</v>
      </c>
      <c r="B550" s="418" t="s">
        <v>2856</v>
      </c>
      <c r="C550" s="420" t="s">
        <v>19</v>
      </c>
      <c r="D550" s="423">
        <v>12.81</v>
      </c>
      <c r="F550" s="444" t="str">
        <f t="shared" si="8"/>
        <v>53793</v>
      </c>
    </row>
    <row r="551" spans="1:6" ht="25.5">
      <c r="A551" s="389">
        <v>53794</v>
      </c>
      <c r="B551" s="419" t="s">
        <v>2857</v>
      </c>
      <c r="C551" s="421" t="s">
        <v>19</v>
      </c>
      <c r="D551" s="425">
        <v>18.59</v>
      </c>
      <c r="F551" s="444" t="str">
        <f t="shared" si="8"/>
        <v>53794</v>
      </c>
    </row>
    <row r="552" spans="1:6" ht="25.5">
      <c r="A552" s="390">
        <v>53795</v>
      </c>
      <c r="B552" s="418" t="s">
        <v>8124</v>
      </c>
      <c r="C552" s="420" t="s">
        <v>19</v>
      </c>
      <c r="D552" s="423">
        <v>53.5</v>
      </c>
      <c r="F552" s="444" t="str">
        <f t="shared" si="8"/>
        <v>53795</v>
      </c>
    </row>
    <row r="553" spans="1:6" ht="25.5">
      <c r="A553" s="389">
        <v>53797</v>
      </c>
      <c r="B553" s="419" t="s">
        <v>8125</v>
      </c>
      <c r="C553" s="421" t="s">
        <v>19</v>
      </c>
      <c r="D553" s="425">
        <v>54.02</v>
      </c>
      <c r="F553" s="444" t="str">
        <f t="shared" si="8"/>
        <v>53797</v>
      </c>
    </row>
    <row r="554" spans="1:6" ht="38.25">
      <c r="A554" s="390">
        <v>53798</v>
      </c>
      <c r="B554" s="418" t="s">
        <v>8126</v>
      </c>
      <c r="C554" s="420" t="s">
        <v>19</v>
      </c>
      <c r="D554" s="423">
        <v>13.69</v>
      </c>
      <c r="F554" s="444" t="str">
        <f t="shared" si="8"/>
        <v>53798</v>
      </c>
    </row>
    <row r="555" spans="1:6" ht="38.25">
      <c r="A555" s="389">
        <v>53799</v>
      </c>
      <c r="B555" s="419" t="s">
        <v>8127</v>
      </c>
      <c r="C555" s="421" t="s">
        <v>19</v>
      </c>
      <c r="D555" s="425">
        <v>10.78</v>
      </c>
      <c r="F555" s="444" t="str">
        <f t="shared" si="8"/>
        <v>53799</v>
      </c>
    </row>
    <row r="556" spans="1:6" ht="38.25">
      <c r="A556" s="390">
        <v>53800</v>
      </c>
      <c r="B556" s="418" t="s">
        <v>8128</v>
      </c>
      <c r="C556" s="420" t="s">
        <v>19</v>
      </c>
      <c r="D556" s="423">
        <v>34.54</v>
      </c>
      <c r="F556" s="444" t="str">
        <f t="shared" si="8"/>
        <v>53800</v>
      </c>
    </row>
    <row r="557" spans="1:6" ht="38.25">
      <c r="A557" s="389">
        <v>53801</v>
      </c>
      <c r="B557" s="419" t="s">
        <v>8129</v>
      </c>
      <c r="C557" s="421" t="s">
        <v>19</v>
      </c>
      <c r="D557" s="425">
        <v>78.02</v>
      </c>
      <c r="F557" s="444" t="str">
        <f t="shared" si="8"/>
        <v>53801</v>
      </c>
    </row>
    <row r="558" spans="1:6" ht="38.25">
      <c r="A558" s="390">
        <v>53804</v>
      </c>
      <c r="B558" s="418" t="s">
        <v>11768</v>
      </c>
      <c r="C558" s="420" t="s">
        <v>19</v>
      </c>
      <c r="D558" s="423">
        <v>1.68</v>
      </c>
      <c r="F558" s="444" t="str">
        <f t="shared" si="8"/>
        <v>53804</v>
      </c>
    </row>
    <row r="559" spans="1:6" ht="25.5">
      <c r="A559" s="389">
        <v>53805</v>
      </c>
      <c r="B559" s="419" t="s">
        <v>8130</v>
      </c>
      <c r="C559" s="421" t="s">
        <v>19</v>
      </c>
      <c r="D559" s="425">
        <v>19.34</v>
      </c>
      <c r="F559" s="444" t="str">
        <f t="shared" si="8"/>
        <v>53805</v>
      </c>
    </row>
    <row r="560" spans="1:6" ht="38.25">
      <c r="A560" s="390">
        <v>53806</v>
      </c>
      <c r="B560" s="418" t="s">
        <v>11769</v>
      </c>
      <c r="C560" s="420" t="s">
        <v>19</v>
      </c>
      <c r="D560" s="423">
        <v>51.68</v>
      </c>
      <c r="F560" s="444" t="str">
        <f t="shared" si="8"/>
        <v>53806</v>
      </c>
    </row>
    <row r="561" spans="1:6" ht="38.25">
      <c r="A561" s="389">
        <v>53808</v>
      </c>
      <c r="B561" s="419" t="s">
        <v>8131</v>
      </c>
      <c r="C561" s="421" t="s">
        <v>19</v>
      </c>
      <c r="D561" s="425">
        <v>19.34</v>
      </c>
      <c r="F561" s="444" t="str">
        <f t="shared" si="8"/>
        <v>53808</v>
      </c>
    </row>
    <row r="562" spans="1:6" ht="38.25">
      <c r="A562" s="390">
        <v>53810</v>
      </c>
      <c r="B562" s="418" t="s">
        <v>11770</v>
      </c>
      <c r="C562" s="420" t="s">
        <v>19</v>
      </c>
      <c r="D562" s="423">
        <v>52</v>
      </c>
      <c r="F562" s="444" t="str">
        <f t="shared" si="8"/>
        <v>53810</v>
      </c>
    </row>
    <row r="563" spans="1:6" ht="38.25">
      <c r="A563" s="389">
        <v>53814</v>
      </c>
      <c r="B563" s="419" t="s">
        <v>11771</v>
      </c>
      <c r="C563" s="421" t="s">
        <v>19</v>
      </c>
      <c r="D563" s="425">
        <v>170.32</v>
      </c>
      <c r="F563" s="444" t="str">
        <f t="shared" si="8"/>
        <v>53814</v>
      </c>
    </row>
    <row r="564" spans="1:6" ht="38.25">
      <c r="A564" s="390">
        <v>53815</v>
      </c>
      <c r="B564" s="418" t="s">
        <v>8132</v>
      </c>
      <c r="C564" s="420" t="s">
        <v>19</v>
      </c>
      <c r="D564" s="423">
        <v>16.12</v>
      </c>
      <c r="F564" s="444" t="str">
        <f t="shared" si="8"/>
        <v>53815</v>
      </c>
    </row>
    <row r="565" spans="1:6" ht="25.5">
      <c r="A565" s="389">
        <v>53816</v>
      </c>
      <c r="B565" s="419" t="s">
        <v>2858</v>
      </c>
      <c r="C565" s="421" t="s">
        <v>19</v>
      </c>
      <c r="D565" s="425">
        <v>19.34</v>
      </c>
      <c r="F565" s="444" t="str">
        <f t="shared" si="8"/>
        <v>53816</v>
      </c>
    </row>
    <row r="566" spans="1:6" ht="38.25">
      <c r="A566" s="390">
        <v>53817</v>
      </c>
      <c r="B566" s="418" t="s">
        <v>11772</v>
      </c>
      <c r="C566" s="420" t="s">
        <v>19</v>
      </c>
      <c r="D566" s="423">
        <v>46.36</v>
      </c>
      <c r="F566" s="444" t="str">
        <f t="shared" si="8"/>
        <v>53817</v>
      </c>
    </row>
    <row r="567" spans="1:6" ht="38.25">
      <c r="A567" s="389">
        <v>53818</v>
      </c>
      <c r="B567" s="419" t="s">
        <v>8133</v>
      </c>
      <c r="C567" s="421" t="s">
        <v>19</v>
      </c>
      <c r="D567" s="425">
        <v>7.87</v>
      </c>
      <c r="F567" s="444" t="str">
        <f t="shared" si="8"/>
        <v>53818</v>
      </c>
    </row>
    <row r="568" spans="1:6" ht="38.25">
      <c r="A568" s="390">
        <v>53819</v>
      </c>
      <c r="B568" s="418" t="s">
        <v>8134</v>
      </c>
      <c r="C568" s="420" t="s">
        <v>19</v>
      </c>
      <c r="D568" s="423">
        <v>35.43</v>
      </c>
      <c r="F568" s="444" t="str">
        <f t="shared" si="8"/>
        <v>53819</v>
      </c>
    </row>
    <row r="569" spans="1:6" ht="38.25">
      <c r="A569" s="389">
        <v>53820</v>
      </c>
      <c r="B569" s="419" t="s">
        <v>8135</v>
      </c>
      <c r="C569" s="421" t="s">
        <v>19</v>
      </c>
      <c r="D569" s="425">
        <v>14.65</v>
      </c>
      <c r="F569" s="444" t="str">
        <f t="shared" si="8"/>
        <v>53820</v>
      </c>
    </row>
    <row r="570" spans="1:6" ht="38.25">
      <c r="A570" s="390">
        <v>53821</v>
      </c>
      <c r="B570" s="418" t="s">
        <v>8136</v>
      </c>
      <c r="C570" s="420" t="s">
        <v>19</v>
      </c>
      <c r="D570" s="423">
        <v>17.579999999999998</v>
      </c>
      <c r="F570" s="444" t="str">
        <f t="shared" si="8"/>
        <v>53821</v>
      </c>
    </row>
    <row r="571" spans="1:6" ht="51">
      <c r="A571" s="389">
        <v>53823</v>
      </c>
      <c r="B571" s="419" t="s">
        <v>11773</v>
      </c>
      <c r="C571" s="421" t="s">
        <v>19</v>
      </c>
      <c r="D571" s="425">
        <v>37</v>
      </c>
      <c r="F571" s="444" t="str">
        <f t="shared" si="8"/>
        <v>53823</v>
      </c>
    </row>
    <row r="572" spans="1:6" ht="51">
      <c r="A572" s="390">
        <v>53824</v>
      </c>
      <c r="B572" s="418" t="s">
        <v>11774</v>
      </c>
      <c r="C572" s="420" t="s">
        <v>19</v>
      </c>
      <c r="D572" s="423">
        <v>14.65</v>
      </c>
      <c r="F572" s="444" t="str">
        <f t="shared" si="8"/>
        <v>53824</v>
      </c>
    </row>
    <row r="573" spans="1:6" ht="51">
      <c r="A573" s="389">
        <v>53825</v>
      </c>
      <c r="B573" s="419" t="s">
        <v>8137</v>
      </c>
      <c r="C573" s="421" t="s">
        <v>19</v>
      </c>
      <c r="D573" s="425">
        <v>14.65</v>
      </c>
      <c r="F573" s="444" t="str">
        <f t="shared" si="8"/>
        <v>53825</v>
      </c>
    </row>
    <row r="574" spans="1:6" ht="38.25">
      <c r="A574" s="390">
        <v>53827</v>
      </c>
      <c r="B574" s="418" t="s">
        <v>8138</v>
      </c>
      <c r="C574" s="420" t="s">
        <v>19</v>
      </c>
      <c r="D574" s="423">
        <v>61.53</v>
      </c>
      <c r="F574" s="444" t="str">
        <f t="shared" si="8"/>
        <v>53827</v>
      </c>
    </row>
    <row r="575" spans="1:6" ht="25.5">
      <c r="A575" s="389">
        <v>53828</v>
      </c>
      <c r="B575" s="419" t="s">
        <v>8139</v>
      </c>
      <c r="C575" s="421" t="s">
        <v>19</v>
      </c>
      <c r="D575" s="425">
        <v>13.69</v>
      </c>
      <c r="F575" s="444" t="str">
        <f t="shared" si="8"/>
        <v>53828</v>
      </c>
    </row>
    <row r="576" spans="1:6" ht="38.25">
      <c r="A576" s="390">
        <v>53829</v>
      </c>
      <c r="B576" s="418" t="s">
        <v>8140</v>
      </c>
      <c r="C576" s="420" t="s">
        <v>19</v>
      </c>
      <c r="D576" s="423">
        <v>60.6</v>
      </c>
      <c r="F576" s="444" t="str">
        <f t="shared" si="8"/>
        <v>53829</v>
      </c>
    </row>
    <row r="577" spans="1:6" ht="25.5">
      <c r="A577" s="389">
        <v>53830</v>
      </c>
      <c r="B577" s="419" t="s">
        <v>8141</v>
      </c>
      <c r="C577" s="421" t="s">
        <v>19</v>
      </c>
      <c r="D577" s="425">
        <v>16.43</v>
      </c>
      <c r="F577" s="444" t="str">
        <f t="shared" si="8"/>
        <v>53830</v>
      </c>
    </row>
    <row r="578" spans="1:6" ht="63.75">
      <c r="A578" s="390">
        <v>53831</v>
      </c>
      <c r="B578" s="418" t="s">
        <v>8142</v>
      </c>
      <c r="C578" s="420" t="s">
        <v>19</v>
      </c>
      <c r="D578" s="423">
        <v>60.8</v>
      </c>
      <c r="F578" s="444" t="str">
        <f t="shared" si="8"/>
        <v>53831</v>
      </c>
    </row>
    <row r="579" spans="1:6" ht="51">
      <c r="A579" s="389">
        <v>53832</v>
      </c>
      <c r="B579" s="419" t="s">
        <v>8143</v>
      </c>
      <c r="C579" s="421" t="s">
        <v>19</v>
      </c>
      <c r="D579" s="425">
        <v>13.69</v>
      </c>
      <c r="F579" s="444" t="str">
        <f t="shared" si="8"/>
        <v>53832</v>
      </c>
    </row>
    <row r="580" spans="1:6" ht="38.25">
      <c r="A580" s="390">
        <v>53833</v>
      </c>
      <c r="B580" s="418" t="s">
        <v>8144</v>
      </c>
      <c r="C580" s="420" t="s">
        <v>19</v>
      </c>
      <c r="D580" s="423">
        <v>9.35</v>
      </c>
      <c r="F580" s="444" t="str">
        <f t="shared" si="8"/>
        <v>53833</v>
      </c>
    </row>
    <row r="581" spans="1:6" ht="38.25">
      <c r="A581" s="389">
        <v>53834</v>
      </c>
      <c r="B581" s="419" t="s">
        <v>8145</v>
      </c>
      <c r="C581" s="421" t="s">
        <v>19</v>
      </c>
      <c r="D581" s="425">
        <v>3.39</v>
      </c>
      <c r="F581" s="444" t="str">
        <f t="shared" si="8"/>
        <v>53834</v>
      </c>
    </row>
    <row r="582" spans="1:6" ht="63.75">
      <c r="A582" s="390">
        <v>53837</v>
      </c>
      <c r="B582" s="418" t="s">
        <v>11775</v>
      </c>
      <c r="C582" s="420" t="s">
        <v>19</v>
      </c>
      <c r="D582" s="423">
        <v>25.9</v>
      </c>
      <c r="F582" s="444" t="str">
        <f t="shared" ref="F582:F645" si="9">TRIM(A582)</f>
        <v>53837</v>
      </c>
    </row>
    <row r="583" spans="1:6" ht="38.25">
      <c r="A583" s="389">
        <v>53840</v>
      </c>
      <c r="B583" s="419" t="s">
        <v>11776</v>
      </c>
      <c r="C583" s="421" t="s">
        <v>19</v>
      </c>
      <c r="D583" s="425">
        <v>1.57</v>
      </c>
      <c r="F583" s="444" t="str">
        <f t="shared" si="9"/>
        <v>53840</v>
      </c>
    </row>
    <row r="584" spans="1:6" ht="38.25">
      <c r="A584" s="390">
        <v>53841</v>
      </c>
      <c r="B584" s="418" t="s">
        <v>11777</v>
      </c>
      <c r="C584" s="420" t="s">
        <v>19</v>
      </c>
      <c r="D584" s="423">
        <v>1.24</v>
      </c>
      <c r="F584" s="444" t="str">
        <f t="shared" si="9"/>
        <v>53841</v>
      </c>
    </row>
    <row r="585" spans="1:6" ht="51">
      <c r="A585" s="389">
        <v>53842</v>
      </c>
      <c r="B585" s="419" t="s">
        <v>8146</v>
      </c>
      <c r="C585" s="421" t="s">
        <v>19</v>
      </c>
      <c r="D585" s="425">
        <v>254.13</v>
      </c>
      <c r="F585" s="444" t="str">
        <f t="shared" si="9"/>
        <v>53842</v>
      </c>
    </row>
    <row r="586" spans="1:6" ht="51">
      <c r="A586" s="390">
        <v>53843</v>
      </c>
      <c r="B586" s="418" t="s">
        <v>11778</v>
      </c>
      <c r="C586" s="420" t="s">
        <v>19</v>
      </c>
      <c r="D586" s="423">
        <v>13.69</v>
      </c>
      <c r="F586" s="444" t="str">
        <f t="shared" si="9"/>
        <v>53843</v>
      </c>
    </row>
    <row r="587" spans="1:6" ht="51">
      <c r="A587" s="389">
        <v>53844</v>
      </c>
      <c r="B587" s="419" t="s">
        <v>11779</v>
      </c>
      <c r="C587" s="421" t="s">
        <v>19</v>
      </c>
      <c r="D587" s="425">
        <v>16.43</v>
      </c>
      <c r="F587" s="444" t="str">
        <f t="shared" si="9"/>
        <v>53844</v>
      </c>
    </row>
    <row r="588" spans="1:6" ht="51">
      <c r="A588" s="390">
        <v>53845</v>
      </c>
      <c r="B588" s="418" t="s">
        <v>8147</v>
      </c>
      <c r="C588" s="420" t="s">
        <v>19</v>
      </c>
      <c r="D588" s="423">
        <v>27.75</v>
      </c>
      <c r="F588" s="444" t="str">
        <f t="shared" si="9"/>
        <v>53845</v>
      </c>
    </row>
    <row r="589" spans="1:6" ht="51">
      <c r="A589" s="389">
        <v>53846</v>
      </c>
      <c r="B589" s="419" t="s">
        <v>11780</v>
      </c>
      <c r="C589" s="421" t="s">
        <v>19</v>
      </c>
      <c r="D589" s="425">
        <v>60.6</v>
      </c>
      <c r="F589" s="444" t="str">
        <f t="shared" si="9"/>
        <v>53846</v>
      </c>
    </row>
    <row r="590" spans="1:6" ht="51">
      <c r="A590" s="390">
        <v>53847</v>
      </c>
      <c r="B590" s="418" t="s">
        <v>8148</v>
      </c>
      <c r="C590" s="420" t="s">
        <v>19</v>
      </c>
      <c r="D590" s="423">
        <v>13.69</v>
      </c>
      <c r="F590" s="444" t="str">
        <f t="shared" si="9"/>
        <v>53847</v>
      </c>
    </row>
    <row r="591" spans="1:6" ht="51">
      <c r="A591" s="389">
        <v>53848</v>
      </c>
      <c r="B591" s="419" t="s">
        <v>8149</v>
      </c>
      <c r="C591" s="421" t="s">
        <v>19</v>
      </c>
      <c r="D591" s="425">
        <v>16.43</v>
      </c>
      <c r="F591" s="444" t="str">
        <f t="shared" si="9"/>
        <v>53848</v>
      </c>
    </row>
    <row r="592" spans="1:6" ht="38.25">
      <c r="A592" s="390">
        <v>53849</v>
      </c>
      <c r="B592" s="418" t="s">
        <v>11781</v>
      </c>
      <c r="C592" s="420" t="s">
        <v>19</v>
      </c>
      <c r="D592" s="423">
        <v>57.96</v>
      </c>
      <c r="F592" s="444" t="str">
        <f t="shared" si="9"/>
        <v>53849</v>
      </c>
    </row>
    <row r="593" spans="1:6" ht="25.5">
      <c r="A593" s="389">
        <v>53852</v>
      </c>
      <c r="B593" s="419" t="s">
        <v>2859</v>
      </c>
      <c r="C593" s="421" t="s">
        <v>19</v>
      </c>
      <c r="D593" s="425">
        <v>17.579999999999998</v>
      </c>
      <c r="F593" s="444" t="str">
        <f t="shared" si="9"/>
        <v>53852</v>
      </c>
    </row>
    <row r="594" spans="1:6" ht="38.25">
      <c r="A594" s="390">
        <v>53857</v>
      </c>
      <c r="B594" s="418" t="s">
        <v>11782</v>
      </c>
      <c r="C594" s="420" t="s">
        <v>19</v>
      </c>
      <c r="D594" s="423">
        <v>21.7</v>
      </c>
      <c r="F594" s="444" t="str">
        <f t="shared" si="9"/>
        <v>53857</v>
      </c>
    </row>
    <row r="595" spans="1:6" ht="51">
      <c r="A595" s="389">
        <v>53858</v>
      </c>
      <c r="B595" s="419" t="s">
        <v>11783</v>
      </c>
      <c r="C595" s="421" t="s">
        <v>19</v>
      </c>
      <c r="D595" s="425">
        <v>49.46</v>
      </c>
      <c r="F595" s="444" t="str">
        <f t="shared" si="9"/>
        <v>53858</v>
      </c>
    </row>
    <row r="596" spans="1:6" ht="38.25">
      <c r="A596" s="390">
        <v>53861</v>
      </c>
      <c r="B596" s="418" t="s">
        <v>11784</v>
      </c>
      <c r="C596" s="420" t="s">
        <v>19</v>
      </c>
      <c r="D596" s="423">
        <v>30.09</v>
      </c>
      <c r="F596" s="444" t="str">
        <f t="shared" si="9"/>
        <v>53861</v>
      </c>
    </row>
    <row r="597" spans="1:6" ht="38.25">
      <c r="A597" s="389">
        <v>53863</v>
      </c>
      <c r="B597" s="419" t="s">
        <v>8150</v>
      </c>
      <c r="C597" s="421" t="s">
        <v>19</v>
      </c>
      <c r="D597" s="425">
        <v>1.27</v>
      </c>
      <c r="F597" s="444" t="str">
        <f t="shared" si="9"/>
        <v>53863</v>
      </c>
    </row>
    <row r="598" spans="1:6" ht="38.25">
      <c r="A598" s="390">
        <v>53864</v>
      </c>
      <c r="B598" s="418" t="s">
        <v>8151</v>
      </c>
      <c r="C598" s="420" t="s">
        <v>19</v>
      </c>
      <c r="D598" s="423">
        <v>13.03</v>
      </c>
      <c r="F598" s="444" t="str">
        <f t="shared" si="9"/>
        <v>53864</v>
      </c>
    </row>
    <row r="599" spans="1:6" ht="51">
      <c r="A599" s="389">
        <v>53865</v>
      </c>
      <c r="B599" s="419" t="s">
        <v>8152</v>
      </c>
      <c r="C599" s="421" t="s">
        <v>19</v>
      </c>
      <c r="D599" s="425">
        <v>37.29</v>
      </c>
      <c r="F599" s="444" t="str">
        <f t="shared" si="9"/>
        <v>53865</v>
      </c>
    </row>
    <row r="600" spans="1:6" ht="51">
      <c r="A600" s="390">
        <v>53866</v>
      </c>
      <c r="B600" s="418" t="s">
        <v>11785</v>
      </c>
      <c r="C600" s="420" t="s">
        <v>19</v>
      </c>
      <c r="D600" s="423">
        <v>1.07</v>
      </c>
      <c r="F600" s="444" t="str">
        <f t="shared" si="9"/>
        <v>53866</v>
      </c>
    </row>
    <row r="601" spans="1:6" ht="38.25">
      <c r="A601" s="389">
        <v>53867</v>
      </c>
      <c r="B601" s="419" t="s">
        <v>8153</v>
      </c>
      <c r="C601" s="421" t="s">
        <v>19</v>
      </c>
      <c r="D601" s="425">
        <v>13.37</v>
      </c>
      <c r="F601" s="444" t="str">
        <f t="shared" si="9"/>
        <v>53867</v>
      </c>
    </row>
    <row r="602" spans="1:6" ht="25.5">
      <c r="A602" s="390">
        <v>53881</v>
      </c>
      <c r="B602" s="418" t="s">
        <v>2860</v>
      </c>
      <c r="C602" s="420" t="s">
        <v>19</v>
      </c>
      <c r="D602" s="423">
        <v>27.32</v>
      </c>
      <c r="F602" s="444" t="str">
        <f t="shared" si="9"/>
        <v>53881</v>
      </c>
    </row>
    <row r="603" spans="1:6" ht="38.25">
      <c r="A603" s="389">
        <v>53882</v>
      </c>
      <c r="B603" s="419" t="s">
        <v>8154</v>
      </c>
      <c r="C603" s="421" t="s">
        <v>19</v>
      </c>
      <c r="D603" s="425">
        <v>9.7799999999999994</v>
      </c>
      <c r="F603" s="444" t="str">
        <f t="shared" si="9"/>
        <v>53882</v>
      </c>
    </row>
    <row r="604" spans="1:6" ht="25.5">
      <c r="A604" s="390">
        <v>55255</v>
      </c>
      <c r="B604" s="418" t="s">
        <v>8155</v>
      </c>
      <c r="C604" s="420" t="s">
        <v>19</v>
      </c>
      <c r="D604" s="423">
        <v>5.23</v>
      </c>
      <c r="F604" s="444" t="str">
        <f t="shared" si="9"/>
        <v>55255</v>
      </c>
    </row>
    <row r="605" spans="1:6" ht="51">
      <c r="A605" s="389">
        <v>55263</v>
      </c>
      <c r="B605" s="419" t="s">
        <v>11786</v>
      </c>
      <c r="C605" s="421" t="s">
        <v>19</v>
      </c>
      <c r="D605" s="425">
        <v>42.89</v>
      </c>
      <c r="F605" s="444" t="str">
        <f t="shared" si="9"/>
        <v>55263</v>
      </c>
    </row>
    <row r="606" spans="1:6" ht="25.5">
      <c r="A606" s="390">
        <v>55264</v>
      </c>
      <c r="B606" s="418" t="s">
        <v>2861</v>
      </c>
      <c r="C606" s="420" t="s">
        <v>19</v>
      </c>
      <c r="D606" s="423">
        <v>9.77</v>
      </c>
      <c r="F606" s="444" t="str">
        <f t="shared" si="9"/>
        <v>55264</v>
      </c>
    </row>
    <row r="607" spans="1:6" ht="25.5">
      <c r="A607" s="389">
        <v>67825</v>
      </c>
      <c r="B607" s="419" t="s">
        <v>8156</v>
      </c>
      <c r="C607" s="421" t="s">
        <v>19</v>
      </c>
      <c r="D607" s="425">
        <v>63.4</v>
      </c>
      <c r="F607" s="444" t="str">
        <f t="shared" si="9"/>
        <v>67825</v>
      </c>
    </row>
    <row r="608" spans="1:6" ht="51">
      <c r="A608" s="390">
        <v>73296</v>
      </c>
      <c r="B608" s="418" t="s">
        <v>8157</v>
      </c>
      <c r="C608" s="420" t="s">
        <v>19</v>
      </c>
      <c r="D608" s="423">
        <v>8.17</v>
      </c>
      <c r="F608" s="444" t="str">
        <f t="shared" si="9"/>
        <v>73296</v>
      </c>
    </row>
    <row r="609" spans="1:6" ht="25.5">
      <c r="A609" s="389">
        <v>73298</v>
      </c>
      <c r="B609" s="419" t="s">
        <v>8158</v>
      </c>
      <c r="C609" s="421" t="s">
        <v>19</v>
      </c>
      <c r="D609" s="425">
        <v>1.38</v>
      </c>
      <c r="F609" s="444" t="str">
        <f t="shared" si="9"/>
        <v>73298</v>
      </c>
    </row>
    <row r="610" spans="1:6" ht="25.5">
      <c r="A610" s="390">
        <v>73299</v>
      </c>
      <c r="B610" s="418" t="s">
        <v>8159</v>
      </c>
      <c r="C610" s="420" t="s">
        <v>19</v>
      </c>
      <c r="D610" s="423">
        <v>0.91</v>
      </c>
      <c r="F610" s="444" t="str">
        <f t="shared" si="9"/>
        <v>73299</v>
      </c>
    </row>
    <row r="611" spans="1:6" ht="51">
      <c r="A611" s="389">
        <v>73300</v>
      </c>
      <c r="B611" s="419" t="s">
        <v>8160</v>
      </c>
      <c r="C611" s="421" t="s">
        <v>19</v>
      </c>
      <c r="D611" s="425">
        <v>4.4000000000000004</v>
      </c>
      <c r="F611" s="444" t="str">
        <f t="shared" si="9"/>
        <v>73300</v>
      </c>
    </row>
    <row r="612" spans="1:6">
      <c r="A612" s="390">
        <v>73303</v>
      </c>
      <c r="B612" s="418" t="s">
        <v>2862</v>
      </c>
      <c r="C612" s="420" t="s">
        <v>19</v>
      </c>
      <c r="D612" s="423">
        <v>5.18</v>
      </c>
      <c r="F612" s="444" t="str">
        <f t="shared" si="9"/>
        <v>73303</v>
      </c>
    </row>
    <row r="613" spans="1:6" ht="25.5">
      <c r="A613" s="389">
        <v>73304</v>
      </c>
      <c r="B613" s="419" t="s">
        <v>2863</v>
      </c>
      <c r="C613" s="421" t="s">
        <v>19</v>
      </c>
      <c r="D613" s="425">
        <v>45.63</v>
      </c>
      <c r="F613" s="444" t="str">
        <f t="shared" si="9"/>
        <v>73304</v>
      </c>
    </row>
    <row r="614" spans="1:6" ht="25.5">
      <c r="A614" s="390">
        <v>73305</v>
      </c>
      <c r="B614" s="418" t="s">
        <v>8161</v>
      </c>
      <c r="C614" s="420" t="s">
        <v>19</v>
      </c>
      <c r="D614" s="423">
        <v>11.14</v>
      </c>
      <c r="F614" s="444" t="str">
        <f t="shared" si="9"/>
        <v>73305</v>
      </c>
    </row>
    <row r="615" spans="1:6">
      <c r="A615" s="389">
        <v>73307</v>
      </c>
      <c r="B615" s="419" t="s">
        <v>2864</v>
      </c>
      <c r="C615" s="421" t="s">
        <v>19</v>
      </c>
      <c r="D615" s="425">
        <v>1.83</v>
      </c>
      <c r="F615" s="444" t="str">
        <f t="shared" si="9"/>
        <v>73307</v>
      </c>
    </row>
    <row r="616" spans="1:6" ht="25.5">
      <c r="A616" s="390">
        <v>73308</v>
      </c>
      <c r="B616" s="418" t="s">
        <v>8162</v>
      </c>
      <c r="C616" s="420" t="s">
        <v>19</v>
      </c>
      <c r="D616" s="423">
        <v>29.51</v>
      </c>
      <c r="F616" s="444" t="str">
        <f t="shared" si="9"/>
        <v>73308</v>
      </c>
    </row>
    <row r="617" spans="1:6" ht="38.25">
      <c r="A617" s="389">
        <v>73309</v>
      </c>
      <c r="B617" s="419" t="s">
        <v>8163</v>
      </c>
      <c r="C617" s="421" t="s">
        <v>19</v>
      </c>
      <c r="D617" s="425">
        <v>17.43</v>
      </c>
      <c r="F617" s="444" t="str">
        <f t="shared" si="9"/>
        <v>73309</v>
      </c>
    </row>
    <row r="618" spans="1:6" ht="25.5">
      <c r="A618" s="390">
        <v>73310</v>
      </c>
      <c r="B618" s="418" t="s">
        <v>8164</v>
      </c>
      <c r="C618" s="420" t="s">
        <v>19</v>
      </c>
      <c r="D618" s="423">
        <v>22.38</v>
      </c>
      <c r="F618" s="444" t="str">
        <f t="shared" si="9"/>
        <v>73310</v>
      </c>
    </row>
    <row r="619" spans="1:6" ht="25.5">
      <c r="A619" s="389">
        <v>73311</v>
      </c>
      <c r="B619" s="419" t="s">
        <v>2865</v>
      </c>
      <c r="C619" s="421" t="s">
        <v>19</v>
      </c>
      <c r="D619" s="425">
        <v>83.91</v>
      </c>
      <c r="F619" s="444" t="str">
        <f t="shared" si="9"/>
        <v>73311</v>
      </c>
    </row>
    <row r="620" spans="1:6" ht="25.5">
      <c r="A620" s="390">
        <v>73312</v>
      </c>
      <c r="B620" s="418" t="s">
        <v>8165</v>
      </c>
      <c r="C620" s="420" t="s">
        <v>19</v>
      </c>
      <c r="D620" s="423">
        <v>14.75</v>
      </c>
      <c r="F620" s="444" t="str">
        <f t="shared" si="9"/>
        <v>73312</v>
      </c>
    </row>
    <row r="621" spans="1:6" ht="38.25">
      <c r="A621" s="389">
        <v>73313</v>
      </c>
      <c r="B621" s="419" t="s">
        <v>8166</v>
      </c>
      <c r="C621" s="421" t="s">
        <v>19</v>
      </c>
      <c r="D621" s="425">
        <v>8.7100000000000009</v>
      </c>
      <c r="F621" s="444" t="str">
        <f t="shared" si="9"/>
        <v>73313</v>
      </c>
    </row>
    <row r="622" spans="1:6" ht="38.25">
      <c r="A622" s="390">
        <v>73314</v>
      </c>
      <c r="B622" s="418" t="s">
        <v>8167</v>
      </c>
      <c r="C622" s="420" t="s">
        <v>19</v>
      </c>
      <c r="D622" s="423">
        <v>15.49</v>
      </c>
      <c r="F622" s="444" t="str">
        <f t="shared" si="9"/>
        <v>73314</v>
      </c>
    </row>
    <row r="623" spans="1:6" ht="25.5">
      <c r="A623" s="389">
        <v>73315</v>
      </c>
      <c r="B623" s="419" t="s">
        <v>8168</v>
      </c>
      <c r="C623" s="421" t="s">
        <v>19</v>
      </c>
      <c r="D623" s="425">
        <v>76.92</v>
      </c>
      <c r="F623" s="444" t="str">
        <f t="shared" si="9"/>
        <v>73315</v>
      </c>
    </row>
    <row r="624" spans="1:6" ht="25.5">
      <c r="A624" s="390">
        <v>73316</v>
      </c>
      <c r="B624" s="418" t="s">
        <v>8169</v>
      </c>
      <c r="C624" s="420" t="s">
        <v>19</v>
      </c>
      <c r="D624" s="423">
        <v>13</v>
      </c>
      <c r="F624" s="444" t="str">
        <f t="shared" si="9"/>
        <v>73316</v>
      </c>
    </row>
    <row r="625" spans="1:6" ht="25.5">
      <c r="A625" s="389">
        <v>73317</v>
      </c>
      <c r="B625" s="419" t="s">
        <v>8170</v>
      </c>
      <c r="C625" s="421" t="s">
        <v>19</v>
      </c>
      <c r="D625" s="425">
        <v>39.159999999999997</v>
      </c>
      <c r="F625" s="444" t="str">
        <f t="shared" si="9"/>
        <v>73317</v>
      </c>
    </row>
    <row r="626" spans="1:6" ht="25.5">
      <c r="A626" s="390">
        <v>73319</v>
      </c>
      <c r="B626" s="418" t="s">
        <v>11787</v>
      </c>
      <c r="C626" s="420" t="s">
        <v>19</v>
      </c>
      <c r="D626" s="423">
        <v>13.03</v>
      </c>
      <c r="F626" s="444" t="str">
        <f t="shared" si="9"/>
        <v>73319</v>
      </c>
    </row>
    <row r="627" spans="1:6" ht="38.25">
      <c r="A627" s="389">
        <v>73321</v>
      </c>
      <c r="B627" s="419" t="s">
        <v>8171</v>
      </c>
      <c r="C627" s="421" t="s">
        <v>19</v>
      </c>
      <c r="D627" s="425">
        <v>51.08</v>
      </c>
      <c r="F627" s="444" t="str">
        <f t="shared" si="9"/>
        <v>73321</v>
      </c>
    </row>
    <row r="628" spans="1:6" ht="25.5">
      <c r="A628" s="390">
        <v>73322</v>
      </c>
      <c r="B628" s="418" t="s">
        <v>8172</v>
      </c>
      <c r="C628" s="420" t="s">
        <v>19</v>
      </c>
      <c r="D628" s="423">
        <v>37.29</v>
      </c>
      <c r="F628" s="444" t="str">
        <f t="shared" si="9"/>
        <v>73322</v>
      </c>
    </row>
    <row r="629" spans="1:6" ht="25.5">
      <c r="A629" s="389">
        <v>73323</v>
      </c>
      <c r="B629" s="419" t="s">
        <v>8173</v>
      </c>
      <c r="C629" s="421" t="s">
        <v>19</v>
      </c>
      <c r="D629" s="425">
        <v>2.64</v>
      </c>
      <c r="F629" s="444" t="str">
        <f t="shared" si="9"/>
        <v>73323</v>
      </c>
    </row>
    <row r="630" spans="1:6" ht="38.25">
      <c r="A630" s="390">
        <v>73325</v>
      </c>
      <c r="B630" s="418" t="s">
        <v>8174</v>
      </c>
      <c r="C630" s="420" t="s">
        <v>19</v>
      </c>
      <c r="D630" s="423">
        <v>10.24</v>
      </c>
      <c r="F630" s="444" t="str">
        <f t="shared" si="9"/>
        <v>73325</v>
      </c>
    </row>
    <row r="631" spans="1:6" ht="38.25">
      <c r="A631" s="389">
        <v>73327</v>
      </c>
      <c r="B631" s="419" t="s">
        <v>8175</v>
      </c>
      <c r="C631" s="421" t="s">
        <v>19</v>
      </c>
      <c r="D631" s="425">
        <v>9.77</v>
      </c>
      <c r="F631" s="444" t="str">
        <f t="shared" si="9"/>
        <v>73327</v>
      </c>
    </row>
    <row r="632" spans="1:6" ht="25.5">
      <c r="A632" s="390">
        <v>73329</v>
      </c>
      <c r="B632" s="418" t="s">
        <v>8176</v>
      </c>
      <c r="C632" s="420" t="s">
        <v>19</v>
      </c>
      <c r="D632" s="423">
        <v>17.96</v>
      </c>
      <c r="F632" s="444" t="str">
        <f t="shared" si="9"/>
        <v>73329</v>
      </c>
    </row>
    <row r="633" spans="1:6" ht="25.5">
      <c r="A633" s="389">
        <v>73331</v>
      </c>
      <c r="B633" s="419" t="s">
        <v>8177</v>
      </c>
      <c r="C633" s="421" t="s">
        <v>19</v>
      </c>
      <c r="D633" s="425">
        <v>2.56</v>
      </c>
      <c r="F633" s="444" t="str">
        <f t="shared" si="9"/>
        <v>73331</v>
      </c>
    </row>
    <row r="634" spans="1:6" ht="25.5">
      <c r="A634" s="390">
        <v>73332</v>
      </c>
      <c r="B634" s="418" t="s">
        <v>11788</v>
      </c>
      <c r="C634" s="420" t="s">
        <v>19</v>
      </c>
      <c r="D634" s="423">
        <v>1.27</v>
      </c>
      <c r="F634" s="444" t="str">
        <f t="shared" si="9"/>
        <v>73332</v>
      </c>
    </row>
    <row r="635" spans="1:6" ht="38.25">
      <c r="A635" s="389">
        <v>73333</v>
      </c>
      <c r="B635" s="419" t="s">
        <v>8178</v>
      </c>
      <c r="C635" s="421" t="s">
        <v>19</v>
      </c>
      <c r="D635" s="425">
        <v>0.38</v>
      </c>
      <c r="F635" s="444" t="str">
        <f t="shared" si="9"/>
        <v>73333</v>
      </c>
    </row>
    <row r="636" spans="1:6" ht="25.5">
      <c r="A636" s="390">
        <v>73335</v>
      </c>
      <c r="B636" s="418" t="s">
        <v>8179</v>
      </c>
      <c r="C636" s="420" t="s">
        <v>19</v>
      </c>
      <c r="D636" s="423">
        <v>8.92</v>
      </c>
      <c r="F636" s="444" t="str">
        <f t="shared" si="9"/>
        <v>73335</v>
      </c>
    </row>
    <row r="637" spans="1:6" ht="25.5">
      <c r="A637" s="389">
        <v>73336</v>
      </c>
      <c r="B637" s="419" t="s">
        <v>8180</v>
      </c>
      <c r="C637" s="421" t="s">
        <v>19</v>
      </c>
      <c r="D637" s="425">
        <v>306.73</v>
      </c>
      <c r="F637" s="444" t="str">
        <f t="shared" si="9"/>
        <v>73336</v>
      </c>
    </row>
    <row r="638" spans="1:6" ht="25.5">
      <c r="A638" s="390">
        <v>73337</v>
      </c>
      <c r="B638" s="418" t="s">
        <v>8181</v>
      </c>
      <c r="C638" s="420" t="s">
        <v>19</v>
      </c>
      <c r="D638" s="423">
        <v>0.96</v>
      </c>
      <c r="F638" s="444" t="str">
        <f t="shared" si="9"/>
        <v>73337</v>
      </c>
    </row>
    <row r="639" spans="1:6" ht="38.25">
      <c r="A639" s="389">
        <v>73338</v>
      </c>
      <c r="B639" s="419" t="s">
        <v>8182</v>
      </c>
      <c r="C639" s="421" t="s">
        <v>19</v>
      </c>
      <c r="D639" s="425">
        <v>8.06</v>
      </c>
      <c r="F639" s="444" t="str">
        <f t="shared" si="9"/>
        <v>73338</v>
      </c>
    </row>
    <row r="640" spans="1:6" ht="25.5">
      <c r="A640" s="390">
        <v>73339</v>
      </c>
      <c r="B640" s="418" t="s">
        <v>2866</v>
      </c>
      <c r="C640" s="420" t="s">
        <v>19</v>
      </c>
      <c r="D640" s="423">
        <v>23.04</v>
      </c>
      <c r="F640" s="444" t="str">
        <f t="shared" si="9"/>
        <v>73339</v>
      </c>
    </row>
    <row r="641" spans="1:6" ht="25.5">
      <c r="A641" s="389">
        <v>73340</v>
      </c>
      <c r="B641" s="419" t="s">
        <v>8183</v>
      </c>
      <c r="C641" s="421" t="s">
        <v>19</v>
      </c>
      <c r="D641" s="425">
        <v>85.78</v>
      </c>
      <c r="F641" s="444" t="str">
        <f t="shared" si="9"/>
        <v>73340</v>
      </c>
    </row>
    <row r="642" spans="1:6" ht="38.25">
      <c r="A642" s="390">
        <v>73343</v>
      </c>
      <c r="B642" s="418" t="s">
        <v>8184</v>
      </c>
      <c r="C642" s="420" t="s">
        <v>19</v>
      </c>
      <c r="D642" s="423">
        <v>0.5</v>
      </c>
      <c r="F642" s="444" t="str">
        <f t="shared" si="9"/>
        <v>73343</v>
      </c>
    </row>
    <row r="643" spans="1:6" ht="25.5">
      <c r="A643" s="389">
        <v>73344</v>
      </c>
      <c r="B643" s="419" t="s">
        <v>8185</v>
      </c>
      <c r="C643" s="421" t="s">
        <v>19</v>
      </c>
      <c r="D643" s="425">
        <v>105.68</v>
      </c>
      <c r="F643" s="444" t="str">
        <f t="shared" si="9"/>
        <v>73344</v>
      </c>
    </row>
    <row r="644" spans="1:6" ht="25.5">
      <c r="A644" s="390">
        <v>73348</v>
      </c>
      <c r="B644" s="418" t="s">
        <v>8186</v>
      </c>
      <c r="C644" s="420" t="s">
        <v>19</v>
      </c>
      <c r="D644" s="423">
        <v>55.62</v>
      </c>
      <c r="F644" s="444" t="str">
        <f t="shared" si="9"/>
        <v>73348</v>
      </c>
    </row>
    <row r="645" spans="1:6" ht="38.25">
      <c r="A645" s="389">
        <v>73352</v>
      </c>
      <c r="B645" s="419" t="s">
        <v>8187</v>
      </c>
      <c r="C645" s="421" t="s">
        <v>19</v>
      </c>
      <c r="D645" s="425">
        <v>7.58</v>
      </c>
      <c r="F645" s="444" t="str">
        <f t="shared" si="9"/>
        <v>73352</v>
      </c>
    </row>
    <row r="646" spans="1:6" ht="25.5">
      <c r="A646" s="390">
        <v>73353</v>
      </c>
      <c r="B646" s="418" t="s">
        <v>8188</v>
      </c>
      <c r="C646" s="420" t="s">
        <v>19</v>
      </c>
      <c r="D646" s="423">
        <v>49.85</v>
      </c>
      <c r="F646" s="444" t="str">
        <f t="shared" ref="F646:F709" si="10">TRIM(A646)</f>
        <v>73353</v>
      </c>
    </row>
    <row r="647" spans="1:6" ht="25.5">
      <c r="A647" s="389">
        <v>73354</v>
      </c>
      <c r="B647" s="419" t="s">
        <v>2867</v>
      </c>
      <c r="C647" s="421" t="s">
        <v>19</v>
      </c>
      <c r="D647" s="425">
        <v>16.14</v>
      </c>
      <c r="F647" s="444" t="str">
        <f t="shared" si="10"/>
        <v>73354</v>
      </c>
    </row>
    <row r="648" spans="1:6" ht="25.5">
      <c r="A648" s="390">
        <v>73355</v>
      </c>
      <c r="B648" s="418" t="s">
        <v>8189</v>
      </c>
      <c r="C648" s="420" t="s">
        <v>19</v>
      </c>
      <c r="D648" s="423">
        <v>41.51</v>
      </c>
      <c r="F648" s="444" t="str">
        <f t="shared" si="10"/>
        <v>73355</v>
      </c>
    </row>
    <row r="649" spans="1:6" ht="25.5">
      <c r="A649" s="389">
        <v>73359</v>
      </c>
      <c r="B649" s="419" t="s">
        <v>8190</v>
      </c>
      <c r="C649" s="421" t="s">
        <v>19</v>
      </c>
      <c r="D649" s="425">
        <v>32.61</v>
      </c>
      <c r="F649" s="444" t="str">
        <f t="shared" si="10"/>
        <v>73359</v>
      </c>
    </row>
    <row r="650" spans="1:6" ht="25.5">
      <c r="A650" s="390">
        <v>73365</v>
      </c>
      <c r="B650" s="418" t="s">
        <v>8191</v>
      </c>
      <c r="C650" s="420" t="s">
        <v>19</v>
      </c>
      <c r="D650" s="423">
        <v>3.76</v>
      </c>
      <c r="F650" s="444" t="str">
        <f t="shared" si="10"/>
        <v>73365</v>
      </c>
    </row>
    <row r="651" spans="1:6" ht="25.5">
      <c r="A651" s="389">
        <v>73366</v>
      </c>
      <c r="B651" s="419" t="s">
        <v>8192</v>
      </c>
      <c r="C651" s="421" t="s">
        <v>19</v>
      </c>
      <c r="D651" s="425">
        <v>41.5</v>
      </c>
      <c r="F651" s="444" t="str">
        <f t="shared" si="10"/>
        <v>73366</v>
      </c>
    </row>
    <row r="652" spans="1:6" ht="38.25">
      <c r="A652" s="390">
        <v>73367</v>
      </c>
      <c r="B652" s="418" t="s">
        <v>8193</v>
      </c>
      <c r="C652" s="420" t="s">
        <v>19</v>
      </c>
      <c r="D652" s="423">
        <v>1.01</v>
      </c>
      <c r="F652" s="444" t="str">
        <f t="shared" si="10"/>
        <v>73367</v>
      </c>
    </row>
    <row r="653" spans="1:6" ht="25.5">
      <c r="A653" s="389">
        <v>73373</v>
      </c>
      <c r="B653" s="419" t="s">
        <v>8194</v>
      </c>
      <c r="C653" s="421" t="s">
        <v>19</v>
      </c>
      <c r="D653" s="425">
        <v>20.97</v>
      </c>
      <c r="F653" s="444" t="str">
        <f t="shared" si="10"/>
        <v>73373</v>
      </c>
    </row>
    <row r="654" spans="1:6" ht="25.5">
      <c r="A654" s="390">
        <v>73374</v>
      </c>
      <c r="B654" s="418" t="s">
        <v>8195</v>
      </c>
      <c r="C654" s="420" t="s">
        <v>19</v>
      </c>
      <c r="D654" s="423">
        <v>194.17</v>
      </c>
      <c r="F654" s="444" t="str">
        <f t="shared" si="10"/>
        <v>73374</v>
      </c>
    </row>
    <row r="655" spans="1:6" ht="38.25">
      <c r="A655" s="389">
        <v>73378</v>
      </c>
      <c r="B655" s="419" t="s">
        <v>8196</v>
      </c>
      <c r="C655" s="421" t="s">
        <v>19</v>
      </c>
      <c r="D655" s="425">
        <v>1.4</v>
      </c>
      <c r="F655" s="444" t="str">
        <f t="shared" si="10"/>
        <v>73378</v>
      </c>
    </row>
    <row r="656" spans="1:6" ht="38.25">
      <c r="A656" s="390">
        <v>73383</v>
      </c>
      <c r="B656" s="418" t="s">
        <v>8197</v>
      </c>
      <c r="C656" s="420" t="s">
        <v>19</v>
      </c>
      <c r="D656" s="423">
        <v>79.25</v>
      </c>
      <c r="F656" s="444" t="str">
        <f t="shared" si="10"/>
        <v>73383</v>
      </c>
    </row>
    <row r="657" spans="1:6" ht="25.5">
      <c r="A657" s="389">
        <v>73386</v>
      </c>
      <c r="B657" s="419" t="s">
        <v>8198</v>
      </c>
      <c r="C657" s="421" t="s">
        <v>19</v>
      </c>
      <c r="D657" s="425">
        <v>31.86</v>
      </c>
      <c r="F657" s="444" t="str">
        <f t="shared" si="10"/>
        <v>73386</v>
      </c>
    </row>
    <row r="658" spans="1:6" ht="38.25">
      <c r="A658" s="390">
        <v>73387</v>
      </c>
      <c r="B658" s="418" t="s">
        <v>8199</v>
      </c>
      <c r="C658" s="420" t="s">
        <v>19</v>
      </c>
      <c r="D658" s="423">
        <v>5.28</v>
      </c>
      <c r="F658" s="444" t="str">
        <f t="shared" si="10"/>
        <v>73387</v>
      </c>
    </row>
    <row r="659" spans="1:6" ht="38.25">
      <c r="A659" s="389">
        <v>73388</v>
      </c>
      <c r="B659" s="419" t="s">
        <v>8200</v>
      </c>
      <c r="C659" s="421" t="s">
        <v>19</v>
      </c>
      <c r="D659" s="425">
        <v>51.67</v>
      </c>
      <c r="F659" s="444" t="str">
        <f t="shared" si="10"/>
        <v>73388</v>
      </c>
    </row>
    <row r="660" spans="1:6" ht="38.25">
      <c r="A660" s="390">
        <v>73389</v>
      </c>
      <c r="B660" s="418" t="s">
        <v>8201</v>
      </c>
      <c r="C660" s="420" t="s">
        <v>19</v>
      </c>
      <c r="D660" s="423">
        <v>12.04</v>
      </c>
      <c r="F660" s="444" t="str">
        <f t="shared" si="10"/>
        <v>73389</v>
      </c>
    </row>
    <row r="661" spans="1:6" ht="25.5">
      <c r="A661" s="389">
        <v>73390</v>
      </c>
      <c r="B661" s="419" t="s">
        <v>8202</v>
      </c>
      <c r="C661" s="421" t="s">
        <v>19</v>
      </c>
      <c r="D661" s="425">
        <v>96.63</v>
      </c>
      <c r="F661" s="444" t="str">
        <f t="shared" si="10"/>
        <v>73390</v>
      </c>
    </row>
    <row r="662" spans="1:6" ht="25.5">
      <c r="A662" s="390">
        <v>73399</v>
      </c>
      <c r="B662" s="418" t="s">
        <v>2868</v>
      </c>
      <c r="C662" s="420" t="s">
        <v>19</v>
      </c>
      <c r="D662" s="423">
        <v>62.86</v>
      </c>
      <c r="F662" s="444" t="str">
        <f t="shared" si="10"/>
        <v>73399</v>
      </c>
    </row>
    <row r="663" spans="1:6" ht="38.25">
      <c r="A663" s="389">
        <v>73401</v>
      </c>
      <c r="B663" s="419" t="s">
        <v>8203</v>
      </c>
      <c r="C663" s="421" t="s">
        <v>19</v>
      </c>
      <c r="D663" s="425">
        <v>12.84</v>
      </c>
      <c r="F663" s="444" t="str">
        <f t="shared" si="10"/>
        <v>73401</v>
      </c>
    </row>
    <row r="664" spans="1:6" ht="25.5">
      <c r="A664" s="390">
        <v>73402</v>
      </c>
      <c r="B664" s="418" t="s">
        <v>8204</v>
      </c>
      <c r="C664" s="420" t="s">
        <v>19</v>
      </c>
      <c r="D664" s="423">
        <v>286.83999999999997</v>
      </c>
      <c r="F664" s="444" t="str">
        <f t="shared" si="10"/>
        <v>73402</v>
      </c>
    </row>
    <row r="665" spans="1:6" ht="25.5">
      <c r="A665" s="389">
        <v>73405</v>
      </c>
      <c r="B665" s="419" t="s">
        <v>8205</v>
      </c>
      <c r="C665" s="421" t="s">
        <v>2777</v>
      </c>
      <c r="D665" s="425">
        <v>90.04</v>
      </c>
      <c r="F665" s="444" t="str">
        <f t="shared" si="10"/>
        <v>73405</v>
      </c>
    </row>
    <row r="666" spans="1:6" ht="25.5">
      <c r="A666" s="390">
        <v>73407</v>
      </c>
      <c r="B666" s="418" t="s">
        <v>2869</v>
      </c>
      <c r="C666" s="420" t="s">
        <v>19</v>
      </c>
      <c r="D666" s="423">
        <v>5.53</v>
      </c>
      <c r="F666" s="444" t="str">
        <f t="shared" si="10"/>
        <v>73407</v>
      </c>
    </row>
    <row r="667" spans="1:6" ht="25.5">
      <c r="A667" s="389">
        <v>73416</v>
      </c>
      <c r="B667" s="419" t="s">
        <v>8206</v>
      </c>
      <c r="C667" s="421" t="s">
        <v>19</v>
      </c>
      <c r="D667" s="425">
        <v>66.2</v>
      </c>
      <c r="F667" s="444" t="str">
        <f t="shared" si="10"/>
        <v>73416</v>
      </c>
    </row>
    <row r="668" spans="1:6" ht="25.5">
      <c r="A668" s="390">
        <v>73419</v>
      </c>
      <c r="B668" s="418" t="s">
        <v>8207</v>
      </c>
      <c r="C668" s="420" t="s">
        <v>19</v>
      </c>
      <c r="D668" s="423">
        <v>1685.97</v>
      </c>
      <c r="F668" s="444" t="str">
        <f t="shared" si="10"/>
        <v>73419</v>
      </c>
    </row>
    <row r="669" spans="1:6" ht="25.5">
      <c r="A669" s="389">
        <v>73425</v>
      </c>
      <c r="B669" s="419" t="s">
        <v>8208</v>
      </c>
      <c r="C669" s="421" t="s">
        <v>19</v>
      </c>
      <c r="D669" s="425">
        <v>57.59</v>
      </c>
      <c r="F669" s="444" t="str">
        <f t="shared" si="10"/>
        <v>73425</v>
      </c>
    </row>
    <row r="670" spans="1:6" ht="25.5">
      <c r="A670" s="390">
        <v>73428</v>
      </c>
      <c r="B670" s="418" t="s">
        <v>8209</v>
      </c>
      <c r="C670" s="420" t="s">
        <v>2777</v>
      </c>
      <c r="D670" s="423">
        <v>12.01</v>
      </c>
      <c r="F670" s="444" t="str">
        <f t="shared" si="10"/>
        <v>73428</v>
      </c>
    </row>
    <row r="671" spans="1:6" ht="25.5">
      <c r="A671" s="389">
        <v>73429</v>
      </c>
      <c r="B671" s="419" t="s">
        <v>2870</v>
      </c>
      <c r="C671" s="421" t="s">
        <v>19</v>
      </c>
      <c r="D671" s="425">
        <v>37.049999999999997</v>
      </c>
      <c r="F671" s="444" t="str">
        <f t="shared" si="10"/>
        <v>73429</v>
      </c>
    </row>
    <row r="672" spans="1:6" ht="25.5">
      <c r="A672" s="390">
        <v>73432</v>
      </c>
      <c r="B672" s="418" t="s">
        <v>2871</v>
      </c>
      <c r="C672" s="420" t="s">
        <v>19</v>
      </c>
      <c r="D672" s="423">
        <v>14.06</v>
      </c>
      <c r="F672" s="444" t="str">
        <f t="shared" si="10"/>
        <v>73432</v>
      </c>
    </row>
    <row r="673" spans="1:6" ht="25.5">
      <c r="A673" s="389">
        <v>73433</v>
      </c>
      <c r="B673" s="419" t="s">
        <v>2872</v>
      </c>
      <c r="C673" s="421" t="s">
        <v>19</v>
      </c>
      <c r="D673" s="425">
        <v>14.63</v>
      </c>
      <c r="F673" s="444" t="str">
        <f t="shared" si="10"/>
        <v>73433</v>
      </c>
    </row>
    <row r="674" spans="1:6" ht="25.5">
      <c r="A674" s="390">
        <v>73434</v>
      </c>
      <c r="B674" s="418" t="s">
        <v>8210</v>
      </c>
      <c r="C674" s="420" t="s">
        <v>19</v>
      </c>
      <c r="D674" s="423">
        <v>32.5</v>
      </c>
      <c r="F674" s="444" t="str">
        <f t="shared" si="10"/>
        <v>73434</v>
      </c>
    </row>
    <row r="675" spans="1:6" ht="25.5">
      <c r="A675" s="389">
        <v>73435</v>
      </c>
      <c r="B675" s="419" t="s">
        <v>2873</v>
      </c>
      <c r="C675" s="421" t="s">
        <v>19</v>
      </c>
      <c r="D675" s="425">
        <v>43.08</v>
      </c>
      <c r="F675" s="444" t="str">
        <f t="shared" si="10"/>
        <v>73435</v>
      </c>
    </row>
    <row r="676" spans="1:6">
      <c r="A676" s="390">
        <v>73437</v>
      </c>
      <c r="B676" s="418" t="s">
        <v>2874</v>
      </c>
      <c r="C676" s="420" t="s">
        <v>19</v>
      </c>
      <c r="D676" s="423">
        <v>16.25</v>
      </c>
      <c r="F676" s="444" t="str">
        <f t="shared" si="10"/>
        <v>73437</v>
      </c>
    </row>
    <row r="677" spans="1:6" ht="38.25">
      <c r="A677" s="389">
        <v>73439</v>
      </c>
      <c r="B677" s="419" t="s">
        <v>8211</v>
      </c>
      <c r="C677" s="421" t="s">
        <v>19</v>
      </c>
      <c r="D677" s="425">
        <v>2.66</v>
      </c>
      <c r="F677" s="444" t="str">
        <f t="shared" si="10"/>
        <v>73439</v>
      </c>
    </row>
    <row r="678" spans="1:6" ht="38.25">
      <c r="A678" s="390">
        <v>73440</v>
      </c>
      <c r="B678" s="418" t="s">
        <v>8212</v>
      </c>
      <c r="C678" s="420" t="s">
        <v>19</v>
      </c>
      <c r="D678" s="423">
        <v>156.9</v>
      </c>
      <c r="F678" s="444" t="str">
        <f t="shared" si="10"/>
        <v>73440</v>
      </c>
    </row>
    <row r="679" spans="1:6" ht="25.5">
      <c r="A679" s="389">
        <v>73441</v>
      </c>
      <c r="B679" s="419" t="s">
        <v>8213</v>
      </c>
      <c r="C679" s="421" t="s">
        <v>19</v>
      </c>
      <c r="D679" s="425">
        <v>202.45</v>
      </c>
      <c r="F679" s="444" t="str">
        <f t="shared" si="10"/>
        <v>73441</v>
      </c>
    </row>
    <row r="680" spans="1:6" ht="25.5">
      <c r="A680" s="390">
        <v>73445</v>
      </c>
      <c r="B680" s="418" t="s">
        <v>8214</v>
      </c>
      <c r="C680" s="420" t="s">
        <v>82</v>
      </c>
      <c r="D680" s="423">
        <v>5.9</v>
      </c>
      <c r="F680" s="444" t="str">
        <f t="shared" si="10"/>
        <v>73445</v>
      </c>
    </row>
    <row r="681" spans="1:6" ht="25.5">
      <c r="A681" s="389">
        <v>73447</v>
      </c>
      <c r="B681" s="419" t="s">
        <v>2876</v>
      </c>
      <c r="C681" s="421" t="s">
        <v>52</v>
      </c>
      <c r="D681" s="425">
        <v>38.450000000000003</v>
      </c>
      <c r="F681" s="444" t="str">
        <f t="shared" si="10"/>
        <v>73447</v>
      </c>
    </row>
    <row r="682" spans="1:6" ht="25.5">
      <c r="A682" s="390">
        <v>73450</v>
      </c>
      <c r="B682" s="418" t="s">
        <v>11789</v>
      </c>
      <c r="C682" s="420" t="s">
        <v>2804</v>
      </c>
      <c r="D682" s="423">
        <v>10.73</v>
      </c>
      <c r="F682" s="444" t="str">
        <f t="shared" si="10"/>
        <v>73450</v>
      </c>
    </row>
    <row r="683" spans="1:6" ht="25.5">
      <c r="A683" s="389">
        <v>73453</v>
      </c>
      <c r="B683" s="419" t="s">
        <v>2877</v>
      </c>
      <c r="C683" s="421" t="s">
        <v>19</v>
      </c>
      <c r="D683" s="425">
        <v>56</v>
      </c>
      <c r="F683" s="444" t="str">
        <f t="shared" si="10"/>
        <v>73453</v>
      </c>
    </row>
    <row r="684" spans="1:6" ht="25.5">
      <c r="A684" s="390">
        <v>73456</v>
      </c>
      <c r="B684" s="418" t="s">
        <v>2878</v>
      </c>
      <c r="C684" s="420" t="s">
        <v>19</v>
      </c>
      <c r="D684" s="423">
        <v>11.72</v>
      </c>
      <c r="F684" s="444" t="str">
        <f t="shared" si="10"/>
        <v>73456</v>
      </c>
    </row>
    <row r="685" spans="1:6" ht="38.25">
      <c r="A685" s="389">
        <v>73458</v>
      </c>
      <c r="B685" s="419" t="s">
        <v>8215</v>
      </c>
      <c r="C685" s="421" t="s">
        <v>19</v>
      </c>
      <c r="D685" s="425">
        <v>65.260000000000005</v>
      </c>
      <c r="F685" s="444" t="str">
        <f t="shared" si="10"/>
        <v>73458</v>
      </c>
    </row>
    <row r="686" spans="1:6" ht="25.5">
      <c r="A686" s="390">
        <v>73459</v>
      </c>
      <c r="B686" s="418" t="s">
        <v>2879</v>
      </c>
      <c r="C686" s="420" t="s">
        <v>19</v>
      </c>
      <c r="D686" s="423">
        <v>13.98</v>
      </c>
      <c r="F686" s="444" t="str">
        <f t="shared" si="10"/>
        <v>73459</v>
      </c>
    </row>
    <row r="687" spans="1:6" ht="38.25">
      <c r="A687" s="389">
        <v>73463</v>
      </c>
      <c r="B687" s="419" t="s">
        <v>8216</v>
      </c>
      <c r="C687" s="421" t="s">
        <v>19</v>
      </c>
      <c r="D687" s="425">
        <v>13.53</v>
      </c>
      <c r="F687" s="444" t="str">
        <f t="shared" si="10"/>
        <v>73463</v>
      </c>
    </row>
    <row r="688" spans="1:6">
      <c r="A688" s="390">
        <v>73464</v>
      </c>
      <c r="B688" s="418" t="s">
        <v>2880</v>
      </c>
      <c r="C688" s="420" t="s">
        <v>19</v>
      </c>
      <c r="D688" s="423">
        <v>14.06</v>
      </c>
      <c r="F688" s="444" t="str">
        <f t="shared" si="10"/>
        <v>73464</v>
      </c>
    </row>
    <row r="689" spans="1:6" ht="25.5">
      <c r="A689" s="389">
        <v>73478</v>
      </c>
      <c r="B689" s="419" t="s">
        <v>2881</v>
      </c>
      <c r="C689" s="421" t="s">
        <v>19</v>
      </c>
      <c r="D689" s="425">
        <v>73.569999999999993</v>
      </c>
      <c r="F689" s="444" t="str">
        <f t="shared" si="10"/>
        <v>73478</v>
      </c>
    </row>
    <row r="690" spans="1:6" ht="25.5">
      <c r="A690" s="390">
        <v>73479</v>
      </c>
      <c r="B690" s="418" t="s">
        <v>8217</v>
      </c>
      <c r="C690" s="420" t="s">
        <v>19</v>
      </c>
      <c r="D690" s="423">
        <v>209.21</v>
      </c>
      <c r="F690" s="444" t="str">
        <f t="shared" si="10"/>
        <v>73479</v>
      </c>
    </row>
    <row r="691" spans="1:6" ht="25.5">
      <c r="A691" s="389">
        <v>73481</v>
      </c>
      <c r="B691" s="419" t="s">
        <v>2882</v>
      </c>
      <c r="C691" s="421" t="s">
        <v>52</v>
      </c>
      <c r="D691" s="425">
        <v>28.42</v>
      </c>
      <c r="F691" s="444" t="str">
        <f t="shared" si="10"/>
        <v>73481</v>
      </c>
    </row>
    <row r="692" spans="1:6" ht="25.5">
      <c r="A692" s="390">
        <v>73483</v>
      </c>
      <c r="B692" s="418" t="s">
        <v>8218</v>
      </c>
      <c r="C692" s="420" t="s">
        <v>19</v>
      </c>
      <c r="D692" s="423">
        <v>13.69</v>
      </c>
      <c r="F692" s="444" t="str">
        <f t="shared" si="10"/>
        <v>73483</v>
      </c>
    </row>
    <row r="693" spans="1:6">
      <c r="A693" s="389">
        <v>73487</v>
      </c>
      <c r="B693" s="419" t="s">
        <v>2883</v>
      </c>
      <c r="C693" s="421" t="s">
        <v>19</v>
      </c>
      <c r="D693" s="425">
        <v>13.94</v>
      </c>
      <c r="F693" s="444" t="str">
        <f t="shared" si="10"/>
        <v>73487</v>
      </c>
    </row>
    <row r="694" spans="1:6" ht="25.5">
      <c r="A694" s="390">
        <v>73491</v>
      </c>
      <c r="B694" s="418" t="s">
        <v>2884</v>
      </c>
      <c r="C694" s="420" t="s">
        <v>19</v>
      </c>
      <c r="D694" s="423">
        <v>3.14</v>
      </c>
      <c r="F694" s="444" t="str">
        <f t="shared" si="10"/>
        <v>73491</v>
      </c>
    </row>
    <row r="695" spans="1:6" ht="25.5">
      <c r="A695" s="389">
        <v>73495</v>
      </c>
      <c r="B695" s="419" t="s">
        <v>2885</v>
      </c>
      <c r="C695" s="421" t="s">
        <v>19</v>
      </c>
      <c r="D695" s="425">
        <v>608.20000000000005</v>
      </c>
      <c r="F695" s="444" t="str">
        <f t="shared" si="10"/>
        <v>73495</v>
      </c>
    </row>
    <row r="696" spans="1:6" ht="25.5">
      <c r="A696" s="390">
        <v>73496</v>
      </c>
      <c r="B696" s="418" t="s">
        <v>2886</v>
      </c>
      <c r="C696" s="420" t="s">
        <v>19</v>
      </c>
      <c r="D696" s="423">
        <v>2.0099999999999998</v>
      </c>
      <c r="F696" s="444" t="str">
        <f t="shared" si="10"/>
        <v>73496</v>
      </c>
    </row>
    <row r="697" spans="1:6" ht="25.5">
      <c r="A697" s="389">
        <v>73497</v>
      </c>
      <c r="B697" s="419" t="s">
        <v>8219</v>
      </c>
      <c r="C697" s="421" t="s">
        <v>19</v>
      </c>
      <c r="D697" s="425">
        <v>144.56</v>
      </c>
      <c r="F697" s="444" t="str">
        <f t="shared" si="10"/>
        <v>73497</v>
      </c>
    </row>
    <row r="698" spans="1:6" ht="38.25">
      <c r="A698" s="390">
        <v>73501</v>
      </c>
      <c r="B698" s="418" t="s">
        <v>8220</v>
      </c>
      <c r="C698" s="420" t="s">
        <v>2777</v>
      </c>
      <c r="D698" s="423">
        <v>104.3</v>
      </c>
      <c r="F698" s="444" t="str">
        <f t="shared" si="10"/>
        <v>73501</v>
      </c>
    </row>
    <row r="699" spans="1:6" ht="38.25">
      <c r="A699" s="389">
        <v>73529</v>
      </c>
      <c r="B699" s="419" t="s">
        <v>8221</v>
      </c>
      <c r="C699" s="421" t="s">
        <v>19</v>
      </c>
      <c r="D699" s="425">
        <v>81.790000000000006</v>
      </c>
      <c r="F699" s="444" t="str">
        <f t="shared" si="10"/>
        <v>73529</v>
      </c>
    </row>
    <row r="700" spans="1:6" ht="25.5">
      <c r="A700" s="390">
        <v>73531</v>
      </c>
      <c r="B700" s="418" t="s">
        <v>2887</v>
      </c>
      <c r="C700" s="420" t="s">
        <v>19</v>
      </c>
      <c r="D700" s="423">
        <v>81.88</v>
      </c>
      <c r="F700" s="444" t="str">
        <f t="shared" si="10"/>
        <v>73531</v>
      </c>
    </row>
    <row r="701" spans="1:6">
      <c r="A701" s="389">
        <v>73532</v>
      </c>
      <c r="B701" s="419" t="s">
        <v>2888</v>
      </c>
      <c r="C701" s="421" t="s">
        <v>2777</v>
      </c>
      <c r="D701" s="425">
        <v>0.32</v>
      </c>
      <c r="F701" s="444" t="str">
        <f t="shared" si="10"/>
        <v>73532</v>
      </c>
    </row>
    <row r="702" spans="1:6" ht="25.5">
      <c r="A702" s="390">
        <v>73534</v>
      </c>
      <c r="B702" s="418" t="s">
        <v>8222</v>
      </c>
      <c r="C702" s="420" t="s">
        <v>2804</v>
      </c>
      <c r="D702" s="423">
        <v>37.869999999999997</v>
      </c>
      <c r="F702" s="444" t="str">
        <f t="shared" si="10"/>
        <v>73534</v>
      </c>
    </row>
    <row r="703" spans="1:6" ht="25.5">
      <c r="A703" s="389">
        <v>73535</v>
      </c>
      <c r="B703" s="419" t="s">
        <v>8223</v>
      </c>
      <c r="C703" s="421" t="s">
        <v>19</v>
      </c>
      <c r="D703" s="425">
        <v>103.5</v>
      </c>
      <c r="F703" s="444" t="str">
        <f t="shared" si="10"/>
        <v>73535</v>
      </c>
    </row>
    <row r="704" spans="1:6">
      <c r="A704" s="390">
        <v>73553</v>
      </c>
      <c r="B704" s="418" t="s">
        <v>2889</v>
      </c>
      <c r="C704" s="420" t="s">
        <v>19</v>
      </c>
      <c r="D704" s="423">
        <v>182.63</v>
      </c>
      <c r="F704" s="444" t="str">
        <f t="shared" si="10"/>
        <v>73553</v>
      </c>
    </row>
    <row r="705" spans="1:6" ht="25.5">
      <c r="A705" s="389">
        <v>73557</v>
      </c>
      <c r="B705" s="419" t="s">
        <v>2890</v>
      </c>
      <c r="C705" s="421" t="s">
        <v>19</v>
      </c>
      <c r="D705" s="425">
        <v>1.05</v>
      </c>
      <c r="F705" s="444" t="str">
        <f t="shared" si="10"/>
        <v>73557</v>
      </c>
    </row>
    <row r="706" spans="1:6" ht="38.25">
      <c r="A706" s="390">
        <v>73558</v>
      </c>
      <c r="B706" s="418" t="s">
        <v>8224</v>
      </c>
      <c r="C706" s="420" t="s">
        <v>19</v>
      </c>
      <c r="D706" s="423">
        <v>7.42</v>
      </c>
      <c r="F706" s="444" t="str">
        <f t="shared" si="10"/>
        <v>73558</v>
      </c>
    </row>
    <row r="707" spans="1:6" ht="25.5">
      <c r="A707" s="389">
        <v>73559</v>
      </c>
      <c r="B707" s="419" t="s">
        <v>8225</v>
      </c>
      <c r="C707" s="421" t="s">
        <v>19</v>
      </c>
      <c r="D707" s="425">
        <v>183.87</v>
      </c>
      <c r="F707" s="444" t="str">
        <f t="shared" si="10"/>
        <v>73559</v>
      </c>
    </row>
    <row r="708" spans="1:6" ht="25.5">
      <c r="A708" s="390">
        <v>73560</v>
      </c>
      <c r="B708" s="418" t="s">
        <v>8226</v>
      </c>
      <c r="C708" s="420" t="s">
        <v>19</v>
      </c>
      <c r="D708" s="423">
        <v>1.55</v>
      </c>
      <c r="F708" s="444" t="str">
        <f t="shared" si="10"/>
        <v>73560</v>
      </c>
    </row>
    <row r="709" spans="1:6" ht="25.5">
      <c r="A709" s="389">
        <v>73563</v>
      </c>
      <c r="B709" s="419" t="s">
        <v>2891</v>
      </c>
      <c r="C709" s="421" t="s">
        <v>19</v>
      </c>
      <c r="D709" s="425">
        <v>262.19</v>
      </c>
      <c r="F709" s="444" t="str">
        <f t="shared" si="10"/>
        <v>73563</v>
      </c>
    </row>
    <row r="710" spans="1:6" ht="25.5">
      <c r="A710" s="390">
        <v>73601</v>
      </c>
      <c r="B710" s="418" t="s">
        <v>8227</v>
      </c>
      <c r="C710" s="420" t="s">
        <v>19</v>
      </c>
      <c r="D710" s="423">
        <v>4.58</v>
      </c>
      <c r="F710" s="444" t="str">
        <f t="shared" ref="F710:F773" si="11">TRIM(A710)</f>
        <v>73601</v>
      </c>
    </row>
    <row r="711" spans="1:6" ht="51">
      <c r="A711" s="389">
        <v>73602</v>
      </c>
      <c r="B711" s="419" t="s">
        <v>8228</v>
      </c>
      <c r="C711" s="421" t="s">
        <v>19</v>
      </c>
      <c r="D711" s="425">
        <v>30.35</v>
      </c>
      <c r="F711" s="444" t="str">
        <f t="shared" si="11"/>
        <v>73602</v>
      </c>
    </row>
    <row r="712" spans="1:6" ht="25.5">
      <c r="A712" s="390">
        <v>73709</v>
      </c>
      <c r="B712" s="418" t="s">
        <v>8229</v>
      </c>
      <c r="C712" s="420" t="s">
        <v>19</v>
      </c>
      <c r="D712" s="423">
        <v>6.79</v>
      </c>
      <c r="F712" s="444" t="str">
        <f t="shared" si="11"/>
        <v>73709</v>
      </c>
    </row>
    <row r="713" spans="1:6" ht="51">
      <c r="A713" s="389">
        <v>73712</v>
      </c>
      <c r="B713" s="419" t="s">
        <v>8230</v>
      </c>
      <c r="C713" s="421" t="s">
        <v>19</v>
      </c>
      <c r="D713" s="425">
        <v>16.079999999999998</v>
      </c>
      <c r="F713" s="444" t="str">
        <f t="shared" si="11"/>
        <v>73712</v>
      </c>
    </row>
    <row r="714" spans="1:6">
      <c r="A714" s="390">
        <v>74029</v>
      </c>
      <c r="B714" s="418" t="s">
        <v>8231</v>
      </c>
      <c r="C714" s="420"/>
      <c r="D714" s="423"/>
      <c r="F714" s="444" t="str">
        <f t="shared" si="11"/>
        <v>74029</v>
      </c>
    </row>
    <row r="715" spans="1:6" ht="38.25">
      <c r="A715" s="424" t="s">
        <v>4504</v>
      </c>
      <c r="B715" s="419" t="s">
        <v>8232</v>
      </c>
      <c r="C715" s="421" t="s">
        <v>19</v>
      </c>
      <c r="D715" s="425">
        <v>13.31</v>
      </c>
      <c r="F715" s="444" t="str">
        <f t="shared" si="11"/>
        <v>74029/001</v>
      </c>
    </row>
    <row r="716" spans="1:6" ht="38.25">
      <c r="A716" s="422" t="s">
        <v>4505</v>
      </c>
      <c r="B716" s="418" t="s">
        <v>11790</v>
      </c>
      <c r="C716" s="420" t="s">
        <v>19</v>
      </c>
      <c r="D716" s="423">
        <v>3.7</v>
      </c>
      <c r="F716" s="444" t="str">
        <f t="shared" si="11"/>
        <v>74029/002</v>
      </c>
    </row>
    <row r="717" spans="1:6">
      <c r="A717" s="389">
        <v>74030</v>
      </c>
      <c r="B717" s="419" t="s">
        <v>8233</v>
      </c>
      <c r="C717" s="421"/>
      <c r="D717" s="425"/>
      <c r="F717" s="444" t="str">
        <f t="shared" si="11"/>
        <v>74030</v>
      </c>
    </row>
    <row r="718" spans="1:6" ht="51">
      <c r="A718" s="422" t="s">
        <v>4506</v>
      </c>
      <c r="B718" s="418" t="s">
        <v>8234</v>
      </c>
      <c r="C718" s="420" t="s">
        <v>19</v>
      </c>
      <c r="D718" s="423">
        <v>28.01</v>
      </c>
      <c r="F718" s="444" t="str">
        <f t="shared" si="11"/>
        <v>74030/001</v>
      </c>
    </row>
    <row r="719" spans="1:6" ht="38.25">
      <c r="A719" s="424" t="s">
        <v>4507</v>
      </c>
      <c r="B719" s="419" t="s">
        <v>8235</v>
      </c>
      <c r="C719" s="421" t="s">
        <v>19</v>
      </c>
      <c r="D719" s="425">
        <v>31.67</v>
      </c>
      <c r="F719" s="444" t="str">
        <f t="shared" si="11"/>
        <v>74030/002</v>
      </c>
    </row>
    <row r="720" spans="1:6">
      <c r="A720" s="390">
        <v>74035</v>
      </c>
      <c r="B720" s="418" t="s">
        <v>8236</v>
      </c>
      <c r="C720" s="420"/>
      <c r="D720" s="423"/>
      <c r="F720" s="444" t="str">
        <f t="shared" si="11"/>
        <v>74035</v>
      </c>
    </row>
    <row r="721" spans="1:6" ht="38.25">
      <c r="A721" s="424" t="s">
        <v>4508</v>
      </c>
      <c r="B721" s="419" t="s">
        <v>8237</v>
      </c>
      <c r="C721" s="421" t="s">
        <v>19</v>
      </c>
      <c r="D721" s="425">
        <v>117.25</v>
      </c>
      <c r="F721" s="444" t="str">
        <f t="shared" si="11"/>
        <v>74035/001</v>
      </c>
    </row>
    <row r="722" spans="1:6">
      <c r="A722" s="390">
        <v>74036</v>
      </c>
      <c r="B722" s="418" t="s">
        <v>8238</v>
      </c>
      <c r="C722" s="420"/>
      <c r="D722" s="423"/>
      <c r="F722" s="444" t="str">
        <f t="shared" si="11"/>
        <v>74036</v>
      </c>
    </row>
    <row r="723" spans="1:6" ht="25.5">
      <c r="A723" s="424" t="s">
        <v>4509</v>
      </c>
      <c r="B723" s="419" t="s">
        <v>2892</v>
      </c>
      <c r="C723" s="421" t="s">
        <v>19</v>
      </c>
      <c r="D723" s="425">
        <v>90.61</v>
      </c>
      <c r="F723" s="444" t="str">
        <f t="shared" si="11"/>
        <v>74036/001</v>
      </c>
    </row>
    <row r="724" spans="1:6" ht="25.5">
      <c r="A724" s="422" t="s">
        <v>4510</v>
      </c>
      <c r="B724" s="418" t="s">
        <v>2893</v>
      </c>
      <c r="C724" s="420" t="s">
        <v>19</v>
      </c>
      <c r="D724" s="423">
        <v>213.35</v>
      </c>
      <c r="F724" s="444" t="str">
        <f t="shared" si="11"/>
        <v>74036/002</v>
      </c>
    </row>
    <row r="725" spans="1:6">
      <c r="A725" s="389">
        <v>74037</v>
      </c>
      <c r="B725" s="419" t="s">
        <v>8239</v>
      </c>
      <c r="C725" s="421"/>
      <c r="D725" s="425"/>
      <c r="F725" s="444" t="str">
        <f t="shared" si="11"/>
        <v>74037</v>
      </c>
    </row>
    <row r="726" spans="1:6" ht="25.5">
      <c r="A726" s="422" t="s">
        <v>4511</v>
      </c>
      <c r="B726" s="418" t="s">
        <v>2894</v>
      </c>
      <c r="C726" s="420" t="s">
        <v>19</v>
      </c>
      <c r="D726" s="423">
        <v>90.07</v>
      </c>
      <c r="F726" s="444" t="str">
        <f t="shared" si="11"/>
        <v>74037/001</v>
      </c>
    </row>
    <row r="727" spans="1:6">
      <c r="A727" s="389">
        <v>74040</v>
      </c>
      <c r="B727" s="419" t="s">
        <v>8240</v>
      </c>
      <c r="C727" s="421"/>
      <c r="D727" s="425"/>
      <c r="F727" s="444" t="str">
        <f t="shared" si="11"/>
        <v>74040</v>
      </c>
    </row>
    <row r="728" spans="1:6" ht="25.5">
      <c r="A728" s="422" t="s">
        <v>4512</v>
      </c>
      <c r="B728" s="418" t="s">
        <v>2895</v>
      </c>
      <c r="C728" s="420" t="s">
        <v>19</v>
      </c>
      <c r="D728" s="423">
        <v>1.78</v>
      </c>
      <c r="F728" s="444" t="str">
        <f t="shared" si="11"/>
        <v>74040/002</v>
      </c>
    </row>
    <row r="729" spans="1:6" ht="25.5">
      <c r="A729" s="389">
        <v>83354</v>
      </c>
      <c r="B729" s="419" t="s">
        <v>8241</v>
      </c>
      <c r="C729" s="421" t="s">
        <v>19</v>
      </c>
      <c r="D729" s="425">
        <v>21.06</v>
      </c>
      <c r="F729" s="444" t="str">
        <f t="shared" si="11"/>
        <v>83354</v>
      </c>
    </row>
    <row r="730" spans="1:6" ht="25.5">
      <c r="A730" s="390">
        <v>83355</v>
      </c>
      <c r="B730" s="418" t="s">
        <v>8242</v>
      </c>
      <c r="C730" s="420" t="s">
        <v>19</v>
      </c>
      <c r="D730" s="423">
        <v>23.68</v>
      </c>
      <c r="F730" s="444" t="str">
        <f t="shared" si="11"/>
        <v>83355</v>
      </c>
    </row>
    <row r="731" spans="1:6" ht="25.5">
      <c r="A731" s="389">
        <v>83360</v>
      </c>
      <c r="B731" s="419" t="s">
        <v>2896</v>
      </c>
      <c r="C731" s="421" t="s">
        <v>19</v>
      </c>
      <c r="D731" s="425">
        <v>36.270000000000003</v>
      </c>
      <c r="F731" s="444" t="str">
        <f t="shared" si="11"/>
        <v>83360</v>
      </c>
    </row>
    <row r="732" spans="1:6">
      <c r="A732" s="390">
        <v>83361</v>
      </c>
      <c r="B732" s="418" t="s">
        <v>2897</v>
      </c>
      <c r="C732" s="420" t="s">
        <v>19</v>
      </c>
      <c r="D732" s="423">
        <v>20.48</v>
      </c>
      <c r="F732" s="444" t="str">
        <f t="shared" si="11"/>
        <v>83361</v>
      </c>
    </row>
    <row r="733" spans="1:6">
      <c r="A733" s="389">
        <v>83755</v>
      </c>
      <c r="B733" s="419" t="s">
        <v>2898</v>
      </c>
      <c r="C733" s="421" t="s">
        <v>19</v>
      </c>
      <c r="D733" s="425">
        <v>46.22</v>
      </c>
      <c r="F733" s="444" t="str">
        <f t="shared" si="11"/>
        <v>83755</v>
      </c>
    </row>
    <row r="734" spans="1:6">
      <c r="A734" s="390">
        <v>83756</v>
      </c>
      <c r="B734" s="418" t="s">
        <v>2899</v>
      </c>
      <c r="C734" s="420" t="s">
        <v>19</v>
      </c>
      <c r="D734" s="423">
        <v>19.5</v>
      </c>
      <c r="F734" s="444" t="str">
        <f t="shared" si="11"/>
        <v>83756</v>
      </c>
    </row>
    <row r="735" spans="1:6">
      <c r="A735" s="389">
        <v>83757</v>
      </c>
      <c r="B735" s="419" t="s">
        <v>2900</v>
      </c>
      <c r="C735" s="421" t="s">
        <v>19</v>
      </c>
      <c r="D735" s="425">
        <v>38.090000000000003</v>
      </c>
      <c r="F735" s="444" t="str">
        <f t="shared" si="11"/>
        <v>83757</v>
      </c>
    </row>
    <row r="736" spans="1:6" ht="25.5">
      <c r="A736" s="390">
        <v>83758</v>
      </c>
      <c r="B736" s="418" t="s">
        <v>2901</v>
      </c>
      <c r="C736" s="420" t="s">
        <v>19</v>
      </c>
      <c r="D736" s="423">
        <v>41.88</v>
      </c>
      <c r="F736" s="444" t="str">
        <f t="shared" si="11"/>
        <v>83758</v>
      </c>
    </row>
    <row r="737" spans="1:6">
      <c r="A737" s="389">
        <v>83761</v>
      </c>
      <c r="B737" s="419" t="s">
        <v>2902</v>
      </c>
      <c r="C737" s="421" t="s">
        <v>19</v>
      </c>
      <c r="D737" s="425">
        <v>16.28</v>
      </c>
      <c r="F737" s="444" t="str">
        <f t="shared" si="11"/>
        <v>83761</v>
      </c>
    </row>
    <row r="738" spans="1:6">
      <c r="A738" s="390">
        <v>83762</v>
      </c>
      <c r="B738" s="418" t="s">
        <v>2903</v>
      </c>
      <c r="C738" s="420" t="s">
        <v>19</v>
      </c>
      <c r="D738" s="423">
        <v>8.1300000000000008</v>
      </c>
      <c r="F738" s="444" t="str">
        <f t="shared" si="11"/>
        <v>83762</v>
      </c>
    </row>
    <row r="739" spans="1:6" ht="25.5">
      <c r="A739" s="389">
        <v>83763</v>
      </c>
      <c r="B739" s="419" t="s">
        <v>2904</v>
      </c>
      <c r="C739" s="421" t="s">
        <v>19</v>
      </c>
      <c r="D739" s="425">
        <v>12.3</v>
      </c>
      <c r="F739" s="444" t="str">
        <f t="shared" si="11"/>
        <v>83763</v>
      </c>
    </row>
    <row r="740" spans="1:6">
      <c r="A740" s="390">
        <v>83764</v>
      </c>
      <c r="B740" s="418" t="s">
        <v>2905</v>
      </c>
      <c r="C740" s="420" t="s">
        <v>19</v>
      </c>
      <c r="D740" s="423">
        <v>4.26</v>
      </c>
      <c r="F740" s="444" t="str">
        <f t="shared" si="11"/>
        <v>83764</v>
      </c>
    </row>
    <row r="741" spans="1:6" ht="25.5">
      <c r="A741" s="389">
        <v>84000</v>
      </c>
      <c r="B741" s="419" t="s">
        <v>2906</v>
      </c>
      <c r="C741" s="421" t="s">
        <v>19</v>
      </c>
      <c r="D741" s="425">
        <v>5.38</v>
      </c>
      <c r="F741" s="444" t="str">
        <f t="shared" si="11"/>
        <v>84000</v>
      </c>
    </row>
    <row r="742" spans="1:6" ht="25.5">
      <c r="A742" s="390">
        <v>84137</v>
      </c>
      <c r="B742" s="418" t="s">
        <v>8243</v>
      </c>
      <c r="C742" s="420" t="s">
        <v>19</v>
      </c>
      <c r="D742" s="423">
        <v>16.079999999999998</v>
      </c>
      <c r="F742" s="444" t="str">
        <f t="shared" si="11"/>
        <v>84137</v>
      </c>
    </row>
    <row r="743" spans="1:6" ht="25.5">
      <c r="A743" s="389">
        <v>84138</v>
      </c>
      <c r="B743" s="419" t="s">
        <v>11791</v>
      </c>
      <c r="C743" s="421" t="s">
        <v>19</v>
      </c>
      <c r="D743" s="425">
        <v>6.07</v>
      </c>
      <c r="F743" s="444" t="str">
        <f t="shared" si="11"/>
        <v>84138</v>
      </c>
    </row>
    <row r="744" spans="1:6" ht="25.5">
      <c r="A744" s="390">
        <v>84139</v>
      </c>
      <c r="B744" s="418" t="s">
        <v>8244</v>
      </c>
      <c r="C744" s="420" t="s">
        <v>19</v>
      </c>
      <c r="D744" s="423">
        <v>14.47</v>
      </c>
      <c r="F744" s="444" t="str">
        <f t="shared" si="11"/>
        <v>84139</v>
      </c>
    </row>
    <row r="745" spans="1:6" ht="38.25">
      <c r="A745" s="389">
        <v>84140</v>
      </c>
      <c r="B745" s="419" t="s">
        <v>8245</v>
      </c>
      <c r="C745" s="421" t="s">
        <v>19</v>
      </c>
      <c r="D745" s="425">
        <v>39.450000000000003</v>
      </c>
      <c r="F745" s="444" t="str">
        <f t="shared" si="11"/>
        <v>84140</v>
      </c>
    </row>
    <row r="746" spans="1:6" ht="51">
      <c r="A746" s="390">
        <v>84142</v>
      </c>
      <c r="B746" s="418" t="s">
        <v>8246</v>
      </c>
      <c r="C746" s="420" t="s">
        <v>19</v>
      </c>
      <c r="D746" s="423">
        <v>16.239999999999998</v>
      </c>
      <c r="F746" s="444" t="str">
        <f t="shared" si="11"/>
        <v>84142</v>
      </c>
    </row>
    <row r="747" spans="1:6" ht="51">
      <c r="A747" s="389">
        <v>84143</v>
      </c>
      <c r="B747" s="419" t="s">
        <v>11792</v>
      </c>
      <c r="C747" s="421" t="s">
        <v>19</v>
      </c>
      <c r="D747" s="425">
        <v>5.44</v>
      </c>
      <c r="F747" s="444" t="str">
        <f t="shared" si="11"/>
        <v>84143</v>
      </c>
    </row>
    <row r="748" spans="1:6" ht="51">
      <c r="A748" s="390">
        <v>84144</v>
      </c>
      <c r="B748" s="418" t="s">
        <v>8247</v>
      </c>
      <c r="C748" s="420" t="s">
        <v>19</v>
      </c>
      <c r="D748" s="423">
        <v>11.8</v>
      </c>
      <c r="F748" s="444" t="str">
        <f t="shared" si="11"/>
        <v>84144</v>
      </c>
    </row>
    <row r="749" spans="1:6" ht="51">
      <c r="A749" s="389">
        <v>84145</v>
      </c>
      <c r="B749" s="419" t="s">
        <v>8248</v>
      </c>
      <c r="C749" s="421" t="s">
        <v>19</v>
      </c>
      <c r="D749" s="425">
        <v>53.61</v>
      </c>
      <c r="F749" s="444" t="str">
        <f t="shared" si="11"/>
        <v>84145</v>
      </c>
    </row>
    <row r="750" spans="1:6" ht="51">
      <c r="A750" s="390">
        <v>84146</v>
      </c>
      <c r="B750" s="418" t="s">
        <v>8249</v>
      </c>
      <c r="C750" s="420" t="s">
        <v>19</v>
      </c>
      <c r="D750" s="423">
        <v>14.55</v>
      </c>
      <c r="F750" s="444" t="str">
        <f t="shared" si="11"/>
        <v>84146</v>
      </c>
    </row>
    <row r="751" spans="1:6">
      <c r="A751" s="389">
        <v>84147</v>
      </c>
      <c r="B751" s="419" t="s">
        <v>2907</v>
      </c>
      <c r="C751" s="421" t="s">
        <v>19</v>
      </c>
      <c r="D751" s="425">
        <v>24.43</v>
      </c>
      <c r="F751" s="444" t="str">
        <f t="shared" si="11"/>
        <v>84147</v>
      </c>
    </row>
    <row r="752" spans="1:6">
      <c r="A752" s="390">
        <v>84148</v>
      </c>
      <c r="B752" s="418" t="s">
        <v>2908</v>
      </c>
      <c r="C752" s="420" t="s">
        <v>19</v>
      </c>
      <c r="D752" s="423">
        <v>17.93</v>
      </c>
      <c r="F752" s="444" t="str">
        <f t="shared" si="11"/>
        <v>84148</v>
      </c>
    </row>
    <row r="753" spans="1:6" ht="25.5">
      <c r="A753" s="389">
        <v>84149</v>
      </c>
      <c r="B753" s="419" t="s">
        <v>2909</v>
      </c>
      <c r="C753" s="421" t="s">
        <v>19</v>
      </c>
      <c r="D753" s="425">
        <v>83.91</v>
      </c>
      <c r="F753" s="444" t="str">
        <f t="shared" si="11"/>
        <v>84149</v>
      </c>
    </row>
    <row r="754" spans="1:6" ht="25.5">
      <c r="A754" s="390">
        <v>84150</v>
      </c>
      <c r="B754" s="418" t="s">
        <v>2910</v>
      </c>
      <c r="C754" s="420" t="s">
        <v>19</v>
      </c>
      <c r="D754" s="423">
        <v>12.81</v>
      </c>
      <c r="F754" s="444" t="str">
        <f t="shared" si="11"/>
        <v>84150</v>
      </c>
    </row>
    <row r="755" spans="1:6">
      <c r="A755" s="389">
        <v>84151</v>
      </c>
      <c r="B755" s="419" t="s">
        <v>2911</v>
      </c>
      <c r="C755" s="421" t="s">
        <v>2777</v>
      </c>
      <c r="D755" s="425">
        <v>139.1</v>
      </c>
      <c r="F755" s="444" t="str">
        <f t="shared" si="11"/>
        <v>84151</v>
      </c>
    </row>
    <row r="756" spans="1:6" ht="38.25">
      <c r="A756" s="390">
        <v>84155</v>
      </c>
      <c r="B756" s="418" t="s">
        <v>11793</v>
      </c>
      <c r="C756" s="420" t="s">
        <v>19</v>
      </c>
      <c r="D756" s="423">
        <v>1.36</v>
      </c>
      <c r="F756" s="444" t="str">
        <f t="shared" si="11"/>
        <v>84155</v>
      </c>
    </row>
    <row r="757" spans="1:6" ht="25.5">
      <c r="A757" s="389">
        <v>84156</v>
      </c>
      <c r="B757" s="419" t="s">
        <v>8250</v>
      </c>
      <c r="C757" s="421" t="s">
        <v>19</v>
      </c>
      <c r="D757" s="425">
        <v>5.96</v>
      </c>
      <c r="F757" s="444" t="str">
        <f t="shared" si="11"/>
        <v>84156</v>
      </c>
    </row>
    <row r="758" spans="1:6" ht="38.25">
      <c r="A758" s="390">
        <v>84157</v>
      </c>
      <c r="B758" s="418" t="s">
        <v>8251</v>
      </c>
      <c r="C758" s="420" t="s">
        <v>19</v>
      </c>
      <c r="D758" s="423">
        <v>0.4</v>
      </c>
      <c r="F758" s="444" t="str">
        <f t="shared" si="11"/>
        <v>84157</v>
      </c>
    </row>
    <row r="759" spans="1:6" ht="25.5">
      <c r="A759" s="389">
        <v>84160</v>
      </c>
      <c r="B759" s="419" t="s">
        <v>8252</v>
      </c>
      <c r="C759" s="421" t="s">
        <v>19</v>
      </c>
      <c r="D759" s="425">
        <v>0.96</v>
      </c>
      <c r="F759" s="444" t="str">
        <f t="shared" si="11"/>
        <v>84160</v>
      </c>
    </row>
    <row r="760" spans="1:6" ht="38.25">
      <c r="A760" s="390">
        <v>87026</v>
      </c>
      <c r="B760" s="418" t="s">
        <v>11794</v>
      </c>
      <c r="C760" s="420" t="s">
        <v>19</v>
      </c>
      <c r="D760" s="423">
        <v>0.54</v>
      </c>
      <c r="F760" s="444" t="str">
        <f t="shared" si="11"/>
        <v>87026</v>
      </c>
    </row>
    <row r="761" spans="1:6" ht="38.25">
      <c r="A761" s="389">
        <v>87441</v>
      </c>
      <c r="B761" s="419" t="s">
        <v>11795</v>
      </c>
      <c r="C761" s="421" t="s">
        <v>19</v>
      </c>
      <c r="D761" s="425">
        <v>0.23</v>
      </c>
      <c r="F761" s="444" t="str">
        <f t="shared" si="11"/>
        <v>87441</v>
      </c>
    </row>
    <row r="762" spans="1:6" ht="38.25">
      <c r="A762" s="390">
        <v>87442</v>
      </c>
      <c r="B762" s="418" t="s">
        <v>11796</v>
      </c>
      <c r="C762" s="420" t="s">
        <v>19</v>
      </c>
      <c r="D762" s="423">
        <v>0.05</v>
      </c>
      <c r="F762" s="444" t="str">
        <f t="shared" si="11"/>
        <v>87442</v>
      </c>
    </row>
    <row r="763" spans="1:6" ht="38.25">
      <c r="A763" s="389">
        <v>87443</v>
      </c>
      <c r="B763" s="419" t="s">
        <v>11797</v>
      </c>
      <c r="C763" s="421" t="s">
        <v>19</v>
      </c>
      <c r="D763" s="425">
        <v>0.19</v>
      </c>
      <c r="F763" s="444" t="str">
        <f t="shared" si="11"/>
        <v>87443</v>
      </c>
    </row>
    <row r="764" spans="1:6" ht="51">
      <c r="A764" s="390">
        <v>87444</v>
      </c>
      <c r="B764" s="418" t="s">
        <v>11798</v>
      </c>
      <c r="C764" s="420" t="s">
        <v>19</v>
      </c>
      <c r="D764" s="423">
        <v>1.94</v>
      </c>
      <c r="F764" s="444" t="str">
        <f t="shared" si="11"/>
        <v>87444</v>
      </c>
    </row>
    <row r="765" spans="1:6" ht="38.25">
      <c r="A765" s="389">
        <v>88387</v>
      </c>
      <c r="B765" s="419" t="s">
        <v>11799</v>
      </c>
      <c r="C765" s="421" t="s">
        <v>19</v>
      </c>
      <c r="D765" s="425">
        <v>0.44</v>
      </c>
      <c r="F765" s="444" t="str">
        <f t="shared" si="11"/>
        <v>88387</v>
      </c>
    </row>
    <row r="766" spans="1:6" ht="38.25">
      <c r="A766" s="390">
        <v>88389</v>
      </c>
      <c r="B766" s="418" t="s">
        <v>11800</v>
      </c>
      <c r="C766" s="420" t="s">
        <v>19</v>
      </c>
      <c r="D766" s="423">
        <v>0.1</v>
      </c>
      <c r="F766" s="444" t="str">
        <f t="shared" si="11"/>
        <v>88389</v>
      </c>
    </row>
    <row r="767" spans="1:6" ht="38.25">
      <c r="A767" s="389">
        <v>88390</v>
      </c>
      <c r="B767" s="419" t="s">
        <v>11801</v>
      </c>
      <c r="C767" s="421" t="s">
        <v>19</v>
      </c>
      <c r="D767" s="425">
        <v>0.37</v>
      </c>
      <c r="F767" s="444" t="str">
        <f t="shared" si="11"/>
        <v>88390</v>
      </c>
    </row>
    <row r="768" spans="1:6" ht="38.25">
      <c r="A768" s="390">
        <v>88391</v>
      </c>
      <c r="B768" s="418" t="s">
        <v>11802</v>
      </c>
      <c r="C768" s="420" t="s">
        <v>19</v>
      </c>
      <c r="D768" s="423">
        <v>1.44</v>
      </c>
      <c r="F768" s="444" t="str">
        <f t="shared" si="11"/>
        <v>88391</v>
      </c>
    </row>
    <row r="769" spans="1:6" ht="38.25">
      <c r="A769" s="389">
        <v>88394</v>
      </c>
      <c r="B769" s="419" t="s">
        <v>11803</v>
      </c>
      <c r="C769" s="421" t="s">
        <v>19</v>
      </c>
      <c r="D769" s="425">
        <v>0.53</v>
      </c>
      <c r="F769" s="444" t="str">
        <f t="shared" si="11"/>
        <v>88394</v>
      </c>
    </row>
    <row r="770" spans="1:6" ht="38.25">
      <c r="A770" s="390">
        <v>88395</v>
      </c>
      <c r="B770" s="418" t="s">
        <v>11804</v>
      </c>
      <c r="C770" s="420" t="s">
        <v>19</v>
      </c>
      <c r="D770" s="423">
        <v>0.12</v>
      </c>
      <c r="F770" s="444" t="str">
        <f t="shared" si="11"/>
        <v>88395</v>
      </c>
    </row>
    <row r="771" spans="1:6" ht="38.25">
      <c r="A771" s="389">
        <v>88396</v>
      </c>
      <c r="B771" s="419" t="s">
        <v>11805</v>
      </c>
      <c r="C771" s="421" t="s">
        <v>19</v>
      </c>
      <c r="D771" s="425">
        <v>0.44</v>
      </c>
      <c r="F771" s="444" t="str">
        <f t="shared" si="11"/>
        <v>88396</v>
      </c>
    </row>
    <row r="772" spans="1:6" ht="51">
      <c r="A772" s="390">
        <v>88397</v>
      </c>
      <c r="B772" s="418" t="s">
        <v>11806</v>
      </c>
      <c r="C772" s="420" t="s">
        <v>19</v>
      </c>
      <c r="D772" s="423">
        <v>2.17</v>
      </c>
      <c r="F772" s="444" t="str">
        <f t="shared" si="11"/>
        <v>88397</v>
      </c>
    </row>
    <row r="773" spans="1:6" ht="38.25">
      <c r="A773" s="389">
        <v>88400</v>
      </c>
      <c r="B773" s="419" t="s">
        <v>11807</v>
      </c>
      <c r="C773" s="421" t="s">
        <v>19</v>
      </c>
      <c r="D773" s="425">
        <v>0.42</v>
      </c>
      <c r="F773" s="444" t="str">
        <f t="shared" si="11"/>
        <v>88400</v>
      </c>
    </row>
    <row r="774" spans="1:6" ht="38.25">
      <c r="A774" s="390">
        <v>88401</v>
      </c>
      <c r="B774" s="418" t="s">
        <v>11808</v>
      </c>
      <c r="C774" s="420" t="s">
        <v>19</v>
      </c>
      <c r="D774" s="423">
        <v>0.09</v>
      </c>
      <c r="F774" s="444" t="str">
        <f t="shared" ref="F774:F837" si="12">TRIM(A774)</f>
        <v>88401</v>
      </c>
    </row>
    <row r="775" spans="1:6" ht="38.25">
      <c r="A775" s="389">
        <v>88402</v>
      </c>
      <c r="B775" s="419" t="s">
        <v>11809</v>
      </c>
      <c r="C775" s="421" t="s">
        <v>19</v>
      </c>
      <c r="D775" s="425">
        <v>0.35</v>
      </c>
      <c r="F775" s="444" t="str">
        <f t="shared" si="12"/>
        <v>88402</v>
      </c>
    </row>
    <row r="776" spans="1:6" ht="38.25">
      <c r="A776" s="390">
        <v>88403</v>
      </c>
      <c r="B776" s="418" t="s">
        <v>11810</v>
      </c>
      <c r="C776" s="420" t="s">
        <v>19</v>
      </c>
      <c r="D776" s="423">
        <v>0.86</v>
      </c>
      <c r="F776" s="444" t="str">
        <f t="shared" si="12"/>
        <v>88403</v>
      </c>
    </row>
    <row r="777" spans="1:6" ht="38.25">
      <c r="A777" s="389">
        <v>88419</v>
      </c>
      <c r="B777" s="419" t="s">
        <v>11811</v>
      </c>
      <c r="C777" s="421" t="s">
        <v>19</v>
      </c>
      <c r="D777" s="425">
        <v>2.76</v>
      </c>
      <c r="F777" s="444" t="str">
        <f t="shared" si="12"/>
        <v>88419</v>
      </c>
    </row>
    <row r="778" spans="1:6" ht="38.25">
      <c r="A778" s="390">
        <v>88422</v>
      </c>
      <c r="B778" s="418" t="s">
        <v>11812</v>
      </c>
      <c r="C778" s="420" t="s">
        <v>19</v>
      </c>
      <c r="D778" s="423">
        <v>0.64</v>
      </c>
      <c r="F778" s="444" t="str">
        <f t="shared" si="12"/>
        <v>88422</v>
      </c>
    </row>
    <row r="779" spans="1:6" ht="38.25">
      <c r="A779" s="389">
        <v>88425</v>
      </c>
      <c r="B779" s="419" t="s">
        <v>11813</v>
      </c>
      <c r="C779" s="421" t="s">
        <v>19</v>
      </c>
      <c r="D779" s="425">
        <v>2.2999999999999998</v>
      </c>
      <c r="F779" s="444" t="str">
        <f t="shared" si="12"/>
        <v>88425</v>
      </c>
    </row>
    <row r="780" spans="1:6" ht="51">
      <c r="A780" s="390">
        <v>88427</v>
      </c>
      <c r="B780" s="418" t="s">
        <v>11814</v>
      </c>
      <c r="C780" s="420" t="s">
        <v>19</v>
      </c>
      <c r="D780" s="423">
        <v>2.17</v>
      </c>
      <c r="F780" s="444" t="str">
        <f t="shared" si="12"/>
        <v>88427</v>
      </c>
    </row>
    <row r="781" spans="1:6" ht="38.25">
      <c r="A781" s="389">
        <v>88434</v>
      </c>
      <c r="B781" s="419" t="s">
        <v>11815</v>
      </c>
      <c r="C781" s="421" t="s">
        <v>19</v>
      </c>
      <c r="D781" s="425">
        <v>3.66</v>
      </c>
      <c r="F781" s="444" t="str">
        <f t="shared" si="12"/>
        <v>88434</v>
      </c>
    </row>
    <row r="782" spans="1:6" ht="38.25">
      <c r="A782" s="390">
        <v>88435</v>
      </c>
      <c r="B782" s="418" t="s">
        <v>11816</v>
      </c>
      <c r="C782" s="420" t="s">
        <v>19</v>
      </c>
      <c r="D782" s="423">
        <v>0.85</v>
      </c>
      <c r="F782" s="444" t="str">
        <f t="shared" si="12"/>
        <v>88435</v>
      </c>
    </row>
    <row r="783" spans="1:6" ht="38.25">
      <c r="A783" s="389">
        <v>88436</v>
      </c>
      <c r="B783" s="419" t="s">
        <v>11817</v>
      </c>
      <c r="C783" s="421" t="s">
        <v>19</v>
      </c>
      <c r="D783" s="425">
        <v>3.04</v>
      </c>
      <c r="F783" s="444" t="str">
        <f t="shared" si="12"/>
        <v>88436</v>
      </c>
    </row>
    <row r="784" spans="1:6" ht="51">
      <c r="A784" s="390">
        <v>88437</v>
      </c>
      <c r="B784" s="418" t="s">
        <v>11818</v>
      </c>
      <c r="C784" s="420" t="s">
        <v>19</v>
      </c>
      <c r="D784" s="423">
        <v>2.17</v>
      </c>
      <c r="F784" s="444" t="str">
        <f t="shared" si="12"/>
        <v>88437</v>
      </c>
    </row>
    <row r="785" spans="1:6" ht="38.25">
      <c r="A785" s="389">
        <v>88569</v>
      </c>
      <c r="B785" s="419" t="s">
        <v>11819</v>
      </c>
      <c r="C785" s="421" t="s">
        <v>19</v>
      </c>
      <c r="D785" s="425">
        <v>3.58</v>
      </c>
      <c r="F785" s="444" t="str">
        <f t="shared" si="12"/>
        <v>88569</v>
      </c>
    </row>
    <row r="786" spans="1:6" ht="38.25">
      <c r="A786" s="390">
        <v>88570</v>
      </c>
      <c r="B786" s="418" t="s">
        <v>11820</v>
      </c>
      <c r="C786" s="420" t="s">
        <v>19</v>
      </c>
      <c r="D786" s="423">
        <v>1.47</v>
      </c>
      <c r="F786" s="444" t="str">
        <f t="shared" si="12"/>
        <v>88570</v>
      </c>
    </row>
    <row r="787" spans="1:6" ht="51">
      <c r="A787" s="389">
        <v>88826</v>
      </c>
      <c r="B787" s="419" t="s">
        <v>11821</v>
      </c>
      <c r="C787" s="421" t="s">
        <v>19</v>
      </c>
      <c r="D787" s="425">
        <v>0.16</v>
      </c>
      <c r="F787" s="444" t="str">
        <f t="shared" si="12"/>
        <v>88826</v>
      </c>
    </row>
    <row r="788" spans="1:6" ht="51">
      <c r="A788" s="390">
        <v>88827</v>
      </c>
      <c r="B788" s="418" t="s">
        <v>11822</v>
      </c>
      <c r="C788" s="420" t="s">
        <v>19</v>
      </c>
      <c r="D788" s="423">
        <v>0.03</v>
      </c>
      <c r="F788" s="444" t="str">
        <f t="shared" si="12"/>
        <v>88827</v>
      </c>
    </row>
    <row r="789" spans="1:6" ht="51">
      <c r="A789" s="389">
        <v>88828</v>
      </c>
      <c r="B789" s="419" t="s">
        <v>11823</v>
      </c>
      <c r="C789" s="421" t="s">
        <v>19</v>
      </c>
      <c r="D789" s="425">
        <v>0.14000000000000001</v>
      </c>
      <c r="F789" s="444" t="str">
        <f t="shared" si="12"/>
        <v>88828</v>
      </c>
    </row>
    <row r="790" spans="1:6" ht="51">
      <c r="A790" s="390">
        <v>88829</v>
      </c>
      <c r="B790" s="418" t="s">
        <v>11824</v>
      </c>
      <c r="C790" s="420" t="s">
        <v>19</v>
      </c>
      <c r="D790" s="423">
        <v>0.57999999999999996</v>
      </c>
      <c r="F790" s="444" t="str">
        <f t="shared" si="12"/>
        <v>88829</v>
      </c>
    </row>
    <row r="791" spans="1:6" ht="38.25">
      <c r="A791" s="389">
        <v>88832</v>
      </c>
      <c r="B791" s="419" t="s">
        <v>11825</v>
      </c>
      <c r="C791" s="421" t="s">
        <v>19</v>
      </c>
      <c r="D791" s="425">
        <v>23.2</v>
      </c>
      <c r="F791" s="444" t="str">
        <f t="shared" si="12"/>
        <v>88832</v>
      </c>
    </row>
    <row r="792" spans="1:6" ht="38.25">
      <c r="A792" s="390">
        <v>88834</v>
      </c>
      <c r="B792" s="418" t="s">
        <v>11826</v>
      </c>
      <c r="C792" s="420" t="s">
        <v>19</v>
      </c>
      <c r="D792" s="423">
        <v>5.22</v>
      </c>
      <c r="F792" s="444" t="str">
        <f t="shared" si="12"/>
        <v>88834</v>
      </c>
    </row>
    <row r="793" spans="1:6" ht="38.25">
      <c r="A793" s="389">
        <v>88835</v>
      </c>
      <c r="B793" s="419" t="s">
        <v>11827</v>
      </c>
      <c r="C793" s="421" t="s">
        <v>19</v>
      </c>
      <c r="D793" s="425">
        <v>32.630000000000003</v>
      </c>
      <c r="F793" s="444" t="str">
        <f t="shared" si="12"/>
        <v>88835</v>
      </c>
    </row>
    <row r="794" spans="1:6" ht="38.25">
      <c r="A794" s="390">
        <v>88836</v>
      </c>
      <c r="B794" s="418" t="s">
        <v>11828</v>
      </c>
      <c r="C794" s="420" t="s">
        <v>19</v>
      </c>
      <c r="D794" s="423">
        <v>42.5</v>
      </c>
      <c r="F794" s="444" t="str">
        <f t="shared" si="12"/>
        <v>88836</v>
      </c>
    </row>
    <row r="795" spans="1:6" ht="38.25">
      <c r="A795" s="389">
        <v>88839</v>
      </c>
      <c r="B795" s="419" t="s">
        <v>11829</v>
      </c>
      <c r="C795" s="421" t="s">
        <v>19</v>
      </c>
      <c r="D795" s="425">
        <v>33.58</v>
      </c>
      <c r="F795" s="444" t="str">
        <f t="shared" si="12"/>
        <v>88839</v>
      </c>
    </row>
    <row r="796" spans="1:6" ht="38.25">
      <c r="A796" s="390">
        <v>88840</v>
      </c>
      <c r="B796" s="418" t="s">
        <v>11830</v>
      </c>
      <c r="C796" s="420" t="s">
        <v>19</v>
      </c>
      <c r="D796" s="423">
        <v>7.55</v>
      </c>
      <c r="F796" s="444" t="str">
        <f t="shared" si="12"/>
        <v>88840</v>
      </c>
    </row>
    <row r="797" spans="1:6" ht="38.25">
      <c r="A797" s="389">
        <v>88841</v>
      </c>
      <c r="B797" s="419" t="s">
        <v>11831</v>
      </c>
      <c r="C797" s="421" t="s">
        <v>19</v>
      </c>
      <c r="D797" s="425">
        <v>41.98</v>
      </c>
      <c r="F797" s="444" t="str">
        <f t="shared" si="12"/>
        <v>88841</v>
      </c>
    </row>
    <row r="798" spans="1:6" ht="38.25">
      <c r="A798" s="390">
        <v>88842</v>
      </c>
      <c r="B798" s="418" t="s">
        <v>11832</v>
      </c>
      <c r="C798" s="420" t="s">
        <v>19</v>
      </c>
      <c r="D798" s="423">
        <v>57.96</v>
      </c>
      <c r="F798" s="444" t="str">
        <f t="shared" si="12"/>
        <v>88842</v>
      </c>
    </row>
    <row r="799" spans="1:6" ht="63.75">
      <c r="A799" s="389">
        <v>88845</v>
      </c>
      <c r="B799" s="419" t="s">
        <v>11833</v>
      </c>
      <c r="C799" s="421" t="s">
        <v>19</v>
      </c>
      <c r="D799" s="425">
        <v>7.6</v>
      </c>
      <c r="F799" s="444" t="str">
        <f t="shared" si="12"/>
        <v>88845</v>
      </c>
    </row>
    <row r="800" spans="1:6" ht="51">
      <c r="A800" s="390">
        <v>88846</v>
      </c>
      <c r="B800" s="418" t="s">
        <v>11834</v>
      </c>
      <c r="C800" s="420" t="s">
        <v>19</v>
      </c>
      <c r="D800" s="423">
        <v>3.13</v>
      </c>
      <c r="F800" s="444" t="str">
        <f t="shared" si="12"/>
        <v>88846</v>
      </c>
    </row>
    <row r="801" spans="1:6" ht="63.75">
      <c r="A801" s="389">
        <v>88847</v>
      </c>
      <c r="B801" s="419" t="s">
        <v>11835</v>
      </c>
      <c r="C801" s="421" t="s">
        <v>19</v>
      </c>
      <c r="D801" s="425">
        <v>20.63</v>
      </c>
      <c r="F801" s="444" t="str">
        <f t="shared" si="12"/>
        <v>88847</v>
      </c>
    </row>
    <row r="802" spans="1:6" ht="51">
      <c r="A802" s="390">
        <v>88848</v>
      </c>
      <c r="B802" s="418" t="s">
        <v>11836</v>
      </c>
      <c r="C802" s="420" t="s">
        <v>19</v>
      </c>
      <c r="D802" s="423">
        <v>6.18</v>
      </c>
      <c r="F802" s="444" t="str">
        <f t="shared" si="12"/>
        <v>88848</v>
      </c>
    </row>
    <row r="803" spans="1:6" ht="51">
      <c r="A803" s="389">
        <v>88853</v>
      </c>
      <c r="B803" s="419" t="s">
        <v>11837</v>
      </c>
      <c r="C803" s="421" t="s">
        <v>19</v>
      </c>
      <c r="D803" s="425">
        <v>0.11</v>
      </c>
      <c r="F803" s="444" t="str">
        <f t="shared" si="12"/>
        <v>88853</v>
      </c>
    </row>
    <row r="804" spans="1:6" ht="51">
      <c r="A804" s="390">
        <v>88854</v>
      </c>
      <c r="B804" s="418" t="s">
        <v>11838</v>
      </c>
      <c r="C804" s="420" t="s">
        <v>19</v>
      </c>
      <c r="D804" s="423">
        <v>0.03</v>
      </c>
      <c r="F804" s="444" t="str">
        <f t="shared" si="12"/>
        <v>88854</v>
      </c>
    </row>
    <row r="805" spans="1:6" ht="38.25">
      <c r="A805" s="389">
        <v>88855</v>
      </c>
      <c r="B805" s="419" t="s">
        <v>11839</v>
      </c>
      <c r="C805" s="421" t="s">
        <v>19</v>
      </c>
      <c r="D805" s="425">
        <v>2.0099999999999998</v>
      </c>
      <c r="F805" s="444" t="str">
        <f t="shared" si="12"/>
        <v>88855</v>
      </c>
    </row>
    <row r="806" spans="1:6" ht="38.25">
      <c r="A806" s="390">
        <v>88856</v>
      </c>
      <c r="B806" s="418" t="s">
        <v>11840</v>
      </c>
      <c r="C806" s="420" t="s">
        <v>19</v>
      </c>
      <c r="D806" s="423">
        <v>0.69</v>
      </c>
      <c r="F806" s="444" t="str">
        <f t="shared" si="12"/>
        <v>88856</v>
      </c>
    </row>
    <row r="807" spans="1:6" ht="76.5">
      <c r="A807" s="389">
        <v>88857</v>
      </c>
      <c r="B807" s="419" t="s">
        <v>11841</v>
      </c>
      <c r="C807" s="421" t="s">
        <v>19</v>
      </c>
      <c r="D807" s="425">
        <v>12.93</v>
      </c>
      <c r="F807" s="444" t="str">
        <f t="shared" si="12"/>
        <v>88857</v>
      </c>
    </row>
    <row r="808" spans="1:6" ht="76.5">
      <c r="A808" s="390">
        <v>88858</v>
      </c>
      <c r="B808" s="418" t="s">
        <v>11842</v>
      </c>
      <c r="C808" s="420" t="s">
        <v>19</v>
      </c>
      <c r="D808" s="423">
        <v>2.91</v>
      </c>
      <c r="F808" s="444" t="str">
        <f t="shared" si="12"/>
        <v>88858</v>
      </c>
    </row>
    <row r="809" spans="1:6" ht="76.5">
      <c r="A809" s="389">
        <v>88859</v>
      </c>
      <c r="B809" s="419" t="s">
        <v>11843</v>
      </c>
      <c r="C809" s="421" t="s">
        <v>19</v>
      </c>
      <c r="D809" s="425">
        <v>11.5</v>
      </c>
      <c r="F809" s="444" t="str">
        <f t="shared" si="12"/>
        <v>88859</v>
      </c>
    </row>
    <row r="810" spans="1:6" ht="76.5">
      <c r="A810" s="390">
        <v>88860</v>
      </c>
      <c r="B810" s="418" t="s">
        <v>11844</v>
      </c>
      <c r="C810" s="420" t="s">
        <v>19</v>
      </c>
      <c r="D810" s="423">
        <v>2.58</v>
      </c>
      <c r="F810" s="444" t="str">
        <f t="shared" si="12"/>
        <v>88860</v>
      </c>
    </row>
    <row r="811" spans="1:6" ht="38.25">
      <c r="A811" s="389">
        <v>88900</v>
      </c>
      <c r="B811" s="419" t="s">
        <v>11845</v>
      </c>
      <c r="C811" s="421" t="s">
        <v>19</v>
      </c>
      <c r="D811" s="425">
        <v>27.05</v>
      </c>
      <c r="F811" s="444" t="str">
        <f t="shared" si="12"/>
        <v>88900</v>
      </c>
    </row>
    <row r="812" spans="1:6" ht="38.25">
      <c r="A812" s="390">
        <v>88902</v>
      </c>
      <c r="B812" s="418" t="s">
        <v>11846</v>
      </c>
      <c r="C812" s="420" t="s">
        <v>19</v>
      </c>
      <c r="D812" s="423">
        <v>6.08</v>
      </c>
      <c r="F812" s="444" t="str">
        <f t="shared" si="12"/>
        <v>88902</v>
      </c>
    </row>
    <row r="813" spans="1:6" ht="38.25">
      <c r="A813" s="389">
        <v>88903</v>
      </c>
      <c r="B813" s="419" t="s">
        <v>11847</v>
      </c>
      <c r="C813" s="421" t="s">
        <v>19</v>
      </c>
      <c r="D813" s="425">
        <v>38.04</v>
      </c>
      <c r="F813" s="444" t="str">
        <f t="shared" si="12"/>
        <v>88903</v>
      </c>
    </row>
    <row r="814" spans="1:6" ht="38.25">
      <c r="A814" s="390">
        <v>88904</v>
      </c>
      <c r="B814" s="418" t="s">
        <v>11848</v>
      </c>
      <c r="C814" s="420" t="s">
        <v>19</v>
      </c>
      <c r="D814" s="423">
        <v>59.9</v>
      </c>
      <c r="F814" s="444" t="str">
        <f t="shared" si="12"/>
        <v>88904</v>
      </c>
    </row>
    <row r="815" spans="1:6" ht="38.25">
      <c r="A815" s="389">
        <v>89009</v>
      </c>
      <c r="B815" s="419" t="s">
        <v>11849</v>
      </c>
      <c r="C815" s="421" t="s">
        <v>19</v>
      </c>
      <c r="D815" s="425">
        <v>41.6</v>
      </c>
      <c r="F815" s="444" t="str">
        <f t="shared" si="12"/>
        <v>89009</v>
      </c>
    </row>
    <row r="816" spans="1:6" ht="38.25">
      <c r="A816" s="390">
        <v>89010</v>
      </c>
      <c r="B816" s="418" t="s">
        <v>11850</v>
      </c>
      <c r="C816" s="420" t="s">
        <v>19</v>
      </c>
      <c r="D816" s="423">
        <v>9.36</v>
      </c>
      <c r="F816" s="444" t="str">
        <f t="shared" si="12"/>
        <v>89010</v>
      </c>
    </row>
    <row r="817" spans="1:6" ht="76.5">
      <c r="A817" s="389">
        <v>89011</v>
      </c>
      <c r="B817" s="419" t="s">
        <v>11851</v>
      </c>
      <c r="C817" s="421" t="s">
        <v>19</v>
      </c>
      <c r="D817" s="425">
        <v>12.48</v>
      </c>
      <c r="F817" s="444" t="str">
        <f t="shared" si="12"/>
        <v>89011</v>
      </c>
    </row>
    <row r="818" spans="1:6" ht="76.5">
      <c r="A818" s="390">
        <v>89012</v>
      </c>
      <c r="B818" s="418" t="s">
        <v>11852</v>
      </c>
      <c r="C818" s="420" t="s">
        <v>19</v>
      </c>
      <c r="D818" s="423">
        <v>2.8</v>
      </c>
      <c r="F818" s="444" t="str">
        <f t="shared" si="12"/>
        <v>89012</v>
      </c>
    </row>
    <row r="819" spans="1:6" ht="38.25">
      <c r="A819" s="389">
        <v>89013</v>
      </c>
      <c r="B819" s="419" t="s">
        <v>11853</v>
      </c>
      <c r="C819" s="421" t="s">
        <v>19</v>
      </c>
      <c r="D819" s="425">
        <v>136.26</v>
      </c>
      <c r="F819" s="444" t="str">
        <f t="shared" si="12"/>
        <v>89013</v>
      </c>
    </row>
    <row r="820" spans="1:6" ht="38.25">
      <c r="A820" s="390">
        <v>89014</v>
      </c>
      <c r="B820" s="418" t="s">
        <v>11854</v>
      </c>
      <c r="C820" s="420" t="s">
        <v>19</v>
      </c>
      <c r="D820" s="423">
        <v>30.65</v>
      </c>
      <c r="F820" s="444" t="str">
        <f t="shared" si="12"/>
        <v>89014</v>
      </c>
    </row>
    <row r="821" spans="1:6" ht="38.25">
      <c r="A821" s="389">
        <v>89015</v>
      </c>
      <c r="B821" s="419" t="s">
        <v>11855</v>
      </c>
      <c r="C821" s="421" t="s">
        <v>19</v>
      </c>
      <c r="D821" s="425">
        <v>2.02</v>
      </c>
      <c r="F821" s="444" t="str">
        <f t="shared" si="12"/>
        <v>89015</v>
      </c>
    </row>
    <row r="822" spans="1:6" ht="38.25">
      <c r="A822" s="390">
        <v>89016</v>
      </c>
      <c r="B822" s="418" t="s">
        <v>11856</v>
      </c>
      <c r="C822" s="420" t="s">
        <v>19</v>
      </c>
      <c r="D822" s="423">
        <v>0.74</v>
      </c>
      <c r="F822" s="444" t="str">
        <f t="shared" si="12"/>
        <v>89016</v>
      </c>
    </row>
    <row r="823" spans="1:6" ht="38.25">
      <c r="A823" s="389">
        <v>89017</v>
      </c>
      <c r="B823" s="419" t="s">
        <v>11857</v>
      </c>
      <c r="C823" s="421" t="s">
        <v>19</v>
      </c>
      <c r="D823" s="425">
        <v>41.34</v>
      </c>
      <c r="F823" s="444" t="str">
        <f t="shared" si="12"/>
        <v>89017</v>
      </c>
    </row>
    <row r="824" spans="1:6" ht="38.25">
      <c r="A824" s="390">
        <v>89018</v>
      </c>
      <c r="B824" s="418" t="s">
        <v>11858</v>
      </c>
      <c r="C824" s="420" t="s">
        <v>19</v>
      </c>
      <c r="D824" s="423">
        <v>9.3000000000000007</v>
      </c>
      <c r="F824" s="444" t="str">
        <f t="shared" si="12"/>
        <v>89018</v>
      </c>
    </row>
    <row r="825" spans="1:6" ht="51">
      <c r="A825" s="389">
        <v>89019</v>
      </c>
      <c r="B825" s="419" t="s">
        <v>11859</v>
      </c>
      <c r="C825" s="421" t="s">
        <v>19</v>
      </c>
      <c r="D825" s="425">
        <v>0.17</v>
      </c>
      <c r="F825" s="444" t="str">
        <f t="shared" si="12"/>
        <v>89019</v>
      </c>
    </row>
    <row r="826" spans="1:6" ht="51">
      <c r="A826" s="390">
        <v>89020</v>
      </c>
      <c r="B826" s="418" t="s">
        <v>11860</v>
      </c>
      <c r="C826" s="420" t="s">
        <v>19</v>
      </c>
      <c r="D826" s="423">
        <v>0.05</v>
      </c>
      <c r="F826" s="444" t="str">
        <f t="shared" si="12"/>
        <v>89020</v>
      </c>
    </row>
    <row r="827" spans="1:6" ht="25.5">
      <c r="A827" s="389">
        <v>89023</v>
      </c>
      <c r="B827" s="419" t="s">
        <v>11861</v>
      </c>
      <c r="C827" s="421" t="s">
        <v>19</v>
      </c>
      <c r="D827" s="425">
        <v>2.83</v>
      </c>
      <c r="F827" s="444" t="str">
        <f t="shared" si="12"/>
        <v>89023</v>
      </c>
    </row>
    <row r="828" spans="1:6" ht="25.5">
      <c r="A828" s="390">
        <v>89024</v>
      </c>
      <c r="B828" s="418" t="s">
        <v>11862</v>
      </c>
      <c r="C828" s="420" t="s">
        <v>19</v>
      </c>
      <c r="D828" s="423">
        <v>0.85</v>
      </c>
      <c r="F828" s="444" t="str">
        <f t="shared" si="12"/>
        <v>89024</v>
      </c>
    </row>
    <row r="829" spans="1:6" ht="25.5">
      <c r="A829" s="389">
        <v>89025</v>
      </c>
      <c r="B829" s="419" t="s">
        <v>11863</v>
      </c>
      <c r="C829" s="421" t="s">
        <v>19</v>
      </c>
      <c r="D829" s="425">
        <v>1.97</v>
      </c>
      <c r="F829" s="444" t="str">
        <f t="shared" si="12"/>
        <v>89025</v>
      </c>
    </row>
    <row r="830" spans="1:6" ht="38.25">
      <c r="A830" s="390">
        <v>89026</v>
      </c>
      <c r="B830" s="418" t="s">
        <v>11864</v>
      </c>
      <c r="C830" s="420" t="s">
        <v>19</v>
      </c>
      <c r="D830" s="423">
        <v>103.44</v>
      </c>
      <c r="F830" s="444" t="str">
        <f t="shared" si="12"/>
        <v>89026</v>
      </c>
    </row>
    <row r="831" spans="1:6" ht="38.25">
      <c r="A831" s="389">
        <v>89029</v>
      </c>
      <c r="B831" s="419" t="s">
        <v>11865</v>
      </c>
      <c r="C831" s="421" t="s">
        <v>19</v>
      </c>
      <c r="D831" s="425">
        <v>32.08</v>
      </c>
      <c r="F831" s="444" t="str">
        <f t="shared" si="12"/>
        <v>89029</v>
      </c>
    </row>
    <row r="832" spans="1:6" ht="38.25">
      <c r="A832" s="390">
        <v>89030</v>
      </c>
      <c r="B832" s="418" t="s">
        <v>11866</v>
      </c>
      <c r="C832" s="420" t="s">
        <v>19</v>
      </c>
      <c r="D832" s="423">
        <v>7.22</v>
      </c>
      <c r="F832" s="444" t="str">
        <f t="shared" si="12"/>
        <v>89030</v>
      </c>
    </row>
    <row r="833" spans="1:6" ht="25.5">
      <c r="A833" s="389">
        <v>89033</v>
      </c>
      <c r="B833" s="419" t="s">
        <v>11867</v>
      </c>
      <c r="C833" s="421" t="s">
        <v>19</v>
      </c>
      <c r="D833" s="425">
        <v>4.1399999999999997</v>
      </c>
      <c r="F833" s="444" t="str">
        <f t="shared" si="12"/>
        <v>89033</v>
      </c>
    </row>
    <row r="834" spans="1:6" ht="25.5">
      <c r="A834" s="390">
        <v>89034</v>
      </c>
      <c r="B834" s="418" t="s">
        <v>11868</v>
      </c>
      <c r="C834" s="420" t="s">
        <v>19</v>
      </c>
      <c r="D834" s="423">
        <v>1.39</v>
      </c>
      <c r="F834" s="444" t="str">
        <f t="shared" si="12"/>
        <v>89034</v>
      </c>
    </row>
    <row r="835" spans="1:6" ht="38.25">
      <c r="A835" s="389">
        <v>89128</v>
      </c>
      <c r="B835" s="419" t="s">
        <v>11869</v>
      </c>
      <c r="C835" s="421" t="s">
        <v>19</v>
      </c>
      <c r="D835" s="425">
        <v>19.84</v>
      </c>
      <c r="F835" s="444" t="str">
        <f t="shared" si="12"/>
        <v>89128</v>
      </c>
    </row>
    <row r="836" spans="1:6" ht="38.25">
      <c r="A836" s="390">
        <v>89129</v>
      </c>
      <c r="B836" s="418" t="s">
        <v>11870</v>
      </c>
      <c r="C836" s="420" t="s">
        <v>19</v>
      </c>
      <c r="D836" s="423">
        <v>4.46</v>
      </c>
      <c r="F836" s="444" t="str">
        <f t="shared" si="12"/>
        <v>89129</v>
      </c>
    </row>
    <row r="837" spans="1:6" ht="38.25">
      <c r="A837" s="389">
        <v>89130</v>
      </c>
      <c r="B837" s="419" t="s">
        <v>11871</v>
      </c>
      <c r="C837" s="421" t="s">
        <v>19</v>
      </c>
      <c r="D837" s="425">
        <v>27.51</v>
      </c>
      <c r="F837" s="444" t="str">
        <f t="shared" si="12"/>
        <v>89130</v>
      </c>
    </row>
    <row r="838" spans="1:6" ht="38.25">
      <c r="A838" s="390">
        <v>89131</v>
      </c>
      <c r="B838" s="418" t="s">
        <v>11872</v>
      </c>
      <c r="C838" s="420" t="s">
        <v>19</v>
      </c>
      <c r="D838" s="423">
        <v>6.19</v>
      </c>
      <c r="F838" s="444" t="str">
        <f t="shared" ref="F838:F901" si="13">TRIM(A838)</f>
        <v>89131</v>
      </c>
    </row>
    <row r="839" spans="1:6" ht="51">
      <c r="A839" s="389">
        <v>89210</v>
      </c>
      <c r="B839" s="419" t="s">
        <v>11873</v>
      </c>
      <c r="C839" s="421" t="s">
        <v>19</v>
      </c>
      <c r="D839" s="425">
        <v>14.78</v>
      </c>
      <c r="F839" s="444" t="str">
        <f t="shared" si="13"/>
        <v>89210</v>
      </c>
    </row>
    <row r="840" spans="1:6" ht="51">
      <c r="A840" s="390">
        <v>89211</v>
      </c>
      <c r="B840" s="418" t="s">
        <v>11874</v>
      </c>
      <c r="C840" s="420" t="s">
        <v>19</v>
      </c>
      <c r="D840" s="423">
        <v>3.44</v>
      </c>
      <c r="F840" s="444" t="str">
        <f t="shared" si="13"/>
        <v>89211</v>
      </c>
    </row>
    <row r="841" spans="1:6" ht="38.25">
      <c r="A841" s="389">
        <v>89212</v>
      </c>
      <c r="B841" s="419" t="s">
        <v>11875</v>
      </c>
      <c r="C841" s="421" t="s">
        <v>19</v>
      </c>
      <c r="D841" s="425">
        <v>12.02</v>
      </c>
      <c r="F841" s="444" t="str">
        <f t="shared" si="13"/>
        <v>89212</v>
      </c>
    </row>
    <row r="842" spans="1:6" ht="38.25">
      <c r="A842" s="390">
        <v>89213</v>
      </c>
      <c r="B842" s="418" t="s">
        <v>11876</v>
      </c>
      <c r="C842" s="420" t="s">
        <v>19</v>
      </c>
      <c r="D842" s="423">
        <v>4.67</v>
      </c>
      <c r="F842" s="444" t="str">
        <f t="shared" si="13"/>
        <v>89213</v>
      </c>
    </row>
    <row r="843" spans="1:6" ht="38.25">
      <c r="A843" s="389">
        <v>89214</v>
      </c>
      <c r="B843" s="419" t="s">
        <v>11877</v>
      </c>
      <c r="C843" s="421" t="s">
        <v>19</v>
      </c>
      <c r="D843" s="425">
        <v>14.15</v>
      </c>
      <c r="F843" s="444" t="str">
        <f t="shared" si="13"/>
        <v>89214</v>
      </c>
    </row>
    <row r="844" spans="1:6" ht="38.25">
      <c r="A844" s="390">
        <v>89215</v>
      </c>
      <c r="B844" s="418" t="s">
        <v>11878</v>
      </c>
      <c r="C844" s="420" t="s">
        <v>19</v>
      </c>
      <c r="D844" s="423">
        <v>68.010000000000005</v>
      </c>
      <c r="F844" s="444" t="str">
        <f t="shared" si="13"/>
        <v>89215</v>
      </c>
    </row>
    <row r="845" spans="1:6" ht="51">
      <c r="A845" s="389">
        <v>89219</v>
      </c>
      <c r="B845" s="419" t="s">
        <v>11879</v>
      </c>
      <c r="C845" s="421" t="s">
        <v>19</v>
      </c>
      <c r="D845" s="425">
        <v>15.44</v>
      </c>
      <c r="F845" s="444" t="str">
        <f t="shared" si="13"/>
        <v>89219</v>
      </c>
    </row>
    <row r="846" spans="1:6" ht="38.25">
      <c r="A846" s="390">
        <v>89220</v>
      </c>
      <c r="B846" s="418" t="s">
        <v>11880</v>
      </c>
      <c r="C846" s="420" t="s">
        <v>19</v>
      </c>
      <c r="D846" s="423">
        <v>3.6</v>
      </c>
      <c r="F846" s="444" t="str">
        <f t="shared" si="13"/>
        <v>89220</v>
      </c>
    </row>
    <row r="847" spans="1:6" ht="51">
      <c r="A847" s="389">
        <v>89221</v>
      </c>
      <c r="B847" s="419" t="s">
        <v>11881</v>
      </c>
      <c r="C847" s="421" t="s">
        <v>19</v>
      </c>
      <c r="D847" s="425">
        <v>0.68</v>
      </c>
      <c r="F847" s="444" t="str">
        <f t="shared" si="13"/>
        <v>89221</v>
      </c>
    </row>
    <row r="848" spans="1:6" ht="51">
      <c r="A848" s="390">
        <v>89222</v>
      </c>
      <c r="B848" s="418" t="s">
        <v>11882</v>
      </c>
      <c r="C848" s="420" t="s">
        <v>19</v>
      </c>
      <c r="D848" s="423">
        <v>0.16</v>
      </c>
      <c r="F848" s="444" t="str">
        <f t="shared" si="13"/>
        <v>89222</v>
      </c>
    </row>
    <row r="849" spans="1:6" ht="51">
      <c r="A849" s="389">
        <v>89223</v>
      </c>
      <c r="B849" s="419" t="s">
        <v>11883</v>
      </c>
      <c r="C849" s="421" t="s">
        <v>19</v>
      </c>
      <c r="D849" s="425">
        <v>0.56999999999999995</v>
      </c>
      <c r="F849" s="444" t="str">
        <f t="shared" si="13"/>
        <v>89223</v>
      </c>
    </row>
    <row r="850" spans="1:6" ht="51">
      <c r="A850" s="390">
        <v>89224</v>
      </c>
      <c r="B850" s="418" t="s">
        <v>11884</v>
      </c>
      <c r="C850" s="420" t="s">
        <v>19</v>
      </c>
      <c r="D850" s="423">
        <v>1.1499999999999999</v>
      </c>
      <c r="F850" s="444" t="str">
        <f t="shared" si="13"/>
        <v>89224</v>
      </c>
    </row>
    <row r="851" spans="1:6" ht="38.25">
      <c r="A851" s="389">
        <v>89228</v>
      </c>
      <c r="B851" s="419" t="s">
        <v>11885</v>
      </c>
      <c r="C851" s="421" t="s">
        <v>19</v>
      </c>
      <c r="D851" s="425">
        <v>22.2</v>
      </c>
      <c r="F851" s="444" t="str">
        <f t="shared" si="13"/>
        <v>89228</v>
      </c>
    </row>
    <row r="852" spans="1:6" ht="38.25">
      <c r="A852" s="390">
        <v>89229</v>
      </c>
      <c r="B852" s="418" t="s">
        <v>11886</v>
      </c>
      <c r="C852" s="420" t="s">
        <v>19</v>
      </c>
      <c r="D852" s="423">
        <v>7.07</v>
      </c>
      <c r="F852" s="444" t="str">
        <f t="shared" si="13"/>
        <v>89229</v>
      </c>
    </row>
    <row r="853" spans="1:6" ht="38.25">
      <c r="A853" s="389">
        <v>89230</v>
      </c>
      <c r="B853" s="419" t="s">
        <v>11887</v>
      </c>
      <c r="C853" s="421" t="s">
        <v>19</v>
      </c>
      <c r="D853" s="425">
        <v>67.59</v>
      </c>
      <c r="F853" s="444" t="str">
        <f t="shared" si="13"/>
        <v>89230</v>
      </c>
    </row>
    <row r="854" spans="1:6" ht="38.25">
      <c r="A854" s="390">
        <v>89231</v>
      </c>
      <c r="B854" s="418" t="s">
        <v>11888</v>
      </c>
      <c r="C854" s="420" t="s">
        <v>19</v>
      </c>
      <c r="D854" s="423">
        <v>15.2</v>
      </c>
      <c r="F854" s="444" t="str">
        <f t="shared" si="13"/>
        <v>89231</v>
      </c>
    </row>
    <row r="855" spans="1:6" ht="38.25">
      <c r="A855" s="389">
        <v>89232</v>
      </c>
      <c r="B855" s="419" t="s">
        <v>11889</v>
      </c>
      <c r="C855" s="421" t="s">
        <v>19</v>
      </c>
      <c r="D855" s="425">
        <v>105.61</v>
      </c>
      <c r="F855" s="444" t="str">
        <f t="shared" si="13"/>
        <v>89232</v>
      </c>
    </row>
    <row r="856" spans="1:6" ht="38.25">
      <c r="A856" s="390">
        <v>89233</v>
      </c>
      <c r="B856" s="418" t="s">
        <v>11890</v>
      </c>
      <c r="C856" s="420" t="s">
        <v>19</v>
      </c>
      <c r="D856" s="423">
        <v>80.36</v>
      </c>
      <c r="F856" s="444" t="str">
        <f t="shared" si="13"/>
        <v>89233</v>
      </c>
    </row>
    <row r="857" spans="1:6" ht="38.25">
      <c r="A857" s="389">
        <v>89236</v>
      </c>
      <c r="B857" s="419" t="s">
        <v>11891</v>
      </c>
      <c r="C857" s="421" t="s">
        <v>19</v>
      </c>
      <c r="D857" s="425">
        <v>157.9</v>
      </c>
      <c r="F857" s="444" t="str">
        <f t="shared" si="13"/>
        <v>89236</v>
      </c>
    </row>
    <row r="858" spans="1:6" ht="38.25">
      <c r="A858" s="390">
        <v>89237</v>
      </c>
      <c r="B858" s="418" t="s">
        <v>11892</v>
      </c>
      <c r="C858" s="420" t="s">
        <v>19</v>
      </c>
      <c r="D858" s="423">
        <v>35.520000000000003</v>
      </c>
      <c r="F858" s="444" t="str">
        <f t="shared" si="13"/>
        <v>89237</v>
      </c>
    </row>
    <row r="859" spans="1:6" ht="38.25">
      <c r="A859" s="389">
        <v>89238</v>
      </c>
      <c r="B859" s="419" t="s">
        <v>11893</v>
      </c>
      <c r="C859" s="421" t="s">
        <v>19</v>
      </c>
      <c r="D859" s="425">
        <v>246.72</v>
      </c>
      <c r="F859" s="444" t="str">
        <f t="shared" si="13"/>
        <v>89238</v>
      </c>
    </row>
    <row r="860" spans="1:6" ht="38.25">
      <c r="A860" s="390">
        <v>89239</v>
      </c>
      <c r="B860" s="418" t="s">
        <v>11894</v>
      </c>
      <c r="C860" s="420" t="s">
        <v>19</v>
      </c>
      <c r="D860" s="423">
        <v>212.53</v>
      </c>
      <c r="F860" s="444" t="str">
        <f t="shared" si="13"/>
        <v>89239</v>
      </c>
    </row>
    <row r="861" spans="1:6" ht="38.25">
      <c r="A861" s="389">
        <v>89240</v>
      </c>
      <c r="B861" s="419" t="s">
        <v>11895</v>
      </c>
      <c r="C861" s="421" t="s">
        <v>19</v>
      </c>
      <c r="D861" s="425">
        <v>45.43</v>
      </c>
      <c r="F861" s="444" t="str">
        <f t="shared" si="13"/>
        <v>89240</v>
      </c>
    </row>
    <row r="862" spans="1:6" ht="38.25">
      <c r="A862" s="390">
        <v>89241</v>
      </c>
      <c r="B862" s="418" t="s">
        <v>11896</v>
      </c>
      <c r="C862" s="420" t="s">
        <v>19</v>
      </c>
      <c r="D862" s="423">
        <v>13.61</v>
      </c>
      <c r="F862" s="444" t="str">
        <f t="shared" si="13"/>
        <v>89241</v>
      </c>
    </row>
    <row r="863" spans="1:6" ht="38.25">
      <c r="A863" s="389">
        <v>89246</v>
      </c>
      <c r="B863" s="419" t="s">
        <v>11897</v>
      </c>
      <c r="C863" s="421" t="s">
        <v>19</v>
      </c>
      <c r="D863" s="425">
        <v>137.19999999999999</v>
      </c>
      <c r="F863" s="444" t="str">
        <f t="shared" si="13"/>
        <v>89246</v>
      </c>
    </row>
    <row r="864" spans="1:6" ht="38.25">
      <c r="A864" s="390">
        <v>89247</v>
      </c>
      <c r="B864" s="418" t="s">
        <v>11898</v>
      </c>
      <c r="C864" s="420" t="s">
        <v>19</v>
      </c>
      <c r="D864" s="423">
        <v>30.87</v>
      </c>
      <c r="F864" s="444" t="str">
        <f t="shared" si="13"/>
        <v>89247</v>
      </c>
    </row>
    <row r="865" spans="1:6" ht="38.25">
      <c r="A865" s="389">
        <v>89248</v>
      </c>
      <c r="B865" s="419" t="s">
        <v>11899</v>
      </c>
      <c r="C865" s="421" t="s">
        <v>19</v>
      </c>
      <c r="D865" s="425">
        <v>214.38</v>
      </c>
      <c r="F865" s="444" t="str">
        <f t="shared" si="13"/>
        <v>89248</v>
      </c>
    </row>
    <row r="866" spans="1:6" ht="38.25">
      <c r="A866" s="390">
        <v>89249</v>
      </c>
      <c r="B866" s="418" t="s">
        <v>11900</v>
      </c>
      <c r="C866" s="420" t="s">
        <v>19</v>
      </c>
      <c r="D866" s="423">
        <v>163.01</v>
      </c>
      <c r="F866" s="444" t="str">
        <f t="shared" si="13"/>
        <v>89249</v>
      </c>
    </row>
    <row r="867" spans="1:6" ht="51">
      <c r="A867" s="389">
        <v>89253</v>
      </c>
      <c r="B867" s="419" t="s">
        <v>11901</v>
      </c>
      <c r="C867" s="421" t="s">
        <v>19</v>
      </c>
      <c r="D867" s="425">
        <v>37.229999999999997</v>
      </c>
      <c r="F867" s="444" t="str">
        <f t="shared" si="13"/>
        <v>89253</v>
      </c>
    </row>
    <row r="868" spans="1:6" ht="38.25">
      <c r="A868" s="390">
        <v>89254</v>
      </c>
      <c r="B868" s="418" t="s">
        <v>11902</v>
      </c>
      <c r="C868" s="420" t="s">
        <v>19</v>
      </c>
      <c r="D868" s="423">
        <v>11.15</v>
      </c>
      <c r="F868" s="444" t="str">
        <f t="shared" si="13"/>
        <v>89254</v>
      </c>
    </row>
    <row r="869" spans="1:6" ht="38.25">
      <c r="A869" s="389">
        <v>89255</v>
      </c>
      <c r="B869" s="419" t="s">
        <v>11903</v>
      </c>
      <c r="C869" s="421" t="s">
        <v>19</v>
      </c>
      <c r="D869" s="425">
        <v>46.36</v>
      </c>
      <c r="F869" s="444" t="str">
        <f t="shared" si="13"/>
        <v>89255</v>
      </c>
    </row>
    <row r="870" spans="1:6" ht="51">
      <c r="A870" s="390">
        <v>89256</v>
      </c>
      <c r="B870" s="418" t="s">
        <v>11904</v>
      </c>
      <c r="C870" s="420" t="s">
        <v>19</v>
      </c>
      <c r="D870" s="423">
        <v>38.64</v>
      </c>
      <c r="F870" s="444" t="str">
        <f t="shared" si="13"/>
        <v>89256</v>
      </c>
    </row>
    <row r="871" spans="1:6" ht="76.5">
      <c r="A871" s="389">
        <v>89259</v>
      </c>
      <c r="B871" s="419" t="s">
        <v>11905</v>
      </c>
      <c r="C871" s="421" t="s">
        <v>19</v>
      </c>
      <c r="D871" s="425">
        <v>3.23</v>
      </c>
      <c r="F871" s="444" t="str">
        <f t="shared" si="13"/>
        <v>89259</v>
      </c>
    </row>
    <row r="872" spans="1:6" ht="76.5">
      <c r="A872" s="390">
        <v>89260</v>
      </c>
      <c r="B872" s="418" t="s">
        <v>11906</v>
      </c>
      <c r="C872" s="420" t="s">
        <v>19</v>
      </c>
      <c r="D872" s="423">
        <v>0.82</v>
      </c>
      <c r="F872" s="444" t="str">
        <f t="shared" si="13"/>
        <v>89260</v>
      </c>
    </row>
    <row r="873" spans="1:6" ht="76.5">
      <c r="A873" s="389">
        <v>89262</v>
      </c>
      <c r="B873" s="419" t="s">
        <v>11907</v>
      </c>
      <c r="C873" s="421" t="s">
        <v>19</v>
      </c>
      <c r="D873" s="425">
        <v>4.04</v>
      </c>
      <c r="F873" s="444" t="str">
        <f t="shared" si="13"/>
        <v>89262</v>
      </c>
    </row>
    <row r="874" spans="1:6" ht="25.5">
      <c r="A874" s="390">
        <v>89264</v>
      </c>
      <c r="B874" s="418" t="s">
        <v>11908</v>
      </c>
      <c r="C874" s="420" t="s">
        <v>19</v>
      </c>
      <c r="D874" s="423">
        <v>9.69</v>
      </c>
      <c r="F874" s="444" t="str">
        <f t="shared" si="13"/>
        <v>89264</v>
      </c>
    </row>
    <row r="875" spans="1:6" ht="25.5">
      <c r="A875" s="389">
        <v>89265</v>
      </c>
      <c r="B875" s="419" t="s">
        <v>11909</v>
      </c>
      <c r="C875" s="421" t="s">
        <v>19</v>
      </c>
      <c r="D875" s="425">
        <v>2.4700000000000002</v>
      </c>
      <c r="F875" s="444" t="str">
        <f t="shared" si="13"/>
        <v>89265</v>
      </c>
    </row>
    <row r="876" spans="1:6" ht="25.5">
      <c r="A876" s="390">
        <v>89266</v>
      </c>
      <c r="B876" s="418" t="s">
        <v>11910</v>
      </c>
      <c r="C876" s="420" t="s">
        <v>19</v>
      </c>
      <c r="D876" s="423">
        <v>0.5</v>
      </c>
      <c r="F876" s="444" t="str">
        <f t="shared" si="13"/>
        <v>89266</v>
      </c>
    </row>
    <row r="877" spans="1:6" ht="51">
      <c r="A877" s="389">
        <v>89267</v>
      </c>
      <c r="B877" s="419" t="s">
        <v>11911</v>
      </c>
      <c r="C877" s="421" t="s">
        <v>19</v>
      </c>
      <c r="D877" s="425">
        <v>29.04</v>
      </c>
      <c r="F877" s="444" t="str">
        <f t="shared" si="13"/>
        <v>89267</v>
      </c>
    </row>
    <row r="878" spans="1:6" ht="38.25">
      <c r="A878" s="390">
        <v>89268</v>
      </c>
      <c r="B878" s="418" t="s">
        <v>11912</v>
      </c>
      <c r="C878" s="420" t="s">
        <v>19</v>
      </c>
      <c r="D878" s="423">
        <v>7.44</v>
      </c>
      <c r="F878" s="444" t="str">
        <f t="shared" si="13"/>
        <v>89268</v>
      </c>
    </row>
    <row r="879" spans="1:6" ht="51">
      <c r="A879" s="389">
        <v>89269</v>
      </c>
      <c r="B879" s="419" t="s">
        <v>11913</v>
      </c>
      <c r="C879" s="421" t="s">
        <v>19</v>
      </c>
      <c r="D879" s="425">
        <v>1.53</v>
      </c>
      <c r="F879" s="444" t="str">
        <f t="shared" si="13"/>
        <v>89269</v>
      </c>
    </row>
    <row r="880" spans="1:6" ht="51">
      <c r="A880" s="390">
        <v>89270</v>
      </c>
      <c r="B880" s="418" t="s">
        <v>11914</v>
      </c>
      <c r="C880" s="420" t="s">
        <v>19</v>
      </c>
      <c r="D880" s="423">
        <v>36.43</v>
      </c>
      <c r="F880" s="444" t="str">
        <f t="shared" si="13"/>
        <v>89270</v>
      </c>
    </row>
    <row r="881" spans="1:6" ht="51">
      <c r="A881" s="389">
        <v>89271</v>
      </c>
      <c r="B881" s="419" t="s">
        <v>11915</v>
      </c>
      <c r="C881" s="421" t="s">
        <v>19</v>
      </c>
      <c r="D881" s="425">
        <v>37.68</v>
      </c>
      <c r="F881" s="444" t="str">
        <f t="shared" si="13"/>
        <v>89271</v>
      </c>
    </row>
    <row r="882" spans="1:6" ht="51">
      <c r="A882" s="390">
        <v>89274</v>
      </c>
      <c r="B882" s="418" t="s">
        <v>11916</v>
      </c>
      <c r="C882" s="420" t="s">
        <v>19</v>
      </c>
      <c r="D882" s="423">
        <v>0.83</v>
      </c>
      <c r="F882" s="444" t="str">
        <f t="shared" si="13"/>
        <v>89274</v>
      </c>
    </row>
    <row r="883" spans="1:6" ht="51">
      <c r="A883" s="389">
        <v>89275</v>
      </c>
      <c r="B883" s="419" t="s">
        <v>11917</v>
      </c>
      <c r="C883" s="421" t="s">
        <v>19</v>
      </c>
      <c r="D883" s="425">
        <v>0.19</v>
      </c>
      <c r="F883" s="444" t="str">
        <f t="shared" si="13"/>
        <v>89275</v>
      </c>
    </row>
    <row r="884" spans="1:6" ht="51">
      <c r="A884" s="390">
        <v>89276</v>
      </c>
      <c r="B884" s="418" t="s">
        <v>11918</v>
      </c>
      <c r="C884" s="420" t="s">
        <v>19</v>
      </c>
      <c r="D884" s="423">
        <v>0.69</v>
      </c>
      <c r="F884" s="444" t="str">
        <f t="shared" si="13"/>
        <v>89276</v>
      </c>
    </row>
    <row r="885" spans="1:6" ht="51">
      <c r="A885" s="389">
        <v>89277</v>
      </c>
      <c r="B885" s="419" t="s">
        <v>11919</v>
      </c>
      <c r="C885" s="421" t="s">
        <v>19</v>
      </c>
      <c r="D885" s="425">
        <v>3.85</v>
      </c>
      <c r="F885" s="444" t="str">
        <f t="shared" si="13"/>
        <v>89277</v>
      </c>
    </row>
    <row r="886" spans="1:6" ht="51">
      <c r="A886" s="390">
        <v>89280</v>
      </c>
      <c r="B886" s="418" t="s">
        <v>11920</v>
      </c>
      <c r="C886" s="420" t="s">
        <v>19</v>
      </c>
      <c r="D886" s="423">
        <v>13.01</v>
      </c>
      <c r="F886" s="444" t="str">
        <f t="shared" si="13"/>
        <v>89280</v>
      </c>
    </row>
    <row r="887" spans="1:6" ht="38.25">
      <c r="A887" s="389">
        <v>89281</v>
      </c>
      <c r="B887" s="419" t="s">
        <v>11921</v>
      </c>
      <c r="C887" s="421" t="s">
        <v>19</v>
      </c>
      <c r="D887" s="425">
        <v>3.03</v>
      </c>
      <c r="F887" s="444" t="str">
        <f t="shared" si="13"/>
        <v>89281</v>
      </c>
    </row>
    <row r="888" spans="1:6" ht="63.75">
      <c r="A888" s="390">
        <v>89870</v>
      </c>
      <c r="B888" s="418" t="s">
        <v>11922</v>
      </c>
      <c r="C888" s="420" t="s">
        <v>19</v>
      </c>
      <c r="D888" s="423">
        <v>17.3</v>
      </c>
      <c r="F888" s="444" t="str">
        <f t="shared" si="13"/>
        <v>89870</v>
      </c>
    </row>
    <row r="889" spans="1:6" ht="63.75">
      <c r="A889" s="389">
        <v>89871</v>
      </c>
      <c r="B889" s="419" t="s">
        <v>11923</v>
      </c>
      <c r="C889" s="421" t="s">
        <v>19</v>
      </c>
      <c r="D889" s="425">
        <v>4.09</v>
      </c>
      <c r="F889" s="444" t="str">
        <f t="shared" si="13"/>
        <v>89871</v>
      </c>
    </row>
    <row r="890" spans="1:6" ht="63.75">
      <c r="A890" s="390">
        <v>89872</v>
      </c>
      <c r="B890" s="418" t="s">
        <v>11924</v>
      </c>
      <c r="C890" s="420" t="s">
        <v>19</v>
      </c>
      <c r="D890" s="423">
        <v>0.83</v>
      </c>
      <c r="F890" s="444" t="str">
        <f t="shared" si="13"/>
        <v>89872</v>
      </c>
    </row>
    <row r="891" spans="1:6" ht="63.75">
      <c r="A891" s="389">
        <v>89873</v>
      </c>
      <c r="B891" s="419" t="s">
        <v>11925</v>
      </c>
      <c r="C891" s="421" t="s">
        <v>19</v>
      </c>
      <c r="D891" s="425">
        <v>24.32</v>
      </c>
      <c r="F891" s="444" t="str">
        <f t="shared" si="13"/>
        <v>89873</v>
      </c>
    </row>
    <row r="892" spans="1:6" ht="63.75">
      <c r="A892" s="390">
        <v>89874</v>
      </c>
      <c r="B892" s="418" t="s">
        <v>11926</v>
      </c>
      <c r="C892" s="420" t="s">
        <v>19</v>
      </c>
      <c r="D892" s="423">
        <v>81.760000000000005</v>
      </c>
      <c r="F892" s="444" t="str">
        <f t="shared" si="13"/>
        <v>89874</v>
      </c>
    </row>
    <row r="893" spans="1:6" ht="63.75">
      <c r="A893" s="389">
        <v>89878</v>
      </c>
      <c r="B893" s="419" t="s">
        <v>11927</v>
      </c>
      <c r="C893" s="421" t="s">
        <v>19</v>
      </c>
      <c r="D893" s="425">
        <v>23.43</v>
      </c>
      <c r="F893" s="444" t="str">
        <f t="shared" si="13"/>
        <v>89878</v>
      </c>
    </row>
    <row r="894" spans="1:6" ht="63.75">
      <c r="A894" s="390">
        <v>89879</v>
      </c>
      <c r="B894" s="418" t="s">
        <v>11928</v>
      </c>
      <c r="C894" s="420" t="s">
        <v>19</v>
      </c>
      <c r="D894" s="423">
        <v>5.54</v>
      </c>
      <c r="F894" s="444" t="str">
        <f t="shared" si="13"/>
        <v>89879</v>
      </c>
    </row>
    <row r="895" spans="1:6" ht="63.75">
      <c r="A895" s="389">
        <v>89880</v>
      </c>
      <c r="B895" s="419" t="s">
        <v>11929</v>
      </c>
      <c r="C895" s="421" t="s">
        <v>19</v>
      </c>
      <c r="D895" s="425">
        <v>1.1200000000000001</v>
      </c>
      <c r="F895" s="444" t="str">
        <f t="shared" si="13"/>
        <v>89880</v>
      </c>
    </row>
    <row r="896" spans="1:6" ht="63.75">
      <c r="A896" s="390">
        <v>89881</v>
      </c>
      <c r="B896" s="418" t="s">
        <v>11930</v>
      </c>
      <c r="C896" s="420" t="s">
        <v>19</v>
      </c>
      <c r="D896" s="423">
        <v>32.94</v>
      </c>
      <c r="F896" s="444" t="str">
        <f t="shared" si="13"/>
        <v>89881</v>
      </c>
    </row>
    <row r="897" spans="1:6" ht="63.75">
      <c r="A897" s="389">
        <v>89882</v>
      </c>
      <c r="B897" s="419" t="s">
        <v>11931</v>
      </c>
      <c r="C897" s="421" t="s">
        <v>19</v>
      </c>
      <c r="D897" s="425">
        <v>94.35</v>
      </c>
      <c r="F897" s="444" t="str">
        <f t="shared" si="13"/>
        <v>89882</v>
      </c>
    </row>
    <row r="898" spans="1:6">
      <c r="A898" s="422" t="s">
        <v>4087</v>
      </c>
      <c r="B898" s="418" t="s">
        <v>1710</v>
      </c>
      <c r="C898" s="420"/>
      <c r="D898" s="423"/>
      <c r="F898" s="444" t="str">
        <f t="shared" si="13"/>
        <v>COBE</v>
      </c>
    </row>
    <row r="899" spans="1:6">
      <c r="A899" s="389">
        <v>73</v>
      </c>
      <c r="B899" s="419" t="s">
        <v>2912</v>
      </c>
      <c r="C899" s="421"/>
      <c r="D899" s="425"/>
      <c r="F899" s="444" t="str">
        <f t="shared" si="13"/>
        <v>73</v>
      </c>
    </row>
    <row r="900" spans="1:6" ht="25.5">
      <c r="A900" s="390">
        <v>55960</v>
      </c>
      <c r="B900" s="418" t="s">
        <v>8253</v>
      </c>
      <c r="C900" s="420" t="s">
        <v>82</v>
      </c>
      <c r="D900" s="423">
        <v>4.4400000000000004</v>
      </c>
      <c r="F900" s="444" t="str">
        <f t="shared" si="13"/>
        <v>55960</v>
      </c>
    </row>
    <row r="901" spans="1:6" ht="38.25">
      <c r="A901" s="389">
        <v>72085</v>
      </c>
      <c r="B901" s="419" t="s">
        <v>8254</v>
      </c>
      <c r="C901" s="421" t="s">
        <v>86</v>
      </c>
      <c r="D901" s="425">
        <v>1.41</v>
      </c>
      <c r="F901" s="444" t="str">
        <f t="shared" si="13"/>
        <v>72085</v>
      </c>
    </row>
    <row r="902" spans="1:6" ht="38.25">
      <c r="A902" s="390">
        <v>72086</v>
      </c>
      <c r="B902" s="418" t="s">
        <v>8255</v>
      </c>
      <c r="C902" s="420" t="s">
        <v>86</v>
      </c>
      <c r="D902" s="423">
        <v>4.29</v>
      </c>
      <c r="F902" s="444" t="str">
        <f t="shared" ref="F902:F965" si="14">TRIM(A902)</f>
        <v>72086</v>
      </c>
    </row>
    <row r="903" spans="1:6" ht="25.5">
      <c r="A903" s="389">
        <v>72087</v>
      </c>
      <c r="B903" s="419" t="s">
        <v>8256</v>
      </c>
      <c r="C903" s="421" t="s">
        <v>86</v>
      </c>
      <c r="D903" s="425">
        <v>11.42</v>
      </c>
      <c r="F903" s="444" t="str">
        <f t="shared" si="14"/>
        <v>72087</v>
      </c>
    </row>
    <row r="904" spans="1:6" ht="38.25">
      <c r="A904" s="390">
        <v>72088</v>
      </c>
      <c r="B904" s="418" t="s">
        <v>8257</v>
      </c>
      <c r="C904" s="420" t="s">
        <v>89</v>
      </c>
      <c r="D904" s="423">
        <v>8.41</v>
      </c>
      <c r="F904" s="444" t="str">
        <f t="shared" si="14"/>
        <v>72088</v>
      </c>
    </row>
    <row r="905" spans="1:6" ht="25.5">
      <c r="A905" s="389">
        <v>73931</v>
      </c>
      <c r="B905" s="419" t="s">
        <v>8258</v>
      </c>
      <c r="C905" s="421"/>
      <c r="D905" s="425"/>
      <c r="F905" s="444" t="str">
        <f t="shared" si="14"/>
        <v>73931</v>
      </c>
    </row>
    <row r="906" spans="1:6" ht="38.25">
      <c r="A906" s="422" t="s">
        <v>4513</v>
      </c>
      <c r="B906" s="418" t="s">
        <v>8259</v>
      </c>
      <c r="C906" s="420" t="s">
        <v>82</v>
      </c>
      <c r="D906" s="423">
        <v>49.84</v>
      </c>
      <c r="F906" s="444" t="str">
        <f t="shared" si="14"/>
        <v>73931/001</v>
      </c>
    </row>
    <row r="907" spans="1:6" ht="38.25">
      <c r="A907" s="424" t="s">
        <v>4514</v>
      </c>
      <c r="B907" s="419" t="s">
        <v>11932</v>
      </c>
      <c r="C907" s="421" t="s">
        <v>82</v>
      </c>
      <c r="D907" s="425">
        <v>37.54</v>
      </c>
      <c r="F907" s="444" t="str">
        <f t="shared" si="14"/>
        <v>73931/002</v>
      </c>
    </row>
    <row r="908" spans="1:6" ht="25.5">
      <c r="A908" s="422" t="s">
        <v>4515</v>
      </c>
      <c r="B908" s="418" t="s">
        <v>8260</v>
      </c>
      <c r="C908" s="420" t="s">
        <v>82</v>
      </c>
      <c r="D908" s="423">
        <v>92.69</v>
      </c>
      <c r="F908" s="444" t="str">
        <f t="shared" si="14"/>
        <v>73931/003</v>
      </c>
    </row>
    <row r="909" spans="1:6" ht="25.5">
      <c r="A909" s="389">
        <v>73939</v>
      </c>
      <c r="B909" s="419" t="s">
        <v>8261</v>
      </c>
      <c r="C909" s="421"/>
      <c r="D909" s="425"/>
      <c r="F909" s="444" t="str">
        <f t="shared" si="14"/>
        <v>73939</v>
      </c>
    </row>
    <row r="910" spans="1:6" ht="25.5">
      <c r="A910" s="422" t="s">
        <v>4516</v>
      </c>
      <c r="B910" s="418" t="s">
        <v>2913</v>
      </c>
      <c r="C910" s="420" t="s">
        <v>89</v>
      </c>
      <c r="D910" s="423">
        <v>871.23</v>
      </c>
      <c r="F910" s="444" t="str">
        <f t="shared" si="14"/>
        <v>73939/001</v>
      </c>
    </row>
    <row r="911" spans="1:6" ht="25.5">
      <c r="A911" s="424" t="s">
        <v>4517</v>
      </c>
      <c r="B911" s="419" t="s">
        <v>11933</v>
      </c>
      <c r="C911" s="421" t="s">
        <v>89</v>
      </c>
      <c r="D911" s="425">
        <v>1320.12</v>
      </c>
      <c r="F911" s="444" t="str">
        <f t="shared" si="14"/>
        <v>73939/002</v>
      </c>
    </row>
    <row r="912" spans="1:6" ht="25.5">
      <c r="A912" s="422" t="s">
        <v>4518</v>
      </c>
      <c r="B912" s="418" t="s">
        <v>2914</v>
      </c>
      <c r="C912" s="420" t="s">
        <v>89</v>
      </c>
      <c r="D912" s="423">
        <v>1050.52</v>
      </c>
      <c r="F912" s="444" t="str">
        <f t="shared" si="14"/>
        <v>73939/003</v>
      </c>
    </row>
    <row r="913" spans="1:6" ht="25.5">
      <c r="A913" s="424" t="s">
        <v>4519</v>
      </c>
      <c r="B913" s="419" t="s">
        <v>11934</v>
      </c>
      <c r="C913" s="421" t="s">
        <v>89</v>
      </c>
      <c r="D913" s="425">
        <v>1371.84</v>
      </c>
      <c r="F913" s="444" t="str">
        <f t="shared" si="14"/>
        <v>73939/004</v>
      </c>
    </row>
    <row r="914" spans="1:6" ht="25.5">
      <c r="A914" s="422" t="s">
        <v>4520</v>
      </c>
      <c r="B914" s="418" t="s">
        <v>2915</v>
      </c>
      <c r="C914" s="420" t="s">
        <v>89</v>
      </c>
      <c r="D914" s="423">
        <v>1308.06</v>
      </c>
      <c r="F914" s="444" t="str">
        <f t="shared" si="14"/>
        <v>73939/005</v>
      </c>
    </row>
    <row r="915" spans="1:6" ht="25.5">
      <c r="A915" s="424" t="s">
        <v>4521</v>
      </c>
      <c r="B915" s="419" t="s">
        <v>11935</v>
      </c>
      <c r="C915" s="421" t="s">
        <v>89</v>
      </c>
      <c r="D915" s="425">
        <v>1704.39</v>
      </c>
      <c r="F915" s="444" t="str">
        <f t="shared" si="14"/>
        <v>73939/006</v>
      </c>
    </row>
    <row r="916" spans="1:6" ht="25.5">
      <c r="A916" s="422" t="s">
        <v>4522</v>
      </c>
      <c r="B916" s="418" t="s">
        <v>2916</v>
      </c>
      <c r="C916" s="420" t="s">
        <v>89</v>
      </c>
      <c r="D916" s="423">
        <v>1519.98</v>
      </c>
      <c r="F916" s="444" t="str">
        <f t="shared" si="14"/>
        <v>73939/007</v>
      </c>
    </row>
    <row r="917" spans="1:6" ht="25.5">
      <c r="A917" s="424" t="s">
        <v>4523</v>
      </c>
      <c r="B917" s="419" t="s">
        <v>11936</v>
      </c>
      <c r="C917" s="421" t="s">
        <v>89</v>
      </c>
      <c r="D917" s="425">
        <v>1990.8</v>
      </c>
      <c r="F917" s="444" t="str">
        <f t="shared" si="14"/>
        <v>73939/008</v>
      </c>
    </row>
    <row r="918" spans="1:6" ht="25.5">
      <c r="A918" s="422" t="s">
        <v>4524</v>
      </c>
      <c r="B918" s="418" t="s">
        <v>2917</v>
      </c>
      <c r="C918" s="420" t="s">
        <v>89</v>
      </c>
      <c r="D918" s="423">
        <v>1916.69</v>
      </c>
      <c r="F918" s="444" t="str">
        <f t="shared" si="14"/>
        <v>73939/009</v>
      </c>
    </row>
    <row r="919" spans="1:6" ht="25.5">
      <c r="A919" s="424" t="s">
        <v>4525</v>
      </c>
      <c r="B919" s="419" t="s">
        <v>11937</v>
      </c>
      <c r="C919" s="421" t="s">
        <v>89</v>
      </c>
      <c r="D919" s="425">
        <v>2738.09</v>
      </c>
      <c r="F919" s="444" t="str">
        <f t="shared" si="14"/>
        <v>73939/010</v>
      </c>
    </row>
    <row r="920" spans="1:6" ht="25.5">
      <c r="A920" s="422" t="s">
        <v>4526</v>
      </c>
      <c r="B920" s="418" t="s">
        <v>2918</v>
      </c>
      <c r="C920" s="420" t="s">
        <v>89</v>
      </c>
      <c r="D920" s="423">
        <v>2159.59</v>
      </c>
      <c r="F920" s="444" t="str">
        <f t="shared" si="14"/>
        <v>73939/011</v>
      </c>
    </row>
    <row r="921" spans="1:6" ht="25.5">
      <c r="A921" s="424" t="s">
        <v>4527</v>
      </c>
      <c r="B921" s="419" t="s">
        <v>11938</v>
      </c>
      <c r="C921" s="421" t="s">
        <v>89</v>
      </c>
      <c r="D921" s="425">
        <v>3090.81</v>
      </c>
      <c r="F921" s="444" t="str">
        <f t="shared" si="14"/>
        <v>73939/012</v>
      </c>
    </row>
    <row r="922" spans="1:6" ht="25.5">
      <c r="A922" s="422" t="s">
        <v>4528</v>
      </c>
      <c r="B922" s="418" t="s">
        <v>8262</v>
      </c>
      <c r="C922" s="420" t="s">
        <v>89</v>
      </c>
      <c r="D922" s="423">
        <v>2553.67</v>
      </c>
      <c r="F922" s="444" t="str">
        <f t="shared" si="14"/>
        <v>73939/013</v>
      </c>
    </row>
    <row r="923" spans="1:6" ht="25.5">
      <c r="A923" s="424" t="s">
        <v>4529</v>
      </c>
      <c r="B923" s="419" t="s">
        <v>11939</v>
      </c>
      <c r="C923" s="421" t="s">
        <v>89</v>
      </c>
      <c r="D923" s="425">
        <v>3427.21</v>
      </c>
      <c r="F923" s="444" t="str">
        <f t="shared" si="14"/>
        <v>73939/014</v>
      </c>
    </row>
    <row r="924" spans="1:6" ht="25.5">
      <c r="A924" s="422" t="s">
        <v>4530</v>
      </c>
      <c r="B924" s="418" t="s">
        <v>8263</v>
      </c>
      <c r="C924" s="420" t="s">
        <v>89</v>
      </c>
      <c r="D924" s="423">
        <v>3005.93</v>
      </c>
      <c r="F924" s="444" t="str">
        <f t="shared" si="14"/>
        <v>73939/015</v>
      </c>
    </row>
    <row r="925" spans="1:6" ht="25.5">
      <c r="A925" s="424" t="s">
        <v>4531</v>
      </c>
      <c r="B925" s="419" t="s">
        <v>8264</v>
      </c>
      <c r="C925" s="421" t="s">
        <v>89</v>
      </c>
      <c r="D925" s="425">
        <v>4028.81</v>
      </c>
      <c r="F925" s="444" t="str">
        <f t="shared" si="14"/>
        <v>73939/016</v>
      </c>
    </row>
    <row r="926" spans="1:6" ht="25.5">
      <c r="A926" s="422" t="s">
        <v>4532</v>
      </c>
      <c r="B926" s="418" t="s">
        <v>8265</v>
      </c>
      <c r="C926" s="420" t="s">
        <v>89</v>
      </c>
      <c r="D926" s="423">
        <v>3313</v>
      </c>
      <c r="F926" s="444" t="str">
        <f t="shared" si="14"/>
        <v>73939/017</v>
      </c>
    </row>
    <row r="927" spans="1:6" ht="25.5">
      <c r="A927" s="424" t="s">
        <v>4533</v>
      </c>
      <c r="B927" s="419" t="s">
        <v>11940</v>
      </c>
      <c r="C927" s="421" t="s">
        <v>89</v>
      </c>
      <c r="D927" s="425">
        <v>4463.76</v>
      </c>
      <c r="F927" s="444" t="str">
        <f t="shared" si="14"/>
        <v>73939/018</v>
      </c>
    </row>
    <row r="928" spans="1:6" ht="25.5">
      <c r="A928" s="422" t="s">
        <v>4534</v>
      </c>
      <c r="B928" s="418" t="s">
        <v>8266</v>
      </c>
      <c r="C928" s="420" t="s">
        <v>89</v>
      </c>
      <c r="D928" s="423">
        <v>3822.37</v>
      </c>
      <c r="F928" s="444" t="str">
        <f t="shared" si="14"/>
        <v>73939/019</v>
      </c>
    </row>
    <row r="929" spans="1:6" ht="25.5">
      <c r="A929" s="424" t="s">
        <v>4535</v>
      </c>
      <c r="B929" s="419" t="s">
        <v>11941</v>
      </c>
      <c r="C929" s="421" t="s">
        <v>89</v>
      </c>
      <c r="D929" s="425">
        <v>5141.5200000000004</v>
      </c>
      <c r="F929" s="444" t="str">
        <f t="shared" si="14"/>
        <v>73939/020</v>
      </c>
    </row>
    <row r="930" spans="1:6">
      <c r="A930" s="390">
        <v>84005</v>
      </c>
      <c r="B930" s="418" t="s">
        <v>2919</v>
      </c>
      <c r="C930" s="420" t="s">
        <v>82</v>
      </c>
      <c r="D930" s="423">
        <v>37.81</v>
      </c>
      <c r="F930" s="444" t="str">
        <f t="shared" si="14"/>
        <v>84005</v>
      </c>
    </row>
    <row r="931" spans="1:6" ht="51">
      <c r="A931" s="389">
        <v>84006</v>
      </c>
      <c r="B931" s="419" t="s">
        <v>8267</v>
      </c>
      <c r="C931" s="421" t="s">
        <v>82</v>
      </c>
      <c r="D931" s="425">
        <v>36.81</v>
      </c>
      <c r="F931" s="444" t="str">
        <f t="shared" si="14"/>
        <v>84006</v>
      </c>
    </row>
    <row r="932" spans="1:6" ht="51">
      <c r="A932" s="390">
        <v>84007</v>
      </c>
      <c r="B932" s="418" t="s">
        <v>8268</v>
      </c>
      <c r="C932" s="420" t="s">
        <v>82</v>
      </c>
      <c r="D932" s="423">
        <v>31.56</v>
      </c>
      <c r="F932" s="444" t="str">
        <f t="shared" si="14"/>
        <v>84007</v>
      </c>
    </row>
    <row r="933" spans="1:6" ht="38.25">
      <c r="A933" s="389">
        <v>84008</v>
      </c>
      <c r="B933" s="419" t="s">
        <v>8269</v>
      </c>
      <c r="C933" s="421" t="s">
        <v>86</v>
      </c>
      <c r="D933" s="425">
        <v>23.59</v>
      </c>
      <c r="F933" s="444" t="str">
        <f t="shared" si="14"/>
        <v>84008</v>
      </c>
    </row>
    <row r="934" spans="1:6" ht="38.25">
      <c r="A934" s="390">
        <v>84009</v>
      </c>
      <c r="B934" s="418" t="s">
        <v>8270</v>
      </c>
      <c r="C934" s="420" t="s">
        <v>86</v>
      </c>
      <c r="D934" s="423">
        <v>32.56</v>
      </c>
      <c r="F934" s="444" t="str">
        <f t="shared" si="14"/>
        <v>84009</v>
      </c>
    </row>
    <row r="935" spans="1:6" ht="38.25">
      <c r="A935" s="389">
        <v>84010</v>
      </c>
      <c r="B935" s="419" t="s">
        <v>8271</v>
      </c>
      <c r="C935" s="421" t="s">
        <v>86</v>
      </c>
      <c r="D935" s="425">
        <v>31</v>
      </c>
      <c r="F935" s="444" t="str">
        <f t="shared" si="14"/>
        <v>84010</v>
      </c>
    </row>
    <row r="936" spans="1:6" ht="38.25">
      <c r="A936" s="390">
        <v>84011</v>
      </c>
      <c r="B936" s="418" t="s">
        <v>8272</v>
      </c>
      <c r="C936" s="420" t="s">
        <v>86</v>
      </c>
      <c r="D936" s="423">
        <v>47.99</v>
      </c>
      <c r="F936" s="444" t="str">
        <f t="shared" si="14"/>
        <v>84011</v>
      </c>
    </row>
    <row r="937" spans="1:6" ht="38.25">
      <c r="A937" s="389">
        <v>84012</v>
      </c>
      <c r="B937" s="419" t="s">
        <v>8273</v>
      </c>
      <c r="C937" s="421" t="s">
        <v>86</v>
      </c>
      <c r="D937" s="425">
        <v>44.34</v>
      </c>
      <c r="F937" s="444" t="str">
        <f t="shared" si="14"/>
        <v>84012</v>
      </c>
    </row>
    <row r="938" spans="1:6" ht="38.25">
      <c r="A938" s="390">
        <v>84014</v>
      </c>
      <c r="B938" s="418" t="s">
        <v>8274</v>
      </c>
      <c r="C938" s="420" t="s">
        <v>86</v>
      </c>
      <c r="D938" s="423">
        <v>61.76</v>
      </c>
      <c r="F938" s="444" t="str">
        <f t="shared" si="14"/>
        <v>84014</v>
      </c>
    </row>
    <row r="939" spans="1:6" ht="38.25">
      <c r="A939" s="389">
        <v>84016</v>
      </c>
      <c r="B939" s="419" t="s">
        <v>8275</v>
      </c>
      <c r="C939" s="421" t="s">
        <v>86</v>
      </c>
      <c r="D939" s="425">
        <v>63.69</v>
      </c>
      <c r="F939" s="444" t="str">
        <f t="shared" si="14"/>
        <v>84016</v>
      </c>
    </row>
    <row r="940" spans="1:6" ht="38.25">
      <c r="A940" s="390">
        <v>84018</v>
      </c>
      <c r="B940" s="418" t="s">
        <v>8276</v>
      </c>
      <c r="C940" s="420" t="s">
        <v>86</v>
      </c>
      <c r="D940" s="423">
        <v>90.93</v>
      </c>
      <c r="F940" s="444" t="str">
        <f t="shared" si="14"/>
        <v>84018</v>
      </c>
    </row>
    <row r="941" spans="1:6" ht="25.5">
      <c r="A941" s="389">
        <v>84019</v>
      </c>
      <c r="B941" s="419" t="s">
        <v>8277</v>
      </c>
      <c r="C941" s="421" t="s">
        <v>86</v>
      </c>
      <c r="D941" s="425">
        <v>22.33</v>
      </c>
      <c r="F941" s="444" t="str">
        <f t="shared" si="14"/>
        <v>84019</v>
      </c>
    </row>
    <row r="942" spans="1:6" ht="25.5">
      <c r="A942" s="390">
        <v>84022</v>
      </c>
      <c r="B942" s="418" t="s">
        <v>8278</v>
      </c>
      <c r="C942" s="420" t="s">
        <v>86</v>
      </c>
      <c r="D942" s="423">
        <v>19.71</v>
      </c>
      <c r="F942" s="444" t="str">
        <f t="shared" si="14"/>
        <v>84022</v>
      </c>
    </row>
    <row r="943" spans="1:6" ht="25.5">
      <c r="A943" s="389">
        <v>84025</v>
      </c>
      <c r="B943" s="419" t="s">
        <v>8279</v>
      </c>
      <c r="C943" s="421" t="s">
        <v>86</v>
      </c>
      <c r="D943" s="425">
        <v>45.22</v>
      </c>
      <c r="F943" s="444" t="str">
        <f t="shared" si="14"/>
        <v>84025</v>
      </c>
    </row>
    <row r="944" spans="1:6" ht="25.5">
      <c r="A944" s="390">
        <v>84029</v>
      </c>
      <c r="B944" s="418" t="s">
        <v>8280</v>
      </c>
      <c r="C944" s="420" t="s">
        <v>86</v>
      </c>
      <c r="D944" s="423">
        <v>9.5399999999999991</v>
      </c>
      <c r="F944" s="444" t="str">
        <f t="shared" si="14"/>
        <v>84029</v>
      </c>
    </row>
    <row r="945" spans="1:6" ht="25.5">
      <c r="A945" s="389">
        <v>84030</v>
      </c>
      <c r="B945" s="419" t="s">
        <v>8281</v>
      </c>
      <c r="C945" s="421" t="s">
        <v>86</v>
      </c>
      <c r="D945" s="425">
        <v>4.4000000000000004</v>
      </c>
      <c r="F945" s="444" t="str">
        <f t="shared" si="14"/>
        <v>84030</v>
      </c>
    </row>
    <row r="946" spans="1:6" ht="38.25">
      <c r="A946" s="390">
        <v>84031</v>
      </c>
      <c r="B946" s="418" t="s">
        <v>8282</v>
      </c>
      <c r="C946" s="420" t="s">
        <v>82</v>
      </c>
      <c r="D946" s="423">
        <v>105.21</v>
      </c>
      <c r="F946" s="444" t="str">
        <f t="shared" si="14"/>
        <v>84031</v>
      </c>
    </row>
    <row r="947" spans="1:6" ht="38.25">
      <c r="A947" s="389">
        <v>84032</v>
      </c>
      <c r="B947" s="419" t="s">
        <v>8283</v>
      </c>
      <c r="C947" s="421" t="s">
        <v>89</v>
      </c>
      <c r="D947" s="425">
        <v>46.52</v>
      </c>
      <c r="F947" s="444" t="str">
        <f t="shared" si="14"/>
        <v>84032</v>
      </c>
    </row>
    <row r="948" spans="1:6">
      <c r="A948" s="390">
        <v>74</v>
      </c>
      <c r="B948" s="418" t="s">
        <v>2920</v>
      </c>
      <c r="C948" s="420"/>
      <c r="D948" s="423"/>
      <c r="F948" s="444" t="str">
        <f t="shared" si="14"/>
        <v>74</v>
      </c>
    </row>
    <row r="949" spans="1:6" ht="38.25">
      <c r="A949" s="389">
        <v>72089</v>
      </c>
      <c r="B949" s="419" t="s">
        <v>8284</v>
      </c>
      <c r="C949" s="421" t="s">
        <v>82</v>
      </c>
      <c r="D949" s="425">
        <v>8.06</v>
      </c>
      <c r="F949" s="444" t="str">
        <f t="shared" si="14"/>
        <v>72089</v>
      </c>
    </row>
    <row r="950" spans="1:6" ht="25.5">
      <c r="A950" s="390">
        <v>72091</v>
      </c>
      <c r="B950" s="418" t="s">
        <v>8285</v>
      </c>
      <c r="C950" s="420" t="s">
        <v>82</v>
      </c>
      <c r="D950" s="423">
        <v>27.14</v>
      </c>
      <c r="F950" s="444" t="str">
        <f t="shared" si="14"/>
        <v>72091</v>
      </c>
    </row>
    <row r="951" spans="1:6">
      <c r="A951" s="389">
        <v>72101</v>
      </c>
      <c r="B951" s="419" t="s">
        <v>8286</v>
      </c>
      <c r="C951" s="421" t="s">
        <v>82</v>
      </c>
      <c r="D951" s="425">
        <v>4.7300000000000004</v>
      </c>
      <c r="F951" s="444" t="str">
        <f t="shared" si="14"/>
        <v>72101</v>
      </c>
    </row>
    <row r="952" spans="1:6" ht="38.25">
      <c r="A952" s="390">
        <v>72103</v>
      </c>
      <c r="B952" s="418" t="s">
        <v>11942</v>
      </c>
      <c r="C952" s="420" t="s">
        <v>86</v>
      </c>
      <c r="D952" s="423">
        <v>13.87</v>
      </c>
      <c r="F952" s="444" t="str">
        <f t="shared" si="14"/>
        <v>72103</v>
      </c>
    </row>
    <row r="953" spans="1:6">
      <c r="A953" s="389">
        <v>73938</v>
      </c>
      <c r="B953" s="419" t="s">
        <v>8287</v>
      </c>
      <c r="C953" s="421"/>
      <c r="D953" s="425"/>
      <c r="F953" s="444" t="str">
        <f t="shared" si="14"/>
        <v>73938</v>
      </c>
    </row>
    <row r="954" spans="1:6" ht="25.5">
      <c r="A954" s="422" t="s">
        <v>4536</v>
      </c>
      <c r="B954" s="418" t="s">
        <v>8288</v>
      </c>
      <c r="C954" s="420" t="s">
        <v>82</v>
      </c>
      <c r="D954" s="423">
        <v>64.41</v>
      </c>
      <c r="F954" s="444" t="str">
        <f t="shared" si="14"/>
        <v>73938/001</v>
      </c>
    </row>
    <row r="955" spans="1:6" ht="25.5">
      <c r="A955" s="424" t="s">
        <v>4537</v>
      </c>
      <c r="B955" s="419" t="s">
        <v>2921</v>
      </c>
      <c r="C955" s="421" t="s">
        <v>82</v>
      </c>
      <c r="D955" s="425">
        <v>45.97</v>
      </c>
      <c r="F955" s="444" t="str">
        <f t="shared" si="14"/>
        <v>73938/002</v>
      </c>
    </row>
    <row r="956" spans="1:6" ht="25.5">
      <c r="A956" s="422" t="s">
        <v>4538</v>
      </c>
      <c r="B956" s="418" t="s">
        <v>8289</v>
      </c>
      <c r="C956" s="420" t="s">
        <v>82</v>
      </c>
      <c r="D956" s="423">
        <v>38.68</v>
      </c>
      <c r="F956" s="444" t="str">
        <f t="shared" si="14"/>
        <v>73938/003</v>
      </c>
    </row>
    <row r="957" spans="1:6" ht="38.25">
      <c r="A957" s="424" t="s">
        <v>4539</v>
      </c>
      <c r="B957" s="419" t="s">
        <v>8290</v>
      </c>
      <c r="C957" s="421" t="s">
        <v>82</v>
      </c>
      <c r="D957" s="425">
        <v>65.91</v>
      </c>
      <c r="F957" s="444" t="str">
        <f t="shared" si="14"/>
        <v>73938/004</v>
      </c>
    </row>
    <row r="958" spans="1:6" ht="38.25">
      <c r="A958" s="422" t="s">
        <v>4540</v>
      </c>
      <c r="B958" s="418" t="s">
        <v>8291</v>
      </c>
      <c r="C958" s="420" t="s">
        <v>82</v>
      </c>
      <c r="D958" s="423">
        <v>72.89</v>
      </c>
      <c r="F958" s="444" t="str">
        <f t="shared" si="14"/>
        <v>73938/005</v>
      </c>
    </row>
    <row r="959" spans="1:6" ht="38.25">
      <c r="A959" s="424" t="s">
        <v>4541</v>
      </c>
      <c r="B959" s="419" t="s">
        <v>8292</v>
      </c>
      <c r="C959" s="421" t="s">
        <v>86</v>
      </c>
      <c r="D959" s="425">
        <v>16.38</v>
      </c>
      <c r="F959" s="444" t="str">
        <f t="shared" si="14"/>
        <v>73938/006</v>
      </c>
    </row>
    <row r="960" spans="1:6" ht="38.25">
      <c r="A960" s="422" t="s">
        <v>4542</v>
      </c>
      <c r="B960" s="418" t="s">
        <v>8293</v>
      </c>
      <c r="C960" s="420" t="s">
        <v>86</v>
      </c>
      <c r="D960" s="423">
        <v>8.68</v>
      </c>
      <c r="F960" s="444" t="str">
        <f t="shared" si="14"/>
        <v>73938/007</v>
      </c>
    </row>
    <row r="961" spans="1:6">
      <c r="A961" s="389">
        <v>76450</v>
      </c>
      <c r="B961" s="419" t="s">
        <v>8287</v>
      </c>
      <c r="C961" s="421"/>
      <c r="D961" s="425"/>
      <c r="F961" s="444" t="str">
        <f t="shared" si="14"/>
        <v>76450</v>
      </c>
    </row>
    <row r="962" spans="1:6" ht="38.25">
      <c r="A962" s="422" t="s">
        <v>4543</v>
      </c>
      <c r="B962" s="418" t="s">
        <v>8294</v>
      </c>
      <c r="C962" s="420" t="s">
        <v>82</v>
      </c>
      <c r="D962" s="423">
        <v>74.62</v>
      </c>
      <c r="F962" s="444" t="str">
        <f t="shared" si="14"/>
        <v>76450/001</v>
      </c>
    </row>
    <row r="963" spans="1:6" ht="25.5">
      <c r="A963" s="389">
        <v>84033</v>
      </c>
      <c r="B963" s="419" t="s">
        <v>2922</v>
      </c>
      <c r="C963" s="421" t="s">
        <v>82</v>
      </c>
      <c r="D963" s="425">
        <v>29.47</v>
      </c>
      <c r="F963" s="444" t="str">
        <f t="shared" si="14"/>
        <v>84033</v>
      </c>
    </row>
    <row r="964" spans="1:6">
      <c r="A964" s="390">
        <v>75</v>
      </c>
      <c r="B964" s="418" t="s">
        <v>2923</v>
      </c>
      <c r="C964" s="420"/>
      <c r="D964" s="423"/>
      <c r="F964" s="444" t="str">
        <f t="shared" si="14"/>
        <v>75</v>
      </c>
    </row>
    <row r="965" spans="1:6" ht="38.25">
      <c r="A965" s="389">
        <v>72092</v>
      </c>
      <c r="B965" s="419" t="s">
        <v>8295</v>
      </c>
      <c r="C965" s="421" t="s">
        <v>82</v>
      </c>
      <c r="D965" s="425">
        <v>7.69</v>
      </c>
      <c r="F965" s="444" t="str">
        <f t="shared" si="14"/>
        <v>72092</v>
      </c>
    </row>
    <row r="966" spans="1:6" ht="51">
      <c r="A966" s="390">
        <v>72093</v>
      </c>
      <c r="B966" s="418" t="s">
        <v>8296</v>
      </c>
      <c r="C966" s="420" t="s">
        <v>82</v>
      </c>
      <c r="D966" s="423">
        <v>7.64</v>
      </c>
      <c r="F966" s="444" t="str">
        <f t="shared" ref="F966:F1029" si="15">TRIM(A966)</f>
        <v>72093</v>
      </c>
    </row>
    <row r="967" spans="1:6" ht="51">
      <c r="A967" s="389">
        <v>72094</v>
      </c>
      <c r="B967" s="419" t="s">
        <v>8297</v>
      </c>
      <c r="C967" s="421" t="s">
        <v>82</v>
      </c>
      <c r="D967" s="425">
        <v>7.55</v>
      </c>
      <c r="F967" s="444" t="str">
        <f t="shared" si="15"/>
        <v>72094</v>
      </c>
    </row>
    <row r="968" spans="1:6" ht="38.25">
      <c r="A968" s="390">
        <v>73633</v>
      </c>
      <c r="B968" s="418" t="s">
        <v>8298</v>
      </c>
      <c r="C968" s="420" t="s">
        <v>82</v>
      </c>
      <c r="D968" s="423">
        <v>59.86</v>
      </c>
      <c r="F968" s="444" t="str">
        <f t="shared" si="15"/>
        <v>73633</v>
      </c>
    </row>
    <row r="969" spans="1:6" ht="51">
      <c r="A969" s="389">
        <v>73634</v>
      </c>
      <c r="B969" s="419" t="s">
        <v>8299</v>
      </c>
      <c r="C969" s="421" t="s">
        <v>82</v>
      </c>
      <c r="D969" s="425">
        <v>83.47</v>
      </c>
      <c r="F969" s="444" t="str">
        <f t="shared" si="15"/>
        <v>73634</v>
      </c>
    </row>
    <row r="970" spans="1:6">
      <c r="A970" s="390">
        <v>74088</v>
      </c>
      <c r="B970" s="418" t="s">
        <v>8300</v>
      </c>
      <c r="C970" s="420"/>
      <c r="D970" s="423"/>
      <c r="F970" s="444" t="str">
        <f t="shared" si="15"/>
        <v>74088</v>
      </c>
    </row>
    <row r="971" spans="1:6" ht="51">
      <c r="A971" s="424" t="s">
        <v>4544</v>
      </c>
      <c r="B971" s="419" t="s">
        <v>8301</v>
      </c>
      <c r="C971" s="421" t="s">
        <v>82</v>
      </c>
      <c r="D971" s="425">
        <v>27.75</v>
      </c>
      <c r="F971" s="444" t="str">
        <f t="shared" si="15"/>
        <v>74088/001</v>
      </c>
    </row>
    <row r="972" spans="1:6" ht="38.25">
      <c r="A972" s="390">
        <v>84035</v>
      </c>
      <c r="B972" s="418" t="s">
        <v>8302</v>
      </c>
      <c r="C972" s="420" t="s">
        <v>82</v>
      </c>
      <c r="D972" s="423">
        <v>50.1</v>
      </c>
      <c r="F972" s="444" t="str">
        <f t="shared" si="15"/>
        <v>84035</v>
      </c>
    </row>
    <row r="973" spans="1:6" ht="38.25">
      <c r="A973" s="389">
        <v>84036</v>
      </c>
      <c r="B973" s="419" t="s">
        <v>11943</v>
      </c>
      <c r="C973" s="421" t="s">
        <v>82</v>
      </c>
      <c r="D973" s="425">
        <v>26.05</v>
      </c>
      <c r="F973" s="444" t="str">
        <f t="shared" si="15"/>
        <v>84036</v>
      </c>
    </row>
    <row r="974" spans="1:6" ht="51">
      <c r="A974" s="390">
        <v>84037</v>
      </c>
      <c r="B974" s="418" t="s">
        <v>8303</v>
      </c>
      <c r="C974" s="420" t="s">
        <v>82</v>
      </c>
      <c r="D974" s="423">
        <v>39.119999999999997</v>
      </c>
      <c r="F974" s="444" t="str">
        <f t="shared" si="15"/>
        <v>84037</v>
      </c>
    </row>
    <row r="975" spans="1:6">
      <c r="A975" s="389">
        <v>76</v>
      </c>
      <c r="B975" s="419" t="s">
        <v>2924</v>
      </c>
      <c r="C975" s="421"/>
      <c r="D975" s="425"/>
      <c r="F975" s="444" t="str">
        <f t="shared" si="15"/>
        <v>76</v>
      </c>
    </row>
    <row r="976" spans="1:6">
      <c r="A976" s="390">
        <v>73866</v>
      </c>
      <c r="B976" s="418" t="s">
        <v>8304</v>
      </c>
      <c r="C976" s="420"/>
      <c r="D976" s="423"/>
      <c r="F976" s="444" t="str">
        <f t="shared" si="15"/>
        <v>73866</v>
      </c>
    </row>
    <row r="977" spans="1:6" ht="38.25">
      <c r="A977" s="424" t="s">
        <v>4545</v>
      </c>
      <c r="B977" s="419" t="s">
        <v>11944</v>
      </c>
      <c r="C977" s="421" t="s">
        <v>82</v>
      </c>
      <c r="D977" s="425">
        <v>385.95</v>
      </c>
      <c r="F977" s="444" t="str">
        <f t="shared" si="15"/>
        <v>73866/001</v>
      </c>
    </row>
    <row r="978" spans="1:6" ht="38.25">
      <c r="A978" s="422" t="s">
        <v>4546</v>
      </c>
      <c r="B978" s="418" t="s">
        <v>11945</v>
      </c>
      <c r="C978" s="420" t="s">
        <v>82</v>
      </c>
      <c r="D978" s="423">
        <v>405.17</v>
      </c>
      <c r="F978" s="444" t="str">
        <f t="shared" si="15"/>
        <v>73866/002</v>
      </c>
    </row>
    <row r="979" spans="1:6" ht="38.25">
      <c r="A979" s="424" t="s">
        <v>4547</v>
      </c>
      <c r="B979" s="419" t="s">
        <v>11946</v>
      </c>
      <c r="C979" s="421" t="s">
        <v>82</v>
      </c>
      <c r="D979" s="425">
        <v>423.36</v>
      </c>
      <c r="F979" s="444" t="str">
        <f t="shared" si="15"/>
        <v>73866/003</v>
      </c>
    </row>
    <row r="980" spans="1:6" ht="38.25">
      <c r="A980" s="422" t="s">
        <v>4548</v>
      </c>
      <c r="B980" s="418" t="s">
        <v>8305</v>
      </c>
      <c r="C980" s="420" t="s">
        <v>82</v>
      </c>
      <c r="D980" s="423">
        <v>352.95</v>
      </c>
      <c r="F980" s="444" t="str">
        <f t="shared" si="15"/>
        <v>73866/004</v>
      </c>
    </row>
    <row r="981" spans="1:6" ht="38.25">
      <c r="A981" s="424" t="s">
        <v>4549</v>
      </c>
      <c r="B981" s="419" t="s">
        <v>8306</v>
      </c>
      <c r="C981" s="421" t="s">
        <v>82</v>
      </c>
      <c r="D981" s="425">
        <v>375.37</v>
      </c>
      <c r="F981" s="444" t="str">
        <f t="shared" si="15"/>
        <v>73866/005</v>
      </c>
    </row>
    <row r="982" spans="1:6" ht="38.25">
      <c r="A982" s="422" t="s">
        <v>4550</v>
      </c>
      <c r="B982" s="418" t="s">
        <v>8307</v>
      </c>
      <c r="C982" s="420" t="s">
        <v>82</v>
      </c>
      <c r="D982" s="423">
        <v>393.53</v>
      </c>
      <c r="F982" s="444" t="str">
        <f t="shared" si="15"/>
        <v>73866/006</v>
      </c>
    </row>
    <row r="983" spans="1:6" ht="38.25">
      <c r="A983" s="424" t="s">
        <v>4551</v>
      </c>
      <c r="B983" s="419" t="s">
        <v>11947</v>
      </c>
      <c r="C983" s="421" t="s">
        <v>82</v>
      </c>
      <c r="D983" s="425">
        <v>425.03</v>
      </c>
      <c r="F983" s="444" t="str">
        <f t="shared" si="15"/>
        <v>73866/007</v>
      </c>
    </row>
    <row r="984" spans="1:6" ht="38.25">
      <c r="A984" s="422" t="s">
        <v>4552</v>
      </c>
      <c r="B984" s="418" t="s">
        <v>11948</v>
      </c>
      <c r="C984" s="420" t="s">
        <v>82</v>
      </c>
      <c r="D984" s="423">
        <v>509.44</v>
      </c>
      <c r="F984" s="444" t="str">
        <f t="shared" si="15"/>
        <v>73866/008</v>
      </c>
    </row>
    <row r="985" spans="1:6" ht="38.25">
      <c r="A985" s="424" t="s">
        <v>4553</v>
      </c>
      <c r="B985" s="419" t="s">
        <v>11949</v>
      </c>
      <c r="C985" s="421" t="s">
        <v>82</v>
      </c>
      <c r="D985" s="425">
        <v>528.29999999999995</v>
      </c>
      <c r="F985" s="444" t="str">
        <f t="shared" si="15"/>
        <v>73866/009</v>
      </c>
    </row>
    <row r="986" spans="1:6">
      <c r="A986" s="390">
        <v>73867</v>
      </c>
      <c r="B986" s="418" t="s">
        <v>8308</v>
      </c>
      <c r="C986" s="420"/>
      <c r="D986" s="423"/>
      <c r="F986" s="444" t="str">
        <f t="shared" si="15"/>
        <v>73867</v>
      </c>
    </row>
    <row r="987" spans="1:6" ht="25.5">
      <c r="A987" s="424" t="s">
        <v>4554</v>
      </c>
      <c r="B987" s="419" t="s">
        <v>2925</v>
      </c>
      <c r="C987" s="421" t="s">
        <v>82</v>
      </c>
      <c r="D987" s="425">
        <v>179.1</v>
      </c>
      <c r="F987" s="444" t="str">
        <f t="shared" si="15"/>
        <v>73867/001</v>
      </c>
    </row>
    <row r="988" spans="1:6" ht="25.5">
      <c r="A988" s="422" t="s">
        <v>4555</v>
      </c>
      <c r="B988" s="418" t="s">
        <v>2926</v>
      </c>
      <c r="C988" s="420" t="s">
        <v>82</v>
      </c>
      <c r="D988" s="423">
        <v>198.69</v>
      </c>
      <c r="F988" s="444" t="str">
        <f t="shared" si="15"/>
        <v>73867/002</v>
      </c>
    </row>
    <row r="989" spans="1:6" ht="25.5">
      <c r="A989" s="424" t="s">
        <v>4556</v>
      </c>
      <c r="B989" s="419" t="s">
        <v>2927</v>
      </c>
      <c r="C989" s="421" t="s">
        <v>82</v>
      </c>
      <c r="D989" s="425">
        <v>242.23</v>
      </c>
      <c r="F989" s="444" t="str">
        <f t="shared" si="15"/>
        <v>73867/003</v>
      </c>
    </row>
    <row r="990" spans="1:6" ht="25.5">
      <c r="A990" s="422" t="s">
        <v>4557</v>
      </c>
      <c r="B990" s="418" t="s">
        <v>2928</v>
      </c>
      <c r="C990" s="420" t="s">
        <v>82</v>
      </c>
      <c r="D990" s="423">
        <v>250.93</v>
      </c>
      <c r="F990" s="444" t="str">
        <f t="shared" si="15"/>
        <v>73867/004</v>
      </c>
    </row>
    <row r="991" spans="1:6">
      <c r="A991" s="389">
        <v>75220</v>
      </c>
      <c r="B991" s="419" t="s">
        <v>2929</v>
      </c>
      <c r="C991" s="421" t="s">
        <v>86</v>
      </c>
      <c r="D991" s="425">
        <v>29.81</v>
      </c>
      <c r="F991" s="444" t="str">
        <f t="shared" si="15"/>
        <v>75220</v>
      </c>
    </row>
    <row r="992" spans="1:6">
      <c r="A992" s="390">
        <v>75381</v>
      </c>
      <c r="B992" s="418" t="s">
        <v>8309</v>
      </c>
      <c r="C992" s="420"/>
      <c r="D992" s="423"/>
      <c r="F992" s="444" t="str">
        <f t="shared" si="15"/>
        <v>75381</v>
      </c>
    </row>
    <row r="993" spans="1:6" ht="25.5">
      <c r="A993" s="424" t="s">
        <v>4558</v>
      </c>
      <c r="B993" s="419" t="s">
        <v>8310</v>
      </c>
      <c r="C993" s="421" t="s">
        <v>82</v>
      </c>
      <c r="D993" s="425">
        <v>29.13</v>
      </c>
      <c r="F993" s="444" t="str">
        <f t="shared" si="15"/>
        <v>75381/001</v>
      </c>
    </row>
    <row r="994" spans="1:6" ht="25.5">
      <c r="A994" s="390">
        <v>84038</v>
      </c>
      <c r="B994" s="418" t="s">
        <v>2930</v>
      </c>
      <c r="C994" s="420" t="s">
        <v>82</v>
      </c>
      <c r="D994" s="423">
        <v>37.380000000000003</v>
      </c>
      <c r="F994" s="444" t="str">
        <f t="shared" si="15"/>
        <v>84038</v>
      </c>
    </row>
    <row r="995" spans="1:6" ht="25.5">
      <c r="A995" s="389">
        <v>84039</v>
      </c>
      <c r="B995" s="419" t="s">
        <v>2931</v>
      </c>
      <c r="C995" s="421" t="s">
        <v>82</v>
      </c>
      <c r="D995" s="425">
        <v>49.83</v>
      </c>
      <c r="F995" s="444" t="str">
        <f t="shared" si="15"/>
        <v>84039</v>
      </c>
    </row>
    <row r="996" spans="1:6" ht="38.25">
      <c r="A996" s="390">
        <v>84040</v>
      </c>
      <c r="B996" s="418" t="s">
        <v>8311</v>
      </c>
      <c r="C996" s="420" t="s">
        <v>82</v>
      </c>
      <c r="D996" s="423">
        <v>25.66</v>
      </c>
      <c r="F996" s="444" t="str">
        <f t="shared" si="15"/>
        <v>84040</v>
      </c>
    </row>
    <row r="997" spans="1:6">
      <c r="A997" s="389">
        <v>77</v>
      </c>
      <c r="B997" s="419" t="s">
        <v>2932</v>
      </c>
      <c r="C997" s="421"/>
      <c r="D997" s="425"/>
      <c r="F997" s="444" t="str">
        <f t="shared" si="15"/>
        <v>77</v>
      </c>
    </row>
    <row r="998" spans="1:6" ht="25.5">
      <c r="A998" s="390">
        <v>72076</v>
      </c>
      <c r="B998" s="418" t="s">
        <v>11950</v>
      </c>
      <c r="C998" s="420" t="s">
        <v>82</v>
      </c>
      <c r="D998" s="423">
        <v>79.31</v>
      </c>
      <c r="F998" s="444" t="str">
        <f t="shared" si="15"/>
        <v>72076</v>
      </c>
    </row>
    <row r="999" spans="1:6" ht="38.25">
      <c r="A999" s="389">
        <v>72077</v>
      </c>
      <c r="B999" s="419" t="s">
        <v>8312</v>
      </c>
      <c r="C999" s="421" t="s">
        <v>82</v>
      </c>
      <c r="D999" s="425">
        <v>111.51</v>
      </c>
      <c r="F999" s="444" t="str">
        <f t="shared" si="15"/>
        <v>72077</v>
      </c>
    </row>
    <row r="1000" spans="1:6" ht="38.25">
      <c r="A1000" s="390">
        <v>72078</v>
      </c>
      <c r="B1000" s="418" t="s">
        <v>8313</v>
      </c>
      <c r="C1000" s="420" t="s">
        <v>82</v>
      </c>
      <c r="D1000" s="423">
        <v>129.44</v>
      </c>
      <c r="F1000" s="444" t="str">
        <f t="shared" si="15"/>
        <v>72078</v>
      </c>
    </row>
    <row r="1001" spans="1:6" ht="38.25">
      <c r="A1001" s="389">
        <v>72079</v>
      </c>
      <c r="B1001" s="419" t="s">
        <v>8314</v>
      </c>
      <c r="C1001" s="421" t="s">
        <v>82</v>
      </c>
      <c r="D1001" s="425">
        <v>138.16</v>
      </c>
      <c r="F1001" s="444" t="str">
        <f t="shared" si="15"/>
        <v>72079</v>
      </c>
    </row>
    <row r="1002" spans="1:6" ht="38.25">
      <c r="A1002" s="390">
        <v>72080</v>
      </c>
      <c r="B1002" s="418" t="s">
        <v>8315</v>
      </c>
      <c r="C1002" s="420" t="s">
        <v>82</v>
      </c>
      <c r="D1002" s="423">
        <v>159.15</v>
      </c>
      <c r="F1002" s="444" t="str">
        <f t="shared" si="15"/>
        <v>72080</v>
      </c>
    </row>
    <row r="1003" spans="1:6" ht="25.5">
      <c r="A1003" s="389">
        <v>78</v>
      </c>
      <c r="B1003" s="419" t="s">
        <v>2933</v>
      </c>
      <c r="C1003" s="421"/>
      <c r="D1003" s="425"/>
      <c r="F1003" s="444" t="str">
        <f t="shared" si="15"/>
        <v>78</v>
      </c>
    </row>
    <row r="1004" spans="1:6" ht="38.25">
      <c r="A1004" s="390">
        <v>72081</v>
      </c>
      <c r="B1004" s="418" t="s">
        <v>8316</v>
      </c>
      <c r="C1004" s="420" t="s">
        <v>82</v>
      </c>
      <c r="D1004" s="423">
        <v>74.63</v>
      </c>
      <c r="F1004" s="444" t="str">
        <f t="shared" si="15"/>
        <v>72081</v>
      </c>
    </row>
    <row r="1005" spans="1:6" ht="38.25">
      <c r="A1005" s="389">
        <v>72082</v>
      </c>
      <c r="B1005" s="419" t="s">
        <v>8317</v>
      </c>
      <c r="C1005" s="421" t="s">
        <v>82</v>
      </c>
      <c r="D1005" s="425">
        <v>82.14</v>
      </c>
      <c r="F1005" s="444" t="str">
        <f t="shared" si="15"/>
        <v>72082</v>
      </c>
    </row>
    <row r="1006" spans="1:6" ht="38.25">
      <c r="A1006" s="390">
        <v>72083</v>
      </c>
      <c r="B1006" s="418" t="s">
        <v>8318</v>
      </c>
      <c r="C1006" s="420" t="s">
        <v>82</v>
      </c>
      <c r="D1006" s="423">
        <v>97.2</v>
      </c>
      <c r="F1006" s="444" t="str">
        <f t="shared" si="15"/>
        <v>72083</v>
      </c>
    </row>
    <row r="1007" spans="1:6" ht="38.25">
      <c r="A1007" s="389">
        <v>72084</v>
      </c>
      <c r="B1007" s="419" t="s">
        <v>8319</v>
      </c>
      <c r="C1007" s="421" t="s">
        <v>82</v>
      </c>
      <c r="D1007" s="425">
        <v>115.61</v>
      </c>
      <c r="F1007" s="444" t="str">
        <f t="shared" si="15"/>
        <v>72084</v>
      </c>
    </row>
    <row r="1008" spans="1:6" ht="25.5">
      <c r="A1008" s="390">
        <v>84041</v>
      </c>
      <c r="B1008" s="418" t="s">
        <v>2934</v>
      </c>
      <c r="C1008" s="420" t="s">
        <v>82</v>
      </c>
      <c r="D1008" s="423">
        <v>33.770000000000003</v>
      </c>
      <c r="F1008" s="444" t="str">
        <f t="shared" si="15"/>
        <v>84041</v>
      </c>
    </row>
    <row r="1009" spans="1:6">
      <c r="A1009" s="389">
        <v>79</v>
      </c>
      <c r="B1009" s="419" t="s">
        <v>2935</v>
      </c>
      <c r="C1009" s="421"/>
      <c r="D1009" s="425"/>
      <c r="F1009" s="444" t="str">
        <f t="shared" si="15"/>
        <v>79</v>
      </c>
    </row>
    <row r="1010" spans="1:6" ht="25.5">
      <c r="A1010" s="390">
        <v>6058</v>
      </c>
      <c r="B1010" s="418" t="s">
        <v>8320</v>
      </c>
      <c r="C1010" s="420" t="s">
        <v>86</v>
      </c>
      <c r="D1010" s="423">
        <v>20.2</v>
      </c>
      <c r="F1010" s="444" t="str">
        <f t="shared" si="15"/>
        <v>6058</v>
      </c>
    </row>
    <row r="1011" spans="1:6" ht="25.5">
      <c r="A1011" s="389">
        <v>73930</v>
      </c>
      <c r="B1011" s="419" t="s">
        <v>8321</v>
      </c>
      <c r="C1011" s="421"/>
      <c r="D1011" s="425"/>
      <c r="F1011" s="444" t="str">
        <f t="shared" si="15"/>
        <v>73930</v>
      </c>
    </row>
    <row r="1012" spans="1:6" ht="38.25">
      <c r="A1012" s="422" t="s">
        <v>4559</v>
      </c>
      <c r="B1012" s="418" t="s">
        <v>8322</v>
      </c>
      <c r="C1012" s="420" t="s">
        <v>86</v>
      </c>
      <c r="D1012" s="423">
        <v>16.47</v>
      </c>
      <c r="F1012" s="444" t="str">
        <f t="shared" si="15"/>
        <v>73930/001</v>
      </c>
    </row>
    <row r="1013" spans="1:6">
      <c r="A1013" s="389">
        <v>80</v>
      </c>
      <c r="B1013" s="419" t="s">
        <v>2936</v>
      </c>
      <c r="C1013" s="421"/>
      <c r="D1013" s="425"/>
      <c r="F1013" s="444" t="str">
        <f t="shared" si="15"/>
        <v>80</v>
      </c>
    </row>
    <row r="1014" spans="1:6">
      <c r="A1014" s="390">
        <v>73744</v>
      </c>
      <c r="B1014" s="418" t="s">
        <v>8323</v>
      </c>
      <c r="C1014" s="420"/>
      <c r="D1014" s="423"/>
      <c r="F1014" s="444" t="str">
        <f t="shared" si="15"/>
        <v>73744</v>
      </c>
    </row>
    <row r="1015" spans="1:6" ht="38.25">
      <c r="A1015" s="424" t="s">
        <v>4560</v>
      </c>
      <c r="B1015" s="419" t="s">
        <v>8324</v>
      </c>
      <c r="C1015" s="421" t="s">
        <v>86</v>
      </c>
      <c r="D1015" s="425">
        <v>97.64</v>
      </c>
      <c r="F1015" s="444" t="str">
        <f t="shared" si="15"/>
        <v>73744/001</v>
      </c>
    </row>
    <row r="1016" spans="1:6">
      <c r="A1016" s="390">
        <v>74045</v>
      </c>
      <c r="B1016" s="418" t="s">
        <v>8325</v>
      </c>
      <c r="C1016" s="420"/>
      <c r="D1016" s="423"/>
      <c r="F1016" s="444" t="str">
        <f t="shared" si="15"/>
        <v>74045</v>
      </c>
    </row>
    <row r="1017" spans="1:6" ht="38.25">
      <c r="A1017" s="424" t="s">
        <v>4561</v>
      </c>
      <c r="B1017" s="419" t="s">
        <v>11951</v>
      </c>
      <c r="C1017" s="421" t="s">
        <v>86</v>
      </c>
      <c r="D1017" s="425">
        <v>46.64</v>
      </c>
      <c r="F1017" s="444" t="str">
        <f t="shared" si="15"/>
        <v>74045/001</v>
      </c>
    </row>
    <row r="1018" spans="1:6" ht="38.25">
      <c r="A1018" s="422" t="s">
        <v>4562</v>
      </c>
      <c r="B1018" s="418" t="s">
        <v>11952</v>
      </c>
      <c r="C1018" s="420" t="s">
        <v>86</v>
      </c>
      <c r="D1018" s="423">
        <v>37.520000000000003</v>
      </c>
      <c r="F1018" s="444" t="str">
        <f t="shared" si="15"/>
        <v>74045/002</v>
      </c>
    </row>
    <row r="1019" spans="1:6">
      <c r="A1019" s="389">
        <v>81</v>
      </c>
      <c r="B1019" s="419" t="s">
        <v>2937</v>
      </c>
      <c r="C1019" s="421"/>
      <c r="D1019" s="425"/>
      <c r="F1019" s="444" t="str">
        <f t="shared" si="15"/>
        <v>81</v>
      </c>
    </row>
    <row r="1020" spans="1:6" ht="51">
      <c r="A1020" s="390">
        <v>84042</v>
      </c>
      <c r="B1020" s="418" t="s">
        <v>8326</v>
      </c>
      <c r="C1020" s="420" t="s">
        <v>86</v>
      </c>
      <c r="D1020" s="423">
        <v>135.07</v>
      </c>
      <c r="F1020" s="444" t="str">
        <f t="shared" si="15"/>
        <v>84042</v>
      </c>
    </row>
    <row r="1021" spans="1:6" ht="51">
      <c r="A1021" s="389">
        <v>84043</v>
      </c>
      <c r="B1021" s="419" t="s">
        <v>11953</v>
      </c>
      <c r="C1021" s="421" t="s">
        <v>86</v>
      </c>
      <c r="D1021" s="425">
        <v>122.3</v>
      </c>
      <c r="F1021" s="444" t="str">
        <f t="shared" si="15"/>
        <v>84043</v>
      </c>
    </row>
    <row r="1022" spans="1:6">
      <c r="A1022" s="390">
        <v>83</v>
      </c>
      <c r="B1022" s="418" t="s">
        <v>2938</v>
      </c>
      <c r="C1022" s="420"/>
      <c r="D1022" s="423"/>
      <c r="F1022" s="444" t="str">
        <f t="shared" si="15"/>
        <v>83</v>
      </c>
    </row>
    <row r="1023" spans="1:6" ht="51">
      <c r="A1023" s="389">
        <v>84044</v>
      </c>
      <c r="B1023" s="419" t="s">
        <v>8327</v>
      </c>
      <c r="C1023" s="421" t="s">
        <v>86</v>
      </c>
      <c r="D1023" s="425">
        <v>45.78</v>
      </c>
      <c r="F1023" s="444" t="str">
        <f t="shared" si="15"/>
        <v>84044</v>
      </c>
    </row>
    <row r="1024" spans="1:6" ht="38.25">
      <c r="A1024" s="390">
        <v>84045</v>
      </c>
      <c r="B1024" s="418" t="s">
        <v>8328</v>
      </c>
      <c r="C1024" s="420" t="s">
        <v>86</v>
      </c>
      <c r="D1024" s="423">
        <v>24.26</v>
      </c>
      <c r="F1024" s="444" t="str">
        <f t="shared" si="15"/>
        <v>84045</v>
      </c>
    </row>
    <row r="1025" spans="1:6">
      <c r="A1025" s="389">
        <v>84</v>
      </c>
      <c r="B1025" s="419" t="s">
        <v>2939</v>
      </c>
      <c r="C1025" s="421"/>
      <c r="D1025" s="425"/>
      <c r="F1025" s="444" t="str">
        <f t="shared" si="15"/>
        <v>84</v>
      </c>
    </row>
    <row r="1026" spans="1:6" ht="25.5">
      <c r="A1026" s="390">
        <v>72104</v>
      </c>
      <c r="B1026" s="418" t="s">
        <v>2940</v>
      </c>
      <c r="C1026" s="420" t="s">
        <v>86</v>
      </c>
      <c r="D1026" s="423">
        <v>25.58</v>
      </c>
      <c r="F1026" s="444" t="str">
        <f t="shared" si="15"/>
        <v>72104</v>
      </c>
    </row>
    <row r="1027" spans="1:6" ht="25.5">
      <c r="A1027" s="389">
        <v>72105</v>
      </c>
      <c r="B1027" s="419" t="s">
        <v>2941</v>
      </c>
      <c r="C1027" s="421" t="s">
        <v>86</v>
      </c>
      <c r="D1027" s="425">
        <v>38.729999999999997</v>
      </c>
      <c r="F1027" s="444" t="str">
        <f t="shared" si="15"/>
        <v>72105</v>
      </c>
    </row>
    <row r="1028" spans="1:6" ht="25.5">
      <c r="A1028" s="390">
        <v>84046</v>
      </c>
      <c r="B1028" s="418" t="s">
        <v>2942</v>
      </c>
      <c r="C1028" s="420" t="s">
        <v>86</v>
      </c>
      <c r="D1028" s="423">
        <v>8.65</v>
      </c>
      <c r="F1028" s="444" t="str">
        <f t="shared" si="15"/>
        <v>84046</v>
      </c>
    </row>
    <row r="1029" spans="1:6">
      <c r="A1029" s="389">
        <v>86</v>
      </c>
      <c r="B1029" s="419" t="s">
        <v>2943</v>
      </c>
      <c r="C1029" s="421"/>
      <c r="D1029" s="425"/>
      <c r="F1029" s="444" t="str">
        <f t="shared" si="15"/>
        <v>86</v>
      </c>
    </row>
    <row r="1030" spans="1:6" ht="25.5">
      <c r="A1030" s="390">
        <v>72106</v>
      </c>
      <c r="B1030" s="418" t="s">
        <v>2944</v>
      </c>
      <c r="C1030" s="420" t="s">
        <v>86</v>
      </c>
      <c r="D1030" s="423">
        <v>15.98</v>
      </c>
      <c r="F1030" s="444" t="str">
        <f t="shared" ref="F1030:F1093" si="16">TRIM(A1030)</f>
        <v>72106</v>
      </c>
    </row>
    <row r="1031" spans="1:6" ht="25.5">
      <c r="A1031" s="389">
        <v>72107</v>
      </c>
      <c r="B1031" s="419" t="s">
        <v>2945</v>
      </c>
      <c r="C1031" s="421" t="s">
        <v>86</v>
      </c>
      <c r="D1031" s="425">
        <v>19.45</v>
      </c>
      <c r="F1031" s="444" t="str">
        <f t="shared" si="16"/>
        <v>72107</v>
      </c>
    </row>
    <row r="1032" spans="1:6">
      <c r="A1032" s="390">
        <v>87</v>
      </c>
      <c r="B1032" s="418" t="s">
        <v>2946</v>
      </c>
      <c r="C1032" s="420"/>
      <c r="D1032" s="423"/>
      <c r="F1032" s="444" t="str">
        <f t="shared" si="16"/>
        <v>87</v>
      </c>
    </row>
    <row r="1033" spans="1:6">
      <c r="A1033" s="389">
        <v>73868</v>
      </c>
      <c r="B1033" s="419" t="s">
        <v>8329</v>
      </c>
      <c r="C1033" s="421"/>
      <c r="D1033" s="425"/>
      <c r="F1033" s="444" t="str">
        <f t="shared" si="16"/>
        <v>73868</v>
      </c>
    </row>
    <row r="1034" spans="1:6" ht="25.5">
      <c r="A1034" s="422" t="s">
        <v>4563</v>
      </c>
      <c r="B1034" s="418" t="s">
        <v>2947</v>
      </c>
      <c r="C1034" s="420" t="s">
        <v>86</v>
      </c>
      <c r="D1034" s="423">
        <v>27.14</v>
      </c>
      <c r="F1034" s="444" t="str">
        <f t="shared" si="16"/>
        <v>73868/001</v>
      </c>
    </row>
    <row r="1035" spans="1:6">
      <c r="A1035" s="389">
        <v>88</v>
      </c>
      <c r="B1035" s="419" t="s">
        <v>2948</v>
      </c>
      <c r="C1035" s="421"/>
      <c r="D1035" s="425"/>
      <c r="F1035" s="444" t="str">
        <f t="shared" si="16"/>
        <v>88</v>
      </c>
    </row>
    <row r="1036" spans="1:6" ht="25.5">
      <c r="A1036" s="390">
        <v>68058</v>
      </c>
      <c r="B1036" s="418" t="s">
        <v>2949</v>
      </c>
      <c r="C1036" s="420" t="s">
        <v>86</v>
      </c>
      <c r="D1036" s="423">
        <v>70.650000000000006</v>
      </c>
      <c r="F1036" s="444" t="str">
        <f t="shared" si="16"/>
        <v>68058</v>
      </c>
    </row>
    <row r="1037" spans="1:6" ht="25.5">
      <c r="A1037" s="389">
        <v>74098</v>
      </c>
      <c r="B1037" s="419" t="s">
        <v>8330</v>
      </c>
      <c r="C1037" s="421"/>
      <c r="D1037" s="425"/>
      <c r="F1037" s="444" t="str">
        <f t="shared" si="16"/>
        <v>74098</v>
      </c>
    </row>
    <row r="1038" spans="1:6" ht="25.5">
      <c r="A1038" s="422" t="s">
        <v>4564</v>
      </c>
      <c r="B1038" s="418" t="s">
        <v>8331</v>
      </c>
      <c r="C1038" s="420" t="s">
        <v>86</v>
      </c>
      <c r="D1038" s="423">
        <v>25.59</v>
      </c>
      <c r="F1038" s="444" t="str">
        <f t="shared" si="16"/>
        <v>74098/001</v>
      </c>
    </row>
    <row r="1039" spans="1:6">
      <c r="A1039" s="389">
        <v>252</v>
      </c>
      <c r="B1039" s="419" t="s">
        <v>2950</v>
      </c>
      <c r="C1039" s="421"/>
      <c r="D1039" s="425"/>
      <c r="F1039" s="444" t="str">
        <f t="shared" si="16"/>
        <v>252</v>
      </c>
    </row>
    <row r="1040" spans="1:6" ht="38.25">
      <c r="A1040" s="390">
        <v>41619</v>
      </c>
      <c r="B1040" s="418" t="s">
        <v>8332</v>
      </c>
      <c r="C1040" s="420" t="s">
        <v>82</v>
      </c>
      <c r="D1040" s="423">
        <v>34.880000000000003</v>
      </c>
      <c r="F1040" s="444" t="str">
        <f t="shared" si="16"/>
        <v>41619</v>
      </c>
    </row>
    <row r="1041" spans="1:6">
      <c r="A1041" s="389">
        <v>291</v>
      </c>
      <c r="B1041" s="419" t="s">
        <v>2951</v>
      </c>
      <c r="C1041" s="421"/>
      <c r="D1041" s="425"/>
      <c r="F1041" s="444" t="str">
        <f t="shared" si="16"/>
        <v>291</v>
      </c>
    </row>
    <row r="1042" spans="1:6" ht="76.5">
      <c r="A1042" s="390">
        <v>72110</v>
      </c>
      <c r="B1042" s="418" t="s">
        <v>8333</v>
      </c>
      <c r="C1042" s="420" t="s">
        <v>82</v>
      </c>
      <c r="D1042" s="423">
        <v>91.45</v>
      </c>
      <c r="F1042" s="444" t="str">
        <f t="shared" si="16"/>
        <v>72110</v>
      </c>
    </row>
    <row r="1043" spans="1:6" ht="76.5">
      <c r="A1043" s="389">
        <v>72111</v>
      </c>
      <c r="B1043" s="419" t="s">
        <v>8334</v>
      </c>
      <c r="C1043" s="421" t="s">
        <v>82</v>
      </c>
      <c r="D1043" s="425">
        <v>100.01</v>
      </c>
      <c r="F1043" s="444" t="str">
        <f t="shared" si="16"/>
        <v>72111</v>
      </c>
    </row>
    <row r="1044" spans="1:6" ht="76.5">
      <c r="A1044" s="390">
        <v>72112</v>
      </c>
      <c r="B1044" s="418" t="s">
        <v>8335</v>
      </c>
      <c r="C1044" s="420" t="s">
        <v>82</v>
      </c>
      <c r="D1044" s="423">
        <v>108.56</v>
      </c>
      <c r="F1044" s="444" t="str">
        <f t="shared" si="16"/>
        <v>72112</v>
      </c>
    </row>
    <row r="1045" spans="1:6" ht="76.5">
      <c r="A1045" s="389">
        <v>72113</v>
      </c>
      <c r="B1045" s="419" t="s">
        <v>8336</v>
      </c>
      <c r="C1045" s="421" t="s">
        <v>82</v>
      </c>
      <c r="D1045" s="425">
        <v>122.14</v>
      </c>
      <c r="F1045" s="444" t="str">
        <f t="shared" si="16"/>
        <v>72113</v>
      </c>
    </row>
    <row r="1046" spans="1:6" ht="76.5">
      <c r="A1046" s="390">
        <v>72114</v>
      </c>
      <c r="B1046" s="418" t="s">
        <v>8337</v>
      </c>
      <c r="C1046" s="420" t="s">
        <v>82</v>
      </c>
      <c r="D1046" s="423">
        <v>135.71</v>
      </c>
      <c r="F1046" s="444" t="str">
        <f t="shared" si="16"/>
        <v>72114</v>
      </c>
    </row>
    <row r="1047" spans="1:6">
      <c r="A1047" s="389">
        <v>73970</v>
      </c>
      <c r="B1047" s="419" t="s">
        <v>8338</v>
      </c>
      <c r="C1047" s="421"/>
      <c r="D1047" s="425"/>
      <c r="F1047" s="444" t="str">
        <f t="shared" si="16"/>
        <v>73970</v>
      </c>
    </row>
    <row r="1048" spans="1:6" ht="25.5">
      <c r="A1048" s="422" t="s">
        <v>4565</v>
      </c>
      <c r="B1048" s="418" t="s">
        <v>2952</v>
      </c>
      <c r="C1048" s="420" t="s">
        <v>54</v>
      </c>
      <c r="D1048" s="423">
        <v>11.23</v>
      </c>
      <c r="F1048" s="444" t="str">
        <f t="shared" si="16"/>
        <v>73970/001</v>
      </c>
    </row>
    <row r="1049" spans="1:6" ht="25.5">
      <c r="A1049" s="424" t="s">
        <v>4566</v>
      </c>
      <c r="B1049" s="419" t="s">
        <v>2953</v>
      </c>
      <c r="C1049" s="421" t="s">
        <v>54</v>
      </c>
      <c r="D1049" s="425">
        <v>9.15</v>
      </c>
      <c r="F1049" s="444" t="str">
        <f t="shared" si="16"/>
        <v>73970/002</v>
      </c>
    </row>
    <row r="1050" spans="1:6">
      <c r="A1050" s="390">
        <v>302</v>
      </c>
      <c r="B1050" s="418" t="s">
        <v>8339</v>
      </c>
      <c r="C1050" s="420"/>
      <c r="D1050" s="423"/>
      <c r="F1050" s="444" t="str">
        <f t="shared" si="16"/>
        <v>302</v>
      </c>
    </row>
    <row r="1051" spans="1:6">
      <c r="A1051" s="389">
        <v>84047</v>
      </c>
      <c r="B1051" s="419" t="s">
        <v>2954</v>
      </c>
      <c r="C1051" s="421" t="s">
        <v>82</v>
      </c>
      <c r="D1051" s="425">
        <v>606.11</v>
      </c>
      <c r="F1051" s="444" t="str">
        <f t="shared" si="16"/>
        <v>84047</v>
      </c>
    </row>
    <row r="1052" spans="1:6" ht="25.5">
      <c r="A1052" s="422" t="s">
        <v>4088</v>
      </c>
      <c r="B1052" s="418" t="s">
        <v>2955</v>
      </c>
      <c r="C1052" s="420"/>
      <c r="D1052" s="423"/>
      <c r="F1052" s="444" t="str">
        <f t="shared" si="16"/>
        <v>DROP</v>
      </c>
    </row>
    <row r="1053" spans="1:6">
      <c r="A1053" s="389">
        <v>26</v>
      </c>
      <c r="B1053" s="419" t="s">
        <v>2956</v>
      </c>
      <c r="C1053" s="421"/>
      <c r="D1053" s="425"/>
      <c r="F1053" s="444" t="str">
        <f t="shared" si="16"/>
        <v>26</v>
      </c>
    </row>
    <row r="1054" spans="1:6">
      <c r="A1054" s="390">
        <v>73891</v>
      </c>
      <c r="B1054" s="418" t="s">
        <v>8340</v>
      </c>
      <c r="C1054" s="420"/>
      <c r="D1054" s="423"/>
      <c r="F1054" s="444" t="str">
        <f t="shared" si="16"/>
        <v>73891</v>
      </c>
    </row>
    <row r="1055" spans="1:6">
      <c r="A1055" s="424" t="s">
        <v>4134</v>
      </c>
      <c r="B1055" s="419" t="s">
        <v>2957</v>
      </c>
      <c r="C1055" s="421" t="s">
        <v>19</v>
      </c>
      <c r="D1055" s="425">
        <v>5.0199999999999996</v>
      </c>
      <c r="F1055" s="444" t="str">
        <f t="shared" si="16"/>
        <v>73891/001</v>
      </c>
    </row>
    <row r="1056" spans="1:6">
      <c r="A1056" s="390">
        <v>27</v>
      </c>
      <c r="B1056" s="418" t="s">
        <v>2958</v>
      </c>
      <c r="C1056" s="420"/>
      <c r="D1056" s="423"/>
      <c r="F1056" s="444" t="str">
        <f t="shared" si="16"/>
        <v>27</v>
      </c>
    </row>
    <row r="1057" spans="1:6">
      <c r="A1057" s="389">
        <v>73882</v>
      </c>
      <c r="B1057" s="419" t="s">
        <v>8341</v>
      </c>
      <c r="C1057" s="421"/>
      <c r="D1057" s="425"/>
      <c r="F1057" s="444" t="str">
        <f t="shared" si="16"/>
        <v>73882</v>
      </c>
    </row>
    <row r="1058" spans="1:6" ht="25.5">
      <c r="A1058" s="422" t="s">
        <v>4567</v>
      </c>
      <c r="B1058" s="418" t="s">
        <v>2959</v>
      </c>
      <c r="C1058" s="420" t="s">
        <v>86</v>
      </c>
      <c r="D1058" s="423">
        <v>25.63</v>
      </c>
      <c r="F1058" s="444" t="str">
        <f t="shared" si="16"/>
        <v>73882/001</v>
      </c>
    </row>
    <row r="1059" spans="1:6" ht="25.5">
      <c r="A1059" s="424" t="s">
        <v>4568</v>
      </c>
      <c r="B1059" s="419" t="s">
        <v>2960</v>
      </c>
      <c r="C1059" s="421" t="s">
        <v>86</v>
      </c>
      <c r="D1059" s="425">
        <v>32</v>
      </c>
      <c r="F1059" s="444" t="str">
        <f t="shared" si="16"/>
        <v>73882/002</v>
      </c>
    </row>
    <row r="1060" spans="1:6" ht="25.5">
      <c r="A1060" s="422" t="s">
        <v>4569</v>
      </c>
      <c r="B1060" s="418" t="s">
        <v>2961</v>
      </c>
      <c r="C1060" s="420" t="s">
        <v>86</v>
      </c>
      <c r="D1060" s="423">
        <v>41.36</v>
      </c>
      <c r="F1060" s="444" t="str">
        <f t="shared" si="16"/>
        <v>73882/003</v>
      </c>
    </row>
    <row r="1061" spans="1:6" ht="25.5">
      <c r="A1061" s="424" t="s">
        <v>4570</v>
      </c>
      <c r="B1061" s="419" t="s">
        <v>2962</v>
      </c>
      <c r="C1061" s="421" t="s">
        <v>86</v>
      </c>
      <c r="D1061" s="425">
        <v>63.81</v>
      </c>
      <c r="F1061" s="444" t="str">
        <f t="shared" si="16"/>
        <v>73882/004</v>
      </c>
    </row>
    <row r="1062" spans="1:6" ht="25.5">
      <c r="A1062" s="422" t="s">
        <v>4571</v>
      </c>
      <c r="B1062" s="418" t="s">
        <v>2963</v>
      </c>
      <c r="C1062" s="420" t="s">
        <v>86</v>
      </c>
      <c r="D1062" s="423">
        <v>80.03</v>
      </c>
      <c r="F1062" s="444" t="str">
        <f t="shared" si="16"/>
        <v>73882/005</v>
      </c>
    </row>
    <row r="1063" spans="1:6" ht="25.5">
      <c r="A1063" s="389">
        <v>83660</v>
      </c>
      <c r="B1063" s="419" t="s">
        <v>2964</v>
      </c>
      <c r="C1063" s="421" t="s">
        <v>52</v>
      </c>
      <c r="D1063" s="425">
        <v>1.87</v>
      </c>
      <c r="F1063" s="444" t="str">
        <f t="shared" si="16"/>
        <v>83660</v>
      </c>
    </row>
    <row r="1064" spans="1:6">
      <c r="A1064" s="390">
        <v>28</v>
      </c>
      <c r="B1064" s="418" t="s">
        <v>2965</v>
      </c>
      <c r="C1064" s="420"/>
      <c r="D1064" s="423"/>
      <c r="F1064" s="444" t="str">
        <f t="shared" si="16"/>
        <v>28</v>
      </c>
    </row>
    <row r="1065" spans="1:6">
      <c r="A1065" s="389">
        <v>73816</v>
      </c>
      <c r="B1065" s="419" t="s">
        <v>8342</v>
      </c>
      <c r="C1065" s="421"/>
      <c r="D1065" s="425"/>
      <c r="F1065" s="444" t="str">
        <f t="shared" si="16"/>
        <v>73816</v>
      </c>
    </row>
    <row r="1066" spans="1:6" ht="25.5">
      <c r="A1066" s="422" t="s">
        <v>4572</v>
      </c>
      <c r="B1066" s="418" t="s">
        <v>8343</v>
      </c>
      <c r="C1066" s="420" t="s">
        <v>86</v>
      </c>
      <c r="D1066" s="423">
        <v>20.56</v>
      </c>
      <c r="F1066" s="444" t="str">
        <f t="shared" si="16"/>
        <v>73816/001</v>
      </c>
    </row>
    <row r="1067" spans="1:6" ht="25.5">
      <c r="A1067" s="424" t="s">
        <v>4573</v>
      </c>
      <c r="B1067" s="419" t="s">
        <v>2966</v>
      </c>
      <c r="C1067" s="421" t="s">
        <v>86</v>
      </c>
      <c r="D1067" s="425">
        <v>15.89</v>
      </c>
      <c r="F1067" s="444" t="str">
        <f t="shared" si="16"/>
        <v>73816/002</v>
      </c>
    </row>
    <row r="1068" spans="1:6">
      <c r="A1068" s="390">
        <v>73881</v>
      </c>
      <c r="B1068" s="418" t="s">
        <v>8344</v>
      </c>
      <c r="C1068" s="420"/>
      <c r="D1068" s="423"/>
      <c r="F1068" s="444" t="str">
        <f t="shared" si="16"/>
        <v>73881</v>
      </c>
    </row>
    <row r="1069" spans="1:6">
      <c r="A1069" s="424" t="s">
        <v>4574</v>
      </c>
      <c r="B1069" s="419" t="s">
        <v>2967</v>
      </c>
      <c r="C1069" s="421" t="s">
        <v>82</v>
      </c>
      <c r="D1069" s="425">
        <v>5.2</v>
      </c>
      <c r="F1069" s="444" t="str">
        <f t="shared" si="16"/>
        <v>73881/001</v>
      </c>
    </row>
    <row r="1070" spans="1:6">
      <c r="A1070" s="422" t="s">
        <v>4575</v>
      </c>
      <c r="B1070" s="418" t="s">
        <v>2968</v>
      </c>
      <c r="C1070" s="420" t="s">
        <v>82</v>
      </c>
      <c r="D1070" s="423">
        <v>7.83</v>
      </c>
      <c r="F1070" s="444" t="str">
        <f t="shared" si="16"/>
        <v>73881/002</v>
      </c>
    </row>
    <row r="1071" spans="1:6">
      <c r="A1071" s="424" t="s">
        <v>4576</v>
      </c>
      <c r="B1071" s="419" t="s">
        <v>2969</v>
      </c>
      <c r="C1071" s="421" t="s">
        <v>82</v>
      </c>
      <c r="D1071" s="425">
        <v>9.5299999999999994</v>
      </c>
      <c r="F1071" s="444" t="str">
        <f t="shared" si="16"/>
        <v>73881/003</v>
      </c>
    </row>
    <row r="1072" spans="1:6">
      <c r="A1072" s="390">
        <v>73883</v>
      </c>
      <c r="B1072" s="418" t="s">
        <v>8345</v>
      </c>
      <c r="C1072" s="420"/>
      <c r="D1072" s="423"/>
      <c r="F1072" s="444" t="str">
        <f t="shared" si="16"/>
        <v>73883</v>
      </c>
    </row>
    <row r="1073" spans="1:6">
      <c r="A1073" s="424" t="s">
        <v>4577</v>
      </c>
      <c r="B1073" s="419" t="s">
        <v>2970</v>
      </c>
      <c r="C1073" s="421" t="s">
        <v>52</v>
      </c>
      <c r="D1073" s="425">
        <v>74.489999999999995</v>
      </c>
      <c r="F1073" s="444" t="str">
        <f t="shared" si="16"/>
        <v>73883/001</v>
      </c>
    </row>
    <row r="1074" spans="1:6">
      <c r="A1074" s="422" t="s">
        <v>4578</v>
      </c>
      <c r="B1074" s="418" t="s">
        <v>2971</v>
      </c>
      <c r="C1074" s="420" t="s">
        <v>52</v>
      </c>
      <c r="D1074" s="423">
        <v>80.94</v>
      </c>
      <c r="F1074" s="444" t="str">
        <f t="shared" si="16"/>
        <v>73883/002</v>
      </c>
    </row>
    <row r="1075" spans="1:6">
      <c r="A1075" s="424" t="s">
        <v>4579</v>
      </c>
      <c r="B1075" s="419" t="s">
        <v>2972</v>
      </c>
      <c r="C1075" s="421" t="s">
        <v>52</v>
      </c>
      <c r="D1075" s="425">
        <v>48</v>
      </c>
      <c r="F1075" s="444" t="str">
        <f t="shared" si="16"/>
        <v>73883/003</v>
      </c>
    </row>
    <row r="1076" spans="1:6">
      <c r="A1076" s="390">
        <v>73902</v>
      </c>
      <c r="B1076" s="418" t="s">
        <v>8346</v>
      </c>
      <c r="C1076" s="420"/>
      <c r="D1076" s="423"/>
      <c r="F1076" s="444" t="str">
        <f t="shared" si="16"/>
        <v>73902</v>
      </c>
    </row>
    <row r="1077" spans="1:6">
      <c r="A1077" s="424" t="s">
        <v>4580</v>
      </c>
      <c r="B1077" s="419" t="s">
        <v>8347</v>
      </c>
      <c r="C1077" s="421" t="s">
        <v>52</v>
      </c>
      <c r="D1077" s="425">
        <v>83.96</v>
      </c>
      <c r="F1077" s="444" t="str">
        <f t="shared" si="16"/>
        <v>73902/001</v>
      </c>
    </row>
    <row r="1078" spans="1:6">
      <c r="A1078" s="390">
        <v>73968</v>
      </c>
      <c r="B1078" s="418" t="s">
        <v>8348</v>
      </c>
      <c r="C1078" s="420"/>
      <c r="D1078" s="423"/>
      <c r="F1078" s="444" t="str">
        <f t="shared" si="16"/>
        <v>73968</v>
      </c>
    </row>
    <row r="1079" spans="1:6" ht="25.5">
      <c r="A1079" s="424" t="s">
        <v>4581</v>
      </c>
      <c r="B1079" s="419" t="s">
        <v>2973</v>
      </c>
      <c r="C1079" s="421" t="s">
        <v>82</v>
      </c>
      <c r="D1079" s="425">
        <v>30.18</v>
      </c>
      <c r="F1079" s="444" t="str">
        <f t="shared" si="16"/>
        <v>73968/001</v>
      </c>
    </row>
    <row r="1080" spans="1:6">
      <c r="A1080" s="390">
        <v>73969</v>
      </c>
      <c r="B1080" s="418" t="s">
        <v>8349</v>
      </c>
      <c r="C1080" s="420"/>
      <c r="D1080" s="423"/>
      <c r="F1080" s="444" t="str">
        <f t="shared" si="16"/>
        <v>73969</v>
      </c>
    </row>
    <row r="1081" spans="1:6" ht="38.25">
      <c r="A1081" s="424" t="s">
        <v>4582</v>
      </c>
      <c r="B1081" s="419" t="s">
        <v>8350</v>
      </c>
      <c r="C1081" s="421" t="s">
        <v>86</v>
      </c>
      <c r="D1081" s="425">
        <v>59.25</v>
      </c>
      <c r="F1081" s="444" t="str">
        <f t="shared" si="16"/>
        <v>73969/001</v>
      </c>
    </row>
    <row r="1082" spans="1:6" ht="25.5">
      <c r="A1082" s="390">
        <v>74017</v>
      </c>
      <c r="B1082" s="418" t="s">
        <v>8351</v>
      </c>
      <c r="C1082" s="420"/>
      <c r="D1082" s="423"/>
      <c r="F1082" s="444" t="str">
        <f t="shared" si="16"/>
        <v>74017</v>
      </c>
    </row>
    <row r="1083" spans="1:6" ht="38.25">
      <c r="A1083" s="424" t="s">
        <v>4583</v>
      </c>
      <c r="B1083" s="419" t="s">
        <v>8352</v>
      </c>
      <c r="C1083" s="421" t="s">
        <v>86</v>
      </c>
      <c r="D1083" s="425">
        <v>35.17</v>
      </c>
      <c r="F1083" s="444" t="str">
        <f t="shared" si="16"/>
        <v>74017/001</v>
      </c>
    </row>
    <row r="1084" spans="1:6" ht="38.25">
      <c r="A1084" s="422" t="s">
        <v>4584</v>
      </c>
      <c r="B1084" s="418" t="s">
        <v>8353</v>
      </c>
      <c r="C1084" s="420" t="s">
        <v>86</v>
      </c>
      <c r="D1084" s="423">
        <v>52.64</v>
      </c>
      <c r="F1084" s="444" t="str">
        <f t="shared" si="16"/>
        <v>74017/002</v>
      </c>
    </row>
    <row r="1085" spans="1:6" ht="25.5">
      <c r="A1085" s="389">
        <v>75029</v>
      </c>
      <c r="B1085" s="419" t="s">
        <v>8354</v>
      </c>
      <c r="C1085" s="421"/>
      <c r="D1085" s="425"/>
      <c r="F1085" s="444" t="str">
        <f t="shared" si="16"/>
        <v>75029</v>
      </c>
    </row>
    <row r="1086" spans="1:6" ht="25.5">
      <c r="A1086" s="422" t="s">
        <v>4585</v>
      </c>
      <c r="B1086" s="418" t="s">
        <v>8355</v>
      </c>
      <c r="C1086" s="420" t="s">
        <v>86</v>
      </c>
      <c r="D1086" s="423">
        <v>36.159999999999997</v>
      </c>
      <c r="F1086" s="444" t="str">
        <f t="shared" si="16"/>
        <v>75029/001</v>
      </c>
    </row>
    <row r="1087" spans="1:6" ht="25.5">
      <c r="A1087" s="389">
        <v>83651</v>
      </c>
      <c r="B1087" s="419" t="s">
        <v>2974</v>
      </c>
      <c r="C1087" s="421" t="s">
        <v>86</v>
      </c>
      <c r="D1087" s="425">
        <v>22.31</v>
      </c>
      <c r="F1087" s="444" t="str">
        <f t="shared" si="16"/>
        <v>83651</v>
      </c>
    </row>
    <row r="1088" spans="1:6" ht="51">
      <c r="A1088" s="390">
        <v>83656</v>
      </c>
      <c r="B1088" s="418" t="s">
        <v>8356</v>
      </c>
      <c r="C1088" s="420" t="s">
        <v>82</v>
      </c>
      <c r="D1088" s="423">
        <v>31.63</v>
      </c>
      <c r="F1088" s="444" t="str">
        <f t="shared" si="16"/>
        <v>83656</v>
      </c>
    </row>
    <row r="1089" spans="1:6" ht="51">
      <c r="A1089" s="389">
        <v>83658</v>
      </c>
      <c r="B1089" s="419" t="s">
        <v>11954</v>
      </c>
      <c r="C1089" s="421" t="s">
        <v>86</v>
      </c>
      <c r="D1089" s="425">
        <v>126.06</v>
      </c>
      <c r="F1089" s="444" t="str">
        <f t="shared" si="16"/>
        <v>83658</v>
      </c>
    </row>
    <row r="1090" spans="1:6" ht="25.5">
      <c r="A1090" s="390">
        <v>83661</v>
      </c>
      <c r="B1090" s="418" t="s">
        <v>2975</v>
      </c>
      <c r="C1090" s="420" t="s">
        <v>86</v>
      </c>
      <c r="D1090" s="423">
        <v>84.96</v>
      </c>
      <c r="F1090" s="444" t="str">
        <f t="shared" si="16"/>
        <v>83661</v>
      </c>
    </row>
    <row r="1091" spans="1:6">
      <c r="A1091" s="389">
        <v>83662</v>
      </c>
      <c r="B1091" s="419" t="s">
        <v>2976</v>
      </c>
      <c r="C1091" s="421" t="s">
        <v>52</v>
      </c>
      <c r="D1091" s="425">
        <v>64.650000000000006</v>
      </c>
      <c r="F1091" s="444" t="str">
        <f t="shared" si="16"/>
        <v>83662</v>
      </c>
    </row>
    <row r="1092" spans="1:6" ht="38.25">
      <c r="A1092" s="390">
        <v>83664</v>
      </c>
      <c r="B1092" s="418" t="s">
        <v>8357</v>
      </c>
      <c r="C1092" s="420" t="s">
        <v>86</v>
      </c>
      <c r="D1092" s="423">
        <v>57.23</v>
      </c>
      <c r="F1092" s="444" t="str">
        <f t="shared" si="16"/>
        <v>83664</v>
      </c>
    </row>
    <row r="1093" spans="1:6">
      <c r="A1093" s="389">
        <v>83665</v>
      </c>
      <c r="B1093" s="419" t="s">
        <v>2977</v>
      </c>
      <c r="C1093" s="421" t="s">
        <v>82</v>
      </c>
      <c r="D1093" s="425">
        <v>5.9</v>
      </c>
      <c r="F1093" s="444" t="str">
        <f t="shared" si="16"/>
        <v>83665</v>
      </c>
    </row>
    <row r="1094" spans="1:6">
      <c r="A1094" s="390">
        <v>83667</v>
      </c>
      <c r="B1094" s="418" t="s">
        <v>2978</v>
      </c>
      <c r="C1094" s="420" t="s">
        <v>52</v>
      </c>
      <c r="D1094" s="423">
        <v>82.3</v>
      </c>
      <c r="F1094" s="444" t="str">
        <f t="shared" ref="F1094:F1157" si="17">TRIM(A1094)</f>
        <v>83667</v>
      </c>
    </row>
    <row r="1095" spans="1:6">
      <c r="A1095" s="389">
        <v>83668</v>
      </c>
      <c r="B1095" s="419" t="s">
        <v>8358</v>
      </c>
      <c r="C1095" s="421" t="s">
        <v>52</v>
      </c>
      <c r="D1095" s="425">
        <v>83.4</v>
      </c>
      <c r="F1095" s="444" t="str">
        <f t="shared" si="17"/>
        <v>83668</v>
      </c>
    </row>
    <row r="1096" spans="1:6">
      <c r="A1096" s="390">
        <v>83669</v>
      </c>
      <c r="B1096" s="418" t="s">
        <v>2979</v>
      </c>
      <c r="C1096" s="420" t="s">
        <v>82</v>
      </c>
      <c r="D1096" s="423">
        <v>8.16</v>
      </c>
      <c r="F1096" s="444" t="str">
        <f t="shared" si="17"/>
        <v>83669</v>
      </c>
    </row>
    <row r="1097" spans="1:6" ht="25.5">
      <c r="A1097" s="389">
        <v>83670</v>
      </c>
      <c r="B1097" s="419" t="s">
        <v>2980</v>
      </c>
      <c r="C1097" s="421" t="s">
        <v>86</v>
      </c>
      <c r="D1097" s="425">
        <v>35.840000000000003</v>
      </c>
      <c r="F1097" s="444" t="str">
        <f t="shared" si="17"/>
        <v>83670</v>
      </c>
    </row>
    <row r="1098" spans="1:6" ht="25.5">
      <c r="A1098" s="390">
        <v>83671</v>
      </c>
      <c r="B1098" s="418" t="s">
        <v>2981</v>
      </c>
      <c r="C1098" s="420" t="s">
        <v>86</v>
      </c>
      <c r="D1098" s="423">
        <v>39.200000000000003</v>
      </c>
      <c r="F1098" s="444" t="str">
        <f t="shared" si="17"/>
        <v>83671</v>
      </c>
    </row>
    <row r="1099" spans="1:6" ht="38.25">
      <c r="A1099" s="389">
        <v>83675</v>
      </c>
      <c r="B1099" s="419" t="s">
        <v>8359</v>
      </c>
      <c r="C1099" s="421" t="s">
        <v>86</v>
      </c>
      <c r="D1099" s="425">
        <v>71.17</v>
      </c>
      <c r="F1099" s="444" t="str">
        <f t="shared" si="17"/>
        <v>83675</v>
      </c>
    </row>
    <row r="1100" spans="1:6" ht="38.25">
      <c r="A1100" s="390">
        <v>83676</v>
      </c>
      <c r="B1100" s="418" t="s">
        <v>8360</v>
      </c>
      <c r="C1100" s="420" t="s">
        <v>86</v>
      </c>
      <c r="D1100" s="423">
        <v>92.23</v>
      </c>
      <c r="F1100" s="444" t="str">
        <f t="shared" si="17"/>
        <v>83676</v>
      </c>
    </row>
    <row r="1101" spans="1:6" ht="38.25">
      <c r="A1101" s="389">
        <v>83677</v>
      </c>
      <c r="B1101" s="419" t="s">
        <v>8361</v>
      </c>
      <c r="C1101" s="421" t="s">
        <v>86</v>
      </c>
      <c r="D1101" s="425">
        <v>114.89</v>
      </c>
      <c r="F1101" s="444" t="str">
        <f t="shared" si="17"/>
        <v>83677</v>
      </c>
    </row>
    <row r="1102" spans="1:6" ht="38.25">
      <c r="A1102" s="390">
        <v>83678</v>
      </c>
      <c r="B1102" s="418" t="s">
        <v>8362</v>
      </c>
      <c r="C1102" s="420" t="s">
        <v>86</v>
      </c>
      <c r="D1102" s="423">
        <v>153.88999999999999</v>
      </c>
      <c r="F1102" s="444" t="str">
        <f t="shared" si="17"/>
        <v>83678</v>
      </c>
    </row>
    <row r="1103" spans="1:6" ht="25.5">
      <c r="A1103" s="389">
        <v>83679</v>
      </c>
      <c r="B1103" s="419" t="s">
        <v>8363</v>
      </c>
      <c r="C1103" s="421" t="s">
        <v>86</v>
      </c>
      <c r="D1103" s="425">
        <v>12.14</v>
      </c>
      <c r="F1103" s="444" t="str">
        <f t="shared" si="17"/>
        <v>83679</v>
      </c>
    </row>
    <row r="1104" spans="1:6" ht="25.5">
      <c r="A1104" s="390">
        <v>83680</v>
      </c>
      <c r="B1104" s="418" t="s">
        <v>8364</v>
      </c>
      <c r="C1104" s="420" t="s">
        <v>86</v>
      </c>
      <c r="D1104" s="423">
        <v>13.92</v>
      </c>
      <c r="F1104" s="444" t="str">
        <f t="shared" si="17"/>
        <v>83680</v>
      </c>
    </row>
    <row r="1105" spans="1:6" ht="25.5">
      <c r="A1105" s="389">
        <v>83681</v>
      </c>
      <c r="B1105" s="419" t="s">
        <v>8365</v>
      </c>
      <c r="C1105" s="421" t="s">
        <v>86</v>
      </c>
      <c r="D1105" s="425">
        <v>15.75</v>
      </c>
      <c r="F1105" s="444" t="str">
        <f t="shared" si="17"/>
        <v>83681</v>
      </c>
    </row>
    <row r="1106" spans="1:6" ht="25.5">
      <c r="A1106" s="390">
        <v>83682</v>
      </c>
      <c r="B1106" s="418" t="s">
        <v>2982</v>
      </c>
      <c r="C1106" s="420" t="s">
        <v>52</v>
      </c>
      <c r="D1106" s="423">
        <v>87.17</v>
      </c>
      <c r="F1106" s="444" t="str">
        <f t="shared" si="17"/>
        <v>83682</v>
      </c>
    </row>
    <row r="1107" spans="1:6" ht="25.5">
      <c r="A1107" s="389">
        <v>83683</v>
      </c>
      <c r="B1107" s="419" t="s">
        <v>2983</v>
      </c>
      <c r="C1107" s="421" t="s">
        <v>52</v>
      </c>
      <c r="D1107" s="425">
        <v>94.9</v>
      </c>
      <c r="F1107" s="444" t="str">
        <f t="shared" si="17"/>
        <v>83683</v>
      </c>
    </row>
    <row r="1108" spans="1:6">
      <c r="A1108" s="390">
        <v>83729</v>
      </c>
      <c r="B1108" s="418" t="s">
        <v>2984</v>
      </c>
      <c r="C1108" s="420" t="s">
        <v>82</v>
      </c>
      <c r="D1108" s="423">
        <v>15.21</v>
      </c>
      <c r="F1108" s="444" t="str">
        <f t="shared" si="17"/>
        <v>83729</v>
      </c>
    </row>
    <row r="1109" spans="1:6">
      <c r="A1109" s="389">
        <v>83739</v>
      </c>
      <c r="B1109" s="419" t="s">
        <v>2985</v>
      </c>
      <c r="C1109" s="421" t="s">
        <v>82</v>
      </c>
      <c r="D1109" s="425">
        <v>5.46</v>
      </c>
      <c r="F1109" s="444" t="str">
        <f t="shared" si="17"/>
        <v>83739</v>
      </c>
    </row>
    <row r="1110" spans="1:6">
      <c r="A1110" s="390">
        <v>29</v>
      </c>
      <c r="B1110" s="418" t="s">
        <v>8366</v>
      </c>
      <c r="C1110" s="420"/>
      <c r="D1110" s="423"/>
      <c r="F1110" s="444" t="str">
        <f t="shared" si="17"/>
        <v>29</v>
      </c>
    </row>
    <row r="1111" spans="1:6">
      <c r="A1111" s="389">
        <v>6454</v>
      </c>
      <c r="B1111" s="419" t="s">
        <v>2986</v>
      </c>
      <c r="C1111" s="421" t="s">
        <v>52</v>
      </c>
      <c r="D1111" s="425">
        <v>112.33</v>
      </c>
      <c r="F1111" s="444" t="str">
        <f t="shared" si="17"/>
        <v>6454</v>
      </c>
    </row>
    <row r="1112" spans="1:6" ht="25.5">
      <c r="A1112" s="390">
        <v>73611</v>
      </c>
      <c r="B1112" s="418" t="s">
        <v>2987</v>
      </c>
      <c r="C1112" s="420" t="s">
        <v>52</v>
      </c>
      <c r="D1112" s="423">
        <v>295.67</v>
      </c>
      <c r="F1112" s="444" t="str">
        <f t="shared" si="17"/>
        <v>73611</v>
      </c>
    </row>
    <row r="1113" spans="1:6" ht="25.5">
      <c r="A1113" s="389">
        <v>73697</v>
      </c>
      <c r="B1113" s="419" t="s">
        <v>2988</v>
      </c>
      <c r="C1113" s="421" t="s">
        <v>52</v>
      </c>
      <c r="D1113" s="425">
        <v>117.47</v>
      </c>
      <c r="F1113" s="444" t="str">
        <f t="shared" si="17"/>
        <v>73697</v>
      </c>
    </row>
    <row r="1114" spans="1:6" ht="25.5">
      <c r="A1114" s="390">
        <v>73698</v>
      </c>
      <c r="B1114" s="418" t="s">
        <v>2989</v>
      </c>
      <c r="C1114" s="420" t="s">
        <v>52</v>
      </c>
      <c r="D1114" s="423">
        <v>158.86000000000001</v>
      </c>
      <c r="F1114" s="444" t="str">
        <f t="shared" si="17"/>
        <v>73698</v>
      </c>
    </row>
    <row r="1115" spans="1:6">
      <c r="A1115" s="389">
        <v>30</v>
      </c>
      <c r="B1115" s="419" t="s">
        <v>2990</v>
      </c>
      <c r="C1115" s="421"/>
      <c r="D1115" s="425"/>
      <c r="F1115" s="444" t="str">
        <f t="shared" si="17"/>
        <v>30</v>
      </c>
    </row>
    <row r="1116" spans="1:6">
      <c r="A1116" s="390">
        <v>73890</v>
      </c>
      <c r="B1116" s="418" t="s">
        <v>8367</v>
      </c>
      <c r="C1116" s="420"/>
      <c r="D1116" s="423"/>
      <c r="F1116" s="444" t="str">
        <f t="shared" si="17"/>
        <v>73890</v>
      </c>
    </row>
    <row r="1117" spans="1:6">
      <c r="A1117" s="424" t="s">
        <v>4586</v>
      </c>
      <c r="B1117" s="419" t="s">
        <v>2991</v>
      </c>
      <c r="C1117" s="421" t="s">
        <v>82</v>
      </c>
      <c r="D1117" s="425">
        <v>122</v>
      </c>
      <c r="F1117" s="444" t="str">
        <f t="shared" si="17"/>
        <v>73890/001</v>
      </c>
    </row>
    <row r="1118" spans="1:6">
      <c r="A1118" s="422" t="s">
        <v>4587</v>
      </c>
      <c r="B1118" s="418" t="s">
        <v>2992</v>
      </c>
      <c r="C1118" s="420" t="s">
        <v>82</v>
      </c>
      <c r="D1118" s="423">
        <v>310.17</v>
      </c>
      <c r="F1118" s="444" t="str">
        <f t="shared" si="17"/>
        <v>73890/002</v>
      </c>
    </row>
    <row r="1119" spans="1:6">
      <c r="A1119" s="389">
        <v>31</v>
      </c>
      <c r="B1119" s="419" t="s">
        <v>2993</v>
      </c>
      <c r="C1119" s="421"/>
      <c r="D1119" s="425"/>
      <c r="F1119" s="444" t="str">
        <f t="shared" si="17"/>
        <v>31</v>
      </c>
    </row>
    <row r="1120" spans="1:6" ht="38.25">
      <c r="A1120" s="390">
        <v>73666</v>
      </c>
      <c r="B1120" s="418" t="s">
        <v>8368</v>
      </c>
      <c r="C1120" s="420" t="s">
        <v>52</v>
      </c>
      <c r="D1120" s="423">
        <v>357.67</v>
      </c>
      <c r="F1120" s="444" t="str">
        <f t="shared" si="17"/>
        <v>73666</v>
      </c>
    </row>
    <row r="1121" spans="1:6">
      <c r="A1121" s="389">
        <v>73842</v>
      </c>
      <c r="B1121" s="419" t="s">
        <v>8369</v>
      </c>
      <c r="C1121" s="421"/>
      <c r="D1121" s="425"/>
      <c r="F1121" s="444" t="str">
        <f t="shared" si="17"/>
        <v>73842</v>
      </c>
    </row>
    <row r="1122" spans="1:6" ht="38.25">
      <c r="A1122" s="422" t="s">
        <v>4588</v>
      </c>
      <c r="B1122" s="418" t="s">
        <v>8370</v>
      </c>
      <c r="C1122" s="420" t="s">
        <v>82</v>
      </c>
      <c r="D1122" s="423">
        <v>137.6</v>
      </c>
      <c r="F1122" s="444" t="str">
        <f t="shared" si="17"/>
        <v>73842/001</v>
      </c>
    </row>
    <row r="1123" spans="1:6" ht="38.25">
      <c r="A1123" s="424" t="s">
        <v>4589</v>
      </c>
      <c r="B1123" s="419" t="s">
        <v>8371</v>
      </c>
      <c r="C1123" s="421" t="s">
        <v>82</v>
      </c>
      <c r="D1123" s="425">
        <v>135.59</v>
      </c>
      <c r="F1123" s="444" t="str">
        <f t="shared" si="17"/>
        <v>73842/002</v>
      </c>
    </row>
    <row r="1124" spans="1:6" ht="38.25">
      <c r="A1124" s="422" t="s">
        <v>4590</v>
      </c>
      <c r="B1124" s="418" t="s">
        <v>8372</v>
      </c>
      <c r="C1124" s="420" t="s">
        <v>82</v>
      </c>
      <c r="D1124" s="423">
        <v>138.84</v>
      </c>
      <c r="F1124" s="444" t="str">
        <f t="shared" si="17"/>
        <v>73842/003</v>
      </c>
    </row>
    <row r="1125" spans="1:6">
      <c r="A1125" s="389">
        <v>73889</v>
      </c>
      <c r="B1125" s="419" t="s">
        <v>8373</v>
      </c>
      <c r="C1125" s="421"/>
      <c r="D1125" s="425"/>
      <c r="F1125" s="444" t="str">
        <f t="shared" si="17"/>
        <v>73889</v>
      </c>
    </row>
    <row r="1126" spans="1:6" ht="38.25">
      <c r="A1126" s="422" t="s">
        <v>4591</v>
      </c>
      <c r="B1126" s="418" t="s">
        <v>8374</v>
      </c>
      <c r="C1126" s="420" t="s">
        <v>52</v>
      </c>
      <c r="D1126" s="423">
        <v>406.81</v>
      </c>
      <c r="F1126" s="444" t="str">
        <f t="shared" si="17"/>
        <v>73889/001</v>
      </c>
    </row>
    <row r="1127" spans="1:6">
      <c r="A1127" s="389">
        <v>32</v>
      </c>
      <c r="B1127" s="419" t="s">
        <v>2994</v>
      </c>
      <c r="C1127" s="421"/>
      <c r="D1127" s="425"/>
      <c r="F1127" s="444" t="str">
        <f t="shared" si="17"/>
        <v>32</v>
      </c>
    </row>
    <row r="1128" spans="1:6">
      <c r="A1128" s="390">
        <v>73843</v>
      </c>
      <c r="B1128" s="418" t="s">
        <v>8375</v>
      </c>
      <c r="C1128" s="420"/>
      <c r="D1128" s="423"/>
      <c r="F1128" s="444" t="str">
        <f t="shared" si="17"/>
        <v>73843</v>
      </c>
    </row>
    <row r="1129" spans="1:6" ht="25.5">
      <c r="A1129" s="424" t="s">
        <v>4592</v>
      </c>
      <c r="B1129" s="419" t="s">
        <v>2995</v>
      </c>
      <c r="C1129" s="421" t="s">
        <v>52</v>
      </c>
      <c r="D1129" s="425">
        <v>274.29000000000002</v>
      </c>
      <c r="F1129" s="444" t="str">
        <f t="shared" si="17"/>
        <v>73843/001</v>
      </c>
    </row>
    <row r="1130" spans="1:6">
      <c r="A1130" s="390">
        <v>73844</v>
      </c>
      <c r="B1130" s="418" t="s">
        <v>8376</v>
      </c>
      <c r="C1130" s="420"/>
      <c r="D1130" s="423"/>
      <c r="F1130" s="444" t="str">
        <f t="shared" si="17"/>
        <v>73844</v>
      </c>
    </row>
    <row r="1131" spans="1:6" ht="25.5">
      <c r="A1131" s="424" t="s">
        <v>4593</v>
      </c>
      <c r="B1131" s="419" t="s">
        <v>2996</v>
      </c>
      <c r="C1131" s="421" t="s">
        <v>52</v>
      </c>
      <c r="D1131" s="425">
        <v>383.15</v>
      </c>
      <c r="F1131" s="444" t="str">
        <f t="shared" si="17"/>
        <v>73844/001</v>
      </c>
    </row>
    <row r="1132" spans="1:6">
      <c r="A1132" s="422" t="s">
        <v>4594</v>
      </c>
      <c r="B1132" s="418" t="s">
        <v>2997</v>
      </c>
      <c r="C1132" s="420" t="s">
        <v>52</v>
      </c>
      <c r="D1132" s="423">
        <v>404.15</v>
      </c>
      <c r="F1132" s="444" t="str">
        <f t="shared" si="17"/>
        <v>73844/002</v>
      </c>
    </row>
    <row r="1133" spans="1:6">
      <c r="A1133" s="389">
        <v>73846</v>
      </c>
      <c r="B1133" s="419" t="s">
        <v>8377</v>
      </c>
      <c r="C1133" s="421"/>
      <c r="D1133" s="425"/>
      <c r="F1133" s="444" t="str">
        <f t="shared" si="17"/>
        <v>73846</v>
      </c>
    </row>
    <row r="1134" spans="1:6" ht="51">
      <c r="A1134" s="422" t="s">
        <v>4595</v>
      </c>
      <c r="B1134" s="418" t="s">
        <v>8378</v>
      </c>
      <c r="C1134" s="420" t="s">
        <v>52</v>
      </c>
      <c r="D1134" s="423">
        <v>241.89</v>
      </c>
      <c r="F1134" s="444" t="str">
        <f t="shared" si="17"/>
        <v>73846/001</v>
      </c>
    </row>
    <row r="1135" spans="1:6" ht="51">
      <c r="A1135" s="424" t="s">
        <v>4596</v>
      </c>
      <c r="B1135" s="419" t="s">
        <v>2998</v>
      </c>
      <c r="C1135" s="421" t="s">
        <v>52</v>
      </c>
      <c r="D1135" s="425">
        <v>92.33</v>
      </c>
      <c r="F1135" s="444" t="str">
        <f t="shared" si="17"/>
        <v>73846/002</v>
      </c>
    </row>
    <row r="1136" spans="1:6" ht="25.5">
      <c r="A1136" s="390">
        <v>35</v>
      </c>
      <c r="B1136" s="418" t="s">
        <v>2999</v>
      </c>
      <c r="C1136" s="420"/>
      <c r="D1136" s="423"/>
      <c r="F1136" s="444" t="str">
        <f t="shared" si="17"/>
        <v>35</v>
      </c>
    </row>
    <row r="1137" spans="1:6" ht="25.5">
      <c r="A1137" s="389">
        <v>83684</v>
      </c>
      <c r="B1137" s="419" t="s">
        <v>8379</v>
      </c>
      <c r="C1137" s="421" t="s">
        <v>86</v>
      </c>
      <c r="D1137" s="425">
        <v>21.86</v>
      </c>
      <c r="F1137" s="444" t="str">
        <f t="shared" si="17"/>
        <v>83684</v>
      </c>
    </row>
    <row r="1138" spans="1:6" ht="25.5">
      <c r="A1138" s="390">
        <v>83685</v>
      </c>
      <c r="B1138" s="418" t="s">
        <v>11955</v>
      </c>
      <c r="C1138" s="420" t="s">
        <v>86</v>
      </c>
      <c r="D1138" s="423">
        <v>38.549999999999997</v>
      </c>
      <c r="F1138" s="444" t="str">
        <f t="shared" si="17"/>
        <v>83685</v>
      </c>
    </row>
    <row r="1139" spans="1:6" ht="25.5">
      <c r="A1139" s="389">
        <v>83686</v>
      </c>
      <c r="B1139" s="419" t="s">
        <v>8380</v>
      </c>
      <c r="C1139" s="421" t="s">
        <v>86</v>
      </c>
      <c r="D1139" s="425">
        <v>23.37</v>
      </c>
      <c r="F1139" s="444" t="str">
        <f t="shared" si="17"/>
        <v>83686</v>
      </c>
    </row>
    <row r="1140" spans="1:6" ht="25.5">
      <c r="A1140" s="390">
        <v>83687</v>
      </c>
      <c r="B1140" s="418" t="s">
        <v>11956</v>
      </c>
      <c r="C1140" s="420" t="s">
        <v>86</v>
      </c>
      <c r="D1140" s="423">
        <v>18.329999999999998</v>
      </c>
      <c r="F1140" s="444" t="str">
        <f t="shared" si="17"/>
        <v>83687</v>
      </c>
    </row>
    <row r="1141" spans="1:6" ht="38.25">
      <c r="A1141" s="389">
        <v>83688</v>
      </c>
      <c r="B1141" s="419" t="s">
        <v>8381</v>
      </c>
      <c r="C1141" s="421" t="s">
        <v>86</v>
      </c>
      <c r="D1141" s="425">
        <v>178.4</v>
      </c>
      <c r="F1141" s="444" t="str">
        <f t="shared" si="17"/>
        <v>83688</v>
      </c>
    </row>
    <row r="1142" spans="1:6" ht="25.5">
      <c r="A1142" s="390">
        <v>83689</v>
      </c>
      <c r="B1142" s="418" t="s">
        <v>3000</v>
      </c>
      <c r="C1142" s="420" t="s">
        <v>86</v>
      </c>
      <c r="D1142" s="423">
        <v>35.26</v>
      </c>
      <c r="F1142" s="444" t="str">
        <f t="shared" si="17"/>
        <v>83689</v>
      </c>
    </row>
    <row r="1143" spans="1:6" ht="38.25">
      <c r="A1143" s="389">
        <v>83690</v>
      </c>
      <c r="B1143" s="419" t="s">
        <v>8382</v>
      </c>
      <c r="C1143" s="421" t="s">
        <v>52</v>
      </c>
      <c r="D1143" s="425">
        <v>356.96</v>
      </c>
      <c r="F1143" s="444" t="str">
        <f t="shared" si="17"/>
        <v>83690</v>
      </c>
    </row>
    <row r="1144" spans="1:6" ht="25.5">
      <c r="A1144" s="390">
        <v>36</v>
      </c>
      <c r="B1144" s="418" t="s">
        <v>3001</v>
      </c>
      <c r="C1144" s="420"/>
      <c r="D1144" s="423"/>
      <c r="F1144" s="444" t="str">
        <f t="shared" si="17"/>
        <v>36</v>
      </c>
    </row>
    <row r="1145" spans="1:6" ht="25.5">
      <c r="A1145" s="389">
        <v>73799</v>
      </c>
      <c r="B1145" s="419" t="s">
        <v>8383</v>
      </c>
      <c r="C1145" s="421"/>
      <c r="D1145" s="425"/>
      <c r="F1145" s="444" t="str">
        <f t="shared" si="17"/>
        <v>73799</v>
      </c>
    </row>
    <row r="1146" spans="1:6" ht="38.25">
      <c r="A1146" s="422" t="s">
        <v>4597</v>
      </c>
      <c r="B1146" s="418" t="s">
        <v>8384</v>
      </c>
      <c r="C1146" s="420" t="s">
        <v>89</v>
      </c>
      <c r="D1146" s="423">
        <v>361.67</v>
      </c>
      <c r="F1146" s="444" t="str">
        <f t="shared" si="17"/>
        <v>73799/001</v>
      </c>
    </row>
    <row r="1147" spans="1:6">
      <c r="A1147" s="389">
        <v>73856</v>
      </c>
      <c r="B1147" s="419" t="s">
        <v>8385</v>
      </c>
      <c r="C1147" s="421"/>
      <c r="D1147" s="425"/>
      <c r="F1147" s="444" t="str">
        <f t="shared" si="17"/>
        <v>73856</v>
      </c>
    </row>
    <row r="1148" spans="1:6" ht="51">
      <c r="A1148" s="422" t="s">
        <v>4598</v>
      </c>
      <c r="B1148" s="418" t="s">
        <v>8386</v>
      </c>
      <c r="C1148" s="420" t="s">
        <v>89</v>
      </c>
      <c r="D1148" s="423">
        <v>434.29</v>
      </c>
      <c r="F1148" s="444" t="str">
        <f t="shared" si="17"/>
        <v>73856/001</v>
      </c>
    </row>
    <row r="1149" spans="1:6" ht="51">
      <c r="A1149" s="424" t="s">
        <v>4599</v>
      </c>
      <c r="B1149" s="419" t="s">
        <v>8387</v>
      </c>
      <c r="C1149" s="421" t="s">
        <v>89</v>
      </c>
      <c r="D1149" s="425">
        <v>715.76</v>
      </c>
      <c r="F1149" s="444" t="str">
        <f t="shared" si="17"/>
        <v>73856/002</v>
      </c>
    </row>
    <row r="1150" spans="1:6" ht="51">
      <c r="A1150" s="422" t="s">
        <v>4600</v>
      </c>
      <c r="B1150" s="418" t="s">
        <v>8388</v>
      </c>
      <c r="C1150" s="420" t="s">
        <v>89</v>
      </c>
      <c r="D1150" s="423">
        <v>1077.0899999999999</v>
      </c>
      <c r="F1150" s="444" t="str">
        <f t="shared" si="17"/>
        <v>73856/003</v>
      </c>
    </row>
    <row r="1151" spans="1:6" ht="51">
      <c r="A1151" s="424" t="s">
        <v>4601</v>
      </c>
      <c r="B1151" s="419" t="s">
        <v>8389</v>
      </c>
      <c r="C1151" s="421" t="s">
        <v>89</v>
      </c>
      <c r="D1151" s="425">
        <v>1523.69</v>
      </c>
      <c r="F1151" s="444" t="str">
        <f t="shared" si="17"/>
        <v>73856/004</v>
      </c>
    </row>
    <row r="1152" spans="1:6" ht="51">
      <c r="A1152" s="422" t="s">
        <v>4602</v>
      </c>
      <c r="B1152" s="418" t="s">
        <v>8390</v>
      </c>
      <c r="C1152" s="420" t="s">
        <v>89</v>
      </c>
      <c r="D1152" s="423">
        <v>2059.89</v>
      </c>
      <c r="F1152" s="444" t="str">
        <f t="shared" si="17"/>
        <v>73856/005</v>
      </c>
    </row>
    <row r="1153" spans="1:6" ht="51">
      <c r="A1153" s="424" t="s">
        <v>4603</v>
      </c>
      <c r="B1153" s="419" t="s">
        <v>8391</v>
      </c>
      <c r="C1153" s="421" t="s">
        <v>89</v>
      </c>
      <c r="D1153" s="425">
        <v>614.17999999999995</v>
      </c>
      <c r="F1153" s="444" t="str">
        <f t="shared" si="17"/>
        <v>73856/006</v>
      </c>
    </row>
    <row r="1154" spans="1:6" ht="51">
      <c r="A1154" s="422" t="s">
        <v>4604</v>
      </c>
      <c r="B1154" s="418" t="s">
        <v>8392</v>
      </c>
      <c r="C1154" s="420" t="s">
        <v>89</v>
      </c>
      <c r="D1154" s="423">
        <v>1017.75</v>
      </c>
      <c r="F1154" s="444" t="str">
        <f t="shared" si="17"/>
        <v>73856/007</v>
      </c>
    </row>
    <row r="1155" spans="1:6" ht="51">
      <c r="A1155" s="424" t="s">
        <v>4605</v>
      </c>
      <c r="B1155" s="419" t="s">
        <v>8393</v>
      </c>
      <c r="C1155" s="421" t="s">
        <v>89</v>
      </c>
      <c r="D1155" s="425">
        <v>1533.63</v>
      </c>
      <c r="F1155" s="444" t="str">
        <f t="shared" si="17"/>
        <v>73856/008</v>
      </c>
    </row>
    <row r="1156" spans="1:6" ht="51">
      <c r="A1156" s="422" t="s">
        <v>4606</v>
      </c>
      <c r="B1156" s="418" t="s">
        <v>8394</v>
      </c>
      <c r="C1156" s="420" t="s">
        <v>89</v>
      </c>
      <c r="D1156" s="423">
        <v>1816.25</v>
      </c>
      <c r="F1156" s="444" t="str">
        <f t="shared" si="17"/>
        <v>73856/009</v>
      </c>
    </row>
    <row r="1157" spans="1:6" ht="51">
      <c r="A1157" s="424" t="s">
        <v>4607</v>
      </c>
      <c r="B1157" s="419" t="s">
        <v>11957</v>
      </c>
      <c r="C1157" s="421" t="s">
        <v>89</v>
      </c>
      <c r="D1157" s="425">
        <v>2926.17</v>
      </c>
      <c r="F1157" s="444" t="str">
        <f t="shared" si="17"/>
        <v>73856/010</v>
      </c>
    </row>
    <row r="1158" spans="1:6" ht="51">
      <c r="A1158" s="422" t="s">
        <v>4608</v>
      </c>
      <c r="B1158" s="418" t="s">
        <v>8395</v>
      </c>
      <c r="C1158" s="420" t="s">
        <v>89</v>
      </c>
      <c r="D1158" s="423">
        <v>793.69</v>
      </c>
      <c r="F1158" s="444" t="str">
        <f t="shared" ref="F1158:F1221" si="18">TRIM(A1158)</f>
        <v>73856/011</v>
      </c>
    </row>
    <row r="1159" spans="1:6" ht="51">
      <c r="A1159" s="424" t="s">
        <v>4609</v>
      </c>
      <c r="B1159" s="419" t="s">
        <v>8396</v>
      </c>
      <c r="C1159" s="421" t="s">
        <v>89</v>
      </c>
      <c r="D1159" s="425">
        <v>1319.33</v>
      </c>
      <c r="F1159" s="444" t="str">
        <f t="shared" si="18"/>
        <v>73856/012</v>
      </c>
    </row>
    <row r="1160" spans="1:6" ht="51">
      <c r="A1160" s="422" t="s">
        <v>4610</v>
      </c>
      <c r="B1160" s="418" t="s">
        <v>8397</v>
      </c>
      <c r="C1160" s="420" t="s">
        <v>89</v>
      </c>
      <c r="D1160" s="423">
        <v>1989.85</v>
      </c>
      <c r="F1160" s="444" t="str">
        <f t="shared" si="18"/>
        <v>73856/013</v>
      </c>
    </row>
    <row r="1161" spans="1:6" ht="51">
      <c r="A1161" s="424" t="s">
        <v>4611</v>
      </c>
      <c r="B1161" s="419" t="s">
        <v>8398</v>
      </c>
      <c r="C1161" s="421" t="s">
        <v>89</v>
      </c>
      <c r="D1161" s="425">
        <v>2812.06</v>
      </c>
      <c r="F1161" s="444" t="str">
        <f t="shared" si="18"/>
        <v>73856/014</v>
      </c>
    </row>
    <row r="1162" spans="1:6" ht="51">
      <c r="A1162" s="422" t="s">
        <v>4612</v>
      </c>
      <c r="B1162" s="418" t="s">
        <v>8399</v>
      </c>
      <c r="C1162" s="420" t="s">
        <v>89</v>
      </c>
      <c r="D1162" s="423">
        <v>3792.56</v>
      </c>
      <c r="F1162" s="444" t="str">
        <f t="shared" si="18"/>
        <v>73856/015</v>
      </c>
    </row>
    <row r="1163" spans="1:6" ht="25.5">
      <c r="A1163" s="389">
        <v>73963</v>
      </c>
      <c r="B1163" s="419" t="s">
        <v>8400</v>
      </c>
      <c r="C1163" s="421"/>
      <c r="D1163" s="425"/>
      <c r="F1163" s="444" t="str">
        <f t="shared" si="18"/>
        <v>73963</v>
      </c>
    </row>
    <row r="1164" spans="1:6" ht="51">
      <c r="A1164" s="422" t="s">
        <v>4613</v>
      </c>
      <c r="B1164" s="418" t="s">
        <v>8401</v>
      </c>
      <c r="C1164" s="420" t="s">
        <v>89</v>
      </c>
      <c r="D1164" s="423">
        <v>238.5</v>
      </c>
      <c r="F1164" s="444" t="str">
        <f t="shared" si="18"/>
        <v>73963/001</v>
      </c>
    </row>
    <row r="1165" spans="1:6" ht="51">
      <c r="A1165" s="424" t="s">
        <v>4614</v>
      </c>
      <c r="B1165" s="419" t="s">
        <v>8402</v>
      </c>
      <c r="C1165" s="421" t="s">
        <v>89</v>
      </c>
      <c r="D1165" s="425">
        <v>302.61</v>
      </c>
      <c r="F1165" s="444" t="str">
        <f t="shared" si="18"/>
        <v>73963/002</v>
      </c>
    </row>
    <row r="1166" spans="1:6" ht="51">
      <c r="A1166" s="422" t="s">
        <v>4615</v>
      </c>
      <c r="B1166" s="418" t="s">
        <v>8403</v>
      </c>
      <c r="C1166" s="420" t="s">
        <v>89</v>
      </c>
      <c r="D1166" s="423">
        <v>206.26</v>
      </c>
      <c r="F1166" s="444" t="str">
        <f t="shared" si="18"/>
        <v>73963/003</v>
      </c>
    </row>
    <row r="1167" spans="1:6" ht="51">
      <c r="A1167" s="424" t="s">
        <v>4616</v>
      </c>
      <c r="B1167" s="419" t="s">
        <v>8404</v>
      </c>
      <c r="C1167" s="421" t="s">
        <v>89</v>
      </c>
      <c r="D1167" s="425">
        <v>812.48</v>
      </c>
      <c r="F1167" s="444" t="str">
        <f t="shared" si="18"/>
        <v>73963/004</v>
      </c>
    </row>
    <row r="1168" spans="1:6" ht="51">
      <c r="A1168" s="422" t="s">
        <v>4617</v>
      </c>
      <c r="B1168" s="418" t="s">
        <v>8405</v>
      </c>
      <c r="C1168" s="420" t="s">
        <v>89</v>
      </c>
      <c r="D1168" s="423">
        <v>886.94</v>
      </c>
      <c r="F1168" s="444" t="str">
        <f t="shared" si="18"/>
        <v>73963/005</v>
      </c>
    </row>
    <row r="1169" spans="1:6" ht="51">
      <c r="A1169" s="424" t="s">
        <v>4618</v>
      </c>
      <c r="B1169" s="419" t="s">
        <v>8406</v>
      </c>
      <c r="C1169" s="421" t="s">
        <v>89</v>
      </c>
      <c r="D1169" s="425">
        <v>1017.82</v>
      </c>
      <c r="F1169" s="444" t="str">
        <f t="shared" si="18"/>
        <v>73963/006</v>
      </c>
    </row>
    <row r="1170" spans="1:6" ht="51">
      <c r="A1170" s="422" t="s">
        <v>4619</v>
      </c>
      <c r="B1170" s="418" t="s">
        <v>8407</v>
      </c>
      <c r="C1170" s="420" t="s">
        <v>89</v>
      </c>
      <c r="D1170" s="423">
        <v>1099.8399999999999</v>
      </c>
      <c r="F1170" s="444" t="str">
        <f t="shared" si="18"/>
        <v>73963/007</v>
      </c>
    </row>
    <row r="1171" spans="1:6" ht="51">
      <c r="A1171" s="424" t="s">
        <v>4620</v>
      </c>
      <c r="B1171" s="419" t="s">
        <v>8408</v>
      </c>
      <c r="C1171" s="421" t="s">
        <v>89</v>
      </c>
      <c r="D1171" s="425">
        <v>1104.7</v>
      </c>
      <c r="F1171" s="444" t="str">
        <f t="shared" si="18"/>
        <v>73963/008</v>
      </c>
    </row>
    <row r="1172" spans="1:6" ht="51">
      <c r="A1172" s="422" t="s">
        <v>4621</v>
      </c>
      <c r="B1172" s="418" t="s">
        <v>8409</v>
      </c>
      <c r="C1172" s="420" t="s">
        <v>89</v>
      </c>
      <c r="D1172" s="423">
        <v>1174.3599999999999</v>
      </c>
      <c r="F1172" s="444" t="str">
        <f t="shared" si="18"/>
        <v>73963/009</v>
      </c>
    </row>
    <row r="1173" spans="1:6" ht="51">
      <c r="A1173" s="424" t="s">
        <v>4622</v>
      </c>
      <c r="B1173" s="419" t="s">
        <v>8410</v>
      </c>
      <c r="C1173" s="421" t="s">
        <v>89</v>
      </c>
      <c r="D1173" s="425">
        <v>1267.3699999999999</v>
      </c>
      <c r="F1173" s="444" t="str">
        <f t="shared" si="18"/>
        <v>73963/010</v>
      </c>
    </row>
    <row r="1174" spans="1:6" ht="51">
      <c r="A1174" s="422" t="s">
        <v>4623</v>
      </c>
      <c r="B1174" s="418" t="s">
        <v>8411</v>
      </c>
      <c r="C1174" s="420" t="s">
        <v>89</v>
      </c>
      <c r="D1174" s="423">
        <v>1373.66</v>
      </c>
      <c r="F1174" s="444" t="str">
        <f t="shared" si="18"/>
        <v>73963/011</v>
      </c>
    </row>
    <row r="1175" spans="1:6" ht="51">
      <c r="A1175" s="424" t="s">
        <v>4624</v>
      </c>
      <c r="B1175" s="419" t="s">
        <v>8412</v>
      </c>
      <c r="C1175" s="421" t="s">
        <v>89</v>
      </c>
      <c r="D1175" s="425">
        <v>1528.02</v>
      </c>
      <c r="F1175" s="444" t="str">
        <f t="shared" si="18"/>
        <v>73963/012</v>
      </c>
    </row>
    <row r="1176" spans="1:6" ht="51">
      <c r="A1176" s="422" t="s">
        <v>4625</v>
      </c>
      <c r="B1176" s="418" t="s">
        <v>8413</v>
      </c>
      <c r="C1176" s="420" t="s">
        <v>89</v>
      </c>
      <c r="D1176" s="423">
        <v>1681.41</v>
      </c>
      <c r="F1176" s="444" t="str">
        <f t="shared" si="18"/>
        <v>73963/013</v>
      </c>
    </row>
    <row r="1177" spans="1:6" ht="51">
      <c r="A1177" s="424" t="s">
        <v>4626</v>
      </c>
      <c r="B1177" s="419" t="s">
        <v>8414</v>
      </c>
      <c r="C1177" s="421" t="s">
        <v>89</v>
      </c>
      <c r="D1177" s="425">
        <v>1784</v>
      </c>
      <c r="F1177" s="444" t="str">
        <f t="shared" si="18"/>
        <v>73963/014</v>
      </c>
    </row>
    <row r="1178" spans="1:6" ht="51">
      <c r="A1178" s="422" t="s">
        <v>4627</v>
      </c>
      <c r="B1178" s="418" t="s">
        <v>8415</v>
      </c>
      <c r="C1178" s="420" t="s">
        <v>89</v>
      </c>
      <c r="D1178" s="423">
        <v>1952.55</v>
      </c>
      <c r="F1178" s="444" t="str">
        <f t="shared" si="18"/>
        <v>73963/015</v>
      </c>
    </row>
    <row r="1179" spans="1:6" ht="51">
      <c r="A1179" s="424" t="s">
        <v>4628</v>
      </c>
      <c r="B1179" s="419" t="s">
        <v>8416</v>
      </c>
      <c r="C1179" s="421" t="s">
        <v>89</v>
      </c>
      <c r="D1179" s="425">
        <v>2090.96</v>
      </c>
      <c r="F1179" s="444" t="str">
        <f t="shared" si="18"/>
        <v>73963/016</v>
      </c>
    </row>
    <row r="1180" spans="1:6" ht="51">
      <c r="A1180" s="422" t="s">
        <v>4629</v>
      </c>
      <c r="B1180" s="418" t="s">
        <v>8417</v>
      </c>
      <c r="C1180" s="420" t="s">
        <v>89</v>
      </c>
      <c r="D1180" s="423">
        <v>2254.54</v>
      </c>
      <c r="F1180" s="444" t="str">
        <f t="shared" si="18"/>
        <v>73963/017</v>
      </c>
    </row>
    <row r="1181" spans="1:6" ht="51">
      <c r="A1181" s="424" t="s">
        <v>4630</v>
      </c>
      <c r="B1181" s="419" t="s">
        <v>8418</v>
      </c>
      <c r="C1181" s="421" t="s">
        <v>89</v>
      </c>
      <c r="D1181" s="425">
        <v>2356.14</v>
      </c>
      <c r="F1181" s="444" t="str">
        <f t="shared" si="18"/>
        <v>73963/018</v>
      </c>
    </row>
    <row r="1182" spans="1:6" ht="51">
      <c r="A1182" s="422" t="s">
        <v>4631</v>
      </c>
      <c r="B1182" s="418" t="s">
        <v>8419</v>
      </c>
      <c r="C1182" s="420" t="s">
        <v>89</v>
      </c>
      <c r="D1182" s="423">
        <v>2509.88</v>
      </c>
      <c r="F1182" s="444" t="str">
        <f t="shared" si="18"/>
        <v>73963/019</v>
      </c>
    </row>
    <row r="1183" spans="1:6" ht="51">
      <c r="A1183" s="424" t="s">
        <v>4632</v>
      </c>
      <c r="B1183" s="419" t="s">
        <v>8420</v>
      </c>
      <c r="C1183" s="421" t="s">
        <v>89</v>
      </c>
      <c r="D1183" s="425">
        <v>2663.04</v>
      </c>
      <c r="F1183" s="444" t="str">
        <f t="shared" si="18"/>
        <v>73963/020</v>
      </c>
    </row>
    <row r="1184" spans="1:6" ht="51">
      <c r="A1184" s="422" t="s">
        <v>4633</v>
      </c>
      <c r="B1184" s="418" t="s">
        <v>8421</v>
      </c>
      <c r="C1184" s="420" t="s">
        <v>89</v>
      </c>
      <c r="D1184" s="423">
        <v>2824.67</v>
      </c>
      <c r="F1184" s="444" t="str">
        <f t="shared" si="18"/>
        <v>73963/021</v>
      </c>
    </row>
    <row r="1185" spans="1:6" ht="51">
      <c r="A1185" s="424" t="s">
        <v>4634</v>
      </c>
      <c r="B1185" s="419" t="s">
        <v>8422</v>
      </c>
      <c r="C1185" s="421" t="s">
        <v>89</v>
      </c>
      <c r="D1185" s="425">
        <v>2977.82</v>
      </c>
      <c r="F1185" s="444" t="str">
        <f t="shared" si="18"/>
        <v>73963/022</v>
      </c>
    </row>
    <row r="1186" spans="1:6" ht="51">
      <c r="A1186" s="422" t="s">
        <v>4635</v>
      </c>
      <c r="B1186" s="418" t="s">
        <v>8423</v>
      </c>
      <c r="C1186" s="420" t="s">
        <v>89</v>
      </c>
      <c r="D1186" s="423">
        <v>3130.98</v>
      </c>
      <c r="F1186" s="444" t="str">
        <f t="shared" si="18"/>
        <v>73963/023</v>
      </c>
    </row>
    <row r="1187" spans="1:6" ht="51">
      <c r="A1187" s="424" t="s">
        <v>4636</v>
      </c>
      <c r="B1187" s="419" t="s">
        <v>8424</v>
      </c>
      <c r="C1187" s="421" t="s">
        <v>89</v>
      </c>
      <c r="D1187" s="425">
        <v>3285.01</v>
      </c>
      <c r="F1187" s="444" t="str">
        <f t="shared" si="18"/>
        <v>73963/024</v>
      </c>
    </row>
    <row r="1188" spans="1:6" ht="51">
      <c r="A1188" s="422" t="s">
        <v>4637</v>
      </c>
      <c r="B1188" s="418" t="s">
        <v>8425</v>
      </c>
      <c r="C1188" s="420" t="s">
        <v>89</v>
      </c>
      <c r="D1188" s="423">
        <v>3438.16</v>
      </c>
      <c r="F1188" s="444" t="str">
        <f t="shared" si="18"/>
        <v>73963/025</v>
      </c>
    </row>
    <row r="1189" spans="1:6" ht="51">
      <c r="A1189" s="424" t="s">
        <v>4638</v>
      </c>
      <c r="B1189" s="419" t="s">
        <v>8426</v>
      </c>
      <c r="C1189" s="421" t="s">
        <v>89</v>
      </c>
      <c r="D1189" s="425">
        <v>3591.91</v>
      </c>
      <c r="F1189" s="444" t="str">
        <f t="shared" si="18"/>
        <v>73963/026</v>
      </c>
    </row>
    <row r="1190" spans="1:6" ht="51">
      <c r="A1190" s="422" t="s">
        <v>4639</v>
      </c>
      <c r="B1190" s="418" t="s">
        <v>8427</v>
      </c>
      <c r="C1190" s="420" t="s">
        <v>89</v>
      </c>
      <c r="D1190" s="423">
        <v>3745.07</v>
      </c>
      <c r="F1190" s="444" t="str">
        <f t="shared" si="18"/>
        <v>73963/027</v>
      </c>
    </row>
    <row r="1191" spans="1:6" ht="63.75">
      <c r="A1191" s="424" t="s">
        <v>4640</v>
      </c>
      <c r="B1191" s="419" t="s">
        <v>8428</v>
      </c>
      <c r="C1191" s="421" t="s">
        <v>89</v>
      </c>
      <c r="D1191" s="425">
        <v>1176.55</v>
      </c>
      <c r="F1191" s="444" t="str">
        <f t="shared" si="18"/>
        <v>73963/028</v>
      </c>
    </row>
    <row r="1192" spans="1:6" ht="63.75">
      <c r="A1192" s="422" t="s">
        <v>4641</v>
      </c>
      <c r="B1192" s="418" t="s">
        <v>8429</v>
      </c>
      <c r="C1192" s="420" t="s">
        <v>89</v>
      </c>
      <c r="D1192" s="423">
        <v>1306.6199999999999</v>
      </c>
      <c r="F1192" s="444" t="str">
        <f t="shared" si="18"/>
        <v>73963/029</v>
      </c>
    </row>
    <row r="1193" spans="1:6" ht="63.75">
      <c r="A1193" s="424" t="s">
        <v>4642</v>
      </c>
      <c r="B1193" s="419" t="s">
        <v>8430</v>
      </c>
      <c r="C1193" s="421" t="s">
        <v>89</v>
      </c>
      <c r="D1193" s="425">
        <v>1401.94</v>
      </c>
      <c r="F1193" s="444" t="str">
        <f t="shared" si="18"/>
        <v>73963/030</v>
      </c>
    </row>
    <row r="1194" spans="1:6" ht="63.75">
      <c r="A1194" s="422" t="s">
        <v>4643</v>
      </c>
      <c r="B1194" s="418" t="s">
        <v>8431</v>
      </c>
      <c r="C1194" s="420" t="s">
        <v>89</v>
      </c>
      <c r="D1194" s="423">
        <v>1407.74</v>
      </c>
      <c r="F1194" s="444" t="str">
        <f t="shared" si="18"/>
        <v>73963/031</v>
      </c>
    </row>
    <row r="1195" spans="1:6" ht="63.75">
      <c r="A1195" s="424" t="s">
        <v>4644</v>
      </c>
      <c r="B1195" s="419" t="s">
        <v>8432</v>
      </c>
      <c r="C1195" s="421" t="s">
        <v>89</v>
      </c>
      <c r="D1195" s="425">
        <v>1424.73</v>
      </c>
      <c r="F1195" s="444" t="str">
        <f t="shared" si="18"/>
        <v>73963/032</v>
      </c>
    </row>
    <row r="1196" spans="1:6" ht="63.75">
      <c r="A1196" s="422" t="s">
        <v>4645</v>
      </c>
      <c r="B1196" s="418" t="s">
        <v>8433</v>
      </c>
      <c r="C1196" s="420" t="s">
        <v>89</v>
      </c>
      <c r="D1196" s="423">
        <v>1579.33</v>
      </c>
      <c r="F1196" s="444" t="str">
        <f t="shared" si="18"/>
        <v>73963/033</v>
      </c>
    </row>
    <row r="1197" spans="1:6" ht="63.75">
      <c r="A1197" s="424" t="s">
        <v>4646</v>
      </c>
      <c r="B1197" s="419" t="s">
        <v>8434</v>
      </c>
      <c r="C1197" s="421" t="s">
        <v>89</v>
      </c>
      <c r="D1197" s="425">
        <v>1678.04</v>
      </c>
      <c r="F1197" s="444" t="str">
        <f t="shared" si="18"/>
        <v>73963/034</v>
      </c>
    </row>
    <row r="1198" spans="1:6" ht="63.75">
      <c r="A1198" s="422" t="s">
        <v>4647</v>
      </c>
      <c r="B1198" s="418" t="s">
        <v>8435</v>
      </c>
      <c r="C1198" s="420" t="s">
        <v>89</v>
      </c>
      <c r="D1198" s="423">
        <v>1832.63</v>
      </c>
      <c r="F1198" s="444" t="str">
        <f t="shared" si="18"/>
        <v>73963/035</v>
      </c>
    </row>
    <row r="1199" spans="1:6" ht="63.75">
      <c r="A1199" s="424" t="s">
        <v>4648</v>
      </c>
      <c r="B1199" s="419" t="s">
        <v>8436</v>
      </c>
      <c r="C1199" s="421" t="s">
        <v>89</v>
      </c>
      <c r="D1199" s="425">
        <v>1987.22</v>
      </c>
      <c r="F1199" s="444" t="str">
        <f t="shared" si="18"/>
        <v>73963/036</v>
      </c>
    </row>
    <row r="1200" spans="1:6" ht="63.75">
      <c r="A1200" s="422" t="s">
        <v>4649</v>
      </c>
      <c r="B1200" s="418" t="s">
        <v>8437</v>
      </c>
      <c r="C1200" s="420" t="s">
        <v>89</v>
      </c>
      <c r="D1200" s="423">
        <v>2090.2600000000002</v>
      </c>
      <c r="F1200" s="444" t="str">
        <f t="shared" si="18"/>
        <v>73963/037</v>
      </c>
    </row>
    <row r="1201" spans="1:6" ht="63.75">
      <c r="A1201" s="424" t="s">
        <v>4650</v>
      </c>
      <c r="B1201" s="419" t="s">
        <v>8438</v>
      </c>
      <c r="C1201" s="421" t="s">
        <v>89</v>
      </c>
      <c r="D1201" s="425">
        <v>2245.38</v>
      </c>
      <c r="F1201" s="444" t="str">
        <f t="shared" si="18"/>
        <v>73963/038</v>
      </c>
    </row>
    <row r="1202" spans="1:6" ht="63.75">
      <c r="A1202" s="422" t="s">
        <v>4651</v>
      </c>
      <c r="B1202" s="418" t="s">
        <v>8439</v>
      </c>
      <c r="C1202" s="420" t="s">
        <v>89</v>
      </c>
      <c r="D1202" s="423">
        <v>2400.3200000000002</v>
      </c>
      <c r="F1202" s="444" t="str">
        <f t="shared" si="18"/>
        <v>73963/039</v>
      </c>
    </row>
    <row r="1203" spans="1:6" ht="63.75">
      <c r="A1203" s="424" t="s">
        <v>4652</v>
      </c>
      <c r="B1203" s="419" t="s">
        <v>8440</v>
      </c>
      <c r="C1203" s="421" t="s">
        <v>89</v>
      </c>
      <c r="D1203" s="425">
        <v>2500.6</v>
      </c>
      <c r="F1203" s="444" t="str">
        <f t="shared" si="18"/>
        <v>73963/040</v>
      </c>
    </row>
    <row r="1204" spans="1:6" ht="63.75">
      <c r="A1204" s="422" t="s">
        <v>4653</v>
      </c>
      <c r="B1204" s="418" t="s">
        <v>8441</v>
      </c>
      <c r="C1204" s="420" t="s">
        <v>89</v>
      </c>
      <c r="D1204" s="423">
        <v>2652.28</v>
      </c>
      <c r="F1204" s="444" t="str">
        <f t="shared" si="18"/>
        <v>73963/041</v>
      </c>
    </row>
    <row r="1205" spans="1:6" ht="63.75">
      <c r="A1205" s="424" t="s">
        <v>4654</v>
      </c>
      <c r="B1205" s="419" t="s">
        <v>8442</v>
      </c>
      <c r="C1205" s="421" t="s">
        <v>89</v>
      </c>
      <c r="D1205" s="425">
        <v>2761.4</v>
      </c>
      <c r="F1205" s="444" t="str">
        <f t="shared" si="18"/>
        <v>73963/042</v>
      </c>
    </row>
    <row r="1206" spans="1:6" ht="63.75">
      <c r="A1206" s="422" t="s">
        <v>4655</v>
      </c>
      <c r="B1206" s="418" t="s">
        <v>8443</v>
      </c>
      <c r="C1206" s="420" t="s">
        <v>89</v>
      </c>
      <c r="D1206" s="423">
        <v>2883.72</v>
      </c>
      <c r="F1206" s="444" t="str">
        <f t="shared" si="18"/>
        <v>73963/043</v>
      </c>
    </row>
    <row r="1207" spans="1:6" ht="63.75">
      <c r="A1207" s="424" t="s">
        <v>4656</v>
      </c>
      <c r="B1207" s="419" t="s">
        <v>8444</v>
      </c>
      <c r="C1207" s="421" t="s">
        <v>89</v>
      </c>
      <c r="D1207" s="425">
        <v>631.6</v>
      </c>
      <c r="F1207" s="444" t="str">
        <f t="shared" si="18"/>
        <v>73963/044</v>
      </c>
    </row>
    <row r="1208" spans="1:6" ht="51">
      <c r="A1208" s="422" t="s">
        <v>4657</v>
      </c>
      <c r="B1208" s="418" t="s">
        <v>8445</v>
      </c>
      <c r="C1208" s="420" t="s">
        <v>89</v>
      </c>
      <c r="D1208" s="423">
        <v>1433.28</v>
      </c>
      <c r="F1208" s="444" t="str">
        <f t="shared" si="18"/>
        <v>73963/045</v>
      </c>
    </row>
    <row r="1209" spans="1:6" ht="51">
      <c r="A1209" s="424" t="s">
        <v>4658</v>
      </c>
      <c r="B1209" s="419" t="s">
        <v>8446</v>
      </c>
      <c r="C1209" s="421" t="s">
        <v>89</v>
      </c>
      <c r="D1209" s="425">
        <v>1476.57</v>
      </c>
      <c r="F1209" s="444" t="str">
        <f t="shared" si="18"/>
        <v>73963/046</v>
      </c>
    </row>
    <row r="1210" spans="1:6" ht="51">
      <c r="A1210" s="422" t="s">
        <v>4659</v>
      </c>
      <c r="B1210" s="418" t="s">
        <v>8447</v>
      </c>
      <c r="C1210" s="420" t="s">
        <v>89</v>
      </c>
      <c r="D1210" s="423">
        <v>1630.28</v>
      </c>
      <c r="F1210" s="444" t="str">
        <f t="shared" si="18"/>
        <v>73963/047</v>
      </c>
    </row>
    <row r="1211" spans="1:6" ht="51">
      <c r="A1211" s="424" t="s">
        <v>4660</v>
      </c>
      <c r="B1211" s="419" t="s">
        <v>8448</v>
      </c>
      <c r="C1211" s="421" t="s">
        <v>89</v>
      </c>
      <c r="D1211" s="425">
        <v>1749.8</v>
      </c>
      <c r="F1211" s="444" t="str">
        <f t="shared" si="18"/>
        <v>73963/048</v>
      </c>
    </row>
    <row r="1212" spans="1:6" ht="25.5">
      <c r="A1212" s="390">
        <v>74124</v>
      </c>
      <c r="B1212" s="418" t="s">
        <v>8449</v>
      </c>
      <c r="C1212" s="420"/>
      <c r="D1212" s="423"/>
      <c r="F1212" s="444" t="str">
        <f t="shared" si="18"/>
        <v>74124</v>
      </c>
    </row>
    <row r="1213" spans="1:6" ht="51">
      <c r="A1213" s="424" t="s">
        <v>4661</v>
      </c>
      <c r="B1213" s="419" t="s">
        <v>8450</v>
      </c>
      <c r="C1213" s="421" t="s">
        <v>89</v>
      </c>
      <c r="D1213" s="425">
        <v>1869.09</v>
      </c>
      <c r="F1213" s="444" t="str">
        <f t="shared" si="18"/>
        <v>74124/001</v>
      </c>
    </row>
    <row r="1214" spans="1:6" ht="51">
      <c r="A1214" s="422" t="s">
        <v>4662</v>
      </c>
      <c r="B1214" s="418" t="s">
        <v>8451</v>
      </c>
      <c r="C1214" s="420" t="s">
        <v>89</v>
      </c>
      <c r="D1214" s="423">
        <v>2141.89</v>
      </c>
      <c r="F1214" s="444" t="str">
        <f t="shared" si="18"/>
        <v>74124/002</v>
      </c>
    </row>
    <row r="1215" spans="1:6" ht="51">
      <c r="A1215" s="424" t="s">
        <v>4663</v>
      </c>
      <c r="B1215" s="419" t="s">
        <v>8452</v>
      </c>
      <c r="C1215" s="421" t="s">
        <v>89</v>
      </c>
      <c r="D1215" s="425">
        <v>2317.21</v>
      </c>
      <c r="F1215" s="444" t="str">
        <f t="shared" si="18"/>
        <v>74124/003</v>
      </c>
    </row>
    <row r="1216" spans="1:6" ht="51">
      <c r="A1216" s="422" t="s">
        <v>4664</v>
      </c>
      <c r="B1216" s="418" t="s">
        <v>8453</v>
      </c>
      <c r="C1216" s="420" t="s">
        <v>89</v>
      </c>
      <c r="D1216" s="423">
        <v>2617.29</v>
      </c>
      <c r="F1216" s="444" t="str">
        <f t="shared" si="18"/>
        <v>74124/004</v>
      </c>
    </row>
    <row r="1217" spans="1:6" ht="51">
      <c r="A1217" s="424" t="s">
        <v>4665</v>
      </c>
      <c r="B1217" s="419" t="s">
        <v>8454</v>
      </c>
      <c r="C1217" s="421" t="s">
        <v>89</v>
      </c>
      <c r="D1217" s="425">
        <v>3071.33</v>
      </c>
      <c r="F1217" s="444" t="str">
        <f t="shared" si="18"/>
        <v>74124/005</v>
      </c>
    </row>
    <row r="1218" spans="1:6" ht="51">
      <c r="A1218" s="422" t="s">
        <v>4666</v>
      </c>
      <c r="B1218" s="418" t="s">
        <v>8455</v>
      </c>
      <c r="C1218" s="420" t="s">
        <v>89</v>
      </c>
      <c r="D1218" s="423">
        <v>3392.26</v>
      </c>
      <c r="F1218" s="444" t="str">
        <f t="shared" si="18"/>
        <v>74124/006</v>
      </c>
    </row>
    <row r="1219" spans="1:6" ht="51">
      <c r="A1219" s="424" t="s">
        <v>4667</v>
      </c>
      <c r="B1219" s="419" t="s">
        <v>8456</v>
      </c>
      <c r="C1219" s="421" t="s">
        <v>89</v>
      </c>
      <c r="D1219" s="425">
        <v>3679.64</v>
      </c>
      <c r="F1219" s="444" t="str">
        <f t="shared" si="18"/>
        <v>74124/007</v>
      </c>
    </row>
    <row r="1220" spans="1:6" ht="51">
      <c r="A1220" s="422" t="s">
        <v>4668</v>
      </c>
      <c r="B1220" s="418" t="s">
        <v>8457</v>
      </c>
      <c r="C1220" s="420" t="s">
        <v>89</v>
      </c>
      <c r="D1220" s="423">
        <v>3978.36</v>
      </c>
      <c r="F1220" s="444" t="str">
        <f t="shared" si="18"/>
        <v>74124/008</v>
      </c>
    </row>
    <row r="1221" spans="1:6">
      <c r="A1221" s="389">
        <v>74162</v>
      </c>
      <c r="B1221" s="419" t="s">
        <v>8458</v>
      </c>
      <c r="C1221" s="421"/>
      <c r="D1221" s="425"/>
      <c r="F1221" s="444" t="str">
        <f t="shared" si="18"/>
        <v>74162</v>
      </c>
    </row>
    <row r="1222" spans="1:6" ht="25.5">
      <c r="A1222" s="422" t="s">
        <v>4669</v>
      </c>
      <c r="B1222" s="418" t="s">
        <v>3002</v>
      </c>
      <c r="C1222" s="420" t="s">
        <v>89</v>
      </c>
      <c r="D1222" s="423">
        <v>86.87</v>
      </c>
      <c r="F1222" s="444" t="str">
        <f t="shared" ref="F1222:F1285" si="19">TRIM(A1222)</f>
        <v>74162/001</v>
      </c>
    </row>
    <row r="1223" spans="1:6">
      <c r="A1223" s="389">
        <v>74206</v>
      </c>
      <c r="B1223" s="419" t="s">
        <v>8459</v>
      </c>
      <c r="C1223" s="421"/>
      <c r="D1223" s="425"/>
      <c r="F1223" s="444" t="str">
        <f t="shared" si="19"/>
        <v>74206</v>
      </c>
    </row>
    <row r="1224" spans="1:6" ht="25.5">
      <c r="A1224" s="422" t="s">
        <v>4670</v>
      </c>
      <c r="B1224" s="418" t="s">
        <v>8460</v>
      </c>
      <c r="C1224" s="420" t="s">
        <v>89</v>
      </c>
      <c r="D1224" s="423">
        <v>1221.8599999999999</v>
      </c>
      <c r="F1224" s="444" t="str">
        <f t="shared" si="19"/>
        <v>74206/001</v>
      </c>
    </row>
    <row r="1225" spans="1:6" ht="25.5">
      <c r="A1225" s="424" t="s">
        <v>4671</v>
      </c>
      <c r="B1225" s="419" t="s">
        <v>8461</v>
      </c>
      <c r="C1225" s="421" t="s">
        <v>89</v>
      </c>
      <c r="D1225" s="425">
        <v>628.02</v>
      </c>
      <c r="F1225" s="444" t="str">
        <f t="shared" si="19"/>
        <v>74206/002</v>
      </c>
    </row>
    <row r="1226" spans="1:6" ht="63.75">
      <c r="A1226" s="390">
        <v>74212</v>
      </c>
      <c r="B1226" s="418" t="s">
        <v>11958</v>
      </c>
      <c r="C1226" s="420"/>
      <c r="D1226" s="423"/>
      <c r="F1226" s="444" t="str">
        <f t="shared" si="19"/>
        <v>74212</v>
      </c>
    </row>
    <row r="1227" spans="1:6" ht="38.25">
      <c r="A1227" s="424" t="s">
        <v>4672</v>
      </c>
      <c r="B1227" s="419" t="s">
        <v>11959</v>
      </c>
      <c r="C1227" s="421" t="s">
        <v>89</v>
      </c>
      <c r="D1227" s="425">
        <v>2902.71</v>
      </c>
      <c r="F1227" s="444" t="str">
        <f t="shared" si="19"/>
        <v>74212/001</v>
      </c>
    </row>
    <row r="1228" spans="1:6" ht="63.75">
      <c r="A1228" s="390">
        <v>74214</v>
      </c>
      <c r="B1228" s="418" t="s">
        <v>11960</v>
      </c>
      <c r="C1228" s="420"/>
      <c r="D1228" s="423"/>
      <c r="F1228" s="444" t="str">
        <f t="shared" si="19"/>
        <v>74214</v>
      </c>
    </row>
    <row r="1229" spans="1:6" ht="38.25">
      <c r="A1229" s="424" t="s">
        <v>4673</v>
      </c>
      <c r="B1229" s="419" t="s">
        <v>8462</v>
      </c>
      <c r="C1229" s="421" t="s">
        <v>89</v>
      </c>
      <c r="D1229" s="425">
        <v>4555.59</v>
      </c>
      <c r="F1229" s="444" t="str">
        <f t="shared" si="19"/>
        <v>74214/001</v>
      </c>
    </row>
    <row r="1230" spans="1:6" ht="38.25">
      <c r="A1230" s="422" t="s">
        <v>4674</v>
      </c>
      <c r="B1230" s="418" t="s">
        <v>8463</v>
      </c>
      <c r="C1230" s="420" t="s">
        <v>89</v>
      </c>
      <c r="D1230" s="423">
        <v>6648.53</v>
      </c>
      <c r="F1230" s="444" t="str">
        <f t="shared" si="19"/>
        <v>74214/002</v>
      </c>
    </row>
    <row r="1231" spans="1:6" ht="25.5">
      <c r="A1231" s="389">
        <v>74224</v>
      </c>
      <c r="B1231" s="419" t="s">
        <v>8464</v>
      </c>
      <c r="C1231" s="421"/>
      <c r="D1231" s="425"/>
      <c r="F1231" s="444" t="str">
        <f t="shared" si="19"/>
        <v>74224</v>
      </c>
    </row>
    <row r="1232" spans="1:6" ht="51">
      <c r="A1232" s="422" t="s">
        <v>4675</v>
      </c>
      <c r="B1232" s="418" t="s">
        <v>8465</v>
      </c>
      <c r="C1232" s="420" t="s">
        <v>89</v>
      </c>
      <c r="D1232" s="423">
        <v>1242.76</v>
      </c>
      <c r="F1232" s="444" t="str">
        <f t="shared" si="19"/>
        <v>74224/001</v>
      </c>
    </row>
    <row r="1233" spans="1:6" ht="38.25">
      <c r="A1233" s="389">
        <v>83621</v>
      </c>
      <c r="B1233" s="419" t="s">
        <v>8466</v>
      </c>
      <c r="C1233" s="421" t="s">
        <v>89</v>
      </c>
      <c r="D1233" s="425">
        <v>71.099999999999994</v>
      </c>
      <c r="F1233" s="444" t="str">
        <f t="shared" si="19"/>
        <v>83621</v>
      </c>
    </row>
    <row r="1234" spans="1:6" ht="51">
      <c r="A1234" s="390">
        <v>83659</v>
      </c>
      <c r="B1234" s="418" t="s">
        <v>8467</v>
      </c>
      <c r="C1234" s="420" t="s">
        <v>89</v>
      </c>
      <c r="D1234" s="423">
        <v>617.86</v>
      </c>
      <c r="F1234" s="444" t="str">
        <f t="shared" si="19"/>
        <v>83659</v>
      </c>
    </row>
    <row r="1235" spans="1:6" ht="25.5">
      <c r="A1235" s="389">
        <v>83691</v>
      </c>
      <c r="B1235" s="419" t="s">
        <v>8468</v>
      </c>
      <c r="C1235" s="421" t="s">
        <v>89</v>
      </c>
      <c r="D1235" s="425">
        <v>276.44</v>
      </c>
      <c r="F1235" s="444" t="str">
        <f t="shared" si="19"/>
        <v>83691</v>
      </c>
    </row>
    <row r="1236" spans="1:6" ht="25.5">
      <c r="A1236" s="390">
        <v>83692</v>
      </c>
      <c r="B1236" s="418" t="s">
        <v>8469</v>
      </c>
      <c r="C1236" s="420" t="s">
        <v>89</v>
      </c>
      <c r="D1236" s="423">
        <v>518.22</v>
      </c>
      <c r="F1236" s="444" t="str">
        <f t="shared" si="19"/>
        <v>83692</v>
      </c>
    </row>
    <row r="1237" spans="1:6" ht="25.5">
      <c r="A1237" s="389">
        <v>83708</v>
      </c>
      <c r="B1237" s="419" t="s">
        <v>8470</v>
      </c>
      <c r="C1237" s="421" t="s">
        <v>89</v>
      </c>
      <c r="D1237" s="425">
        <v>994.07</v>
      </c>
      <c r="F1237" s="444" t="str">
        <f t="shared" si="19"/>
        <v>83708</v>
      </c>
    </row>
    <row r="1238" spans="1:6" ht="25.5">
      <c r="A1238" s="390">
        <v>83709</v>
      </c>
      <c r="B1238" s="418" t="s">
        <v>8471</v>
      </c>
      <c r="C1238" s="420" t="s">
        <v>89</v>
      </c>
      <c r="D1238" s="423">
        <v>1251.8399999999999</v>
      </c>
      <c r="F1238" s="444" t="str">
        <f t="shared" si="19"/>
        <v>83709</v>
      </c>
    </row>
    <row r="1239" spans="1:6" ht="25.5">
      <c r="A1239" s="389">
        <v>83710</v>
      </c>
      <c r="B1239" s="419" t="s">
        <v>8472</v>
      </c>
      <c r="C1239" s="421" t="s">
        <v>89</v>
      </c>
      <c r="D1239" s="425">
        <v>2635.65</v>
      </c>
      <c r="F1239" s="444" t="str">
        <f t="shared" si="19"/>
        <v>83710</v>
      </c>
    </row>
    <row r="1240" spans="1:6" ht="38.25">
      <c r="A1240" s="390">
        <v>83711</v>
      </c>
      <c r="B1240" s="418" t="s">
        <v>8473</v>
      </c>
      <c r="C1240" s="420" t="s">
        <v>89</v>
      </c>
      <c r="D1240" s="423">
        <v>3060.09</v>
      </c>
      <c r="F1240" s="444" t="str">
        <f t="shared" si="19"/>
        <v>83711</v>
      </c>
    </row>
    <row r="1241" spans="1:6" ht="38.25">
      <c r="A1241" s="389">
        <v>83712</v>
      </c>
      <c r="B1241" s="419" t="s">
        <v>8474</v>
      </c>
      <c r="C1241" s="421" t="s">
        <v>89</v>
      </c>
      <c r="D1241" s="425">
        <v>4006.17</v>
      </c>
      <c r="F1241" s="444" t="str">
        <f t="shared" si="19"/>
        <v>83712</v>
      </c>
    </row>
    <row r="1242" spans="1:6" ht="38.25">
      <c r="A1242" s="390">
        <v>83713</v>
      </c>
      <c r="B1242" s="418" t="s">
        <v>8475</v>
      </c>
      <c r="C1242" s="420" t="s">
        <v>89</v>
      </c>
      <c r="D1242" s="423">
        <v>4902.78</v>
      </c>
      <c r="F1242" s="444" t="str">
        <f t="shared" si="19"/>
        <v>83713</v>
      </c>
    </row>
    <row r="1243" spans="1:6" ht="25.5">
      <c r="A1243" s="389">
        <v>83714</v>
      </c>
      <c r="B1243" s="419" t="s">
        <v>3003</v>
      </c>
      <c r="C1243" s="421" t="s">
        <v>86</v>
      </c>
      <c r="D1243" s="425">
        <v>536.1</v>
      </c>
      <c r="F1243" s="444" t="str">
        <f t="shared" si="19"/>
        <v>83714</v>
      </c>
    </row>
    <row r="1244" spans="1:6" ht="25.5">
      <c r="A1244" s="390">
        <v>83715</v>
      </c>
      <c r="B1244" s="418" t="s">
        <v>4343</v>
      </c>
      <c r="C1244" s="420" t="s">
        <v>86</v>
      </c>
      <c r="D1244" s="423">
        <v>540.04</v>
      </c>
      <c r="F1244" s="444" t="str">
        <f t="shared" si="19"/>
        <v>83715</v>
      </c>
    </row>
    <row r="1245" spans="1:6" ht="38.25">
      <c r="A1245" s="389">
        <v>83716</v>
      </c>
      <c r="B1245" s="419" t="s">
        <v>8476</v>
      </c>
      <c r="C1245" s="421" t="s">
        <v>89</v>
      </c>
      <c r="D1245" s="425">
        <v>408.36</v>
      </c>
      <c r="F1245" s="444" t="str">
        <f t="shared" si="19"/>
        <v>83716</v>
      </c>
    </row>
    <row r="1246" spans="1:6">
      <c r="A1246" s="390">
        <v>37</v>
      </c>
      <c r="B1246" s="418" t="s">
        <v>3004</v>
      </c>
      <c r="C1246" s="420"/>
      <c r="D1246" s="423"/>
      <c r="F1246" s="444" t="str">
        <f t="shared" si="19"/>
        <v>37</v>
      </c>
    </row>
    <row r="1247" spans="1:6">
      <c r="A1247" s="389">
        <v>73763</v>
      </c>
      <c r="B1247" s="419" t="s">
        <v>8477</v>
      </c>
      <c r="C1247" s="421"/>
      <c r="D1247" s="425"/>
      <c r="F1247" s="444" t="str">
        <f t="shared" si="19"/>
        <v>73763</v>
      </c>
    </row>
    <row r="1248" spans="1:6" ht="51">
      <c r="A1248" s="422" t="s">
        <v>4676</v>
      </c>
      <c r="B1248" s="418" t="s">
        <v>8478</v>
      </c>
      <c r="C1248" s="420" t="s">
        <v>86</v>
      </c>
      <c r="D1248" s="423">
        <v>97.22</v>
      </c>
      <c r="F1248" s="444" t="str">
        <f t="shared" si="19"/>
        <v>73763/001</v>
      </c>
    </row>
    <row r="1249" spans="1:6" ht="51">
      <c r="A1249" s="424" t="s">
        <v>4677</v>
      </c>
      <c r="B1249" s="419" t="s">
        <v>8479</v>
      </c>
      <c r="C1249" s="421" t="s">
        <v>86</v>
      </c>
      <c r="D1249" s="425">
        <v>79.2</v>
      </c>
      <c r="F1249" s="444" t="str">
        <f t="shared" si="19"/>
        <v>73763/002</v>
      </c>
    </row>
    <row r="1250" spans="1:6" ht="38.25">
      <c r="A1250" s="422" t="s">
        <v>4678</v>
      </c>
      <c r="B1250" s="418" t="s">
        <v>8480</v>
      </c>
      <c r="C1250" s="420" t="s">
        <v>86</v>
      </c>
      <c r="D1250" s="423">
        <v>31.56</v>
      </c>
      <c r="F1250" s="444" t="str">
        <f t="shared" si="19"/>
        <v>73763/003</v>
      </c>
    </row>
    <row r="1251" spans="1:6" ht="38.25">
      <c r="A1251" s="424" t="s">
        <v>4679</v>
      </c>
      <c r="B1251" s="419" t="s">
        <v>8481</v>
      </c>
      <c r="C1251" s="421" t="s">
        <v>86</v>
      </c>
      <c r="D1251" s="425">
        <v>26.46</v>
      </c>
      <c r="F1251" s="444" t="str">
        <f t="shared" si="19"/>
        <v>73763/004</v>
      </c>
    </row>
    <row r="1252" spans="1:6" ht="38.25">
      <c r="A1252" s="422" t="s">
        <v>4680</v>
      </c>
      <c r="B1252" s="418" t="s">
        <v>8482</v>
      </c>
      <c r="C1252" s="420" t="s">
        <v>86</v>
      </c>
      <c r="D1252" s="423">
        <v>19.309999999999999</v>
      </c>
      <c r="F1252" s="444" t="str">
        <f t="shared" si="19"/>
        <v>73763/005</v>
      </c>
    </row>
    <row r="1253" spans="1:6">
      <c r="A1253" s="389">
        <v>73789</v>
      </c>
      <c r="B1253" s="419" t="s">
        <v>8483</v>
      </c>
      <c r="C1253" s="421"/>
      <c r="D1253" s="425"/>
      <c r="F1253" s="444" t="str">
        <f t="shared" si="19"/>
        <v>73789</v>
      </c>
    </row>
    <row r="1254" spans="1:6" ht="38.25">
      <c r="A1254" s="422" t="s">
        <v>4681</v>
      </c>
      <c r="B1254" s="418" t="s">
        <v>8484</v>
      </c>
      <c r="C1254" s="420" t="s">
        <v>86</v>
      </c>
      <c r="D1254" s="423">
        <v>87.6</v>
      </c>
      <c r="F1254" s="444" t="str">
        <f t="shared" si="19"/>
        <v>73789/001</v>
      </c>
    </row>
    <row r="1255" spans="1:6" ht="38.25">
      <c r="A1255" s="424" t="s">
        <v>4682</v>
      </c>
      <c r="B1255" s="419" t="s">
        <v>8485</v>
      </c>
      <c r="C1255" s="421" t="s">
        <v>86</v>
      </c>
      <c r="D1255" s="425">
        <v>59.48</v>
      </c>
      <c r="F1255" s="444" t="str">
        <f t="shared" si="19"/>
        <v>73789/002</v>
      </c>
    </row>
    <row r="1256" spans="1:6">
      <c r="A1256" s="390">
        <v>74012</v>
      </c>
      <c r="B1256" s="418" t="s">
        <v>8486</v>
      </c>
      <c r="C1256" s="420"/>
      <c r="D1256" s="423"/>
      <c r="F1256" s="444" t="str">
        <f t="shared" si="19"/>
        <v>74012</v>
      </c>
    </row>
    <row r="1257" spans="1:6" ht="25.5">
      <c r="A1257" s="424" t="s">
        <v>4683</v>
      </c>
      <c r="B1257" s="419" t="s">
        <v>8487</v>
      </c>
      <c r="C1257" s="421" t="s">
        <v>86</v>
      </c>
      <c r="D1257" s="425">
        <v>34.49</v>
      </c>
      <c r="F1257" s="444" t="str">
        <f t="shared" si="19"/>
        <v>74012/001</v>
      </c>
    </row>
    <row r="1258" spans="1:6">
      <c r="A1258" s="390">
        <v>74208</v>
      </c>
      <c r="B1258" s="418" t="s">
        <v>8488</v>
      </c>
      <c r="C1258" s="420"/>
      <c r="D1258" s="423"/>
      <c r="F1258" s="444" t="str">
        <f t="shared" si="19"/>
        <v>74208</v>
      </c>
    </row>
    <row r="1259" spans="1:6" ht="76.5">
      <c r="A1259" s="424" t="s">
        <v>4684</v>
      </c>
      <c r="B1259" s="419" t="s">
        <v>8489</v>
      </c>
      <c r="C1259" s="421" t="s">
        <v>86</v>
      </c>
      <c r="D1259" s="425">
        <v>76.17</v>
      </c>
      <c r="F1259" s="444" t="str">
        <f t="shared" si="19"/>
        <v>74208/001</v>
      </c>
    </row>
    <row r="1260" spans="1:6">
      <c r="A1260" s="390">
        <v>74211</v>
      </c>
      <c r="B1260" s="418" t="s">
        <v>8490</v>
      </c>
      <c r="C1260" s="420"/>
      <c r="D1260" s="423"/>
      <c r="F1260" s="444" t="str">
        <f t="shared" si="19"/>
        <v>74211</v>
      </c>
    </row>
    <row r="1261" spans="1:6" ht="25.5">
      <c r="A1261" s="424" t="s">
        <v>4685</v>
      </c>
      <c r="B1261" s="419" t="s">
        <v>8491</v>
      </c>
      <c r="C1261" s="421" t="s">
        <v>86</v>
      </c>
      <c r="D1261" s="425">
        <v>34.24</v>
      </c>
      <c r="F1261" s="444" t="str">
        <f t="shared" si="19"/>
        <v>74211/001</v>
      </c>
    </row>
    <row r="1262" spans="1:6">
      <c r="A1262" s="390">
        <v>74223</v>
      </c>
      <c r="B1262" s="418" t="s">
        <v>8492</v>
      </c>
      <c r="C1262" s="420"/>
      <c r="D1262" s="423"/>
      <c r="F1262" s="444" t="str">
        <f t="shared" si="19"/>
        <v>74223</v>
      </c>
    </row>
    <row r="1263" spans="1:6" ht="63.75">
      <c r="A1263" s="424" t="s">
        <v>4135</v>
      </c>
      <c r="B1263" s="419" t="s">
        <v>11961</v>
      </c>
      <c r="C1263" s="421" t="s">
        <v>86</v>
      </c>
      <c r="D1263" s="425">
        <v>32.590000000000003</v>
      </c>
      <c r="F1263" s="444" t="str">
        <f t="shared" si="19"/>
        <v>74223/001</v>
      </c>
    </row>
    <row r="1264" spans="1:6" ht="25.5">
      <c r="A1264" s="422" t="s">
        <v>4686</v>
      </c>
      <c r="B1264" s="418" t="s">
        <v>3005</v>
      </c>
      <c r="C1264" s="420" t="s">
        <v>86</v>
      </c>
      <c r="D1264" s="423">
        <v>39.99</v>
      </c>
      <c r="F1264" s="444" t="str">
        <f t="shared" si="19"/>
        <v>74223/002</v>
      </c>
    </row>
    <row r="1265" spans="1:6">
      <c r="A1265" s="389">
        <v>74237</v>
      </c>
      <c r="B1265" s="419" t="s">
        <v>8493</v>
      </c>
      <c r="C1265" s="421"/>
      <c r="D1265" s="425"/>
      <c r="F1265" s="444" t="str">
        <f t="shared" si="19"/>
        <v>74237</v>
      </c>
    </row>
    <row r="1266" spans="1:6" ht="38.25">
      <c r="A1266" s="422" t="s">
        <v>4687</v>
      </c>
      <c r="B1266" s="418" t="s">
        <v>8494</v>
      </c>
      <c r="C1266" s="420" t="s">
        <v>86</v>
      </c>
      <c r="D1266" s="423">
        <v>24.98</v>
      </c>
      <c r="F1266" s="444" t="str">
        <f t="shared" si="19"/>
        <v>74237/001</v>
      </c>
    </row>
    <row r="1267" spans="1:6" ht="38.25">
      <c r="A1267" s="389">
        <v>79895</v>
      </c>
      <c r="B1267" s="419" t="s">
        <v>8495</v>
      </c>
      <c r="C1267" s="421" t="s">
        <v>19</v>
      </c>
      <c r="D1267" s="425">
        <v>16.39</v>
      </c>
      <c r="F1267" s="444" t="str">
        <f t="shared" si="19"/>
        <v>79895</v>
      </c>
    </row>
    <row r="1268" spans="1:6" ht="25.5">
      <c r="A1268" s="390">
        <v>83717</v>
      </c>
      <c r="B1268" s="418" t="s">
        <v>3006</v>
      </c>
      <c r="C1268" s="420" t="s">
        <v>86</v>
      </c>
      <c r="D1268" s="423">
        <v>13.04</v>
      </c>
      <c r="F1268" s="444" t="str">
        <f t="shared" si="19"/>
        <v>83717</v>
      </c>
    </row>
    <row r="1269" spans="1:6" ht="25.5">
      <c r="A1269" s="389">
        <v>83718</v>
      </c>
      <c r="B1269" s="419" t="s">
        <v>8496</v>
      </c>
      <c r="C1269" s="421" t="s">
        <v>86</v>
      </c>
      <c r="D1269" s="425">
        <v>2.56</v>
      </c>
      <c r="F1269" s="444" t="str">
        <f t="shared" si="19"/>
        <v>83718</v>
      </c>
    </row>
    <row r="1270" spans="1:6" ht="51">
      <c r="A1270" s="390">
        <v>83719</v>
      </c>
      <c r="B1270" s="418" t="s">
        <v>8497</v>
      </c>
      <c r="C1270" s="420" t="s">
        <v>86</v>
      </c>
      <c r="D1270" s="423">
        <v>58.81</v>
      </c>
      <c r="F1270" s="444" t="str">
        <f t="shared" si="19"/>
        <v>83719</v>
      </c>
    </row>
    <row r="1271" spans="1:6" ht="51">
      <c r="A1271" s="389">
        <v>83720</v>
      </c>
      <c r="B1271" s="419" t="s">
        <v>8498</v>
      </c>
      <c r="C1271" s="421" t="s">
        <v>86</v>
      </c>
      <c r="D1271" s="425">
        <v>69.66</v>
      </c>
      <c r="F1271" s="444" t="str">
        <f t="shared" si="19"/>
        <v>83720</v>
      </c>
    </row>
    <row r="1272" spans="1:6" ht="38.25">
      <c r="A1272" s="390">
        <v>83721</v>
      </c>
      <c r="B1272" s="418" t="s">
        <v>8499</v>
      </c>
      <c r="C1272" s="420" t="s">
        <v>86</v>
      </c>
      <c r="D1272" s="423">
        <v>85.27</v>
      </c>
      <c r="F1272" s="444" t="str">
        <f t="shared" si="19"/>
        <v>83721</v>
      </c>
    </row>
    <row r="1273" spans="1:6" ht="51">
      <c r="A1273" s="389">
        <v>83722</v>
      </c>
      <c r="B1273" s="419" t="s">
        <v>8500</v>
      </c>
      <c r="C1273" s="421" t="s">
        <v>86</v>
      </c>
      <c r="D1273" s="425">
        <v>176.04</v>
      </c>
      <c r="F1273" s="444" t="str">
        <f t="shared" si="19"/>
        <v>83722</v>
      </c>
    </row>
    <row r="1274" spans="1:6" ht="51">
      <c r="A1274" s="390">
        <v>83723</v>
      </c>
      <c r="B1274" s="418" t="s">
        <v>8501</v>
      </c>
      <c r="C1274" s="420" t="s">
        <v>86</v>
      </c>
      <c r="D1274" s="423">
        <v>183.22</v>
      </c>
      <c r="F1274" s="444" t="str">
        <f t="shared" si="19"/>
        <v>83723</v>
      </c>
    </row>
    <row r="1275" spans="1:6">
      <c r="A1275" s="424" t="s">
        <v>4089</v>
      </c>
      <c r="B1275" s="419" t="s">
        <v>3007</v>
      </c>
      <c r="C1275" s="421"/>
      <c r="D1275" s="425"/>
      <c r="F1275" s="444" t="str">
        <f t="shared" si="19"/>
        <v>ESCO</v>
      </c>
    </row>
    <row r="1276" spans="1:6">
      <c r="A1276" s="390">
        <v>23</v>
      </c>
      <c r="B1276" s="418" t="s">
        <v>3008</v>
      </c>
      <c r="C1276" s="420"/>
      <c r="D1276" s="423"/>
      <c r="F1276" s="444" t="str">
        <f t="shared" si="19"/>
        <v>23</v>
      </c>
    </row>
    <row r="1277" spans="1:6" ht="25.5">
      <c r="A1277" s="389">
        <v>83769</v>
      </c>
      <c r="B1277" s="419" t="s">
        <v>3009</v>
      </c>
      <c r="C1277" s="421" t="s">
        <v>82</v>
      </c>
      <c r="D1277" s="425">
        <v>8.58</v>
      </c>
      <c r="F1277" s="444" t="str">
        <f t="shared" si="19"/>
        <v>83769</v>
      </c>
    </row>
    <row r="1278" spans="1:6">
      <c r="A1278" s="390">
        <v>83867</v>
      </c>
      <c r="B1278" s="418" t="s">
        <v>3010</v>
      </c>
      <c r="C1278" s="420" t="s">
        <v>82</v>
      </c>
      <c r="D1278" s="423">
        <v>38</v>
      </c>
      <c r="F1278" s="444" t="str">
        <f t="shared" si="19"/>
        <v>83867</v>
      </c>
    </row>
    <row r="1279" spans="1:6">
      <c r="A1279" s="389">
        <v>83868</v>
      </c>
      <c r="B1279" s="419" t="s">
        <v>3011</v>
      </c>
      <c r="C1279" s="421" t="s">
        <v>82</v>
      </c>
      <c r="D1279" s="425">
        <v>54.4</v>
      </c>
      <c r="F1279" s="444" t="str">
        <f t="shared" si="19"/>
        <v>83868</v>
      </c>
    </row>
    <row r="1280" spans="1:6">
      <c r="A1280" s="390">
        <v>24</v>
      </c>
      <c r="B1280" s="418" t="s">
        <v>8502</v>
      </c>
      <c r="C1280" s="420"/>
      <c r="D1280" s="423"/>
      <c r="F1280" s="444" t="str">
        <f t="shared" si="19"/>
        <v>24</v>
      </c>
    </row>
    <row r="1281" spans="1:6" ht="38.25">
      <c r="A1281" s="389">
        <v>73877</v>
      </c>
      <c r="B1281" s="419" t="s">
        <v>8503</v>
      </c>
      <c r="C1281" s="421"/>
      <c r="D1281" s="425"/>
      <c r="F1281" s="444" t="str">
        <f t="shared" si="19"/>
        <v>73877</v>
      </c>
    </row>
    <row r="1282" spans="1:6" ht="25.5">
      <c r="A1282" s="422" t="s">
        <v>4688</v>
      </c>
      <c r="B1282" s="418" t="s">
        <v>3012</v>
      </c>
      <c r="C1282" s="420" t="s">
        <v>82</v>
      </c>
      <c r="D1282" s="423">
        <v>49.36</v>
      </c>
      <c r="F1282" s="444" t="str">
        <f t="shared" si="19"/>
        <v>73877/001</v>
      </c>
    </row>
    <row r="1283" spans="1:6" ht="25.5">
      <c r="A1283" s="424" t="s">
        <v>4689</v>
      </c>
      <c r="B1283" s="419" t="s">
        <v>3013</v>
      </c>
      <c r="C1283" s="421" t="s">
        <v>82</v>
      </c>
      <c r="D1283" s="425">
        <v>35.619999999999997</v>
      </c>
      <c r="F1283" s="444" t="str">
        <f t="shared" si="19"/>
        <v>73877/002</v>
      </c>
    </row>
    <row r="1284" spans="1:6">
      <c r="A1284" s="390">
        <v>25</v>
      </c>
      <c r="B1284" s="418" t="s">
        <v>3014</v>
      </c>
      <c r="C1284" s="420"/>
      <c r="D1284" s="423"/>
      <c r="F1284" s="444" t="str">
        <f t="shared" si="19"/>
        <v>25</v>
      </c>
    </row>
    <row r="1285" spans="1:6" ht="25.5">
      <c r="A1285" s="389">
        <v>83770</v>
      </c>
      <c r="B1285" s="419" t="s">
        <v>3015</v>
      </c>
      <c r="C1285" s="421" t="s">
        <v>82</v>
      </c>
      <c r="D1285" s="425">
        <v>131.87</v>
      </c>
      <c r="F1285" s="444" t="str">
        <f t="shared" si="19"/>
        <v>83770</v>
      </c>
    </row>
    <row r="1286" spans="1:6">
      <c r="A1286" s="390">
        <v>293</v>
      </c>
      <c r="B1286" s="418" t="s">
        <v>3016</v>
      </c>
      <c r="C1286" s="420"/>
      <c r="D1286" s="423"/>
      <c r="F1286" s="444" t="str">
        <f t="shared" ref="F1286:F1349" si="20">TRIM(A1286)</f>
        <v>293</v>
      </c>
    </row>
    <row r="1287" spans="1:6" ht="38.25">
      <c r="A1287" s="389">
        <v>73301</v>
      </c>
      <c r="B1287" s="419" t="s">
        <v>8504</v>
      </c>
      <c r="C1287" s="421" t="s">
        <v>52</v>
      </c>
      <c r="D1287" s="425">
        <v>11.25</v>
      </c>
      <c r="F1287" s="444" t="str">
        <f t="shared" si="20"/>
        <v>73301</v>
      </c>
    </row>
    <row r="1288" spans="1:6">
      <c r="A1288" s="422" t="s">
        <v>4090</v>
      </c>
      <c r="B1288" s="418" t="s">
        <v>3017</v>
      </c>
      <c r="C1288" s="420"/>
      <c r="D1288" s="423"/>
      <c r="F1288" s="444" t="str">
        <f t="shared" si="20"/>
        <v>ESQV</v>
      </c>
    </row>
    <row r="1289" spans="1:6">
      <c r="A1289" s="389">
        <v>89</v>
      </c>
      <c r="B1289" s="419" t="s">
        <v>3018</v>
      </c>
      <c r="C1289" s="421"/>
      <c r="D1289" s="425"/>
      <c r="F1289" s="444" t="str">
        <f t="shared" si="20"/>
        <v>89</v>
      </c>
    </row>
    <row r="1290" spans="1:6" ht="38.25">
      <c r="A1290" s="390">
        <v>7100</v>
      </c>
      <c r="B1290" s="418" t="s">
        <v>11962</v>
      </c>
      <c r="C1290" s="420" t="s">
        <v>82</v>
      </c>
      <c r="D1290" s="423">
        <v>36.5</v>
      </c>
      <c r="F1290" s="444" t="str">
        <f t="shared" si="20"/>
        <v>7100</v>
      </c>
    </row>
    <row r="1291" spans="1:6" ht="38.25">
      <c r="A1291" s="389">
        <v>7101</v>
      </c>
      <c r="B1291" s="419" t="s">
        <v>8505</v>
      </c>
      <c r="C1291" s="421" t="s">
        <v>82</v>
      </c>
      <c r="D1291" s="425">
        <v>37.18</v>
      </c>
      <c r="F1291" s="444" t="str">
        <f t="shared" si="20"/>
        <v>7101</v>
      </c>
    </row>
    <row r="1292" spans="1:6" ht="25.5">
      <c r="A1292" s="390">
        <v>72142</v>
      </c>
      <c r="B1292" s="418" t="s">
        <v>3019</v>
      </c>
      <c r="C1292" s="420" t="s">
        <v>89</v>
      </c>
      <c r="D1292" s="423">
        <v>7.64</v>
      </c>
      <c r="F1292" s="444" t="str">
        <f t="shared" si="20"/>
        <v>72142</v>
      </c>
    </row>
    <row r="1293" spans="1:6">
      <c r="A1293" s="389">
        <v>72143</v>
      </c>
      <c r="B1293" s="419" t="s">
        <v>3020</v>
      </c>
      <c r="C1293" s="421" t="s">
        <v>89</v>
      </c>
      <c r="D1293" s="425">
        <v>36.74</v>
      </c>
      <c r="F1293" s="444" t="str">
        <f t="shared" si="20"/>
        <v>72143</v>
      </c>
    </row>
    <row r="1294" spans="1:6" ht="38.25">
      <c r="A1294" s="390">
        <v>72144</v>
      </c>
      <c r="B1294" s="418" t="s">
        <v>8506</v>
      </c>
      <c r="C1294" s="420" t="s">
        <v>89</v>
      </c>
      <c r="D1294" s="423">
        <v>58.14</v>
      </c>
      <c r="F1294" s="444" t="str">
        <f t="shared" si="20"/>
        <v>72144</v>
      </c>
    </row>
    <row r="1295" spans="1:6" ht="25.5">
      <c r="A1295" s="389">
        <v>72146</v>
      </c>
      <c r="B1295" s="419" t="s">
        <v>8507</v>
      </c>
      <c r="C1295" s="421" t="s">
        <v>89</v>
      </c>
      <c r="D1295" s="425">
        <v>36.06</v>
      </c>
      <c r="F1295" s="444" t="str">
        <f t="shared" si="20"/>
        <v>72146</v>
      </c>
    </row>
    <row r="1296" spans="1:6">
      <c r="A1296" s="390">
        <v>73486</v>
      </c>
      <c r="B1296" s="418" t="s">
        <v>3021</v>
      </c>
      <c r="C1296" s="420" t="s">
        <v>86</v>
      </c>
      <c r="D1296" s="423">
        <v>23.48</v>
      </c>
      <c r="F1296" s="444" t="str">
        <f t="shared" si="20"/>
        <v>73486</v>
      </c>
    </row>
    <row r="1297" spans="1:6">
      <c r="A1297" s="389">
        <v>73880</v>
      </c>
      <c r="B1297" s="419" t="s">
        <v>8508</v>
      </c>
      <c r="C1297" s="421"/>
      <c r="D1297" s="425"/>
      <c r="F1297" s="444" t="str">
        <f t="shared" si="20"/>
        <v>73880</v>
      </c>
    </row>
    <row r="1298" spans="1:6" ht="38.25">
      <c r="A1298" s="422" t="s">
        <v>4690</v>
      </c>
      <c r="B1298" s="418" t="s">
        <v>8509</v>
      </c>
      <c r="C1298" s="420" t="s">
        <v>89</v>
      </c>
      <c r="D1298" s="423">
        <v>469.74</v>
      </c>
      <c r="F1298" s="444" t="str">
        <f t="shared" si="20"/>
        <v>73880/002</v>
      </c>
    </row>
    <row r="1299" spans="1:6" ht="25.5">
      <c r="A1299" s="389">
        <v>73905</v>
      </c>
      <c r="B1299" s="419" t="s">
        <v>8510</v>
      </c>
      <c r="C1299" s="421"/>
      <c r="D1299" s="425"/>
      <c r="F1299" s="444" t="str">
        <f t="shared" si="20"/>
        <v>73905</v>
      </c>
    </row>
    <row r="1300" spans="1:6" ht="25.5">
      <c r="A1300" s="422" t="s">
        <v>4691</v>
      </c>
      <c r="B1300" s="418" t="s">
        <v>3022</v>
      </c>
      <c r="C1300" s="420" t="s">
        <v>89</v>
      </c>
      <c r="D1300" s="423">
        <v>67.27</v>
      </c>
      <c r="F1300" s="444" t="str">
        <f t="shared" si="20"/>
        <v>73905/001</v>
      </c>
    </row>
    <row r="1301" spans="1:6" ht="25.5">
      <c r="A1301" s="424" t="s">
        <v>4692</v>
      </c>
      <c r="B1301" s="419" t="s">
        <v>8511</v>
      </c>
      <c r="C1301" s="421" t="s">
        <v>89</v>
      </c>
      <c r="D1301" s="425">
        <v>56.14</v>
      </c>
      <c r="F1301" s="444" t="str">
        <f t="shared" si="20"/>
        <v>73905/002</v>
      </c>
    </row>
    <row r="1302" spans="1:6">
      <c r="A1302" s="390">
        <v>73906</v>
      </c>
      <c r="B1302" s="418" t="s">
        <v>8512</v>
      </c>
      <c r="C1302" s="420"/>
      <c r="D1302" s="423"/>
      <c r="F1302" s="444" t="str">
        <f t="shared" si="20"/>
        <v>73906</v>
      </c>
    </row>
    <row r="1303" spans="1:6" ht="38.25">
      <c r="A1303" s="424" t="s">
        <v>4693</v>
      </c>
      <c r="B1303" s="419" t="s">
        <v>8513</v>
      </c>
      <c r="C1303" s="421" t="s">
        <v>89</v>
      </c>
      <c r="D1303" s="425">
        <v>630.89</v>
      </c>
      <c r="F1303" s="444" t="str">
        <f t="shared" si="20"/>
        <v>73906/001</v>
      </c>
    </row>
    <row r="1304" spans="1:6" ht="38.25">
      <c r="A1304" s="422" t="s">
        <v>4694</v>
      </c>
      <c r="B1304" s="418" t="s">
        <v>8514</v>
      </c>
      <c r="C1304" s="420" t="s">
        <v>89</v>
      </c>
      <c r="D1304" s="423">
        <v>804.24</v>
      </c>
      <c r="F1304" s="444" t="str">
        <f t="shared" si="20"/>
        <v>73906/003</v>
      </c>
    </row>
    <row r="1305" spans="1:6" ht="38.25">
      <c r="A1305" s="424" t="s">
        <v>4695</v>
      </c>
      <c r="B1305" s="419" t="s">
        <v>8515</v>
      </c>
      <c r="C1305" s="421" t="s">
        <v>89</v>
      </c>
      <c r="D1305" s="425">
        <v>1093.45</v>
      </c>
      <c r="F1305" s="444" t="str">
        <f t="shared" si="20"/>
        <v>73906/004</v>
      </c>
    </row>
    <row r="1306" spans="1:6" ht="38.25">
      <c r="A1306" s="422" t="s">
        <v>4696</v>
      </c>
      <c r="B1306" s="418" t="s">
        <v>8516</v>
      </c>
      <c r="C1306" s="420" t="s">
        <v>89</v>
      </c>
      <c r="D1306" s="423">
        <v>1135.1300000000001</v>
      </c>
      <c r="F1306" s="444" t="str">
        <f t="shared" si="20"/>
        <v>73906/005</v>
      </c>
    </row>
    <row r="1307" spans="1:6" ht="38.25">
      <c r="A1307" s="424" t="s">
        <v>4697</v>
      </c>
      <c r="B1307" s="419" t="s">
        <v>8517</v>
      </c>
      <c r="C1307" s="421" t="s">
        <v>89</v>
      </c>
      <c r="D1307" s="425">
        <v>660.18</v>
      </c>
      <c r="F1307" s="444" t="str">
        <f t="shared" si="20"/>
        <v>73906/006</v>
      </c>
    </row>
    <row r="1308" spans="1:6">
      <c r="A1308" s="390">
        <v>73910</v>
      </c>
      <c r="B1308" s="418" t="s">
        <v>8518</v>
      </c>
      <c r="C1308" s="420"/>
      <c r="D1308" s="423"/>
      <c r="F1308" s="444" t="str">
        <f t="shared" si="20"/>
        <v>73910</v>
      </c>
    </row>
    <row r="1309" spans="1:6" ht="38.25">
      <c r="A1309" s="424" t="s">
        <v>4698</v>
      </c>
      <c r="B1309" s="419" t="s">
        <v>8519</v>
      </c>
      <c r="C1309" s="421" t="s">
        <v>89</v>
      </c>
      <c r="D1309" s="425">
        <v>292.33999999999997</v>
      </c>
      <c r="F1309" s="444" t="str">
        <f t="shared" si="20"/>
        <v>73910/001</v>
      </c>
    </row>
    <row r="1310" spans="1:6" ht="38.25">
      <c r="A1310" s="422" t="s">
        <v>4699</v>
      </c>
      <c r="B1310" s="418" t="s">
        <v>8520</v>
      </c>
      <c r="C1310" s="420" t="s">
        <v>89</v>
      </c>
      <c r="D1310" s="423">
        <v>404.91</v>
      </c>
      <c r="F1310" s="444" t="str">
        <f t="shared" si="20"/>
        <v>73910/002</v>
      </c>
    </row>
    <row r="1311" spans="1:6" ht="38.25">
      <c r="A1311" s="424" t="s">
        <v>4700</v>
      </c>
      <c r="B1311" s="419" t="s">
        <v>8521</v>
      </c>
      <c r="C1311" s="421" t="s">
        <v>89</v>
      </c>
      <c r="D1311" s="425">
        <v>297.20999999999998</v>
      </c>
      <c r="F1311" s="444" t="str">
        <f t="shared" si="20"/>
        <v>73910/003</v>
      </c>
    </row>
    <row r="1312" spans="1:6" ht="38.25">
      <c r="A1312" s="422" t="s">
        <v>4701</v>
      </c>
      <c r="B1312" s="418" t="s">
        <v>8522</v>
      </c>
      <c r="C1312" s="420" t="s">
        <v>89</v>
      </c>
      <c r="D1312" s="423">
        <v>417.42</v>
      </c>
      <c r="F1312" s="444" t="str">
        <f t="shared" si="20"/>
        <v>73910/004</v>
      </c>
    </row>
    <row r="1313" spans="1:6" ht="38.25">
      <c r="A1313" s="424" t="s">
        <v>4702</v>
      </c>
      <c r="B1313" s="419" t="s">
        <v>8523</v>
      </c>
      <c r="C1313" s="421" t="s">
        <v>89</v>
      </c>
      <c r="D1313" s="425">
        <v>302.07</v>
      </c>
      <c r="F1313" s="444" t="str">
        <f t="shared" si="20"/>
        <v>73910/005</v>
      </c>
    </row>
    <row r="1314" spans="1:6" ht="38.25">
      <c r="A1314" s="422" t="s">
        <v>4703</v>
      </c>
      <c r="B1314" s="418" t="s">
        <v>8524</v>
      </c>
      <c r="C1314" s="420" t="s">
        <v>89</v>
      </c>
      <c r="D1314" s="423">
        <v>425.1</v>
      </c>
      <c r="F1314" s="444" t="str">
        <f t="shared" si="20"/>
        <v>73910/006</v>
      </c>
    </row>
    <row r="1315" spans="1:6" ht="38.25">
      <c r="A1315" s="424" t="s">
        <v>4704</v>
      </c>
      <c r="B1315" s="419" t="s">
        <v>8525</v>
      </c>
      <c r="C1315" s="421" t="s">
        <v>89</v>
      </c>
      <c r="D1315" s="425">
        <v>446.14</v>
      </c>
      <c r="F1315" s="444" t="str">
        <f t="shared" si="20"/>
        <v>73910/007</v>
      </c>
    </row>
    <row r="1316" spans="1:6" ht="38.25">
      <c r="A1316" s="422" t="s">
        <v>4705</v>
      </c>
      <c r="B1316" s="418" t="s">
        <v>8526</v>
      </c>
      <c r="C1316" s="420" t="s">
        <v>89</v>
      </c>
      <c r="D1316" s="423">
        <v>430.07</v>
      </c>
      <c r="F1316" s="444" t="str">
        <f t="shared" si="20"/>
        <v>73910/008</v>
      </c>
    </row>
    <row r="1317" spans="1:6" ht="38.25">
      <c r="A1317" s="424" t="s">
        <v>4706</v>
      </c>
      <c r="B1317" s="419" t="s">
        <v>11963</v>
      </c>
      <c r="C1317" s="421" t="s">
        <v>89</v>
      </c>
      <c r="D1317" s="425">
        <v>580.12</v>
      </c>
      <c r="F1317" s="444" t="str">
        <f t="shared" si="20"/>
        <v>73910/009</v>
      </c>
    </row>
    <row r="1318" spans="1:6" ht="38.25">
      <c r="A1318" s="422" t="s">
        <v>4707</v>
      </c>
      <c r="B1318" s="418" t="s">
        <v>8527</v>
      </c>
      <c r="C1318" s="420" t="s">
        <v>89</v>
      </c>
      <c r="D1318" s="423">
        <v>315</v>
      </c>
      <c r="F1318" s="444" t="str">
        <f t="shared" si="20"/>
        <v>73910/010</v>
      </c>
    </row>
    <row r="1319" spans="1:6" ht="38.25">
      <c r="A1319" s="424" t="s">
        <v>4708</v>
      </c>
      <c r="B1319" s="419" t="s">
        <v>8528</v>
      </c>
      <c r="C1319" s="421" t="s">
        <v>89</v>
      </c>
      <c r="D1319" s="425">
        <v>452.7</v>
      </c>
      <c r="F1319" s="444" t="str">
        <f t="shared" si="20"/>
        <v>73910/011</v>
      </c>
    </row>
    <row r="1320" spans="1:6" ht="25.5">
      <c r="A1320" s="390">
        <v>73934</v>
      </c>
      <c r="B1320" s="418" t="s">
        <v>8529</v>
      </c>
      <c r="C1320" s="420"/>
      <c r="D1320" s="423"/>
      <c r="F1320" s="444" t="str">
        <f t="shared" si="20"/>
        <v>73934</v>
      </c>
    </row>
    <row r="1321" spans="1:6" ht="38.25">
      <c r="A1321" s="424" t="s">
        <v>4709</v>
      </c>
      <c r="B1321" s="419" t="s">
        <v>8530</v>
      </c>
      <c r="C1321" s="421" t="s">
        <v>89</v>
      </c>
      <c r="D1321" s="425">
        <v>316.45</v>
      </c>
      <c r="F1321" s="444" t="str">
        <f t="shared" si="20"/>
        <v>73934/001</v>
      </c>
    </row>
    <row r="1322" spans="1:6" ht="38.25">
      <c r="A1322" s="422" t="s">
        <v>4710</v>
      </c>
      <c r="B1322" s="418" t="s">
        <v>8531</v>
      </c>
      <c r="C1322" s="420" t="s">
        <v>89</v>
      </c>
      <c r="D1322" s="423">
        <v>364.74</v>
      </c>
      <c r="F1322" s="444" t="str">
        <f t="shared" si="20"/>
        <v>73934/002</v>
      </c>
    </row>
    <row r="1323" spans="1:6" ht="38.25">
      <c r="A1323" s="424" t="s">
        <v>4711</v>
      </c>
      <c r="B1323" s="419" t="s">
        <v>8532</v>
      </c>
      <c r="C1323" s="421" t="s">
        <v>89</v>
      </c>
      <c r="D1323" s="425">
        <v>358.39</v>
      </c>
      <c r="F1323" s="444" t="str">
        <f t="shared" si="20"/>
        <v>73934/003</v>
      </c>
    </row>
    <row r="1324" spans="1:6">
      <c r="A1324" s="390">
        <v>74139</v>
      </c>
      <c r="B1324" s="418" t="s">
        <v>8533</v>
      </c>
      <c r="C1324" s="420"/>
      <c r="D1324" s="423"/>
      <c r="F1324" s="444" t="str">
        <f t="shared" si="20"/>
        <v>74139</v>
      </c>
    </row>
    <row r="1325" spans="1:6" ht="51">
      <c r="A1325" s="424" t="s">
        <v>4712</v>
      </c>
      <c r="B1325" s="419" t="s">
        <v>8534</v>
      </c>
      <c r="C1325" s="421" t="s">
        <v>89</v>
      </c>
      <c r="D1325" s="425">
        <v>254.65</v>
      </c>
      <c r="F1325" s="444" t="str">
        <f t="shared" si="20"/>
        <v>74139/001</v>
      </c>
    </row>
    <row r="1326" spans="1:6" ht="51">
      <c r="A1326" s="422" t="s">
        <v>4713</v>
      </c>
      <c r="B1326" s="418" t="s">
        <v>8535</v>
      </c>
      <c r="C1326" s="420" t="s">
        <v>89</v>
      </c>
      <c r="D1326" s="423">
        <v>223.56</v>
      </c>
      <c r="F1326" s="444" t="str">
        <f t="shared" si="20"/>
        <v>74139/002</v>
      </c>
    </row>
    <row r="1327" spans="1:6" ht="38.25">
      <c r="A1327" s="389">
        <v>84830</v>
      </c>
      <c r="B1327" s="419" t="s">
        <v>8536</v>
      </c>
      <c r="C1327" s="421" t="s">
        <v>89</v>
      </c>
      <c r="D1327" s="425">
        <v>908.61</v>
      </c>
      <c r="F1327" s="444" t="str">
        <f t="shared" si="20"/>
        <v>84830</v>
      </c>
    </row>
    <row r="1328" spans="1:6" ht="38.25">
      <c r="A1328" s="390">
        <v>84831</v>
      </c>
      <c r="B1328" s="418" t="s">
        <v>8537</v>
      </c>
      <c r="C1328" s="420" t="s">
        <v>89</v>
      </c>
      <c r="D1328" s="423">
        <v>1012.75</v>
      </c>
      <c r="F1328" s="444" t="str">
        <f t="shared" si="20"/>
        <v>84831</v>
      </c>
    </row>
    <row r="1329" spans="1:6" ht="38.25">
      <c r="A1329" s="389">
        <v>84832</v>
      </c>
      <c r="B1329" s="419" t="s">
        <v>8538</v>
      </c>
      <c r="C1329" s="421" t="s">
        <v>89</v>
      </c>
      <c r="D1329" s="425">
        <v>1116.8900000000001</v>
      </c>
      <c r="F1329" s="444" t="str">
        <f t="shared" si="20"/>
        <v>84832</v>
      </c>
    </row>
    <row r="1330" spans="1:6" ht="38.25">
      <c r="A1330" s="390">
        <v>84838</v>
      </c>
      <c r="B1330" s="418" t="s">
        <v>11964</v>
      </c>
      <c r="C1330" s="420" t="s">
        <v>89</v>
      </c>
      <c r="D1330" s="423">
        <v>528.03</v>
      </c>
      <c r="F1330" s="444" t="str">
        <f t="shared" si="20"/>
        <v>84838</v>
      </c>
    </row>
    <row r="1331" spans="1:6" ht="38.25">
      <c r="A1331" s="389">
        <v>84839</v>
      </c>
      <c r="B1331" s="419" t="s">
        <v>8539</v>
      </c>
      <c r="C1331" s="421" t="s">
        <v>89</v>
      </c>
      <c r="D1331" s="425">
        <v>819.2</v>
      </c>
      <c r="F1331" s="444" t="str">
        <f t="shared" si="20"/>
        <v>84839</v>
      </c>
    </row>
    <row r="1332" spans="1:6" ht="38.25">
      <c r="A1332" s="390">
        <v>84840</v>
      </c>
      <c r="B1332" s="418" t="s">
        <v>11965</v>
      </c>
      <c r="C1332" s="420" t="s">
        <v>89</v>
      </c>
      <c r="D1332" s="423">
        <v>535.67999999999995</v>
      </c>
      <c r="F1332" s="444" t="str">
        <f t="shared" si="20"/>
        <v>84840</v>
      </c>
    </row>
    <row r="1333" spans="1:6" ht="38.25">
      <c r="A1333" s="389">
        <v>84841</v>
      </c>
      <c r="B1333" s="419" t="s">
        <v>8540</v>
      </c>
      <c r="C1333" s="421" t="s">
        <v>89</v>
      </c>
      <c r="D1333" s="425">
        <v>690.15</v>
      </c>
      <c r="F1333" s="444" t="str">
        <f t="shared" si="20"/>
        <v>84841</v>
      </c>
    </row>
    <row r="1334" spans="1:6" ht="38.25">
      <c r="A1334" s="390">
        <v>84850</v>
      </c>
      <c r="B1334" s="418" t="s">
        <v>8541</v>
      </c>
      <c r="C1334" s="420" t="s">
        <v>89</v>
      </c>
      <c r="D1334" s="423">
        <v>850.18</v>
      </c>
      <c r="F1334" s="444" t="str">
        <f t="shared" si="20"/>
        <v>84850</v>
      </c>
    </row>
    <row r="1335" spans="1:6" ht="25.5">
      <c r="A1335" s="389">
        <v>84852</v>
      </c>
      <c r="B1335" s="419" t="s">
        <v>11966</v>
      </c>
      <c r="C1335" s="421" t="s">
        <v>89</v>
      </c>
      <c r="D1335" s="425">
        <v>60</v>
      </c>
      <c r="F1335" s="444" t="str">
        <f t="shared" si="20"/>
        <v>84852</v>
      </c>
    </row>
    <row r="1336" spans="1:6">
      <c r="A1336" s="390">
        <v>84855</v>
      </c>
      <c r="B1336" s="418" t="s">
        <v>3023</v>
      </c>
      <c r="C1336" s="420" t="s">
        <v>86</v>
      </c>
      <c r="D1336" s="423">
        <v>4.79</v>
      </c>
      <c r="F1336" s="444" t="str">
        <f t="shared" si="20"/>
        <v>84855</v>
      </c>
    </row>
    <row r="1337" spans="1:6">
      <c r="A1337" s="389">
        <v>84856</v>
      </c>
      <c r="B1337" s="419" t="s">
        <v>3024</v>
      </c>
      <c r="C1337" s="421" t="s">
        <v>86</v>
      </c>
      <c r="D1337" s="425">
        <v>6.65</v>
      </c>
      <c r="F1337" s="444" t="str">
        <f t="shared" si="20"/>
        <v>84856</v>
      </c>
    </row>
    <row r="1338" spans="1:6">
      <c r="A1338" s="390">
        <v>84859</v>
      </c>
      <c r="B1338" s="418" t="s">
        <v>3025</v>
      </c>
      <c r="C1338" s="420" t="s">
        <v>86</v>
      </c>
      <c r="D1338" s="423">
        <v>5.87</v>
      </c>
      <c r="F1338" s="444" t="str">
        <f t="shared" si="20"/>
        <v>84859</v>
      </c>
    </row>
    <row r="1339" spans="1:6">
      <c r="A1339" s="389">
        <v>84861</v>
      </c>
      <c r="B1339" s="419" t="s">
        <v>3026</v>
      </c>
      <c r="C1339" s="421" t="s">
        <v>86</v>
      </c>
      <c r="D1339" s="425">
        <v>22.46</v>
      </c>
      <c r="F1339" s="444" t="str">
        <f t="shared" si="20"/>
        <v>84861</v>
      </c>
    </row>
    <row r="1340" spans="1:6">
      <c r="A1340" s="390">
        <v>84864</v>
      </c>
      <c r="B1340" s="418" t="s">
        <v>3027</v>
      </c>
      <c r="C1340" s="420" t="s">
        <v>86</v>
      </c>
      <c r="D1340" s="423">
        <v>15.81</v>
      </c>
      <c r="F1340" s="444" t="str">
        <f t="shared" si="20"/>
        <v>84864</v>
      </c>
    </row>
    <row r="1341" spans="1:6">
      <c r="A1341" s="389">
        <v>84865</v>
      </c>
      <c r="B1341" s="419" t="s">
        <v>3028</v>
      </c>
      <c r="C1341" s="421" t="s">
        <v>86</v>
      </c>
      <c r="D1341" s="425">
        <v>20.93</v>
      </c>
      <c r="F1341" s="444" t="str">
        <f t="shared" si="20"/>
        <v>84865</v>
      </c>
    </row>
    <row r="1342" spans="1:6" ht="38.25">
      <c r="A1342" s="390">
        <v>84868</v>
      </c>
      <c r="B1342" s="418" t="s">
        <v>8542</v>
      </c>
      <c r="C1342" s="420" t="s">
        <v>89</v>
      </c>
      <c r="D1342" s="423">
        <v>821.21</v>
      </c>
      <c r="F1342" s="444" t="str">
        <f t="shared" si="20"/>
        <v>84868</v>
      </c>
    </row>
    <row r="1343" spans="1:6">
      <c r="A1343" s="389">
        <v>84871</v>
      </c>
      <c r="B1343" s="419" t="s">
        <v>3029</v>
      </c>
      <c r="C1343" s="421" t="s">
        <v>86</v>
      </c>
      <c r="D1343" s="425">
        <v>35.6</v>
      </c>
      <c r="F1343" s="444" t="str">
        <f t="shared" si="20"/>
        <v>84871</v>
      </c>
    </row>
    <row r="1344" spans="1:6" ht="51">
      <c r="A1344" s="390">
        <v>84874</v>
      </c>
      <c r="B1344" s="418" t="s">
        <v>8543</v>
      </c>
      <c r="C1344" s="420" t="s">
        <v>89</v>
      </c>
      <c r="D1344" s="423">
        <v>117.84</v>
      </c>
      <c r="F1344" s="444" t="str">
        <f t="shared" si="20"/>
        <v>84874</v>
      </c>
    </row>
    <row r="1345" spans="1:6" ht="38.25">
      <c r="A1345" s="389">
        <v>84875</v>
      </c>
      <c r="B1345" s="419" t="s">
        <v>8544</v>
      </c>
      <c r="C1345" s="421" t="s">
        <v>82</v>
      </c>
      <c r="D1345" s="425">
        <v>448.63</v>
      </c>
      <c r="F1345" s="444" t="str">
        <f t="shared" si="20"/>
        <v>84875</v>
      </c>
    </row>
    <row r="1346" spans="1:6" ht="25.5">
      <c r="A1346" s="390">
        <v>84876</v>
      </c>
      <c r="B1346" s="418" t="s">
        <v>3030</v>
      </c>
      <c r="C1346" s="420" t="s">
        <v>82</v>
      </c>
      <c r="D1346" s="423">
        <v>493.21</v>
      </c>
      <c r="F1346" s="444" t="str">
        <f t="shared" si="20"/>
        <v>84876</v>
      </c>
    </row>
    <row r="1347" spans="1:6">
      <c r="A1347" s="389">
        <v>85034</v>
      </c>
      <c r="B1347" s="419" t="s">
        <v>3031</v>
      </c>
      <c r="C1347" s="421" t="s">
        <v>86</v>
      </c>
      <c r="D1347" s="425">
        <v>21.75</v>
      </c>
      <c r="F1347" s="444" t="str">
        <f t="shared" si="20"/>
        <v>85034</v>
      </c>
    </row>
    <row r="1348" spans="1:6">
      <c r="A1348" s="390">
        <v>85040</v>
      </c>
      <c r="B1348" s="418" t="s">
        <v>3032</v>
      </c>
      <c r="C1348" s="420" t="s">
        <v>86</v>
      </c>
      <c r="D1348" s="423">
        <v>20.38</v>
      </c>
      <c r="F1348" s="444" t="str">
        <f t="shared" si="20"/>
        <v>85040</v>
      </c>
    </row>
    <row r="1349" spans="1:6">
      <c r="A1349" s="389">
        <v>85044</v>
      </c>
      <c r="B1349" s="419" t="s">
        <v>3033</v>
      </c>
      <c r="C1349" s="421" t="s">
        <v>86</v>
      </c>
      <c r="D1349" s="425">
        <v>20.38</v>
      </c>
      <c r="F1349" s="444" t="str">
        <f t="shared" si="20"/>
        <v>85044</v>
      </c>
    </row>
    <row r="1350" spans="1:6">
      <c r="A1350" s="390">
        <v>85065</v>
      </c>
      <c r="B1350" s="418" t="s">
        <v>3034</v>
      </c>
      <c r="C1350" s="420" t="s">
        <v>86</v>
      </c>
      <c r="D1350" s="423">
        <v>30.7</v>
      </c>
      <c r="F1350" s="444" t="str">
        <f t="shared" ref="F1350:F1413" si="21">TRIM(A1350)</f>
        <v>85065</v>
      </c>
    </row>
    <row r="1351" spans="1:6">
      <c r="A1351" s="389">
        <v>90</v>
      </c>
      <c r="B1351" s="419" t="s">
        <v>8545</v>
      </c>
      <c r="C1351" s="421"/>
      <c r="D1351" s="425"/>
      <c r="F1351" s="444" t="str">
        <f t="shared" si="21"/>
        <v>90</v>
      </c>
    </row>
    <row r="1352" spans="1:6">
      <c r="A1352" s="390">
        <v>73813</v>
      </c>
      <c r="B1352" s="418" t="s">
        <v>8545</v>
      </c>
      <c r="C1352" s="420"/>
      <c r="D1352" s="423"/>
      <c r="F1352" s="444" t="str">
        <f t="shared" si="21"/>
        <v>73813</v>
      </c>
    </row>
    <row r="1353" spans="1:6" ht="25.5">
      <c r="A1353" s="424" t="s">
        <v>4714</v>
      </c>
      <c r="B1353" s="419" t="s">
        <v>8546</v>
      </c>
      <c r="C1353" s="421" t="s">
        <v>89</v>
      </c>
      <c r="D1353" s="425">
        <v>1031.51</v>
      </c>
      <c r="F1353" s="444" t="str">
        <f t="shared" si="21"/>
        <v>73813/001</v>
      </c>
    </row>
    <row r="1354" spans="1:6" ht="25.5">
      <c r="A1354" s="390">
        <v>84842</v>
      </c>
      <c r="B1354" s="418" t="s">
        <v>8547</v>
      </c>
      <c r="C1354" s="420" t="s">
        <v>82</v>
      </c>
      <c r="D1354" s="423">
        <v>518.37</v>
      </c>
      <c r="F1354" s="444" t="str">
        <f t="shared" si="21"/>
        <v>84842</v>
      </c>
    </row>
    <row r="1355" spans="1:6" ht="25.5">
      <c r="A1355" s="389">
        <v>84843</v>
      </c>
      <c r="B1355" s="419" t="s">
        <v>8548</v>
      </c>
      <c r="C1355" s="421" t="s">
        <v>82</v>
      </c>
      <c r="D1355" s="425">
        <v>516.91999999999996</v>
      </c>
      <c r="F1355" s="444" t="str">
        <f t="shared" si="21"/>
        <v>84843</v>
      </c>
    </row>
    <row r="1356" spans="1:6" ht="25.5">
      <c r="A1356" s="390">
        <v>84844</v>
      </c>
      <c r="B1356" s="418" t="s">
        <v>8549</v>
      </c>
      <c r="C1356" s="420" t="s">
        <v>82</v>
      </c>
      <c r="D1356" s="423">
        <v>523.49</v>
      </c>
      <c r="F1356" s="444" t="str">
        <f t="shared" si="21"/>
        <v>84844</v>
      </c>
    </row>
    <row r="1357" spans="1:6" ht="25.5">
      <c r="A1357" s="389">
        <v>84845</v>
      </c>
      <c r="B1357" s="419" t="s">
        <v>8550</v>
      </c>
      <c r="C1357" s="421" t="s">
        <v>82</v>
      </c>
      <c r="D1357" s="425">
        <v>453.89</v>
      </c>
      <c r="F1357" s="444" t="str">
        <f t="shared" si="21"/>
        <v>84845</v>
      </c>
    </row>
    <row r="1358" spans="1:6" ht="25.5">
      <c r="A1358" s="390">
        <v>84846</v>
      </c>
      <c r="B1358" s="418" t="s">
        <v>8551</v>
      </c>
      <c r="C1358" s="420" t="s">
        <v>82</v>
      </c>
      <c r="D1358" s="423">
        <v>613.39</v>
      </c>
      <c r="F1358" s="444" t="str">
        <f t="shared" si="21"/>
        <v>84846</v>
      </c>
    </row>
    <row r="1359" spans="1:6" ht="25.5">
      <c r="A1359" s="389">
        <v>84847</v>
      </c>
      <c r="B1359" s="419" t="s">
        <v>8552</v>
      </c>
      <c r="C1359" s="421" t="s">
        <v>82</v>
      </c>
      <c r="D1359" s="425">
        <v>497.39</v>
      </c>
      <c r="F1359" s="444" t="str">
        <f t="shared" si="21"/>
        <v>84847</v>
      </c>
    </row>
    <row r="1360" spans="1:6" ht="25.5">
      <c r="A1360" s="390">
        <v>84848</v>
      </c>
      <c r="B1360" s="418" t="s">
        <v>8553</v>
      </c>
      <c r="C1360" s="420" t="s">
        <v>82</v>
      </c>
      <c r="D1360" s="423">
        <v>369.29</v>
      </c>
      <c r="F1360" s="444" t="str">
        <f t="shared" si="21"/>
        <v>84848</v>
      </c>
    </row>
    <row r="1361" spans="1:6" ht="25.5">
      <c r="A1361" s="389">
        <v>84849</v>
      </c>
      <c r="B1361" s="419" t="s">
        <v>8554</v>
      </c>
      <c r="C1361" s="421" t="s">
        <v>89</v>
      </c>
      <c r="D1361" s="425">
        <v>55.35</v>
      </c>
      <c r="F1361" s="444" t="str">
        <f t="shared" si="21"/>
        <v>84849</v>
      </c>
    </row>
    <row r="1362" spans="1:6" ht="25.5">
      <c r="A1362" s="390">
        <v>84851</v>
      </c>
      <c r="B1362" s="418" t="s">
        <v>3035</v>
      </c>
      <c r="C1362" s="420" t="s">
        <v>82</v>
      </c>
      <c r="D1362" s="423">
        <v>118.56</v>
      </c>
      <c r="F1362" s="444" t="str">
        <f t="shared" si="21"/>
        <v>84851</v>
      </c>
    </row>
    <row r="1363" spans="1:6">
      <c r="A1363" s="389">
        <v>92</v>
      </c>
      <c r="B1363" s="419" t="s">
        <v>3036</v>
      </c>
      <c r="C1363" s="421"/>
      <c r="D1363" s="425"/>
      <c r="F1363" s="444" t="str">
        <f t="shared" si="21"/>
        <v>92</v>
      </c>
    </row>
    <row r="1364" spans="1:6" ht="25.5">
      <c r="A1364" s="390">
        <v>40678</v>
      </c>
      <c r="B1364" s="418" t="s">
        <v>8555</v>
      </c>
      <c r="C1364" s="420" t="s">
        <v>82</v>
      </c>
      <c r="D1364" s="423">
        <v>189.42</v>
      </c>
      <c r="F1364" s="444" t="str">
        <f t="shared" si="21"/>
        <v>40678</v>
      </c>
    </row>
    <row r="1365" spans="1:6" ht="25.5">
      <c r="A1365" s="389">
        <v>72140</v>
      </c>
      <c r="B1365" s="419" t="s">
        <v>8556</v>
      </c>
      <c r="C1365" s="421" t="s">
        <v>89</v>
      </c>
      <c r="D1365" s="425">
        <v>239.87</v>
      </c>
      <c r="F1365" s="444" t="str">
        <f t="shared" si="21"/>
        <v>72140</v>
      </c>
    </row>
    <row r="1366" spans="1:6">
      <c r="A1366" s="390">
        <v>73632</v>
      </c>
      <c r="B1366" s="418" t="s">
        <v>3037</v>
      </c>
      <c r="C1366" s="420" t="s">
        <v>89</v>
      </c>
      <c r="D1366" s="423">
        <v>650.19000000000005</v>
      </c>
      <c r="F1366" s="444" t="str">
        <f t="shared" si="21"/>
        <v>73632</v>
      </c>
    </row>
    <row r="1367" spans="1:6">
      <c r="A1367" s="389">
        <v>73933</v>
      </c>
      <c r="B1367" s="419" t="s">
        <v>8557</v>
      </c>
      <c r="C1367" s="421"/>
      <c r="D1367" s="425"/>
      <c r="F1367" s="444" t="str">
        <f t="shared" si="21"/>
        <v>73933</v>
      </c>
    </row>
    <row r="1368" spans="1:6" ht="25.5">
      <c r="A1368" s="422" t="s">
        <v>4715</v>
      </c>
      <c r="B1368" s="418" t="s">
        <v>8558</v>
      </c>
      <c r="C1368" s="420" t="s">
        <v>82</v>
      </c>
      <c r="D1368" s="423">
        <v>255.79</v>
      </c>
      <c r="F1368" s="444" t="str">
        <f t="shared" si="21"/>
        <v>73933/001</v>
      </c>
    </row>
    <row r="1369" spans="1:6" ht="25.5">
      <c r="A1369" s="424" t="s">
        <v>4716</v>
      </c>
      <c r="B1369" s="419" t="s">
        <v>3038</v>
      </c>
      <c r="C1369" s="421" t="s">
        <v>82</v>
      </c>
      <c r="D1369" s="425">
        <v>300.33</v>
      </c>
      <c r="F1369" s="444" t="str">
        <f t="shared" si="21"/>
        <v>73933/002</v>
      </c>
    </row>
    <row r="1370" spans="1:6" ht="25.5">
      <c r="A1370" s="422" t="s">
        <v>4717</v>
      </c>
      <c r="B1370" s="418" t="s">
        <v>3039</v>
      </c>
      <c r="C1370" s="420" t="s">
        <v>82</v>
      </c>
      <c r="D1370" s="423">
        <v>270.63</v>
      </c>
      <c r="F1370" s="444" t="str">
        <f t="shared" si="21"/>
        <v>73933/003</v>
      </c>
    </row>
    <row r="1371" spans="1:6" ht="25.5">
      <c r="A1371" s="424" t="s">
        <v>4718</v>
      </c>
      <c r="B1371" s="419" t="s">
        <v>8559</v>
      </c>
      <c r="C1371" s="421" t="s">
        <v>82</v>
      </c>
      <c r="D1371" s="425">
        <v>241.11</v>
      </c>
      <c r="F1371" s="444" t="str">
        <f t="shared" si="21"/>
        <v>73933/004</v>
      </c>
    </row>
    <row r="1372" spans="1:6">
      <c r="A1372" s="390">
        <v>74073</v>
      </c>
      <c r="B1372" s="418" t="s">
        <v>8560</v>
      </c>
      <c r="C1372" s="420"/>
      <c r="D1372" s="423"/>
      <c r="F1372" s="444" t="str">
        <f t="shared" si="21"/>
        <v>74073</v>
      </c>
    </row>
    <row r="1373" spans="1:6">
      <c r="A1373" s="424" t="s">
        <v>4719</v>
      </c>
      <c r="B1373" s="419" t="s">
        <v>3040</v>
      </c>
      <c r="C1373" s="421" t="s">
        <v>89</v>
      </c>
      <c r="D1373" s="425">
        <v>68.349999999999994</v>
      </c>
      <c r="F1373" s="444" t="str">
        <f t="shared" si="21"/>
        <v>74073/001</v>
      </c>
    </row>
    <row r="1374" spans="1:6">
      <c r="A1374" s="422" t="s">
        <v>4720</v>
      </c>
      <c r="B1374" s="418" t="s">
        <v>3041</v>
      </c>
      <c r="C1374" s="420" t="s">
        <v>89</v>
      </c>
      <c r="D1374" s="423">
        <v>77.67</v>
      </c>
      <c r="F1374" s="444" t="str">
        <f t="shared" si="21"/>
        <v>74073/002</v>
      </c>
    </row>
    <row r="1375" spans="1:6">
      <c r="A1375" s="389">
        <v>74136</v>
      </c>
      <c r="B1375" s="419" t="s">
        <v>314</v>
      </c>
      <c r="C1375" s="421"/>
      <c r="D1375" s="425"/>
      <c r="F1375" s="444" t="str">
        <f t="shared" si="21"/>
        <v>74136</v>
      </c>
    </row>
    <row r="1376" spans="1:6">
      <c r="A1376" s="422" t="s">
        <v>4721</v>
      </c>
      <c r="B1376" s="418" t="s">
        <v>3042</v>
      </c>
      <c r="C1376" s="420" t="s">
        <v>82</v>
      </c>
      <c r="D1376" s="423">
        <v>360.46</v>
      </c>
      <c r="F1376" s="444" t="str">
        <f t="shared" si="21"/>
        <v>74136/001</v>
      </c>
    </row>
    <row r="1377" spans="1:6" ht="38.25">
      <c r="A1377" s="424" t="s">
        <v>4722</v>
      </c>
      <c r="B1377" s="419" t="s">
        <v>11967</v>
      </c>
      <c r="C1377" s="421" t="s">
        <v>82</v>
      </c>
      <c r="D1377" s="425">
        <v>393.64</v>
      </c>
      <c r="F1377" s="444" t="str">
        <f t="shared" si="21"/>
        <v>74136/002</v>
      </c>
    </row>
    <row r="1378" spans="1:6" ht="25.5">
      <c r="A1378" s="422" t="s">
        <v>4723</v>
      </c>
      <c r="B1378" s="418" t="s">
        <v>8561</v>
      </c>
      <c r="C1378" s="420" t="s">
        <v>82</v>
      </c>
      <c r="D1378" s="423">
        <v>259.06</v>
      </c>
      <c r="F1378" s="444" t="str">
        <f t="shared" si="21"/>
        <v>74136/003</v>
      </c>
    </row>
    <row r="1379" spans="1:6">
      <c r="A1379" s="389">
        <v>74232</v>
      </c>
      <c r="B1379" s="419" t="s">
        <v>8562</v>
      </c>
      <c r="C1379" s="421"/>
      <c r="D1379" s="425"/>
      <c r="F1379" s="444" t="str">
        <f t="shared" si="21"/>
        <v>74232</v>
      </c>
    </row>
    <row r="1380" spans="1:6" ht="38.25">
      <c r="A1380" s="422" t="s">
        <v>4724</v>
      </c>
      <c r="B1380" s="418" t="s">
        <v>8563</v>
      </c>
      <c r="C1380" s="420" t="s">
        <v>89</v>
      </c>
      <c r="D1380" s="423">
        <v>621.66</v>
      </c>
      <c r="F1380" s="444" t="str">
        <f t="shared" si="21"/>
        <v>74232/001</v>
      </c>
    </row>
    <row r="1381" spans="1:6" ht="38.25">
      <c r="A1381" s="389">
        <v>84853</v>
      </c>
      <c r="B1381" s="419" t="s">
        <v>8564</v>
      </c>
      <c r="C1381" s="421" t="s">
        <v>89</v>
      </c>
      <c r="D1381" s="425">
        <v>387.56</v>
      </c>
      <c r="F1381" s="444" t="str">
        <f t="shared" si="21"/>
        <v>84853</v>
      </c>
    </row>
    <row r="1382" spans="1:6">
      <c r="A1382" s="390">
        <v>84854</v>
      </c>
      <c r="B1382" s="418" t="s">
        <v>3043</v>
      </c>
      <c r="C1382" s="420" t="s">
        <v>86</v>
      </c>
      <c r="D1382" s="423">
        <v>24.3</v>
      </c>
      <c r="F1382" s="444" t="str">
        <f t="shared" si="21"/>
        <v>84854</v>
      </c>
    </row>
    <row r="1383" spans="1:6" ht="25.5">
      <c r="A1383" s="389">
        <v>84857</v>
      </c>
      <c r="B1383" s="419" t="s">
        <v>8565</v>
      </c>
      <c r="C1383" s="421" t="s">
        <v>82</v>
      </c>
      <c r="D1383" s="425">
        <v>286.74</v>
      </c>
      <c r="F1383" s="444" t="str">
        <f t="shared" si="21"/>
        <v>84857</v>
      </c>
    </row>
    <row r="1384" spans="1:6">
      <c r="A1384" s="390">
        <v>93</v>
      </c>
      <c r="B1384" s="418" t="s">
        <v>3044</v>
      </c>
      <c r="C1384" s="420"/>
      <c r="D1384" s="423"/>
      <c r="F1384" s="444" t="str">
        <f t="shared" si="21"/>
        <v>93</v>
      </c>
    </row>
    <row r="1385" spans="1:6" ht="25.5">
      <c r="A1385" s="389">
        <v>6103</v>
      </c>
      <c r="B1385" s="419" t="s">
        <v>3045</v>
      </c>
      <c r="C1385" s="421" t="s">
        <v>82</v>
      </c>
      <c r="D1385" s="425">
        <v>329.55</v>
      </c>
      <c r="F1385" s="444" t="str">
        <f t="shared" si="21"/>
        <v>6103</v>
      </c>
    </row>
    <row r="1386" spans="1:6">
      <c r="A1386" s="390">
        <v>6104</v>
      </c>
      <c r="B1386" s="418" t="s">
        <v>3046</v>
      </c>
      <c r="C1386" s="420" t="s">
        <v>82</v>
      </c>
      <c r="D1386" s="423">
        <v>220.46</v>
      </c>
      <c r="F1386" s="444" t="str">
        <f t="shared" si="21"/>
        <v>6104</v>
      </c>
    </row>
    <row r="1387" spans="1:6" ht="25.5">
      <c r="A1387" s="389">
        <v>6126</v>
      </c>
      <c r="B1387" s="419" t="s">
        <v>3047</v>
      </c>
      <c r="C1387" s="421" t="s">
        <v>82</v>
      </c>
      <c r="D1387" s="425">
        <v>357.42</v>
      </c>
      <c r="F1387" s="444" t="str">
        <f t="shared" si="21"/>
        <v>6126</v>
      </c>
    </row>
    <row r="1388" spans="1:6">
      <c r="A1388" s="390">
        <v>72148</v>
      </c>
      <c r="B1388" s="418" t="s">
        <v>3048</v>
      </c>
      <c r="C1388" s="420" t="s">
        <v>89</v>
      </c>
      <c r="D1388" s="423">
        <v>31.77</v>
      </c>
      <c r="F1388" s="444" t="str">
        <f t="shared" si="21"/>
        <v>72148</v>
      </c>
    </row>
    <row r="1389" spans="1:6" ht="25.5">
      <c r="A1389" s="389">
        <v>72149</v>
      </c>
      <c r="B1389" s="419" t="s">
        <v>8566</v>
      </c>
      <c r="C1389" s="421" t="s">
        <v>89</v>
      </c>
      <c r="D1389" s="425">
        <v>34.42</v>
      </c>
      <c r="F1389" s="444" t="str">
        <f t="shared" si="21"/>
        <v>72149</v>
      </c>
    </row>
    <row r="1390" spans="1:6" ht="25.5">
      <c r="A1390" s="390">
        <v>73940</v>
      </c>
      <c r="B1390" s="418" t="s">
        <v>8567</v>
      </c>
      <c r="C1390" s="420"/>
      <c r="D1390" s="423"/>
      <c r="F1390" s="444" t="str">
        <f t="shared" si="21"/>
        <v>73940</v>
      </c>
    </row>
    <row r="1391" spans="1:6" ht="38.25">
      <c r="A1391" s="424" t="s">
        <v>4725</v>
      </c>
      <c r="B1391" s="419" t="s">
        <v>8568</v>
      </c>
      <c r="C1391" s="421" t="s">
        <v>89</v>
      </c>
      <c r="D1391" s="425">
        <v>324.95</v>
      </c>
      <c r="F1391" s="444" t="str">
        <f t="shared" si="21"/>
        <v>73940/001</v>
      </c>
    </row>
    <row r="1392" spans="1:6">
      <c r="A1392" s="390">
        <v>73945</v>
      </c>
      <c r="B1392" s="418" t="s">
        <v>8569</v>
      </c>
      <c r="C1392" s="420"/>
      <c r="D1392" s="423"/>
      <c r="F1392" s="444" t="str">
        <f t="shared" si="21"/>
        <v>73945</v>
      </c>
    </row>
    <row r="1393" spans="1:6" ht="38.25">
      <c r="A1393" s="424" t="s">
        <v>4726</v>
      </c>
      <c r="B1393" s="419" t="s">
        <v>8570</v>
      </c>
      <c r="C1393" s="421" t="s">
        <v>82</v>
      </c>
      <c r="D1393" s="425">
        <v>287.32</v>
      </c>
      <c r="F1393" s="444" t="str">
        <f t="shared" si="21"/>
        <v>73945/001</v>
      </c>
    </row>
    <row r="1394" spans="1:6">
      <c r="A1394" s="390">
        <v>73961</v>
      </c>
      <c r="B1394" s="418" t="s">
        <v>8571</v>
      </c>
      <c r="C1394" s="420"/>
      <c r="D1394" s="423"/>
      <c r="F1394" s="444" t="str">
        <f t="shared" si="21"/>
        <v>73961</v>
      </c>
    </row>
    <row r="1395" spans="1:6">
      <c r="A1395" s="424" t="s">
        <v>4727</v>
      </c>
      <c r="B1395" s="419" t="s">
        <v>3049</v>
      </c>
      <c r="C1395" s="421" t="s">
        <v>82</v>
      </c>
      <c r="D1395" s="425">
        <v>407.98</v>
      </c>
      <c r="F1395" s="444" t="str">
        <f t="shared" si="21"/>
        <v>73961/001</v>
      </c>
    </row>
    <row r="1396" spans="1:6">
      <c r="A1396" s="390">
        <v>73984</v>
      </c>
      <c r="B1396" s="418" t="s">
        <v>8572</v>
      </c>
      <c r="C1396" s="420"/>
      <c r="D1396" s="423"/>
      <c r="F1396" s="444" t="str">
        <f t="shared" si="21"/>
        <v>73984</v>
      </c>
    </row>
    <row r="1397" spans="1:6" ht="38.25">
      <c r="A1397" s="424" t="s">
        <v>4728</v>
      </c>
      <c r="B1397" s="419" t="s">
        <v>8573</v>
      </c>
      <c r="C1397" s="421" t="s">
        <v>82</v>
      </c>
      <c r="D1397" s="425">
        <v>295.22000000000003</v>
      </c>
      <c r="F1397" s="444" t="str">
        <f t="shared" si="21"/>
        <v>73984/001</v>
      </c>
    </row>
    <row r="1398" spans="1:6" ht="25.5">
      <c r="A1398" s="422" t="s">
        <v>4729</v>
      </c>
      <c r="B1398" s="418" t="s">
        <v>3050</v>
      </c>
      <c r="C1398" s="420" t="s">
        <v>82</v>
      </c>
      <c r="D1398" s="423">
        <v>512.33000000000004</v>
      </c>
      <c r="F1398" s="444" t="str">
        <f t="shared" si="21"/>
        <v>73984/002</v>
      </c>
    </row>
    <row r="1399" spans="1:6" ht="38.25">
      <c r="A1399" s="389">
        <v>84858</v>
      </c>
      <c r="B1399" s="419" t="s">
        <v>8574</v>
      </c>
      <c r="C1399" s="421" t="s">
        <v>89</v>
      </c>
      <c r="D1399" s="425">
        <v>458.21</v>
      </c>
      <c r="F1399" s="444" t="str">
        <f t="shared" si="21"/>
        <v>84858</v>
      </c>
    </row>
    <row r="1400" spans="1:6" ht="38.25">
      <c r="A1400" s="390">
        <v>84860</v>
      </c>
      <c r="B1400" s="418" t="s">
        <v>8575</v>
      </c>
      <c r="C1400" s="420" t="s">
        <v>89</v>
      </c>
      <c r="D1400" s="423">
        <v>450.16</v>
      </c>
      <c r="F1400" s="444" t="str">
        <f t="shared" si="21"/>
        <v>84860</v>
      </c>
    </row>
    <row r="1401" spans="1:6">
      <c r="A1401" s="389">
        <v>94</v>
      </c>
      <c r="B1401" s="419" t="s">
        <v>3051</v>
      </c>
      <c r="C1401" s="421"/>
      <c r="D1401" s="425"/>
      <c r="F1401" s="444" t="str">
        <f t="shared" si="21"/>
        <v>94</v>
      </c>
    </row>
    <row r="1402" spans="1:6">
      <c r="A1402" s="390">
        <v>73932</v>
      </c>
      <c r="B1402" s="418" t="s">
        <v>8576</v>
      </c>
      <c r="C1402" s="420"/>
      <c r="D1402" s="423"/>
      <c r="F1402" s="444" t="str">
        <f t="shared" si="21"/>
        <v>73932</v>
      </c>
    </row>
    <row r="1403" spans="1:6">
      <c r="A1403" s="424" t="s">
        <v>4730</v>
      </c>
      <c r="B1403" s="419" t="s">
        <v>3052</v>
      </c>
      <c r="C1403" s="421" t="s">
        <v>82</v>
      </c>
      <c r="D1403" s="425">
        <v>229.44</v>
      </c>
      <c r="F1403" s="444" t="str">
        <f t="shared" si="21"/>
        <v>73932/001</v>
      </c>
    </row>
    <row r="1404" spans="1:6">
      <c r="A1404" s="390">
        <v>95</v>
      </c>
      <c r="B1404" s="418" t="s">
        <v>3053</v>
      </c>
      <c r="C1404" s="420"/>
      <c r="D1404" s="423"/>
      <c r="F1404" s="444" t="str">
        <f t="shared" si="21"/>
        <v>95</v>
      </c>
    </row>
    <row r="1405" spans="1:6">
      <c r="A1405" s="389">
        <v>73631</v>
      </c>
      <c r="B1405" s="419" t="s">
        <v>3054</v>
      </c>
      <c r="C1405" s="421" t="s">
        <v>82</v>
      </c>
      <c r="D1405" s="425">
        <v>262.87</v>
      </c>
      <c r="F1405" s="444" t="str">
        <f t="shared" si="21"/>
        <v>73631</v>
      </c>
    </row>
    <row r="1406" spans="1:6">
      <c r="A1406" s="390">
        <v>74195</v>
      </c>
      <c r="B1406" s="418" t="s">
        <v>8577</v>
      </c>
      <c r="C1406" s="420"/>
      <c r="D1406" s="423"/>
      <c r="F1406" s="444" t="str">
        <f t="shared" si="21"/>
        <v>74195</v>
      </c>
    </row>
    <row r="1407" spans="1:6" ht="25.5">
      <c r="A1407" s="424" t="s">
        <v>4731</v>
      </c>
      <c r="B1407" s="419" t="s">
        <v>3055</v>
      </c>
      <c r="C1407" s="421" t="s">
        <v>86</v>
      </c>
      <c r="D1407" s="425">
        <v>274.18</v>
      </c>
      <c r="F1407" s="444" t="str">
        <f t="shared" si="21"/>
        <v>74195/001</v>
      </c>
    </row>
    <row r="1408" spans="1:6">
      <c r="A1408" s="390">
        <v>97</v>
      </c>
      <c r="B1408" s="418" t="s">
        <v>3056</v>
      </c>
      <c r="C1408" s="420"/>
      <c r="D1408" s="423"/>
      <c r="F1408" s="444" t="str">
        <f t="shared" si="21"/>
        <v>97</v>
      </c>
    </row>
    <row r="1409" spans="1:6" ht="38.25">
      <c r="A1409" s="389">
        <v>73665</v>
      </c>
      <c r="B1409" s="419" t="s">
        <v>8578</v>
      </c>
      <c r="C1409" s="421" t="s">
        <v>86</v>
      </c>
      <c r="D1409" s="425">
        <v>48.09</v>
      </c>
      <c r="F1409" s="444" t="str">
        <f t="shared" si="21"/>
        <v>73665</v>
      </c>
    </row>
    <row r="1410" spans="1:6">
      <c r="A1410" s="390">
        <v>73669</v>
      </c>
      <c r="B1410" s="418" t="s">
        <v>4344</v>
      </c>
      <c r="C1410" s="420" t="s">
        <v>86</v>
      </c>
      <c r="D1410" s="423">
        <v>101.91</v>
      </c>
      <c r="F1410" s="444" t="str">
        <f t="shared" si="21"/>
        <v>73669</v>
      </c>
    </row>
    <row r="1411" spans="1:6">
      <c r="A1411" s="389">
        <v>74072</v>
      </c>
      <c r="B1411" s="419" t="s">
        <v>8579</v>
      </c>
      <c r="C1411" s="421"/>
      <c r="D1411" s="425"/>
      <c r="F1411" s="444" t="str">
        <f t="shared" si="21"/>
        <v>74072</v>
      </c>
    </row>
    <row r="1412" spans="1:6" ht="25.5">
      <c r="A1412" s="422" t="s">
        <v>4732</v>
      </c>
      <c r="B1412" s="418" t="s">
        <v>3057</v>
      </c>
      <c r="C1412" s="420" t="s">
        <v>86</v>
      </c>
      <c r="D1412" s="423">
        <v>54.33</v>
      </c>
      <c r="F1412" s="444" t="str">
        <f t="shared" si="21"/>
        <v>74072/001</v>
      </c>
    </row>
    <row r="1413" spans="1:6" ht="25.5">
      <c r="A1413" s="424" t="s">
        <v>4733</v>
      </c>
      <c r="B1413" s="419" t="s">
        <v>3058</v>
      </c>
      <c r="C1413" s="421" t="s">
        <v>86</v>
      </c>
      <c r="D1413" s="425">
        <v>94.28</v>
      </c>
      <c r="F1413" s="444" t="str">
        <f t="shared" si="21"/>
        <v>74072/002</v>
      </c>
    </row>
    <row r="1414" spans="1:6" ht="25.5">
      <c r="A1414" s="422" t="s">
        <v>4734</v>
      </c>
      <c r="B1414" s="418" t="s">
        <v>3059</v>
      </c>
      <c r="C1414" s="420" t="s">
        <v>86</v>
      </c>
      <c r="D1414" s="423">
        <v>67.540000000000006</v>
      </c>
      <c r="F1414" s="444" t="str">
        <f t="shared" ref="F1414:F1477" si="22">TRIM(A1414)</f>
        <v>74072/003</v>
      </c>
    </row>
    <row r="1415" spans="1:6" ht="38.25">
      <c r="A1415" s="389">
        <v>74103</v>
      </c>
      <c r="B1415" s="419" t="s">
        <v>8580</v>
      </c>
      <c r="C1415" s="421"/>
      <c r="D1415" s="425"/>
      <c r="F1415" s="444" t="str">
        <f t="shared" si="22"/>
        <v>74103</v>
      </c>
    </row>
    <row r="1416" spans="1:6" ht="25.5">
      <c r="A1416" s="422" t="s">
        <v>4735</v>
      </c>
      <c r="B1416" s="418" t="s">
        <v>8581</v>
      </c>
      <c r="C1416" s="420" t="s">
        <v>86</v>
      </c>
      <c r="D1416" s="423">
        <v>56.35</v>
      </c>
      <c r="F1416" s="444" t="str">
        <f t="shared" si="22"/>
        <v>74103/001</v>
      </c>
    </row>
    <row r="1417" spans="1:6">
      <c r="A1417" s="389">
        <v>74194</v>
      </c>
      <c r="B1417" s="419" t="s">
        <v>8582</v>
      </c>
      <c r="C1417" s="421"/>
      <c r="D1417" s="425"/>
      <c r="F1417" s="444" t="str">
        <f t="shared" si="22"/>
        <v>74194</v>
      </c>
    </row>
    <row r="1418" spans="1:6" ht="25.5">
      <c r="A1418" s="422" t="s">
        <v>4736</v>
      </c>
      <c r="B1418" s="418" t="s">
        <v>3060</v>
      </c>
      <c r="C1418" s="420" t="s">
        <v>86</v>
      </c>
      <c r="D1418" s="423">
        <v>199.6</v>
      </c>
      <c r="F1418" s="444" t="str">
        <f t="shared" si="22"/>
        <v>74194/001</v>
      </c>
    </row>
    <row r="1419" spans="1:6" ht="25.5">
      <c r="A1419" s="389">
        <v>84862</v>
      </c>
      <c r="B1419" s="419" t="s">
        <v>3061</v>
      </c>
      <c r="C1419" s="421" t="s">
        <v>86</v>
      </c>
      <c r="D1419" s="425">
        <v>170.21</v>
      </c>
      <c r="F1419" s="444" t="str">
        <f t="shared" si="22"/>
        <v>84862</v>
      </c>
    </row>
    <row r="1420" spans="1:6" ht="25.5">
      <c r="A1420" s="390">
        <v>84863</v>
      </c>
      <c r="B1420" s="418" t="s">
        <v>3062</v>
      </c>
      <c r="C1420" s="420" t="s">
        <v>86</v>
      </c>
      <c r="D1420" s="423">
        <v>85.27</v>
      </c>
      <c r="F1420" s="444" t="str">
        <f t="shared" si="22"/>
        <v>84863</v>
      </c>
    </row>
    <row r="1421" spans="1:6">
      <c r="A1421" s="389">
        <v>98</v>
      </c>
      <c r="B1421" s="419" t="s">
        <v>3063</v>
      </c>
      <c r="C1421" s="421"/>
      <c r="D1421" s="425"/>
      <c r="F1421" s="444" t="str">
        <f t="shared" si="22"/>
        <v>98</v>
      </c>
    </row>
    <row r="1422" spans="1:6" ht="38.25">
      <c r="A1422" s="390">
        <v>68050</v>
      </c>
      <c r="B1422" s="418" t="s">
        <v>8583</v>
      </c>
      <c r="C1422" s="420" t="s">
        <v>82</v>
      </c>
      <c r="D1422" s="423">
        <v>288.02</v>
      </c>
      <c r="F1422" s="444" t="str">
        <f t="shared" si="22"/>
        <v>68050</v>
      </c>
    </row>
    <row r="1423" spans="1:6">
      <c r="A1423" s="389">
        <v>74071</v>
      </c>
      <c r="B1423" s="419" t="s">
        <v>8584</v>
      </c>
      <c r="C1423" s="421"/>
      <c r="D1423" s="425"/>
      <c r="F1423" s="444" t="str">
        <f t="shared" si="22"/>
        <v>74071</v>
      </c>
    </row>
    <row r="1424" spans="1:6" ht="25.5">
      <c r="A1424" s="422" t="s">
        <v>4737</v>
      </c>
      <c r="B1424" s="418" t="s">
        <v>3064</v>
      </c>
      <c r="C1424" s="420" t="s">
        <v>82</v>
      </c>
      <c r="D1424" s="423">
        <v>376.63</v>
      </c>
      <c r="F1424" s="444" t="str">
        <f t="shared" si="22"/>
        <v>74071/001</v>
      </c>
    </row>
    <row r="1425" spans="1:6" ht="25.5">
      <c r="A1425" s="424" t="s">
        <v>4738</v>
      </c>
      <c r="B1425" s="419" t="s">
        <v>3065</v>
      </c>
      <c r="C1425" s="421" t="s">
        <v>82</v>
      </c>
      <c r="D1425" s="425">
        <v>378.13</v>
      </c>
      <c r="F1425" s="444" t="str">
        <f t="shared" si="22"/>
        <v>74071/002</v>
      </c>
    </row>
    <row r="1426" spans="1:6">
      <c r="A1426" s="390">
        <v>99</v>
      </c>
      <c r="B1426" s="418" t="s">
        <v>3066</v>
      </c>
      <c r="C1426" s="420"/>
      <c r="D1426" s="423"/>
      <c r="F1426" s="444" t="str">
        <f t="shared" si="22"/>
        <v>99</v>
      </c>
    </row>
    <row r="1427" spans="1:6">
      <c r="A1427" s="389">
        <v>73737</v>
      </c>
      <c r="B1427" s="419" t="s">
        <v>8585</v>
      </c>
      <c r="C1427" s="421"/>
      <c r="D1427" s="425"/>
      <c r="F1427" s="444" t="str">
        <f t="shared" si="22"/>
        <v>73737</v>
      </c>
    </row>
    <row r="1428" spans="1:6" ht="25.5">
      <c r="A1428" s="422" t="s">
        <v>4739</v>
      </c>
      <c r="B1428" s="418" t="s">
        <v>8586</v>
      </c>
      <c r="C1428" s="420" t="s">
        <v>86</v>
      </c>
      <c r="D1428" s="423">
        <v>117.47</v>
      </c>
      <c r="F1428" s="444" t="str">
        <f t="shared" si="22"/>
        <v>73737/001</v>
      </c>
    </row>
    <row r="1429" spans="1:6" ht="25.5">
      <c r="A1429" s="424" t="s">
        <v>4740</v>
      </c>
      <c r="B1429" s="419" t="s">
        <v>8587</v>
      </c>
      <c r="C1429" s="421" t="s">
        <v>86</v>
      </c>
      <c r="D1429" s="425">
        <v>245.58</v>
      </c>
      <c r="F1429" s="444" t="str">
        <f t="shared" si="22"/>
        <v>73737/002</v>
      </c>
    </row>
    <row r="1430" spans="1:6" ht="25.5">
      <c r="A1430" s="422" t="s">
        <v>4741</v>
      </c>
      <c r="B1430" s="418" t="s">
        <v>8588</v>
      </c>
      <c r="C1430" s="420" t="s">
        <v>86</v>
      </c>
      <c r="D1430" s="423">
        <v>286.94</v>
      </c>
      <c r="F1430" s="444" t="str">
        <f t="shared" si="22"/>
        <v>73737/003</v>
      </c>
    </row>
    <row r="1431" spans="1:6">
      <c r="A1431" s="389">
        <v>85096</v>
      </c>
      <c r="B1431" s="419" t="s">
        <v>4345</v>
      </c>
      <c r="C1431" s="421" t="s">
        <v>82</v>
      </c>
      <c r="D1431" s="425">
        <v>248.16</v>
      </c>
      <c r="F1431" s="444" t="str">
        <f t="shared" si="22"/>
        <v>85096</v>
      </c>
    </row>
    <row r="1432" spans="1:6">
      <c r="A1432" s="390">
        <v>100</v>
      </c>
      <c r="B1432" s="418" t="s">
        <v>3067</v>
      </c>
      <c r="C1432" s="420"/>
      <c r="D1432" s="423"/>
      <c r="F1432" s="444" t="str">
        <f t="shared" si="22"/>
        <v>100</v>
      </c>
    </row>
    <row r="1433" spans="1:6">
      <c r="A1433" s="389">
        <v>73736</v>
      </c>
      <c r="B1433" s="419" t="s">
        <v>8589</v>
      </c>
      <c r="C1433" s="421"/>
      <c r="D1433" s="425"/>
      <c r="F1433" s="444" t="str">
        <f t="shared" si="22"/>
        <v>73736</v>
      </c>
    </row>
    <row r="1434" spans="1:6">
      <c r="A1434" s="422" t="s">
        <v>4742</v>
      </c>
      <c r="B1434" s="418" t="s">
        <v>3068</v>
      </c>
      <c r="C1434" s="420" t="s">
        <v>89</v>
      </c>
      <c r="D1434" s="423">
        <v>52.74</v>
      </c>
      <c r="F1434" s="444" t="str">
        <f t="shared" si="22"/>
        <v>73736/001</v>
      </c>
    </row>
    <row r="1435" spans="1:6" ht="38.25">
      <c r="A1435" s="389">
        <v>74068</v>
      </c>
      <c r="B1435" s="419" t="s">
        <v>8590</v>
      </c>
      <c r="C1435" s="421"/>
      <c r="D1435" s="425"/>
      <c r="F1435" s="444" t="str">
        <f t="shared" si="22"/>
        <v>74068</v>
      </c>
    </row>
    <row r="1436" spans="1:6" ht="51">
      <c r="A1436" s="422" t="s">
        <v>4743</v>
      </c>
      <c r="B1436" s="418" t="s">
        <v>8591</v>
      </c>
      <c r="C1436" s="420" t="s">
        <v>89</v>
      </c>
      <c r="D1436" s="423">
        <v>427.22</v>
      </c>
      <c r="F1436" s="444" t="str">
        <f t="shared" si="22"/>
        <v>74068/001</v>
      </c>
    </row>
    <row r="1437" spans="1:6" ht="25.5">
      <c r="A1437" s="424" t="s">
        <v>4744</v>
      </c>
      <c r="B1437" s="419" t="s">
        <v>8592</v>
      </c>
      <c r="C1437" s="421" t="s">
        <v>89</v>
      </c>
      <c r="D1437" s="425">
        <v>69.150000000000006</v>
      </c>
      <c r="F1437" s="444" t="str">
        <f t="shared" si="22"/>
        <v>74068/002</v>
      </c>
    </row>
    <row r="1438" spans="1:6" ht="25.5">
      <c r="A1438" s="422" t="s">
        <v>4745</v>
      </c>
      <c r="B1438" s="418" t="s">
        <v>8593</v>
      </c>
      <c r="C1438" s="420" t="s">
        <v>89</v>
      </c>
      <c r="D1438" s="423">
        <v>218.02</v>
      </c>
      <c r="F1438" s="444" t="str">
        <f t="shared" si="22"/>
        <v>74068/003</v>
      </c>
    </row>
    <row r="1439" spans="1:6" ht="51">
      <c r="A1439" s="424" t="s">
        <v>4746</v>
      </c>
      <c r="B1439" s="419" t="s">
        <v>8594</v>
      </c>
      <c r="C1439" s="421" t="s">
        <v>89</v>
      </c>
      <c r="D1439" s="425">
        <v>170.74</v>
      </c>
      <c r="F1439" s="444" t="str">
        <f t="shared" si="22"/>
        <v>74068/004</v>
      </c>
    </row>
    <row r="1440" spans="1:6" ht="25.5">
      <c r="A1440" s="422" t="s">
        <v>4747</v>
      </c>
      <c r="B1440" s="418" t="s">
        <v>8595</v>
      </c>
      <c r="C1440" s="420" t="s">
        <v>89</v>
      </c>
      <c r="D1440" s="423">
        <v>61.48</v>
      </c>
      <c r="F1440" s="444" t="str">
        <f t="shared" si="22"/>
        <v>74068/005</v>
      </c>
    </row>
    <row r="1441" spans="1:6" ht="25.5">
      <c r="A1441" s="424" t="s">
        <v>4748</v>
      </c>
      <c r="B1441" s="419" t="s">
        <v>8596</v>
      </c>
      <c r="C1441" s="421" t="s">
        <v>89</v>
      </c>
      <c r="D1441" s="425">
        <v>132.21</v>
      </c>
      <c r="F1441" s="444" t="str">
        <f t="shared" si="22"/>
        <v>74068/006</v>
      </c>
    </row>
    <row r="1442" spans="1:6" ht="25.5">
      <c r="A1442" s="390">
        <v>74069</v>
      </c>
      <c r="B1442" s="418" t="s">
        <v>8597</v>
      </c>
      <c r="C1442" s="420"/>
      <c r="D1442" s="423"/>
      <c r="F1442" s="444" t="str">
        <f t="shared" si="22"/>
        <v>74069</v>
      </c>
    </row>
    <row r="1443" spans="1:6" ht="25.5">
      <c r="A1443" s="424" t="s">
        <v>4749</v>
      </c>
      <c r="B1443" s="419" t="s">
        <v>8598</v>
      </c>
      <c r="C1443" s="421" t="s">
        <v>89</v>
      </c>
      <c r="D1443" s="425">
        <v>61.4</v>
      </c>
      <c r="F1443" s="444" t="str">
        <f t="shared" si="22"/>
        <v>74069/001</v>
      </c>
    </row>
    <row r="1444" spans="1:6" ht="25.5">
      <c r="A1444" s="422" t="s">
        <v>4750</v>
      </c>
      <c r="B1444" s="418" t="s">
        <v>8599</v>
      </c>
      <c r="C1444" s="420" t="s">
        <v>89</v>
      </c>
      <c r="D1444" s="423">
        <v>186.18</v>
      </c>
      <c r="F1444" s="444" t="str">
        <f t="shared" si="22"/>
        <v>74069/002</v>
      </c>
    </row>
    <row r="1445" spans="1:6" ht="25.5">
      <c r="A1445" s="389">
        <v>74070</v>
      </c>
      <c r="B1445" s="419" t="s">
        <v>8600</v>
      </c>
      <c r="C1445" s="421"/>
      <c r="D1445" s="425"/>
      <c r="F1445" s="444" t="str">
        <f t="shared" si="22"/>
        <v>74070</v>
      </c>
    </row>
    <row r="1446" spans="1:6" ht="25.5">
      <c r="A1446" s="422" t="s">
        <v>4751</v>
      </c>
      <c r="B1446" s="418" t="s">
        <v>8601</v>
      </c>
      <c r="C1446" s="420" t="s">
        <v>89</v>
      </c>
      <c r="D1446" s="423">
        <v>160.72999999999999</v>
      </c>
      <c r="F1446" s="444" t="str">
        <f t="shared" si="22"/>
        <v>74070/001</v>
      </c>
    </row>
    <row r="1447" spans="1:6" ht="51">
      <c r="A1447" s="424" t="s">
        <v>4752</v>
      </c>
      <c r="B1447" s="419" t="s">
        <v>8602</v>
      </c>
      <c r="C1447" s="421" t="s">
        <v>89</v>
      </c>
      <c r="D1447" s="425">
        <v>162.44999999999999</v>
      </c>
      <c r="F1447" s="444" t="str">
        <f t="shared" si="22"/>
        <v>74070/002</v>
      </c>
    </row>
    <row r="1448" spans="1:6" ht="25.5">
      <c r="A1448" s="422" t="s">
        <v>4753</v>
      </c>
      <c r="B1448" s="418" t="s">
        <v>8603</v>
      </c>
      <c r="C1448" s="420" t="s">
        <v>89</v>
      </c>
      <c r="D1448" s="423">
        <v>60.86</v>
      </c>
      <c r="F1448" s="444" t="str">
        <f t="shared" si="22"/>
        <v>74070/003</v>
      </c>
    </row>
    <row r="1449" spans="1:6" ht="25.5">
      <c r="A1449" s="424" t="s">
        <v>4754</v>
      </c>
      <c r="B1449" s="419" t="s">
        <v>8604</v>
      </c>
      <c r="C1449" s="421" t="s">
        <v>89</v>
      </c>
      <c r="D1449" s="425">
        <v>94.28</v>
      </c>
      <c r="F1449" s="444" t="str">
        <f t="shared" si="22"/>
        <v>74070/004</v>
      </c>
    </row>
    <row r="1450" spans="1:6" ht="38.25">
      <c r="A1450" s="390">
        <v>84866</v>
      </c>
      <c r="B1450" s="418" t="s">
        <v>8605</v>
      </c>
      <c r="C1450" s="420" t="s">
        <v>89</v>
      </c>
      <c r="D1450" s="423">
        <v>161.27000000000001</v>
      </c>
      <c r="F1450" s="444" t="str">
        <f t="shared" si="22"/>
        <v>84866</v>
      </c>
    </row>
    <row r="1451" spans="1:6" ht="38.25">
      <c r="A1451" s="389">
        <v>84878</v>
      </c>
      <c r="B1451" s="419" t="s">
        <v>8606</v>
      </c>
      <c r="C1451" s="421" t="s">
        <v>89</v>
      </c>
      <c r="D1451" s="425">
        <v>75.599999999999994</v>
      </c>
      <c r="F1451" s="444" t="str">
        <f t="shared" si="22"/>
        <v>84878</v>
      </c>
    </row>
    <row r="1452" spans="1:6" ht="51">
      <c r="A1452" s="390">
        <v>84879</v>
      </c>
      <c r="B1452" s="418" t="s">
        <v>11968</v>
      </c>
      <c r="C1452" s="420" t="s">
        <v>89</v>
      </c>
      <c r="D1452" s="423">
        <v>166.45</v>
      </c>
      <c r="F1452" s="444" t="str">
        <f t="shared" si="22"/>
        <v>84879</v>
      </c>
    </row>
    <row r="1453" spans="1:6" ht="38.25">
      <c r="A1453" s="389">
        <v>84880</v>
      </c>
      <c r="B1453" s="419" t="s">
        <v>8607</v>
      </c>
      <c r="C1453" s="421" t="s">
        <v>89</v>
      </c>
      <c r="D1453" s="425">
        <v>91.15</v>
      </c>
      <c r="F1453" s="444" t="str">
        <f t="shared" si="22"/>
        <v>84880</v>
      </c>
    </row>
    <row r="1454" spans="1:6" ht="25.5">
      <c r="A1454" s="390">
        <v>84884</v>
      </c>
      <c r="B1454" s="418" t="s">
        <v>8608</v>
      </c>
      <c r="C1454" s="420" t="s">
        <v>89</v>
      </c>
      <c r="D1454" s="423">
        <v>561.27</v>
      </c>
      <c r="F1454" s="444" t="str">
        <f t="shared" si="22"/>
        <v>84884</v>
      </c>
    </row>
    <row r="1455" spans="1:6" ht="63.75">
      <c r="A1455" s="389">
        <v>84885</v>
      </c>
      <c r="B1455" s="419" t="s">
        <v>8609</v>
      </c>
      <c r="C1455" s="421" t="s">
        <v>89</v>
      </c>
      <c r="D1455" s="425">
        <v>471.8</v>
      </c>
      <c r="F1455" s="444" t="str">
        <f t="shared" si="22"/>
        <v>84885</v>
      </c>
    </row>
    <row r="1456" spans="1:6" ht="25.5">
      <c r="A1456" s="390">
        <v>84886</v>
      </c>
      <c r="B1456" s="418" t="s">
        <v>3069</v>
      </c>
      <c r="C1456" s="420" t="s">
        <v>89</v>
      </c>
      <c r="D1456" s="423">
        <v>843.54</v>
      </c>
      <c r="F1456" s="444" t="str">
        <f t="shared" si="22"/>
        <v>84886</v>
      </c>
    </row>
    <row r="1457" spans="1:6">
      <c r="A1457" s="389">
        <v>84887</v>
      </c>
      <c r="B1457" s="419" t="s">
        <v>3070</v>
      </c>
      <c r="C1457" s="421" t="s">
        <v>89</v>
      </c>
      <c r="D1457" s="425">
        <v>51.84</v>
      </c>
      <c r="F1457" s="444" t="str">
        <f t="shared" si="22"/>
        <v>84887</v>
      </c>
    </row>
    <row r="1458" spans="1:6">
      <c r="A1458" s="390">
        <v>84889</v>
      </c>
      <c r="B1458" s="418" t="s">
        <v>3071</v>
      </c>
      <c r="C1458" s="420" t="s">
        <v>89</v>
      </c>
      <c r="D1458" s="423">
        <v>15.66</v>
      </c>
      <c r="F1458" s="444" t="str">
        <f t="shared" si="22"/>
        <v>84889</v>
      </c>
    </row>
    <row r="1459" spans="1:6">
      <c r="A1459" s="389">
        <v>101</v>
      </c>
      <c r="B1459" s="419" t="s">
        <v>3072</v>
      </c>
      <c r="C1459" s="421"/>
      <c r="D1459" s="425"/>
      <c r="F1459" s="444" t="str">
        <f t="shared" si="22"/>
        <v>101</v>
      </c>
    </row>
    <row r="1460" spans="1:6" ht="25.5">
      <c r="A1460" s="390">
        <v>84890</v>
      </c>
      <c r="B1460" s="418" t="s">
        <v>8610</v>
      </c>
      <c r="C1460" s="420" t="s">
        <v>89</v>
      </c>
      <c r="D1460" s="423">
        <v>35.69</v>
      </c>
      <c r="F1460" s="444" t="str">
        <f t="shared" si="22"/>
        <v>84890</v>
      </c>
    </row>
    <row r="1461" spans="1:6" ht="25.5">
      <c r="A1461" s="389">
        <v>84891</v>
      </c>
      <c r="B1461" s="419" t="s">
        <v>8611</v>
      </c>
      <c r="C1461" s="421" t="s">
        <v>89</v>
      </c>
      <c r="D1461" s="425">
        <v>138.56</v>
      </c>
      <c r="F1461" s="444" t="str">
        <f t="shared" si="22"/>
        <v>84891</v>
      </c>
    </row>
    <row r="1462" spans="1:6" ht="38.25">
      <c r="A1462" s="390">
        <v>84892</v>
      </c>
      <c r="B1462" s="418" t="s">
        <v>11969</v>
      </c>
      <c r="C1462" s="420" t="s">
        <v>89</v>
      </c>
      <c r="D1462" s="423">
        <v>76.8</v>
      </c>
      <c r="F1462" s="444" t="str">
        <f t="shared" si="22"/>
        <v>84892</v>
      </c>
    </row>
    <row r="1463" spans="1:6" ht="25.5">
      <c r="A1463" s="389">
        <v>84893</v>
      </c>
      <c r="B1463" s="419" t="s">
        <v>3073</v>
      </c>
      <c r="C1463" s="421" t="s">
        <v>89</v>
      </c>
      <c r="D1463" s="425">
        <v>61.6</v>
      </c>
      <c r="F1463" s="444" t="str">
        <f t="shared" si="22"/>
        <v>84893</v>
      </c>
    </row>
    <row r="1464" spans="1:6" ht="38.25">
      <c r="A1464" s="390">
        <v>84894</v>
      </c>
      <c r="B1464" s="418" t="s">
        <v>8612</v>
      </c>
      <c r="C1464" s="420" t="s">
        <v>89</v>
      </c>
      <c r="D1464" s="423">
        <v>17.309999999999999</v>
      </c>
      <c r="F1464" s="444" t="str">
        <f t="shared" si="22"/>
        <v>84894</v>
      </c>
    </row>
    <row r="1465" spans="1:6" ht="25.5">
      <c r="A1465" s="389">
        <v>84895</v>
      </c>
      <c r="B1465" s="419" t="s">
        <v>8613</v>
      </c>
      <c r="C1465" s="421" t="s">
        <v>89</v>
      </c>
      <c r="D1465" s="425">
        <v>114.06</v>
      </c>
      <c r="F1465" s="444" t="str">
        <f t="shared" si="22"/>
        <v>84895</v>
      </c>
    </row>
    <row r="1466" spans="1:6" ht="25.5">
      <c r="A1466" s="390">
        <v>84896</v>
      </c>
      <c r="B1466" s="418" t="s">
        <v>3074</v>
      </c>
      <c r="C1466" s="420" t="s">
        <v>89</v>
      </c>
      <c r="D1466" s="423">
        <v>45.7</v>
      </c>
      <c r="F1466" s="444" t="str">
        <f t="shared" si="22"/>
        <v>84896</v>
      </c>
    </row>
    <row r="1467" spans="1:6">
      <c r="A1467" s="389">
        <v>84897</v>
      </c>
      <c r="B1467" s="419" t="s">
        <v>3075</v>
      </c>
      <c r="C1467" s="421" t="s">
        <v>86</v>
      </c>
      <c r="D1467" s="425">
        <v>28.05</v>
      </c>
      <c r="F1467" s="444" t="str">
        <f t="shared" si="22"/>
        <v>84897</v>
      </c>
    </row>
    <row r="1468" spans="1:6" ht="38.25">
      <c r="A1468" s="390">
        <v>84898</v>
      </c>
      <c r="B1468" s="418" t="s">
        <v>8614</v>
      </c>
      <c r="C1468" s="420" t="s">
        <v>86</v>
      </c>
      <c r="D1468" s="423">
        <v>23.28</v>
      </c>
      <c r="F1468" s="444" t="str">
        <f t="shared" si="22"/>
        <v>84898</v>
      </c>
    </row>
    <row r="1469" spans="1:6" ht="25.5">
      <c r="A1469" s="389">
        <v>84899</v>
      </c>
      <c r="B1469" s="419" t="s">
        <v>11970</v>
      </c>
      <c r="C1469" s="421" t="s">
        <v>89</v>
      </c>
      <c r="D1469" s="425">
        <v>13.85</v>
      </c>
      <c r="F1469" s="444" t="str">
        <f t="shared" si="22"/>
        <v>84899</v>
      </c>
    </row>
    <row r="1470" spans="1:6">
      <c r="A1470" s="390">
        <v>102</v>
      </c>
      <c r="B1470" s="418" t="s">
        <v>3076</v>
      </c>
      <c r="C1470" s="420"/>
      <c r="D1470" s="423"/>
      <c r="F1470" s="444" t="str">
        <f t="shared" si="22"/>
        <v>102</v>
      </c>
    </row>
    <row r="1471" spans="1:6">
      <c r="A1471" s="389">
        <v>74046</v>
      </c>
      <c r="B1471" s="419" t="s">
        <v>8615</v>
      </c>
      <c r="C1471" s="421"/>
      <c r="D1471" s="425"/>
      <c r="F1471" s="444" t="str">
        <f t="shared" si="22"/>
        <v>74046</v>
      </c>
    </row>
    <row r="1472" spans="1:6">
      <c r="A1472" s="422" t="s">
        <v>4755</v>
      </c>
      <c r="B1472" s="418" t="s">
        <v>3077</v>
      </c>
      <c r="C1472" s="420" t="s">
        <v>89</v>
      </c>
      <c r="D1472" s="423">
        <v>8.32</v>
      </c>
      <c r="F1472" s="444" t="str">
        <f t="shared" si="22"/>
        <v>74046/001</v>
      </c>
    </row>
    <row r="1473" spans="1:6" ht="25.5">
      <c r="A1473" s="424" t="s">
        <v>4756</v>
      </c>
      <c r="B1473" s="419" t="s">
        <v>3078</v>
      </c>
      <c r="C1473" s="421" t="s">
        <v>89</v>
      </c>
      <c r="D1473" s="425">
        <v>30.07</v>
      </c>
      <c r="F1473" s="444" t="str">
        <f t="shared" si="22"/>
        <v>74046/002</v>
      </c>
    </row>
    <row r="1474" spans="1:6">
      <c r="A1474" s="390">
        <v>74047</v>
      </c>
      <c r="B1474" s="418" t="s">
        <v>8616</v>
      </c>
      <c r="C1474" s="420"/>
      <c r="D1474" s="423"/>
      <c r="F1474" s="444" t="str">
        <f t="shared" si="22"/>
        <v>74047</v>
      </c>
    </row>
    <row r="1475" spans="1:6">
      <c r="A1475" s="424" t="s">
        <v>4757</v>
      </c>
      <c r="B1475" s="419" t="s">
        <v>3079</v>
      </c>
      <c r="C1475" s="421" t="s">
        <v>89</v>
      </c>
      <c r="D1475" s="425">
        <v>13.57</v>
      </c>
      <c r="F1475" s="444" t="str">
        <f t="shared" si="22"/>
        <v>74047/001</v>
      </c>
    </row>
    <row r="1476" spans="1:6">
      <c r="A1476" s="422" t="s">
        <v>4758</v>
      </c>
      <c r="B1476" s="418" t="s">
        <v>3080</v>
      </c>
      <c r="C1476" s="420" t="s">
        <v>89</v>
      </c>
      <c r="D1476" s="423">
        <v>13.62</v>
      </c>
      <c r="F1476" s="444" t="str">
        <f t="shared" si="22"/>
        <v>74047/002</v>
      </c>
    </row>
    <row r="1477" spans="1:6">
      <c r="A1477" s="424" t="s">
        <v>4759</v>
      </c>
      <c r="B1477" s="419" t="s">
        <v>3081</v>
      </c>
      <c r="C1477" s="421" t="s">
        <v>89</v>
      </c>
      <c r="D1477" s="425">
        <v>26.39</v>
      </c>
      <c r="F1477" s="444" t="str">
        <f t="shared" si="22"/>
        <v>74047/003</v>
      </c>
    </row>
    <row r="1478" spans="1:6">
      <c r="A1478" s="422" t="s">
        <v>4760</v>
      </c>
      <c r="B1478" s="418" t="s">
        <v>3082</v>
      </c>
      <c r="C1478" s="420" t="s">
        <v>89</v>
      </c>
      <c r="D1478" s="423">
        <v>18.03</v>
      </c>
      <c r="F1478" s="444" t="str">
        <f t="shared" ref="F1478:F1541" si="23">TRIM(A1478)</f>
        <v>74047/004</v>
      </c>
    </row>
    <row r="1479" spans="1:6" ht="25.5">
      <c r="A1479" s="424" t="s">
        <v>4761</v>
      </c>
      <c r="B1479" s="419" t="s">
        <v>3083</v>
      </c>
      <c r="C1479" s="421" t="s">
        <v>89</v>
      </c>
      <c r="D1479" s="425">
        <v>9.59</v>
      </c>
      <c r="F1479" s="444" t="str">
        <f t="shared" si="23"/>
        <v>74047/005</v>
      </c>
    </row>
    <row r="1480" spans="1:6">
      <c r="A1480" s="422" t="s">
        <v>4762</v>
      </c>
      <c r="B1480" s="418" t="s">
        <v>3084</v>
      </c>
      <c r="C1480" s="420" t="s">
        <v>89</v>
      </c>
      <c r="D1480" s="423">
        <v>12.74</v>
      </c>
      <c r="F1480" s="444" t="str">
        <f t="shared" si="23"/>
        <v>74047/006</v>
      </c>
    </row>
    <row r="1481" spans="1:6">
      <c r="A1481" s="424" t="s">
        <v>4763</v>
      </c>
      <c r="B1481" s="419" t="s">
        <v>3085</v>
      </c>
      <c r="C1481" s="421" t="s">
        <v>89</v>
      </c>
      <c r="D1481" s="425">
        <v>12.47</v>
      </c>
      <c r="F1481" s="444" t="str">
        <f t="shared" si="23"/>
        <v>74047/007</v>
      </c>
    </row>
    <row r="1482" spans="1:6">
      <c r="A1482" s="422" t="s">
        <v>4764</v>
      </c>
      <c r="B1482" s="418" t="s">
        <v>3086</v>
      </c>
      <c r="C1482" s="420" t="s">
        <v>89</v>
      </c>
      <c r="D1482" s="423">
        <v>12.96</v>
      </c>
      <c r="F1482" s="444" t="str">
        <f t="shared" si="23"/>
        <v>74047/008</v>
      </c>
    </row>
    <row r="1483" spans="1:6">
      <c r="A1483" s="389">
        <v>74084</v>
      </c>
      <c r="B1483" s="419" t="s">
        <v>8617</v>
      </c>
      <c r="C1483" s="421"/>
      <c r="D1483" s="425"/>
      <c r="F1483" s="444" t="str">
        <f t="shared" si="23"/>
        <v>74084</v>
      </c>
    </row>
    <row r="1484" spans="1:6" ht="38.25">
      <c r="A1484" s="422" t="s">
        <v>4765</v>
      </c>
      <c r="B1484" s="418" t="s">
        <v>8618</v>
      </c>
      <c r="C1484" s="420" t="s">
        <v>89</v>
      </c>
      <c r="D1484" s="423">
        <v>35.24</v>
      </c>
      <c r="F1484" s="444" t="str">
        <f t="shared" si="23"/>
        <v>74084/001</v>
      </c>
    </row>
    <row r="1485" spans="1:6">
      <c r="A1485" s="389">
        <v>84950</v>
      </c>
      <c r="B1485" s="419" t="s">
        <v>3087</v>
      </c>
      <c r="C1485" s="421" t="s">
        <v>89</v>
      </c>
      <c r="D1485" s="425">
        <v>65.13</v>
      </c>
      <c r="F1485" s="444" t="str">
        <f t="shared" si="23"/>
        <v>84950</v>
      </c>
    </row>
    <row r="1486" spans="1:6">
      <c r="A1486" s="390">
        <v>84952</v>
      </c>
      <c r="B1486" s="418" t="s">
        <v>3088</v>
      </c>
      <c r="C1486" s="420" t="s">
        <v>89</v>
      </c>
      <c r="D1486" s="423">
        <v>55.24</v>
      </c>
      <c r="F1486" s="444" t="str">
        <f t="shared" si="23"/>
        <v>84952</v>
      </c>
    </row>
    <row r="1487" spans="1:6">
      <c r="A1487" s="389">
        <v>84955</v>
      </c>
      <c r="B1487" s="419" t="s">
        <v>3089</v>
      </c>
      <c r="C1487" s="421" t="s">
        <v>89</v>
      </c>
      <c r="D1487" s="425">
        <v>77.94</v>
      </c>
      <c r="F1487" s="444" t="str">
        <f t="shared" si="23"/>
        <v>84955</v>
      </c>
    </row>
    <row r="1488" spans="1:6">
      <c r="A1488" s="390">
        <v>103</v>
      </c>
      <c r="B1488" s="418" t="s">
        <v>3090</v>
      </c>
      <c r="C1488" s="420"/>
      <c r="D1488" s="423"/>
      <c r="F1488" s="444" t="str">
        <f t="shared" si="23"/>
        <v>103</v>
      </c>
    </row>
    <row r="1489" spans="1:6">
      <c r="A1489" s="389">
        <v>72116</v>
      </c>
      <c r="B1489" s="419" t="s">
        <v>3091</v>
      </c>
      <c r="C1489" s="421" t="s">
        <v>82</v>
      </c>
      <c r="D1489" s="425">
        <v>71.959999999999994</v>
      </c>
      <c r="F1489" s="444" t="str">
        <f t="shared" si="23"/>
        <v>72116</v>
      </c>
    </row>
    <row r="1490" spans="1:6">
      <c r="A1490" s="390">
        <v>72117</v>
      </c>
      <c r="B1490" s="418" t="s">
        <v>3092</v>
      </c>
      <c r="C1490" s="420" t="s">
        <v>82</v>
      </c>
      <c r="D1490" s="423">
        <v>92</v>
      </c>
      <c r="F1490" s="444" t="str">
        <f t="shared" si="23"/>
        <v>72117</v>
      </c>
    </row>
    <row r="1491" spans="1:6" ht="38.25">
      <c r="A1491" s="389">
        <v>72118</v>
      </c>
      <c r="B1491" s="419" t="s">
        <v>8619</v>
      </c>
      <c r="C1491" s="421" t="s">
        <v>82</v>
      </c>
      <c r="D1491" s="425">
        <v>129.6</v>
      </c>
      <c r="F1491" s="444" t="str">
        <f t="shared" si="23"/>
        <v>72118</v>
      </c>
    </row>
    <row r="1492" spans="1:6" ht="38.25">
      <c r="A1492" s="390">
        <v>72119</v>
      </c>
      <c r="B1492" s="418" t="s">
        <v>8620</v>
      </c>
      <c r="C1492" s="420" t="s">
        <v>82</v>
      </c>
      <c r="D1492" s="423">
        <v>163.25</v>
      </c>
      <c r="F1492" s="444" t="str">
        <f t="shared" si="23"/>
        <v>72119</v>
      </c>
    </row>
    <row r="1493" spans="1:6" ht="38.25">
      <c r="A1493" s="389">
        <v>72120</v>
      </c>
      <c r="B1493" s="419" t="s">
        <v>8621</v>
      </c>
      <c r="C1493" s="421" t="s">
        <v>82</v>
      </c>
      <c r="D1493" s="425">
        <v>206.13</v>
      </c>
      <c r="F1493" s="444" t="str">
        <f t="shared" si="23"/>
        <v>72120</v>
      </c>
    </row>
    <row r="1494" spans="1:6" ht="38.25">
      <c r="A1494" s="390">
        <v>72121</v>
      </c>
      <c r="B1494" s="418" t="s">
        <v>8622</v>
      </c>
      <c r="C1494" s="420" t="s">
        <v>82</v>
      </c>
      <c r="D1494" s="423">
        <v>254.72</v>
      </c>
      <c r="F1494" s="444" t="str">
        <f t="shared" si="23"/>
        <v>72121</v>
      </c>
    </row>
    <row r="1495" spans="1:6">
      <c r="A1495" s="389">
        <v>72122</v>
      </c>
      <c r="B1495" s="419" t="s">
        <v>3093</v>
      </c>
      <c r="C1495" s="421" t="s">
        <v>82</v>
      </c>
      <c r="D1495" s="425">
        <v>79.319999999999993</v>
      </c>
      <c r="F1495" s="444" t="str">
        <f t="shared" si="23"/>
        <v>72122</v>
      </c>
    </row>
    <row r="1496" spans="1:6">
      <c r="A1496" s="390">
        <v>72123</v>
      </c>
      <c r="B1496" s="418" t="s">
        <v>3094</v>
      </c>
      <c r="C1496" s="420" t="s">
        <v>82</v>
      </c>
      <c r="D1496" s="423">
        <v>207.65</v>
      </c>
      <c r="F1496" s="444" t="str">
        <f t="shared" si="23"/>
        <v>72123</v>
      </c>
    </row>
    <row r="1497" spans="1:6">
      <c r="A1497" s="389">
        <v>73838</v>
      </c>
      <c r="B1497" s="419" t="s">
        <v>8623</v>
      </c>
      <c r="C1497" s="421"/>
      <c r="D1497" s="425"/>
      <c r="F1497" s="444" t="str">
        <f t="shared" si="23"/>
        <v>73838</v>
      </c>
    </row>
    <row r="1498" spans="1:6" ht="25.5">
      <c r="A1498" s="422" t="s">
        <v>4766</v>
      </c>
      <c r="B1498" s="418" t="s">
        <v>8624</v>
      </c>
      <c r="C1498" s="420" t="s">
        <v>89</v>
      </c>
      <c r="D1498" s="423">
        <v>1473.14</v>
      </c>
      <c r="F1498" s="444" t="str">
        <f t="shared" si="23"/>
        <v>73838/001</v>
      </c>
    </row>
    <row r="1499" spans="1:6">
      <c r="A1499" s="389">
        <v>74125</v>
      </c>
      <c r="B1499" s="419" t="s">
        <v>8625</v>
      </c>
      <c r="C1499" s="421"/>
      <c r="D1499" s="425"/>
      <c r="F1499" s="444" t="str">
        <f t="shared" si="23"/>
        <v>74125</v>
      </c>
    </row>
    <row r="1500" spans="1:6" ht="25.5">
      <c r="A1500" s="422" t="s">
        <v>4767</v>
      </c>
      <c r="B1500" s="418" t="s">
        <v>3095</v>
      </c>
      <c r="C1500" s="420" t="s">
        <v>82</v>
      </c>
      <c r="D1500" s="423">
        <v>276.04000000000002</v>
      </c>
      <c r="F1500" s="444" t="str">
        <f t="shared" si="23"/>
        <v>74125/001</v>
      </c>
    </row>
    <row r="1501" spans="1:6" ht="25.5">
      <c r="A1501" s="424" t="s">
        <v>4768</v>
      </c>
      <c r="B1501" s="419" t="s">
        <v>8626</v>
      </c>
      <c r="C1501" s="421" t="s">
        <v>82</v>
      </c>
      <c r="D1501" s="425">
        <v>318.75</v>
      </c>
      <c r="F1501" s="444" t="str">
        <f t="shared" si="23"/>
        <v>74125/002</v>
      </c>
    </row>
    <row r="1502" spans="1:6">
      <c r="A1502" s="390">
        <v>84957</v>
      </c>
      <c r="B1502" s="418" t="s">
        <v>3096</v>
      </c>
      <c r="C1502" s="420" t="s">
        <v>82</v>
      </c>
      <c r="D1502" s="423">
        <v>110.88</v>
      </c>
      <c r="F1502" s="444" t="str">
        <f t="shared" si="23"/>
        <v>84957</v>
      </c>
    </row>
    <row r="1503" spans="1:6">
      <c r="A1503" s="389">
        <v>84959</v>
      </c>
      <c r="B1503" s="419" t="s">
        <v>3097</v>
      </c>
      <c r="C1503" s="421" t="s">
        <v>82</v>
      </c>
      <c r="D1503" s="425">
        <v>129.22</v>
      </c>
      <c r="F1503" s="444" t="str">
        <f t="shared" si="23"/>
        <v>84959</v>
      </c>
    </row>
    <row r="1504" spans="1:6">
      <c r="A1504" s="390">
        <v>85001</v>
      </c>
      <c r="B1504" s="418" t="s">
        <v>3098</v>
      </c>
      <c r="C1504" s="420" t="s">
        <v>82</v>
      </c>
      <c r="D1504" s="423">
        <v>123.1</v>
      </c>
      <c r="F1504" s="444" t="str">
        <f t="shared" si="23"/>
        <v>85001</v>
      </c>
    </row>
    <row r="1505" spans="1:6">
      <c r="A1505" s="389">
        <v>85002</v>
      </c>
      <c r="B1505" s="419" t="s">
        <v>8627</v>
      </c>
      <c r="C1505" s="421" t="s">
        <v>82</v>
      </c>
      <c r="D1505" s="425">
        <v>171.99</v>
      </c>
      <c r="F1505" s="444" t="str">
        <f t="shared" si="23"/>
        <v>85002</v>
      </c>
    </row>
    <row r="1506" spans="1:6">
      <c r="A1506" s="390">
        <v>85004</v>
      </c>
      <c r="B1506" s="418" t="s">
        <v>4346</v>
      </c>
      <c r="C1506" s="420" t="s">
        <v>82</v>
      </c>
      <c r="D1506" s="423">
        <v>86.44</v>
      </c>
      <c r="F1506" s="444" t="str">
        <f t="shared" si="23"/>
        <v>85004</v>
      </c>
    </row>
    <row r="1507" spans="1:6" ht="25.5">
      <c r="A1507" s="389">
        <v>85005</v>
      </c>
      <c r="B1507" s="419" t="s">
        <v>3099</v>
      </c>
      <c r="C1507" s="421" t="s">
        <v>82</v>
      </c>
      <c r="D1507" s="425">
        <v>252.35</v>
      </c>
      <c r="F1507" s="444" t="str">
        <f t="shared" si="23"/>
        <v>85005</v>
      </c>
    </row>
    <row r="1508" spans="1:6">
      <c r="A1508" s="390">
        <v>105</v>
      </c>
      <c r="B1508" s="418" t="s">
        <v>3100</v>
      </c>
      <c r="C1508" s="420"/>
      <c r="D1508" s="423"/>
      <c r="F1508" s="444" t="str">
        <f t="shared" si="23"/>
        <v>105</v>
      </c>
    </row>
    <row r="1509" spans="1:6" ht="25.5">
      <c r="A1509" s="389">
        <v>68054</v>
      </c>
      <c r="B1509" s="419" t="s">
        <v>3101</v>
      </c>
      <c r="C1509" s="421" t="s">
        <v>82</v>
      </c>
      <c r="D1509" s="425">
        <v>172.34</v>
      </c>
      <c r="F1509" s="444" t="str">
        <f t="shared" si="23"/>
        <v>68054</v>
      </c>
    </row>
    <row r="1510" spans="1:6" ht="25.5">
      <c r="A1510" s="390">
        <v>74100</v>
      </c>
      <c r="B1510" s="418" t="s">
        <v>8628</v>
      </c>
      <c r="C1510" s="420"/>
      <c r="D1510" s="423"/>
      <c r="F1510" s="444" t="str">
        <f t="shared" si="23"/>
        <v>74100</v>
      </c>
    </row>
    <row r="1511" spans="1:6">
      <c r="A1511" s="424" t="s">
        <v>4769</v>
      </c>
      <c r="B1511" s="419" t="s">
        <v>3102</v>
      </c>
      <c r="C1511" s="421" t="s">
        <v>82</v>
      </c>
      <c r="D1511" s="425">
        <v>199.86</v>
      </c>
      <c r="F1511" s="444" t="str">
        <f t="shared" si="23"/>
        <v>74100/001</v>
      </c>
    </row>
    <row r="1512" spans="1:6" ht="25.5">
      <c r="A1512" s="390">
        <v>74238</v>
      </c>
      <c r="B1512" s="418" t="s">
        <v>8629</v>
      </c>
      <c r="C1512" s="420"/>
      <c r="D1512" s="423"/>
      <c r="F1512" s="444" t="str">
        <f t="shared" si="23"/>
        <v>74238</v>
      </c>
    </row>
    <row r="1513" spans="1:6" ht="38.25">
      <c r="A1513" s="424" t="s">
        <v>4770</v>
      </c>
      <c r="B1513" s="419" t="s">
        <v>8630</v>
      </c>
      <c r="C1513" s="421" t="s">
        <v>82</v>
      </c>
      <c r="D1513" s="425">
        <v>726.06</v>
      </c>
      <c r="F1513" s="444" t="str">
        <f t="shared" si="23"/>
        <v>74238/002</v>
      </c>
    </row>
    <row r="1514" spans="1:6" ht="38.25">
      <c r="A1514" s="390">
        <v>85188</v>
      </c>
      <c r="B1514" s="418" t="s">
        <v>8631</v>
      </c>
      <c r="C1514" s="420" t="s">
        <v>89</v>
      </c>
      <c r="D1514" s="423">
        <v>445.6</v>
      </c>
      <c r="F1514" s="444" t="str">
        <f t="shared" si="23"/>
        <v>85188</v>
      </c>
    </row>
    <row r="1515" spans="1:6" ht="38.25">
      <c r="A1515" s="389">
        <v>85189</v>
      </c>
      <c r="B1515" s="419" t="s">
        <v>8632</v>
      </c>
      <c r="C1515" s="421" t="s">
        <v>89</v>
      </c>
      <c r="D1515" s="425">
        <v>1034.28</v>
      </c>
      <c r="F1515" s="444" t="str">
        <f t="shared" si="23"/>
        <v>85189</v>
      </c>
    </row>
    <row r="1516" spans="1:6" ht="63.75">
      <c r="A1516" s="390">
        <v>85190</v>
      </c>
      <c r="B1516" s="418" t="s">
        <v>8633</v>
      </c>
      <c r="C1516" s="420" t="s">
        <v>89</v>
      </c>
      <c r="D1516" s="423">
        <v>2536.1799999999998</v>
      </c>
      <c r="F1516" s="444" t="str">
        <f t="shared" si="23"/>
        <v>85190</v>
      </c>
    </row>
    <row r="1517" spans="1:6" ht="63.75">
      <c r="A1517" s="389">
        <v>85191</v>
      </c>
      <c r="B1517" s="419" t="s">
        <v>8634</v>
      </c>
      <c r="C1517" s="421" t="s">
        <v>89</v>
      </c>
      <c r="D1517" s="425">
        <v>1074.04</v>
      </c>
      <c r="F1517" s="444" t="str">
        <f t="shared" si="23"/>
        <v>85191</v>
      </c>
    </row>
    <row r="1518" spans="1:6">
      <c r="A1518" s="390">
        <v>222</v>
      </c>
      <c r="B1518" s="418" t="s">
        <v>3103</v>
      </c>
      <c r="C1518" s="420"/>
      <c r="D1518" s="423"/>
      <c r="F1518" s="444" t="str">
        <f t="shared" si="23"/>
        <v>222</v>
      </c>
    </row>
    <row r="1519" spans="1:6">
      <c r="A1519" s="389">
        <v>68052</v>
      </c>
      <c r="B1519" s="419" t="s">
        <v>3104</v>
      </c>
      <c r="C1519" s="421" t="s">
        <v>82</v>
      </c>
      <c r="D1519" s="425">
        <v>292.58999999999997</v>
      </c>
      <c r="F1519" s="444" t="str">
        <f t="shared" si="23"/>
        <v>68052</v>
      </c>
    </row>
    <row r="1520" spans="1:6" ht="25.5">
      <c r="A1520" s="390">
        <v>73809</v>
      </c>
      <c r="B1520" s="418" t="s">
        <v>8635</v>
      </c>
      <c r="C1520" s="420"/>
      <c r="D1520" s="423"/>
      <c r="F1520" s="444" t="str">
        <f t="shared" si="23"/>
        <v>73809</v>
      </c>
    </row>
    <row r="1521" spans="1:6" ht="25.5">
      <c r="A1521" s="424" t="s">
        <v>4771</v>
      </c>
      <c r="B1521" s="419" t="s">
        <v>3105</v>
      </c>
      <c r="C1521" s="421" t="s">
        <v>82</v>
      </c>
      <c r="D1521" s="425">
        <v>311.12</v>
      </c>
      <c r="F1521" s="444" t="str">
        <f t="shared" si="23"/>
        <v>73809/001</v>
      </c>
    </row>
    <row r="1522" spans="1:6">
      <c r="A1522" s="390">
        <v>74067</v>
      </c>
      <c r="B1522" s="418" t="s">
        <v>8636</v>
      </c>
      <c r="C1522" s="420"/>
      <c r="D1522" s="423"/>
      <c r="F1522" s="444" t="str">
        <f t="shared" si="23"/>
        <v>74067</v>
      </c>
    </row>
    <row r="1523" spans="1:6" ht="38.25">
      <c r="A1523" s="424" t="s">
        <v>4772</v>
      </c>
      <c r="B1523" s="419" t="s">
        <v>11971</v>
      </c>
      <c r="C1523" s="421" t="s">
        <v>82</v>
      </c>
      <c r="D1523" s="425">
        <v>301.89999999999998</v>
      </c>
      <c r="F1523" s="444" t="str">
        <f t="shared" si="23"/>
        <v>74067/001</v>
      </c>
    </row>
    <row r="1524" spans="1:6" ht="38.25">
      <c r="A1524" s="422" t="s">
        <v>4773</v>
      </c>
      <c r="B1524" s="418" t="s">
        <v>11972</v>
      </c>
      <c r="C1524" s="420" t="s">
        <v>82</v>
      </c>
      <c r="D1524" s="423">
        <v>371.17</v>
      </c>
      <c r="F1524" s="444" t="str">
        <f t="shared" si="23"/>
        <v>74067/002</v>
      </c>
    </row>
    <row r="1525" spans="1:6" ht="25.5">
      <c r="A1525" s="424" t="s">
        <v>4774</v>
      </c>
      <c r="B1525" s="419" t="s">
        <v>3106</v>
      </c>
      <c r="C1525" s="421" t="s">
        <v>82</v>
      </c>
      <c r="D1525" s="425">
        <v>443.12</v>
      </c>
      <c r="F1525" s="444" t="str">
        <f t="shared" si="23"/>
        <v>74067/003</v>
      </c>
    </row>
    <row r="1526" spans="1:6" ht="25.5">
      <c r="A1526" s="422" t="s">
        <v>4775</v>
      </c>
      <c r="B1526" s="418" t="s">
        <v>3107</v>
      </c>
      <c r="C1526" s="420" t="s">
        <v>82</v>
      </c>
      <c r="D1526" s="423">
        <v>388.34</v>
      </c>
      <c r="F1526" s="444" t="str">
        <f t="shared" si="23"/>
        <v>74067/004</v>
      </c>
    </row>
    <row r="1527" spans="1:6">
      <c r="A1527" s="389">
        <v>85010</v>
      </c>
      <c r="B1527" s="419" t="s">
        <v>3108</v>
      </c>
      <c r="C1527" s="421" t="s">
        <v>82</v>
      </c>
      <c r="D1527" s="425">
        <v>258.11</v>
      </c>
      <c r="F1527" s="444" t="str">
        <f t="shared" si="23"/>
        <v>85010</v>
      </c>
    </row>
    <row r="1528" spans="1:6" ht="25.5">
      <c r="A1528" s="390">
        <v>85014</v>
      </c>
      <c r="B1528" s="418" t="s">
        <v>3109</v>
      </c>
      <c r="C1528" s="420" t="s">
        <v>82</v>
      </c>
      <c r="D1528" s="423">
        <v>310.70999999999998</v>
      </c>
      <c r="F1528" s="444" t="str">
        <f t="shared" si="23"/>
        <v>85014</v>
      </c>
    </row>
    <row r="1529" spans="1:6">
      <c r="A1529" s="389">
        <v>304</v>
      </c>
      <c r="B1529" s="419" t="s">
        <v>3110</v>
      </c>
      <c r="C1529" s="421"/>
      <c r="D1529" s="425"/>
      <c r="F1529" s="444" t="str">
        <f t="shared" si="23"/>
        <v>304</v>
      </c>
    </row>
    <row r="1530" spans="1:6">
      <c r="A1530" s="390">
        <v>73908</v>
      </c>
      <c r="B1530" s="418" t="s">
        <v>8637</v>
      </c>
      <c r="C1530" s="420"/>
      <c r="D1530" s="423"/>
      <c r="F1530" s="444" t="str">
        <f t="shared" si="23"/>
        <v>73908</v>
      </c>
    </row>
    <row r="1531" spans="1:6" ht="25.5">
      <c r="A1531" s="424" t="s">
        <v>4776</v>
      </c>
      <c r="B1531" s="419" t="s">
        <v>3111</v>
      </c>
      <c r="C1531" s="421" t="s">
        <v>86</v>
      </c>
      <c r="D1531" s="425">
        <v>31.84</v>
      </c>
      <c r="F1531" s="444" t="str">
        <f t="shared" si="23"/>
        <v>73908/001</v>
      </c>
    </row>
    <row r="1532" spans="1:6" ht="25.5">
      <c r="A1532" s="422" t="s">
        <v>4777</v>
      </c>
      <c r="B1532" s="418" t="s">
        <v>3112</v>
      </c>
      <c r="C1532" s="420" t="s">
        <v>86</v>
      </c>
      <c r="D1532" s="423">
        <v>24.17</v>
      </c>
      <c r="F1532" s="444" t="str">
        <f t="shared" si="23"/>
        <v>73908/002</v>
      </c>
    </row>
    <row r="1533" spans="1:6">
      <c r="A1533" s="389">
        <v>85015</v>
      </c>
      <c r="B1533" s="419" t="s">
        <v>3113</v>
      </c>
      <c r="C1533" s="421" t="s">
        <v>86</v>
      </c>
      <c r="D1533" s="425">
        <v>15.71</v>
      </c>
      <c r="F1533" s="444" t="str">
        <f t="shared" si="23"/>
        <v>85015</v>
      </c>
    </row>
    <row r="1534" spans="1:6" ht="25.5">
      <c r="A1534" s="390">
        <v>85016</v>
      </c>
      <c r="B1534" s="418" t="s">
        <v>3114</v>
      </c>
      <c r="C1534" s="420" t="s">
        <v>86</v>
      </c>
      <c r="D1534" s="423">
        <v>19.03</v>
      </c>
      <c r="F1534" s="444" t="str">
        <f t="shared" si="23"/>
        <v>85016</v>
      </c>
    </row>
    <row r="1535" spans="1:6">
      <c r="A1535" s="424" t="s">
        <v>4091</v>
      </c>
      <c r="B1535" s="419" t="s">
        <v>3116</v>
      </c>
      <c r="C1535" s="421"/>
      <c r="D1535" s="425"/>
      <c r="F1535" s="444" t="str">
        <f t="shared" si="23"/>
        <v>FUES</v>
      </c>
    </row>
    <row r="1536" spans="1:6">
      <c r="A1536" s="390">
        <v>38</v>
      </c>
      <c r="B1536" s="418" t="s">
        <v>3117</v>
      </c>
      <c r="C1536" s="420"/>
      <c r="D1536" s="423"/>
      <c r="F1536" s="444" t="str">
        <f t="shared" si="23"/>
        <v>38</v>
      </c>
    </row>
    <row r="1537" spans="1:6" ht="25.5">
      <c r="A1537" s="389">
        <v>73713</v>
      </c>
      <c r="B1537" s="419" t="s">
        <v>8638</v>
      </c>
      <c r="C1537" s="421" t="s">
        <v>89</v>
      </c>
      <c r="D1537" s="425">
        <v>358.03</v>
      </c>
      <c r="F1537" s="444" t="str">
        <f t="shared" si="23"/>
        <v>73713</v>
      </c>
    </row>
    <row r="1538" spans="1:6">
      <c r="A1538" s="390">
        <v>73761</v>
      </c>
      <c r="B1538" s="418" t="s">
        <v>8639</v>
      </c>
      <c r="C1538" s="420"/>
      <c r="D1538" s="423"/>
      <c r="F1538" s="444" t="str">
        <f t="shared" si="23"/>
        <v>73761</v>
      </c>
    </row>
    <row r="1539" spans="1:6">
      <c r="A1539" s="424" t="s">
        <v>4778</v>
      </c>
      <c r="B1539" s="419" t="s">
        <v>3118</v>
      </c>
      <c r="C1539" s="421" t="s">
        <v>89</v>
      </c>
      <c r="D1539" s="425">
        <v>238.68</v>
      </c>
      <c r="F1539" s="444" t="str">
        <f t="shared" si="23"/>
        <v>73761/001</v>
      </c>
    </row>
    <row r="1540" spans="1:6" ht="25.5">
      <c r="A1540" s="422" t="s">
        <v>4779</v>
      </c>
      <c r="B1540" s="418" t="s">
        <v>3119</v>
      </c>
      <c r="C1540" s="420" t="s">
        <v>89</v>
      </c>
      <c r="D1540" s="423">
        <v>413.72</v>
      </c>
      <c r="F1540" s="444" t="str">
        <f t="shared" si="23"/>
        <v>73761/002</v>
      </c>
    </row>
    <row r="1541" spans="1:6" ht="25.5">
      <c r="A1541" s="424" t="s">
        <v>4780</v>
      </c>
      <c r="B1541" s="419" t="s">
        <v>3120</v>
      </c>
      <c r="C1541" s="421" t="s">
        <v>89</v>
      </c>
      <c r="D1541" s="425">
        <v>477.37</v>
      </c>
      <c r="F1541" s="444" t="str">
        <f t="shared" si="23"/>
        <v>73761/003</v>
      </c>
    </row>
    <row r="1542" spans="1:6" ht="25.5">
      <c r="A1542" s="422" t="s">
        <v>4781</v>
      </c>
      <c r="B1542" s="418" t="s">
        <v>3121</v>
      </c>
      <c r="C1542" s="420" t="s">
        <v>89</v>
      </c>
      <c r="D1542" s="423">
        <v>596.71</v>
      </c>
      <c r="F1542" s="444" t="str">
        <f t="shared" ref="F1542:F1605" si="24">TRIM(A1542)</f>
        <v>73761/004</v>
      </c>
    </row>
    <row r="1543" spans="1:6" ht="25.5">
      <c r="A1543" s="424" t="s">
        <v>4782</v>
      </c>
      <c r="B1543" s="419" t="s">
        <v>3122</v>
      </c>
      <c r="C1543" s="421" t="s">
        <v>89</v>
      </c>
      <c r="D1543" s="425">
        <v>739.93</v>
      </c>
      <c r="F1543" s="444" t="str">
        <f t="shared" si="24"/>
        <v>73761/005</v>
      </c>
    </row>
    <row r="1544" spans="1:6" ht="25.5">
      <c r="A1544" s="390">
        <v>79475</v>
      </c>
      <c r="B1544" s="418" t="s">
        <v>8640</v>
      </c>
      <c r="C1544" s="420" t="s">
        <v>52</v>
      </c>
      <c r="D1544" s="423">
        <v>255.19</v>
      </c>
      <c r="F1544" s="444" t="str">
        <f t="shared" si="24"/>
        <v>79475</v>
      </c>
    </row>
    <row r="1545" spans="1:6">
      <c r="A1545" s="389">
        <v>39</v>
      </c>
      <c r="B1545" s="419" t="s">
        <v>3123</v>
      </c>
      <c r="C1545" s="421"/>
      <c r="D1545" s="425"/>
      <c r="F1545" s="444" t="str">
        <f t="shared" si="24"/>
        <v>39</v>
      </c>
    </row>
    <row r="1546" spans="1:6" ht="25.5">
      <c r="A1546" s="390">
        <v>72819</v>
      </c>
      <c r="B1546" s="418" t="s">
        <v>8641</v>
      </c>
      <c r="C1546" s="420" t="s">
        <v>86</v>
      </c>
      <c r="D1546" s="423">
        <v>74.59</v>
      </c>
      <c r="F1546" s="444" t="str">
        <f t="shared" si="24"/>
        <v>72819</v>
      </c>
    </row>
    <row r="1547" spans="1:6">
      <c r="A1547" s="389">
        <v>72820</v>
      </c>
      <c r="B1547" s="419" t="s">
        <v>3124</v>
      </c>
      <c r="C1547" s="421" t="s">
        <v>89</v>
      </c>
      <c r="D1547" s="425">
        <v>31.7</v>
      </c>
      <c r="F1547" s="444" t="str">
        <f t="shared" si="24"/>
        <v>72820</v>
      </c>
    </row>
    <row r="1548" spans="1:6">
      <c r="A1548" s="390">
        <v>74122</v>
      </c>
      <c r="B1548" s="418" t="s">
        <v>8642</v>
      </c>
      <c r="C1548" s="420"/>
      <c r="D1548" s="423"/>
      <c r="F1548" s="444" t="str">
        <f t="shared" si="24"/>
        <v>74122</v>
      </c>
    </row>
    <row r="1549" spans="1:6" ht="25.5">
      <c r="A1549" s="424" t="s">
        <v>4783</v>
      </c>
      <c r="B1549" s="419" t="s">
        <v>3125</v>
      </c>
      <c r="C1549" s="421" t="s">
        <v>86</v>
      </c>
      <c r="D1549" s="425">
        <v>80.05</v>
      </c>
      <c r="F1549" s="444" t="str">
        <f t="shared" si="24"/>
        <v>74122/001</v>
      </c>
    </row>
    <row r="1550" spans="1:6">
      <c r="A1550" s="390">
        <v>74156</v>
      </c>
      <c r="B1550" s="418" t="s">
        <v>8643</v>
      </c>
      <c r="C1550" s="420"/>
      <c r="D1550" s="423"/>
      <c r="F1550" s="444" t="str">
        <f t="shared" si="24"/>
        <v>74156</v>
      </c>
    </row>
    <row r="1551" spans="1:6" ht="25.5">
      <c r="A1551" s="424" t="s">
        <v>4784</v>
      </c>
      <c r="B1551" s="419" t="s">
        <v>8644</v>
      </c>
      <c r="C1551" s="421" t="s">
        <v>86</v>
      </c>
      <c r="D1551" s="425">
        <v>48.76</v>
      </c>
      <c r="F1551" s="444" t="str">
        <f t="shared" si="24"/>
        <v>74156/001</v>
      </c>
    </row>
    <row r="1552" spans="1:6" ht="25.5">
      <c r="A1552" s="422" t="s">
        <v>4785</v>
      </c>
      <c r="B1552" s="418" t="s">
        <v>8645</v>
      </c>
      <c r="C1552" s="420" t="s">
        <v>86</v>
      </c>
      <c r="D1552" s="423">
        <v>42.71</v>
      </c>
      <c r="F1552" s="444" t="str">
        <f t="shared" si="24"/>
        <v>74156/002</v>
      </c>
    </row>
    <row r="1553" spans="1:6" ht="25.5">
      <c r="A1553" s="424" t="s">
        <v>4786</v>
      </c>
      <c r="B1553" s="419" t="s">
        <v>8646</v>
      </c>
      <c r="C1553" s="421" t="s">
        <v>86</v>
      </c>
      <c r="D1553" s="425">
        <v>36.96</v>
      </c>
      <c r="F1553" s="444" t="str">
        <f t="shared" si="24"/>
        <v>74156/003</v>
      </c>
    </row>
    <row r="1554" spans="1:6" ht="25.5">
      <c r="A1554" s="390">
        <v>83494</v>
      </c>
      <c r="B1554" s="418" t="s">
        <v>3126</v>
      </c>
      <c r="C1554" s="420" t="s">
        <v>86</v>
      </c>
      <c r="D1554" s="423">
        <v>199.85</v>
      </c>
      <c r="F1554" s="444" t="str">
        <f t="shared" si="24"/>
        <v>83494</v>
      </c>
    </row>
    <row r="1555" spans="1:6" ht="25.5">
      <c r="A1555" s="389">
        <v>83495</v>
      </c>
      <c r="B1555" s="419" t="s">
        <v>3127</v>
      </c>
      <c r="C1555" s="421" t="s">
        <v>86</v>
      </c>
      <c r="D1555" s="425">
        <v>229.23</v>
      </c>
      <c r="F1555" s="444" t="str">
        <f t="shared" si="24"/>
        <v>83495</v>
      </c>
    </row>
    <row r="1556" spans="1:6" ht="25.5">
      <c r="A1556" s="390">
        <v>83498</v>
      </c>
      <c r="B1556" s="418" t="s">
        <v>3128</v>
      </c>
      <c r="C1556" s="420" t="s">
        <v>86</v>
      </c>
      <c r="D1556" s="423">
        <v>388.84</v>
      </c>
      <c r="F1556" s="444" t="str">
        <f t="shared" si="24"/>
        <v>83498</v>
      </c>
    </row>
    <row r="1557" spans="1:6" ht="25.5">
      <c r="A1557" s="389">
        <v>83500</v>
      </c>
      <c r="B1557" s="419" t="s">
        <v>3129</v>
      </c>
      <c r="C1557" s="421" t="s">
        <v>86</v>
      </c>
      <c r="D1557" s="425">
        <v>478.47</v>
      </c>
      <c r="F1557" s="444" t="str">
        <f t="shared" si="24"/>
        <v>83500</v>
      </c>
    </row>
    <row r="1558" spans="1:6" ht="25.5">
      <c r="A1558" s="390">
        <v>83501</v>
      </c>
      <c r="B1558" s="418" t="s">
        <v>8647</v>
      </c>
      <c r="C1558" s="420" t="s">
        <v>86</v>
      </c>
      <c r="D1558" s="423">
        <v>95.73</v>
      </c>
      <c r="F1558" s="444" t="str">
        <f t="shared" si="24"/>
        <v>83501</v>
      </c>
    </row>
    <row r="1559" spans="1:6" ht="25.5">
      <c r="A1559" s="389">
        <v>83502</v>
      </c>
      <c r="B1559" s="419" t="s">
        <v>8648</v>
      </c>
      <c r="C1559" s="421" t="s">
        <v>86</v>
      </c>
      <c r="D1559" s="425">
        <v>106.93</v>
      </c>
      <c r="F1559" s="444" t="str">
        <f t="shared" si="24"/>
        <v>83502</v>
      </c>
    </row>
    <row r="1560" spans="1:6" ht="25.5">
      <c r="A1560" s="390">
        <v>83503</v>
      </c>
      <c r="B1560" s="418" t="s">
        <v>8649</v>
      </c>
      <c r="C1560" s="420" t="s">
        <v>86</v>
      </c>
      <c r="D1560" s="423">
        <v>164.19</v>
      </c>
      <c r="F1560" s="444" t="str">
        <f t="shared" si="24"/>
        <v>83503</v>
      </c>
    </row>
    <row r="1561" spans="1:6" ht="25.5">
      <c r="A1561" s="389">
        <v>83504</v>
      </c>
      <c r="B1561" s="419" t="s">
        <v>8650</v>
      </c>
      <c r="C1561" s="421" t="s">
        <v>86</v>
      </c>
      <c r="D1561" s="425">
        <v>200.45</v>
      </c>
      <c r="F1561" s="444" t="str">
        <f t="shared" si="24"/>
        <v>83504</v>
      </c>
    </row>
    <row r="1562" spans="1:6" ht="25.5">
      <c r="A1562" s="390">
        <v>83505</v>
      </c>
      <c r="B1562" s="418" t="s">
        <v>8651</v>
      </c>
      <c r="C1562" s="420" t="s">
        <v>86</v>
      </c>
      <c r="D1562" s="423">
        <v>242.45</v>
      </c>
      <c r="F1562" s="444" t="str">
        <f t="shared" si="24"/>
        <v>83505</v>
      </c>
    </row>
    <row r="1563" spans="1:6" ht="25.5">
      <c r="A1563" s="389">
        <v>83506</v>
      </c>
      <c r="B1563" s="419" t="s">
        <v>8652</v>
      </c>
      <c r="C1563" s="421" t="s">
        <v>86</v>
      </c>
      <c r="D1563" s="425">
        <v>381.05</v>
      </c>
      <c r="F1563" s="444" t="str">
        <f t="shared" si="24"/>
        <v>83506</v>
      </c>
    </row>
    <row r="1564" spans="1:6" ht="25.5">
      <c r="A1564" s="390">
        <v>83508</v>
      </c>
      <c r="B1564" s="418" t="s">
        <v>3130</v>
      </c>
      <c r="C1564" s="420" t="s">
        <v>86</v>
      </c>
      <c r="D1564" s="423">
        <v>84.06</v>
      </c>
      <c r="F1564" s="444" t="str">
        <f t="shared" si="24"/>
        <v>83508</v>
      </c>
    </row>
    <row r="1565" spans="1:6" ht="25.5">
      <c r="A1565" s="389">
        <v>83509</v>
      </c>
      <c r="B1565" s="419" t="s">
        <v>3131</v>
      </c>
      <c r="C1565" s="421" t="s">
        <v>86</v>
      </c>
      <c r="D1565" s="425">
        <v>105.25</v>
      </c>
      <c r="F1565" s="444" t="str">
        <f t="shared" si="24"/>
        <v>83509</v>
      </c>
    </row>
    <row r="1566" spans="1:6" ht="25.5">
      <c r="A1566" s="390">
        <v>83510</v>
      </c>
      <c r="B1566" s="418" t="s">
        <v>3132</v>
      </c>
      <c r="C1566" s="420" t="s">
        <v>86</v>
      </c>
      <c r="D1566" s="423">
        <v>111.69</v>
      </c>
      <c r="F1566" s="444" t="str">
        <f t="shared" si="24"/>
        <v>83510</v>
      </c>
    </row>
    <row r="1567" spans="1:6" ht="25.5">
      <c r="A1567" s="389">
        <v>83511</v>
      </c>
      <c r="B1567" s="419" t="s">
        <v>8653</v>
      </c>
      <c r="C1567" s="421" t="s">
        <v>86</v>
      </c>
      <c r="D1567" s="425">
        <v>143.05000000000001</v>
      </c>
      <c r="F1567" s="444" t="str">
        <f t="shared" si="24"/>
        <v>83511</v>
      </c>
    </row>
    <row r="1568" spans="1:6" ht="25.5">
      <c r="A1568" s="390">
        <v>83512</v>
      </c>
      <c r="B1568" s="418" t="s">
        <v>3133</v>
      </c>
      <c r="C1568" s="420" t="s">
        <v>86</v>
      </c>
      <c r="D1568" s="423">
        <v>155.93</v>
      </c>
      <c r="F1568" s="444" t="str">
        <f t="shared" si="24"/>
        <v>83512</v>
      </c>
    </row>
    <row r="1569" spans="1:6">
      <c r="A1569" s="389">
        <v>40</v>
      </c>
      <c r="B1569" s="419" t="s">
        <v>3134</v>
      </c>
      <c r="C1569" s="421"/>
      <c r="D1569" s="425"/>
      <c r="F1569" s="444" t="str">
        <f t="shared" si="24"/>
        <v>40</v>
      </c>
    </row>
    <row r="1570" spans="1:6">
      <c r="A1570" s="390">
        <v>73692</v>
      </c>
      <c r="B1570" s="418" t="s">
        <v>3135</v>
      </c>
      <c r="C1570" s="420" t="s">
        <v>52</v>
      </c>
      <c r="D1570" s="423">
        <v>79.790000000000006</v>
      </c>
      <c r="F1570" s="444" t="str">
        <f t="shared" si="24"/>
        <v>73692</v>
      </c>
    </row>
    <row r="1571" spans="1:6" ht="25.5">
      <c r="A1571" s="389">
        <v>74164</v>
      </c>
      <c r="B1571" s="419" t="s">
        <v>8654</v>
      </c>
      <c r="C1571" s="421"/>
      <c r="D1571" s="425"/>
      <c r="F1571" s="444" t="str">
        <f t="shared" si="24"/>
        <v>74164</v>
      </c>
    </row>
    <row r="1572" spans="1:6">
      <c r="A1572" s="422" t="s">
        <v>4787</v>
      </c>
      <c r="B1572" s="418" t="s">
        <v>3136</v>
      </c>
      <c r="C1572" s="420" t="s">
        <v>52</v>
      </c>
      <c r="D1572" s="423">
        <v>75.84</v>
      </c>
      <c r="F1572" s="444" t="str">
        <f t="shared" si="24"/>
        <v>74164/004</v>
      </c>
    </row>
    <row r="1573" spans="1:6">
      <c r="A1573" s="389">
        <v>83532</v>
      </c>
      <c r="B1573" s="419" t="s">
        <v>3137</v>
      </c>
      <c r="C1573" s="421" t="s">
        <v>52</v>
      </c>
      <c r="D1573" s="425">
        <v>312.48</v>
      </c>
      <c r="F1573" s="444" t="str">
        <f t="shared" si="24"/>
        <v>83532</v>
      </c>
    </row>
    <row r="1574" spans="1:6" ht="25.5">
      <c r="A1574" s="390">
        <v>83534</v>
      </c>
      <c r="B1574" s="418" t="s">
        <v>8655</v>
      </c>
      <c r="C1574" s="420" t="s">
        <v>52</v>
      </c>
      <c r="D1574" s="423">
        <v>391.22</v>
      </c>
      <c r="F1574" s="444" t="str">
        <f t="shared" si="24"/>
        <v>83534</v>
      </c>
    </row>
    <row r="1575" spans="1:6">
      <c r="A1575" s="389">
        <v>41</v>
      </c>
      <c r="B1575" s="419" t="s">
        <v>3138</v>
      </c>
      <c r="C1575" s="421"/>
      <c r="D1575" s="425"/>
      <c r="F1575" s="444" t="str">
        <f t="shared" si="24"/>
        <v>41</v>
      </c>
    </row>
    <row r="1576" spans="1:6" ht="25.5">
      <c r="A1576" s="390">
        <v>5651</v>
      </c>
      <c r="B1576" s="418" t="s">
        <v>3139</v>
      </c>
      <c r="C1576" s="420" t="s">
        <v>82</v>
      </c>
      <c r="D1576" s="423">
        <v>35.72</v>
      </c>
      <c r="F1576" s="444" t="str">
        <f t="shared" si="24"/>
        <v>5651</v>
      </c>
    </row>
    <row r="1577" spans="1:6" ht="25.5">
      <c r="A1577" s="389">
        <v>5970</v>
      </c>
      <c r="B1577" s="419" t="s">
        <v>3140</v>
      </c>
      <c r="C1577" s="421" t="s">
        <v>82</v>
      </c>
      <c r="D1577" s="425">
        <v>64.040000000000006</v>
      </c>
      <c r="F1577" s="444" t="str">
        <f t="shared" si="24"/>
        <v>5970</v>
      </c>
    </row>
    <row r="1578" spans="1:6" ht="25.5">
      <c r="A1578" s="390">
        <v>73653</v>
      </c>
      <c r="B1578" s="418" t="s">
        <v>3141</v>
      </c>
      <c r="C1578" s="420" t="s">
        <v>82</v>
      </c>
      <c r="D1578" s="423">
        <v>14.26</v>
      </c>
      <c r="F1578" s="444" t="str">
        <f t="shared" si="24"/>
        <v>73653</v>
      </c>
    </row>
    <row r="1579" spans="1:6" ht="76.5">
      <c r="A1579" s="389">
        <v>73685</v>
      </c>
      <c r="B1579" s="419" t="s">
        <v>11973</v>
      </c>
      <c r="C1579" s="421" t="s">
        <v>52</v>
      </c>
      <c r="D1579" s="425">
        <v>34.270000000000003</v>
      </c>
      <c r="F1579" s="444" t="str">
        <f t="shared" si="24"/>
        <v>73685</v>
      </c>
    </row>
    <row r="1580" spans="1:6">
      <c r="A1580" s="390">
        <v>73820</v>
      </c>
      <c r="B1580" s="418" t="s">
        <v>8656</v>
      </c>
      <c r="C1580" s="420"/>
      <c r="D1580" s="423"/>
      <c r="F1580" s="444" t="str">
        <f t="shared" si="24"/>
        <v>73820</v>
      </c>
    </row>
    <row r="1581" spans="1:6" ht="25.5">
      <c r="A1581" s="424" t="s">
        <v>4788</v>
      </c>
      <c r="B1581" s="419" t="s">
        <v>8657</v>
      </c>
      <c r="C1581" s="421" t="s">
        <v>82</v>
      </c>
      <c r="D1581" s="425">
        <v>43.34</v>
      </c>
      <c r="F1581" s="444" t="str">
        <f t="shared" si="24"/>
        <v>73820/001</v>
      </c>
    </row>
    <row r="1582" spans="1:6">
      <c r="A1582" s="390">
        <v>73821</v>
      </c>
      <c r="B1582" s="418" t="s">
        <v>8658</v>
      </c>
      <c r="C1582" s="420"/>
      <c r="D1582" s="423"/>
      <c r="F1582" s="444" t="str">
        <f t="shared" si="24"/>
        <v>73821</v>
      </c>
    </row>
    <row r="1583" spans="1:6">
      <c r="A1583" s="424" t="s">
        <v>4789</v>
      </c>
      <c r="B1583" s="419" t="s">
        <v>3142</v>
      </c>
      <c r="C1583" s="421" t="s">
        <v>82</v>
      </c>
      <c r="D1583" s="425">
        <v>129.41999999999999</v>
      </c>
      <c r="F1583" s="444" t="str">
        <f t="shared" si="24"/>
        <v>73821/001</v>
      </c>
    </row>
    <row r="1584" spans="1:6" ht="38.25">
      <c r="A1584" s="390">
        <v>74007</v>
      </c>
      <c r="B1584" s="418" t="s">
        <v>8659</v>
      </c>
      <c r="C1584" s="420"/>
      <c r="D1584" s="423"/>
      <c r="F1584" s="444" t="str">
        <f t="shared" si="24"/>
        <v>74007</v>
      </c>
    </row>
    <row r="1585" spans="1:6" ht="25.5">
      <c r="A1585" s="424" t="s">
        <v>4790</v>
      </c>
      <c r="B1585" s="419" t="s">
        <v>3143</v>
      </c>
      <c r="C1585" s="421" t="s">
        <v>82</v>
      </c>
      <c r="D1585" s="425">
        <v>27.14</v>
      </c>
      <c r="F1585" s="444" t="str">
        <f t="shared" si="24"/>
        <v>74007/001</v>
      </c>
    </row>
    <row r="1586" spans="1:6" ht="25.5">
      <c r="A1586" s="422" t="s">
        <v>4136</v>
      </c>
      <c r="B1586" s="418" t="s">
        <v>11974</v>
      </c>
      <c r="C1586" s="420" t="s">
        <v>82</v>
      </c>
      <c r="D1586" s="423">
        <v>68.239999999999995</v>
      </c>
      <c r="F1586" s="444" t="str">
        <f t="shared" si="24"/>
        <v>74007/002</v>
      </c>
    </row>
    <row r="1587" spans="1:6" ht="38.25">
      <c r="A1587" s="389">
        <v>74074</v>
      </c>
      <c r="B1587" s="419" t="s">
        <v>8660</v>
      </c>
      <c r="C1587" s="421"/>
      <c r="D1587" s="425"/>
      <c r="F1587" s="444" t="str">
        <f t="shared" si="24"/>
        <v>74074</v>
      </c>
    </row>
    <row r="1588" spans="1:6" ht="25.5">
      <c r="A1588" s="422" t="s">
        <v>4791</v>
      </c>
      <c r="B1588" s="418" t="s">
        <v>3144</v>
      </c>
      <c r="C1588" s="420" t="s">
        <v>82</v>
      </c>
      <c r="D1588" s="423">
        <v>106.73</v>
      </c>
      <c r="F1588" s="444" t="str">
        <f t="shared" si="24"/>
        <v>74074/004</v>
      </c>
    </row>
    <row r="1589" spans="1:6" ht="25.5">
      <c r="A1589" s="389">
        <v>74076</v>
      </c>
      <c r="B1589" s="419" t="s">
        <v>8661</v>
      </c>
      <c r="C1589" s="421"/>
      <c r="D1589" s="425"/>
      <c r="F1589" s="444" t="str">
        <f t="shared" si="24"/>
        <v>74076</v>
      </c>
    </row>
    <row r="1590" spans="1:6" ht="25.5">
      <c r="A1590" s="422" t="s">
        <v>4792</v>
      </c>
      <c r="B1590" s="418" t="s">
        <v>3145</v>
      </c>
      <c r="C1590" s="420" t="s">
        <v>82</v>
      </c>
      <c r="D1590" s="423">
        <v>48.53</v>
      </c>
      <c r="F1590" s="444" t="str">
        <f t="shared" si="24"/>
        <v>74076/001</v>
      </c>
    </row>
    <row r="1591" spans="1:6" ht="25.5">
      <c r="A1591" s="424" t="s">
        <v>4793</v>
      </c>
      <c r="B1591" s="419" t="s">
        <v>3146</v>
      </c>
      <c r="C1591" s="421" t="s">
        <v>82</v>
      </c>
      <c r="D1591" s="425">
        <v>33.57</v>
      </c>
      <c r="F1591" s="444" t="str">
        <f t="shared" si="24"/>
        <v>74076/002</v>
      </c>
    </row>
    <row r="1592" spans="1:6" ht="25.5">
      <c r="A1592" s="422" t="s">
        <v>4794</v>
      </c>
      <c r="B1592" s="418" t="s">
        <v>3147</v>
      </c>
      <c r="C1592" s="420" t="s">
        <v>82</v>
      </c>
      <c r="D1592" s="423">
        <v>22.38</v>
      </c>
      <c r="F1592" s="444" t="str">
        <f t="shared" si="24"/>
        <v>74076/003</v>
      </c>
    </row>
    <row r="1593" spans="1:6">
      <c r="A1593" s="389">
        <v>74107</v>
      </c>
      <c r="B1593" s="419" t="s">
        <v>8662</v>
      </c>
      <c r="C1593" s="421"/>
      <c r="D1593" s="425"/>
      <c r="F1593" s="444" t="str">
        <f t="shared" si="24"/>
        <v>74107</v>
      </c>
    </row>
    <row r="1594" spans="1:6">
      <c r="A1594" s="422" t="s">
        <v>4795</v>
      </c>
      <c r="B1594" s="418" t="s">
        <v>3148</v>
      </c>
      <c r="C1594" s="420" t="s">
        <v>82</v>
      </c>
      <c r="D1594" s="423">
        <v>26.95</v>
      </c>
      <c r="F1594" s="444" t="str">
        <f t="shared" si="24"/>
        <v>74107/001</v>
      </c>
    </row>
    <row r="1595" spans="1:6" ht="38.25">
      <c r="A1595" s="389">
        <v>83515</v>
      </c>
      <c r="B1595" s="419" t="s">
        <v>8663</v>
      </c>
      <c r="C1595" s="421" t="s">
        <v>52</v>
      </c>
      <c r="D1595" s="425">
        <v>15.12</v>
      </c>
      <c r="F1595" s="444" t="str">
        <f t="shared" si="24"/>
        <v>83515</v>
      </c>
    </row>
    <row r="1596" spans="1:6" ht="38.25">
      <c r="A1596" s="390">
        <v>83516</v>
      </c>
      <c r="B1596" s="418" t="s">
        <v>8664</v>
      </c>
      <c r="C1596" s="420" t="s">
        <v>52</v>
      </c>
      <c r="D1596" s="423">
        <v>17.440000000000001</v>
      </c>
      <c r="F1596" s="444" t="str">
        <f t="shared" si="24"/>
        <v>83516</v>
      </c>
    </row>
    <row r="1597" spans="1:6" ht="63.75">
      <c r="A1597" s="389">
        <v>84214</v>
      </c>
      <c r="B1597" s="419" t="s">
        <v>8665</v>
      </c>
      <c r="C1597" s="421" t="s">
        <v>82</v>
      </c>
      <c r="D1597" s="425">
        <v>61.71</v>
      </c>
      <c r="F1597" s="444" t="str">
        <f t="shared" si="24"/>
        <v>84214</v>
      </c>
    </row>
    <row r="1598" spans="1:6" ht="63.75">
      <c r="A1598" s="390">
        <v>84215</v>
      </c>
      <c r="B1598" s="418" t="s">
        <v>8666</v>
      </c>
      <c r="C1598" s="420" t="s">
        <v>82</v>
      </c>
      <c r="D1598" s="423">
        <v>46.29</v>
      </c>
      <c r="F1598" s="444" t="str">
        <f t="shared" si="24"/>
        <v>84215</v>
      </c>
    </row>
    <row r="1599" spans="1:6" ht="63.75">
      <c r="A1599" s="389">
        <v>84216</v>
      </c>
      <c r="B1599" s="419" t="s">
        <v>8667</v>
      </c>
      <c r="C1599" s="421" t="s">
        <v>82</v>
      </c>
      <c r="D1599" s="425">
        <v>33.799999999999997</v>
      </c>
      <c r="F1599" s="444" t="str">
        <f t="shared" si="24"/>
        <v>84216</v>
      </c>
    </row>
    <row r="1600" spans="1:6" ht="63.75">
      <c r="A1600" s="390">
        <v>84217</v>
      </c>
      <c r="B1600" s="418" t="s">
        <v>8668</v>
      </c>
      <c r="C1600" s="420" t="s">
        <v>82</v>
      </c>
      <c r="D1600" s="423">
        <v>59.28</v>
      </c>
      <c r="F1600" s="444" t="str">
        <f t="shared" si="24"/>
        <v>84217</v>
      </c>
    </row>
    <row r="1601" spans="1:6" ht="63.75">
      <c r="A1601" s="389">
        <v>84218</v>
      </c>
      <c r="B1601" s="419" t="s">
        <v>8669</v>
      </c>
      <c r="C1601" s="421" t="s">
        <v>82</v>
      </c>
      <c r="D1601" s="425">
        <v>43.84</v>
      </c>
      <c r="F1601" s="444" t="str">
        <f t="shared" si="24"/>
        <v>84218</v>
      </c>
    </row>
    <row r="1602" spans="1:6" ht="63.75">
      <c r="A1602" s="390">
        <v>84219</v>
      </c>
      <c r="B1602" s="418" t="s">
        <v>8670</v>
      </c>
      <c r="C1602" s="420" t="s">
        <v>82</v>
      </c>
      <c r="D1602" s="423">
        <v>31.55</v>
      </c>
      <c r="F1602" s="444" t="str">
        <f t="shared" si="24"/>
        <v>84219</v>
      </c>
    </row>
    <row r="1603" spans="1:6" ht="63.75">
      <c r="A1603" s="389">
        <v>84220</v>
      </c>
      <c r="B1603" s="419" t="s">
        <v>8671</v>
      </c>
      <c r="C1603" s="421" t="s">
        <v>82</v>
      </c>
      <c r="D1603" s="425">
        <v>26.2</v>
      </c>
      <c r="F1603" s="444" t="str">
        <f t="shared" si="24"/>
        <v>84220</v>
      </c>
    </row>
    <row r="1604" spans="1:6" ht="63.75">
      <c r="A1604" s="390">
        <v>84221</v>
      </c>
      <c r="B1604" s="418" t="s">
        <v>8672</v>
      </c>
      <c r="C1604" s="420" t="s">
        <v>82</v>
      </c>
      <c r="D1604" s="423">
        <v>83.06</v>
      </c>
      <c r="F1604" s="444" t="str">
        <f t="shared" si="24"/>
        <v>84221</v>
      </c>
    </row>
    <row r="1605" spans="1:6" ht="63.75">
      <c r="A1605" s="389">
        <v>84222</v>
      </c>
      <c r="B1605" s="419" t="s">
        <v>8673</v>
      </c>
      <c r="C1605" s="421" t="s">
        <v>82</v>
      </c>
      <c r="D1605" s="425">
        <v>61.14</v>
      </c>
      <c r="F1605" s="444" t="str">
        <f t="shared" si="24"/>
        <v>84222</v>
      </c>
    </row>
    <row r="1606" spans="1:6" ht="63.75">
      <c r="A1606" s="390">
        <v>84223</v>
      </c>
      <c r="B1606" s="418" t="s">
        <v>8674</v>
      </c>
      <c r="C1606" s="420" t="s">
        <v>82</v>
      </c>
      <c r="D1606" s="423">
        <v>43.85</v>
      </c>
      <c r="F1606" s="444" t="str">
        <f t="shared" ref="F1606:F1669" si="25">TRIM(A1606)</f>
        <v>84223</v>
      </c>
    </row>
    <row r="1607" spans="1:6" ht="63.75">
      <c r="A1607" s="389">
        <v>84224</v>
      </c>
      <c r="B1607" s="419" t="s">
        <v>8675</v>
      </c>
      <c r="C1607" s="421" t="s">
        <v>82</v>
      </c>
      <c r="D1607" s="425">
        <v>34.36</v>
      </c>
      <c r="F1607" s="444" t="str">
        <f t="shared" si="25"/>
        <v>84224</v>
      </c>
    </row>
    <row r="1608" spans="1:6">
      <c r="A1608" s="390">
        <v>42</v>
      </c>
      <c r="B1608" s="418" t="s">
        <v>3149</v>
      </c>
      <c r="C1608" s="420"/>
      <c r="D1608" s="423"/>
      <c r="F1608" s="444" t="str">
        <f t="shared" si="25"/>
        <v>42</v>
      </c>
    </row>
    <row r="1609" spans="1:6">
      <c r="A1609" s="389">
        <v>73771</v>
      </c>
      <c r="B1609" s="419" t="s">
        <v>8676</v>
      </c>
      <c r="C1609" s="421"/>
      <c r="D1609" s="425"/>
      <c r="F1609" s="444" t="str">
        <f t="shared" si="25"/>
        <v>73771</v>
      </c>
    </row>
    <row r="1610" spans="1:6" ht="25.5">
      <c r="A1610" s="422" t="s">
        <v>4796</v>
      </c>
      <c r="B1610" s="418" t="s">
        <v>8677</v>
      </c>
      <c r="C1610" s="420" t="s">
        <v>89</v>
      </c>
      <c r="D1610" s="423">
        <v>15.02</v>
      </c>
      <c r="F1610" s="444" t="str">
        <f t="shared" si="25"/>
        <v>73771/001</v>
      </c>
    </row>
    <row r="1611" spans="1:6">
      <c r="A1611" s="389">
        <v>73942</v>
      </c>
      <c r="B1611" s="419" t="s">
        <v>8678</v>
      </c>
      <c r="C1611" s="421"/>
      <c r="D1611" s="425"/>
      <c r="F1611" s="444" t="str">
        <f t="shared" si="25"/>
        <v>73942</v>
      </c>
    </row>
    <row r="1612" spans="1:6" ht="38.25">
      <c r="A1612" s="422" t="s">
        <v>4797</v>
      </c>
      <c r="B1612" s="418" t="s">
        <v>11975</v>
      </c>
      <c r="C1612" s="420" t="s">
        <v>54</v>
      </c>
      <c r="D1612" s="423">
        <v>6.6</v>
      </c>
      <c r="F1612" s="444" t="str">
        <f t="shared" si="25"/>
        <v>73942/001</v>
      </c>
    </row>
    <row r="1613" spans="1:6" ht="38.25">
      <c r="A1613" s="424" t="s">
        <v>4798</v>
      </c>
      <c r="B1613" s="419" t="s">
        <v>11976</v>
      </c>
      <c r="C1613" s="421" t="s">
        <v>54</v>
      </c>
      <c r="D1613" s="425">
        <v>7.23</v>
      </c>
      <c r="F1613" s="444" t="str">
        <f t="shared" si="25"/>
        <v>73942/002</v>
      </c>
    </row>
    <row r="1614" spans="1:6">
      <c r="A1614" s="390">
        <v>73990</v>
      </c>
      <c r="B1614" s="418" t="s">
        <v>8679</v>
      </c>
      <c r="C1614" s="420"/>
      <c r="D1614" s="423"/>
      <c r="F1614" s="444" t="str">
        <f t="shared" si="25"/>
        <v>73990</v>
      </c>
    </row>
    <row r="1615" spans="1:6">
      <c r="A1615" s="424" t="s">
        <v>4799</v>
      </c>
      <c r="B1615" s="419" t="s">
        <v>3150</v>
      </c>
      <c r="C1615" s="421" t="s">
        <v>89</v>
      </c>
      <c r="D1615" s="425">
        <v>523.12</v>
      </c>
      <c r="F1615" s="444" t="str">
        <f t="shared" si="25"/>
        <v>73990/001</v>
      </c>
    </row>
    <row r="1616" spans="1:6">
      <c r="A1616" s="390">
        <v>73994</v>
      </c>
      <c r="B1616" s="418" t="s">
        <v>8680</v>
      </c>
      <c r="C1616" s="420"/>
      <c r="D1616" s="423"/>
      <c r="F1616" s="444" t="str">
        <f t="shared" si="25"/>
        <v>73994</v>
      </c>
    </row>
    <row r="1617" spans="1:6" ht="25.5">
      <c r="A1617" s="424" t="s">
        <v>4800</v>
      </c>
      <c r="B1617" s="419" t="s">
        <v>8681</v>
      </c>
      <c r="C1617" s="421" t="s">
        <v>54</v>
      </c>
      <c r="D1617" s="425">
        <v>5.92</v>
      </c>
      <c r="F1617" s="444" t="str">
        <f t="shared" si="25"/>
        <v>73994/001</v>
      </c>
    </row>
    <row r="1618" spans="1:6">
      <c r="A1618" s="390">
        <v>74254</v>
      </c>
      <c r="B1618" s="418" t="s">
        <v>8682</v>
      </c>
      <c r="C1618" s="420"/>
      <c r="D1618" s="423"/>
      <c r="F1618" s="444" t="str">
        <f t="shared" si="25"/>
        <v>74254</v>
      </c>
    </row>
    <row r="1619" spans="1:6" ht="38.25">
      <c r="A1619" s="424" t="s">
        <v>4801</v>
      </c>
      <c r="B1619" s="419" t="s">
        <v>8683</v>
      </c>
      <c r="C1619" s="421" t="s">
        <v>54</v>
      </c>
      <c r="D1619" s="425">
        <v>6.17</v>
      </c>
      <c r="F1619" s="444" t="str">
        <f t="shared" si="25"/>
        <v>74254/001</v>
      </c>
    </row>
    <row r="1620" spans="1:6" ht="38.25">
      <c r="A1620" s="422" t="s">
        <v>4802</v>
      </c>
      <c r="B1620" s="418" t="s">
        <v>8684</v>
      </c>
      <c r="C1620" s="420" t="s">
        <v>54</v>
      </c>
      <c r="D1620" s="423">
        <v>7.5</v>
      </c>
      <c r="F1620" s="444" t="str">
        <f t="shared" si="25"/>
        <v>74254/002</v>
      </c>
    </row>
    <row r="1621" spans="1:6">
      <c r="A1621" s="389">
        <v>79504</v>
      </c>
      <c r="B1621" s="419" t="s">
        <v>8676</v>
      </c>
      <c r="C1621" s="421"/>
      <c r="D1621" s="425"/>
      <c r="F1621" s="444" t="str">
        <f t="shared" si="25"/>
        <v>79504</v>
      </c>
    </row>
    <row r="1622" spans="1:6" ht="25.5">
      <c r="A1622" s="422" t="s">
        <v>4803</v>
      </c>
      <c r="B1622" s="418" t="s">
        <v>3151</v>
      </c>
      <c r="C1622" s="420" t="s">
        <v>86</v>
      </c>
      <c r="D1622" s="423">
        <v>36.99</v>
      </c>
      <c r="F1622" s="444" t="str">
        <f t="shared" si="25"/>
        <v>79504/001</v>
      </c>
    </row>
    <row r="1623" spans="1:6" ht="25.5">
      <c r="A1623" s="424" t="s">
        <v>4804</v>
      </c>
      <c r="B1623" s="419" t="s">
        <v>3152</v>
      </c>
      <c r="C1623" s="421" t="s">
        <v>86</v>
      </c>
      <c r="D1623" s="425">
        <v>42.91</v>
      </c>
      <c r="F1623" s="444" t="str">
        <f t="shared" si="25"/>
        <v>79504/002</v>
      </c>
    </row>
    <row r="1624" spans="1:6" ht="25.5">
      <c r="A1624" s="422" t="s">
        <v>4805</v>
      </c>
      <c r="B1624" s="418" t="s">
        <v>3153</v>
      </c>
      <c r="C1624" s="420" t="s">
        <v>86</v>
      </c>
      <c r="D1624" s="423">
        <v>48.82</v>
      </c>
      <c r="F1624" s="444" t="str">
        <f t="shared" si="25"/>
        <v>79504/003</v>
      </c>
    </row>
    <row r="1625" spans="1:6" ht="25.5">
      <c r="A1625" s="424" t="s">
        <v>4806</v>
      </c>
      <c r="B1625" s="419" t="s">
        <v>3154</v>
      </c>
      <c r="C1625" s="421" t="s">
        <v>86</v>
      </c>
      <c r="D1625" s="425">
        <v>54.73</v>
      </c>
      <c r="F1625" s="444" t="str">
        <f t="shared" si="25"/>
        <v>79504/004</v>
      </c>
    </row>
    <row r="1626" spans="1:6" ht="38.25">
      <c r="A1626" s="422" t="s">
        <v>4807</v>
      </c>
      <c r="B1626" s="418" t="s">
        <v>8685</v>
      </c>
      <c r="C1626" s="420" t="s">
        <v>86</v>
      </c>
      <c r="D1626" s="423">
        <v>45.41</v>
      </c>
      <c r="F1626" s="444" t="str">
        <f t="shared" si="25"/>
        <v>79504/005</v>
      </c>
    </row>
    <row r="1627" spans="1:6" ht="38.25">
      <c r="A1627" s="424" t="s">
        <v>4808</v>
      </c>
      <c r="B1627" s="419" t="s">
        <v>8686</v>
      </c>
      <c r="C1627" s="421" t="s">
        <v>86</v>
      </c>
      <c r="D1627" s="425">
        <v>51.32</v>
      </c>
      <c r="F1627" s="444" t="str">
        <f t="shared" si="25"/>
        <v>79504/006</v>
      </c>
    </row>
    <row r="1628" spans="1:6" ht="38.25">
      <c r="A1628" s="422" t="s">
        <v>4809</v>
      </c>
      <c r="B1628" s="418" t="s">
        <v>8687</v>
      </c>
      <c r="C1628" s="420" t="s">
        <v>86</v>
      </c>
      <c r="D1628" s="423">
        <v>57.23</v>
      </c>
      <c r="F1628" s="444" t="str">
        <f t="shared" si="25"/>
        <v>79504/007</v>
      </c>
    </row>
    <row r="1629" spans="1:6" ht="38.25">
      <c r="A1629" s="424" t="s">
        <v>4810</v>
      </c>
      <c r="B1629" s="419" t="s">
        <v>8688</v>
      </c>
      <c r="C1629" s="421" t="s">
        <v>86</v>
      </c>
      <c r="D1629" s="425">
        <v>75.709999999999994</v>
      </c>
      <c r="F1629" s="444" t="str">
        <f t="shared" si="25"/>
        <v>79504/008</v>
      </c>
    </row>
    <row r="1630" spans="1:6" ht="38.25">
      <c r="A1630" s="422" t="s">
        <v>4811</v>
      </c>
      <c r="B1630" s="418" t="s">
        <v>8689</v>
      </c>
      <c r="C1630" s="420" t="s">
        <v>86</v>
      </c>
      <c r="D1630" s="423">
        <v>87.74</v>
      </c>
      <c r="F1630" s="444" t="str">
        <f t="shared" si="25"/>
        <v>79504/009</v>
      </c>
    </row>
    <row r="1631" spans="1:6" ht="38.25">
      <c r="A1631" s="424" t="s">
        <v>4812</v>
      </c>
      <c r="B1631" s="419" t="s">
        <v>8690</v>
      </c>
      <c r="C1631" s="421" t="s">
        <v>86</v>
      </c>
      <c r="D1631" s="425">
        <v>93.65</v>
      </c>
      <c r="F1631" s="444" t="str">
        <f t="shared" si="25"/>
        <v>79504/010</v>
      </c>
    </row>
    <row r="1632" spans="1:6" ht="25.5">
      <c r="A1632" s="422" t="s">
        <v>4813</v>
      </c>
      <c r="B1632" s="418" t="s">
        <v>8691</v>
      </c>
      <c r="C1632" s="420" t="s">
        <v>86</v>
      </c>
      <c r="D1632" s="423">
        <v>99.56</v>
      </c>
      <c r="F1632" s="444" t="str">
        <f t="shared" si="25"/>
        <v>79504/011</v>
      </c>
    </row>
    <row r="1633" spans="1:6" ht="25.5">
      <c r="A1633" s="424" t="s">
        <v>4814</v>
      </c>
      <c r="B1633" s="419" t="s">
        <v>8692</v>
      </c>
      <c r="C1633" s="421" t="s">
        <v>86</v>
      </c>
      <c r="D1633" s="425">
        <v>118.04</v>
      </c>
      <c r="F1633" s="444" t="str">
        <f t="shared" si="25"/>
        <v>79504/012</v>
      </c>
    </row>
    <row r="1634" spans="1:6" ht="25.5">
      <c r="A1634" s="390">
        <v>85662</v>
      </c>
      <c r="B1634" s="418" t="s">
        <v>11977</v>
      </c>
      <c r="C1634" s="420" t="s">
        <v>82</v>
      </c>
      <c r="D1634" s="423">
        <v>8.84</v>
      </c>
      <c r="F1634" s="444" t="str">
        <f t="shared" si="25"/>
        <v>85662</v>
      </c>
    </row>
    <row r="1635" spans="1:6">
      <c r="A1635" s="389">
        <v>43</v>
      </c>
      <c r="B1635" s="419" t="s">
        <v>3155</v>
      </c>
      <c r="C1635" s="421"/>
      <c r="D1635" s="425"/>
      <c r="F1635" s="444" t="str">
        <f t="shared" si="25"/>
        <v>43</v>
      </c>
    </row>
    <row r="1636" spans="1:6" ht="25.5">
      <c r="A1636" s="390">
        <v>5652</v>
      </c>
      <c r="B1636" s="418" t="s">
        <v>8693</v>
      </c>
      <c r="C1636" s="420" t="s">
        <v>52</v>
      </c>
      <c r="D1636" s="423">
        <v>214.93</v>
      </c>
      <c r="F1636" s="444" t="str">
        <f t="shared" si="25"/>
        <v>5652</v>
      </c>
    </row>
    <row r="1637" spans="1:6" ht="25.5">
      <c r="A1637" s="389">
        <v>6042</v>
      </c>
      <c r="B1637" s="419" t="s">
        <v>8694</v>
      </c>
      <c r="C1637" s="421" t="s">
        <v>52</v>
      </c>
      <c r="D1637" s="425">
        <v>253.32</v>
      </c>
      <c r="F1637" s="444" t="str">
        <f t="shared" si="25"/>
        <v>6042</v>
      </c>
    </row>
    <row r="1638" spans="1:6" ht="25.5">
      <c r="A1638" s="390">
        <v>6045</v>
      </c>
      <c r="B1638" s="418" t="s">
        <v>3156</v>
      </c>
      <c r="C1638" s="420" t="s">
        <v>52</v>
      </c>
      <c r="D1638" s="423">
        <v>309.36</v>
      </c>
      <c r="F1638" s="444" t="str">
        <f t="shared" si="25"/>
        <v>6045</v>
      </c>
    </row>
    <row r="1639" spans="1:6">
      <c r="A1639" s="389">
        <v>40780</v>
      </c>
      <c r="B1639" s="419" t="s">
        <v>3157</v>
      </c>
      <c r="C1639" s="421" t="s">
        <v>82</v>
      </c>
      <c r="D1639" s="425">
        <v>7.08</v>
      </c>
      <c r="F1639" s="444" t="str">
        <f t="shared" si="25"/>
        <v>40780</v>
      </c>
    </row>
    <row r="1640" spans="1:6" ht="25.5">
      <c r="A1640" s="390">
        <v>73406</v>
      </c>
      <c r="B1640" s="418" t="s">
        <v>11978</v>
      </c>
      <c r="C1640" s="420" t="s">
        <v>52</v>
      </c>
      <c r="D1640" s="423">
        <v>396.42</v>
      </c>
      <c r="F1640" s="444" t="str">
        <f t="shared" si="25"/>
        <v>73406</v>
      </c>
    </row>
    <row r="1641" spans="1:6" ht="25.5">
      <c r="A1641" s="389">
        <v>73972</v>
      </c>
      <c r="B1641" s="419" t="s">
        <v>8695</v>
      </c>
      <c r="C1641" s="421"/>
      <c r="D1641" s="425"/>
      <c r="F1641" s="444" t="str">
        <f t="shared" si="25"/>
        <v>73972</v>
      </c>
    </row>
    <row r="1642" spans="1:6" ht="25.5">
      <c r="A1642" s="422" t="s">
        <v>4815</v>
      </c>
      <c r="B1642" s="418" t="s">
        <v>3158</v>
      </c>
      <c r="C1642" s="420" t="s">
        <v>52</v>
      </c>
      <c r="D1642" s="423">
        <v>326.14999999999998</v>
      </c>
      <c r="F1642" s="444" t="str">
        <f t="shared" si="25"/>
        <v>73972/001</v>
      </c>
    </row>
    <row r="1643" spans="1:6" ht="25.5">
      <c r="A1643" s="424" t="s">
        <v>4816</v>
      </c>
      <c r="B1643" s="419" t="s">
        <v>3159</v>
      </c>
      <c r="C1643" s="421" t="s">
        <v>52</v>
      </c>
      <c r="D1643" s="425">
        <v>315.60000000000002</v>
      </c>
      <c r="F1643" s="444" t="str">
        <f t="shared" si="25"/>
        <v>73972/002</v>
      </c>
    </row>
    <row r="1644" spans="1:6" ht="38.25">
      <c r="A1644" s="390">
        <v>73983</v>
      </c>
      <c r="B1644" s="418" t="s">
        <v>8696</v>
      </c>
      <c r="C1644" s="420"/>
      <c r="D1644" s="423"/>
      <c r="F1644" s="444" t="str">
        <f t="shared" si="25"/>
        <v>73983</v>
      </c>
    </row>
    <row r="1645" spans="1:6" ht="25.5">
      <c r="A1645" s="424" t="s">
        <v>4817</v>
      </c>
      <c r="B1645" s="419" t="s">
        <v>8697</v>
      </c>
      <c r="C1645" s="421" t="s">
        <v>52</v>
      </c>
      <c r="D1645" s="425">
        <v>339.6</v>
      </c>
      <c r="F1645" s="444" t="str">
        <f t="shared" si="25"/>
        <v>73983/001</v>
      </c>
    </row>
    <row r="1646" spans="1:6" ht="38.25">
      <c r="A1646" s="390">
        <v>74004</v>
      </c>
      <c r="B1646" s="418" t="s">
        <v>8698</v>
      </c>
      <c r="C1646" s="420"/>
      <c r="D1646" s="423"/>
      <c r="F1646" s="444" t="str">
        <f t="shared" si="25"/>
        <v>74004</v>
      </c>
    </row>
    <row r="1647" spans="1:6" ht="25.5">
      <c r="A1647" s="424" t="s">
        <v>4818</v>
      </c>
      <c r="B1647" s="419" t="s">
        <v>3160</v>
      </c>
      <c r="C1647" s="421" t="s">
        <v>52</v>
      </c>
      <c r="D1647" s="425">
        <v>406.04</v>
      </c>
      <c r="F1647" s="444" t="str">
        <f t="shared" si="25"/>
        <v>74004/003</v>
      </c>
    </row>
    <row r="1648" spans="1:6">
      <c r="A1648" s="390">
        <v>74115</v>
      </c>
      <c r="B1648" s="418" t="s">
        <v>8699</v>
      </c>
      <c r="C1648" s="420"/>
      <c r="D1648" s="423"/>
      <c r="F1648" s="444" t="str">
        <f t="shared" si="25"/>
        <v>74115</v>
      </c>
    </row>
    <row r="1649" spans="1:6" ht="25.5">
      <c r="A1649" s="424" t="s">
        <v>4819</v>
      </c>
      <c r="B1649" s="419" t="s">
        <v>3161</v>
      </c>
      <c r="C1649" s="421" t="s">
        <v>52</v>
      </c>
      <c r="D1649" s="425">
        <v>314.55</v>
      </c>
      <c r="F1649" s="444" t="str">
        <f t="shared" si="25"/>
        <v>74115/001</v>
      </c>
    </row>
    <row r="1650" spans="1:6">
      <c r="A1650" s="390">
        <v>74138</v>
      </c>
      <c r="B1650" s="418" t="s">
        <v>8700</v>
      </c>
      <c r="C1650" s="420"/>
      <c r="D1650" s="423"/>
      <c r="F1650" s="444" t="str">
        <f t="shared" si="25"/>
        <v>74138</v>
      </c>
    </row>
    <row r="1651" spans="1:6" ht="25.5">
      <c r="A1651" s="424" t="s">
        <v>4820</v>
      </c>
      <c r="B1651" s="419" t="s">
        <v>8701</v>
      </c>
      <c r="C1651" s="421" t="s">
        <v>52</v>
      </c>
      <c r="D1651" s="425">
        <v>282.25</v>
      </c>
      <c r="F1651" s="444" t="str">
        <f t="shared" si="25"/>
        <v>74138/001</v>
      </c>
    </row>
    <row r="1652" spans="1:6" ht="25.5">
      <c r="A1652" s="422" t="s">
        <v>4821</v>
      </c>
      <c r="B1652" s="418" t="s">
        <v>8702</v>
      </c>
      <c r="C1652" s="420" t="s">
        <v>52</v>
      </c>
      <c r="D1652" s="423">
        <v>318.85000000000002</v>
      </c>
      <c r="F1652" s="444" t="str">
        <f t="shared" si="25"/>
        <v>74138/002</v>
      </c>
    </row>
    <row r="1653" spans="1:6" ht="25.5">
      <c r="A1653" s="424" t="s">
        <v>4822</v>
      </c>
      <c r="B1653" s="419" t="s">
        <v>8703</v>
      </c>
      <c r="C1653" s="421" t="s">
        <v>52</v>
      </c>
      <c r="D1653" s="425">
        <v>330.34</v>
      </c>
      <c r="F1653" s="444" t="str">
        <f t="shared" si="25"/>
        <v>74138/003</v>
      </c>
    </row>
    <row r="1654" spans="1:6" ht="25.5">
      <c r="A1654" s="422" t="s">
        <v>4823</v>
      </c>
      <c r="B1654" s="418" t="s">
        <v>8704</v>
      </c>
      <c r="C1654" s="420" t="s">
        <v>52</v>
      </c>
      <c r="D1654" s="423">
        <v>339.92</v>
      </c>
      <c r="F1654" s="444" t="str">
        <f t="shared" si="25"/>
        <v>74138/004</v>
      </c>
    </row>
    <row r="1655" spans="1:6" ht="25.5">
      <c r="A1655" s="424" t="s">
        <v>4824</v>
      </c>
      <c r="B1655" s="419" t="s">
        <v>8705</v>
      </c>
      <c r="C1655" s="421" t="s">
        <v>52</v>
      </c>
      <c r="D1655" s="425">
        <v>350.46</v>
      </c>
      <c r="F1655" s="444" t="str">
        <f t="shared" si="25"/>
        <v>74138/005</v>
      </c>
    </row>
    <row r="1656" spans="1:6">
      <c r="A1656" s="390">
        <v>74157</v>
      </c>
      <c r="B1656" s="418" t="s">
        <v>8706</v>
      </c>
      <c r="C1656" s="420"/>
      <c r="D1656" s="423"/>
      <c r="F1656" s="444" t="str">
        <f t="shared" si="25"/>
        <v>74157</v>
      </c>
    </row>
    <row r="1657" spans="1:6" ht="25.5">
      <c r="A1657" s="424" t="s">
        <v>4825</v>
      </c>
      <c r="B1657" s="419" t="s">
        <v>3162</v>
      </c>
      <c r="C1657" s="421" t="s">
        <v>52</v>
      </c>
      <c r="D1657" s="425">
        <v>75.73</v>
      </c>
      <c r="F1657" s="444" t="str">
        <f t="shared" si="25"/>
        <v>74157/003</v>
      </c>
    </row>
    <row r="1658" spans="1:6" ht="25.5">
      <c r="A1658" s="422" t="s">
        <v>4137</v>
      </c>
      <c r="B1658" s="418" t="s">
        <v>3163</v>
      </c>
      <c r="C1658" s="420" t="s">
        <v>52</v>
      </c>
      <c r="D1658" s="423">
        <v>75.73</v>
      </c>
      <c r="F1658" s="444" t="str">
        <f t="shared" si="25"/>
        <v>74157/004</v>
      </c>
    </row>
    <row r="1659" spans="1:6">
      <c r="A1659" s="389">
        <v>44</v>
      </c>
      <c r="B1659" s="419" t="s">
        <v>3164</v>
      </c>
      <c r="C1659" s="421"/>
      <c r="D1659" s="425"/>
      <c r="F1659" s="444" t="str">
        <f t="shared" si="25"/>
        <v>44</v>
      </c>
    </row>
    <row r="1660" spans="1:6">
      <c r="A1660" s="390">
        <v>74141</v>
      </c>
      <c r="B1660" s="418" t="s">
        <v>8707</v>
      </c>
      <c r="C1660" s="420"/>
      <c r="D1660" s="423"/>
      <c r="F1660" s="444" t="str">
        <f t="shared" si="25"/>
        <v>74141</v>
      </c>
    </row>
    <row r="1661" spans="1:6" ht="51">
      <c r="A1661" s="424" t="s">
        <v>4826</v>
      </c>
      <c r="B1661" s="419" t="s">
        <v>8708</v>
      </c>
      <c r="C1661" s="421" t="s">
        <v>82</v>
      </c>
      <c r="D1661" s="425">
        <v>68.89</v>
      </c>
      <c r="F1661" s="444" t="str">
        <f t="shared" si="25"/>
        <v>74141/001</v>
      </c>
    </row>
    <row r="1662" spans="1:6" ht="51">
      <c r="A1662" s="422" t="s">
        <v>4827</v>
      </c>
      <c r="B1662" s="418" t="s">
        <v>8709</v>
      </c>
      <c r="C1662" s="420" t="s">
        <v>82</v>
      </c>
      <c r="D1662" s="423">
        <v>77.61</v>
      </c>
      <c r="F1662" s="444" t="str">
        <f t="shared" si="25"/>
        <v>74141/002</v>
      </c>
    </row>
    <row r="1663" spans="1:6" ht="51">
      <c r="A1663" s="424" t="s">
        <v>4828</v>
      </c>
      <c r="B1663" s="419" t="s">
        <v>8710</v>
      </c>
      <c r="C1663" s="421" t="s">
        <v>82</v>
      </c>
      <c r="D1663" s="425">
        <v>86.12</v>
      </c>
      <c r="F1663" s="444" t="str">
        <f t="shared" si="25"/>
        <v>74141/003</v>
      </c>
    </row>
    <row r="1664" spans="1:6" ht="51">
      <c r="A1664" s="422" t="s">
        <v>4829</v>
      </c>
      <c r="B1664" s="418" t="s">
        <v>8711</v>
      </c>
      <c r="C1664" s="420" t="s">
        <v>82</v>
      </c>
      <c r="D1664" s="423">
        <v>107.34</v>
      </c>
      <c r="F1664" s="444" t="str">
        <f t="shared" si="25"/>
        <v>74141/004</v>
      </c>
    </row>
    <row r="1665" spans="1:6">
      <c r="A1665" s="389">
        <v>74202</v>
      </c>
      <c r="B1665" s="419" t="s">
        <v>8707</v>
      </c>
      <c r="C1665" s="421"/>
      <c r="D1665" s="425"/>
      <c r="F1665" s="444" t="str">
        <f t="shared" si="25"/>
        <v>74202</v>
      </c>
    </row>
    <row r="1666" spans="1:6" ht="51">
      <c r="A1666" s="422" t="s">
        <v>4830</v>
      </c>
      <c r="B1666" s="418" t="s">
        <v>8712</v>
      </c>
      <c r="C1666" s="420" t="s">
        <v>82</v>
      </c>
      <c r="D1666" s="423">
        <v>55.5</v>
      </c>
      <c r="F1666" s="444" t="str">
        <f t="shared" si="25"/>
        <v>74202/001</v>
      </c>
    </row>
    <row r="1667" spans="1:6" ht="51">
      <c r="A1667" s="424" t="s">
        <v>4831</v>
      </c>
      <c r="B1667" s="419" t="s">
        <v>8713</v>
      </c>
      <c r="C1667" s="421" t="s">
        <v>82</v>
      </c>
      <c r="D1667" s="425">
        <v>62.57</v>
      </c>
      <c r="F1667" s="444" t="str">
        <f t="shared" si="25"/>
        <v>74202/002</v>
      </c>
    </row>
    <row r="1668" spans="1:6">
      <c r="A1668" s="390">
        <v>247</v>
      </c>
      <c r="B1668" s="418" t="s">
        <v>3165</v>
      </c>
      <c r="C1668" s="420"/>
      <c r="D1668" s="423"/>
      <c r="F1668" s="444" t="str">
        <f t="shared" si="25"/>
        <v>247</v>
      </c>
    </row>
    <row r="1669" spans="1:6" ht="25.5">
      <c r="A1669" s="389">
        <v>6122</v>
      </c>
      <c r="B1669" s="419" t="s">
        <v>3166</v>
      </c>
      <c r="C1669" s="421" t="s">
        <v>52</v>
      </c>
      <c r="D1669" s="425">
        <v>288.75</v>
      </c>
      <c r="F1669" s="444" t="str">
        <f t="shared" si="25"/>
        <v>6122</v>
      </c>
    </row>
    <row r="1670" spans="1:6">
      <c r="A1670" s="390">
        <v>73817</v>
      </c>
      <c r="B1670" s="418" t="s">
        <v>8714</v>
      </c>
      <c r="C1670" s="420"/>
      <c r="D1670" s="423"/>
      <c r="F1670" s="444" t="str">
        <f t="shared" ref="F1670:F1733" si="26">TRIM(A1670)</f>
        <v>73817</v>
      </c>
    </row>
    <row r="1671" spans="1:6" ht="25.5">
      <c r="A1671" s="424" t="s">
        <v>4832</v>
      </c>
      <c r="B1671" s="419" t="s">
        <v>3167</v>
      </c>
      <c r="C1671" s="421" t="s">
        <v>52</v>
      </c>
      <c r="D1671" s="425">
        <v>67.27</v>
      </c>
      <c r="F1671" s="444" t="str">
        <f t="shared" si="26"/>
        <v>73817/001</v>
      </c>
    </row>
    <row r="1672" spans="1:6">
      <c r="A1672" s="422" t="s">
        <v>4833</v>
      </c>
      <c r="B1672" s="418" t="s">
        <v>3168</v>
      </c>
      <c r="C1672" s="420" t="s">
        <v>52</v>
      </c>
      <c r="D1672" s="423">
        <v>77.45</v>
      </c>
      <c r="F1672" s="444" t="str">
        <f t="shared" si="26"/>
        <v>73817/002</v>
      </c>
    </row>
    <row r="1673" spans="1:6" ht="25.5">
      <c r="A1673" s="389">
        <v>74078</v>
      </c>
      <c r="B1673" s="419" t="s">
        <v>8715</v>
      </c>
      <c r="C1673" s="421"/>
      <c r="D1673" s="425"/>
      <c r="F1673" s="444" t="str">
        <f t="shared" si="26"/>
        <v>74078</v>
      </c>
    </row>
    <row r="1674" spans="1:6" ht="25.5">
      <c r="A1674" s="422" t="s">
        <v>4834</v>
      </c>
      <c r="B1674" s="418" t="s">
        <v>3169</v>
      </c>
      <c r="C1674" s="420" t="s">
        <v>82</v>
      </c>
      <c r="D1674" s="423">
        <v>20.85</v>
      </c>
      <c r="F1674" s="444" t="str">
        <f t="shared" si="26"/>
        <v>74078/001</v>
      </c>
    </row>
    <row r="1675" spans="1:6" ht="25.5">
      <c r="A1675" s="424" t="s">
        <v>4835</v>
      </c>
      <c r="B1675" s="419" t="s">
        <v>3170</v>
      </c>
      <c r="C1675" s="421" t="s">
        <v>82</v>
      </c>
      <c r="D1675" s="425">
        <v>10.42</v>
      </c>
      <c r="F1675" s="444" t="str">
        <f t="shared" si="26"/>
        <v>74078/002</v>
      </c>
    </row>
    <row r="1676" spans="1:6">
      <c r="A1676" s="390">
        <v>83518</v>
      </c>
      <c r="B1676" s="418" t="s">
        <v>3171</v>
      </c>
      <c r="C1676" s="420" t="s">
        <v>52</v>
      </c>
      <c r="D1676" s="423">
        <v>255.21</v>
      </c>
      <c r="F1676" s="444" t="str">
        <f t="shared" si="26"/>
        <v>83518</v>
      </c>
    </row>
    <row r="1677" spans="1:6" ht="25.5">
      <c r="A1677" s="389">
        <v>83519</v>
      </c>
      <c r="B1677" s="419" t="s">
        <v>3172</v>
      </c>
      <c r="C1677" s="421" t="s">
        <v>52</v>
      </c>
      <c r="D1677" s="425">
        <v>400.51</v>
      </c>
      <c r="F1677" s="444" t="str">
        <f t="shared" si="26"/>
        <v>83519</v>
      </c>
    </row>
    <row r="1678" spans="1:6">
      <c r="A1678" s="390">
        <v>286</v>
      </c>
      <c r="B1678" s="418" t="s">
        <v>3173</v>
      </c>
      <c r="C1678" s="420"/>
      <c r="D1678" s="423"/>
      <c r="F1678" s="444" t="str">
        <f t="shared" si="26"/>
        <v>286</v>
      </c>
    </row>
    <row r="1679" spans="1:6">
      <c r="A1679" s="389">
        <v>68328</v>
      </c>
      <c r="B1679" s="419" t="s">
        <v>3174</v>
      </c>
      <c r="C1679" s="421" t="s">
        <v>82</v>
      </c>
      <c r="D1679" s="425">
        <v>8.85</v>
      </c>
      <c r="F1679" s="444" t="str">
        <f t="shared" si="26"/>
        <v>68328</v>
      </c>
    </row>
    <row r="1680" spans="1:6">
      <c r="A1680" s="390">
        <v>73898</v>
      </c>
      <c r="B1680" s="418" t="s">
        <v>8716</v>
      </c>
      <c r="C1680" s="420"/>
      <c r="D1680" s="423"/>
      <c r="F1680" s="444" t="str">
        <f t="shared" si="26"/>
        <v>73898</v>
      </c>
    </row>
    <row r="1681" spans="1:6" ht="25.5">
      <c r="A1681" s="424" t="s">
        <v>4836</v>
      </c>
      <c r="B1681" s="419" t="s">
        <v>3175</v>
      </c>
      <c r="C1681" s="421" t="s">
        <v>86</v>
      </c>
      <c r="D1681" s="425">
        <v>102.75</v>
      </c>
      <c r="F1681" s="444" t="str">
        <f t="shared" si="26"/>
        <v>73898/001</v>
      </c>
    </row>
    <row r="1682" spans="1:6">
      <c r="A1682" s="390">
        <v>74121</v>
      </c>
      <c r="B1682" s="418" t="s">
        <v>8717</v>
      </c>
      <c r="C1682" s="420"/>
      <c r="D1682" s="423"/>
      <c r="F1682" s="444" t="str">
        <f t="shared" si="26"/>
        <v>74121</v>
      </c>
    </row>
    <row r="1683" spans="1:6" ht="38.25">
      <c r="A1683" s="424" t="s">
        <v>4837</v>
      </c>
      <c r="B1683" s="419" t="s">
        <v>8718</v>
      </c>
      <c r="C1683" s="421" t="s">
        <v>86</v>
      </c>
      <c r="D1683" s="425">
        <v>15.22</v>
      </c>
      <c r="F1683" s="444" t="str">
        <f t="shared" si="26"/>
        <v>74121/001</v>
      </c>
    </row>
    <row r="1684" spans="1:6" ht="25.5">
      <c r="A1684" s="390">
        <v>79471</v>
      </c>
      <c r="B1684" s="418" t="s">
        <v>8719</v>
      </c>
      <c r="C1684" s="420" t="s">
        <v>54</v>
      </c>
      <c r="D1684" s="423">
        <v>46.78</v>
      </c>
      <c r="F1684" s="444" t="str">
        <f t="shared" si="26"/>
        <v>79471</v>
      </c>
    </row>
    <row r="1685" spans="1:6" ht="25.5">
      <c r="A1685" s="389">
        <v>83499</v>
      </c>
      <c r="B1685" s="419" t="s">
        <v>8720</v>
      </c>
      <c r="C1685" s="421" t="s">
        <v>86</v>
      </c>
      <c r="D1685" s="425">
        <v>323.89999999999998</v>
      </c>
      <c r="F1685" s="444" t="str">
        <f t="shared" si="26"/>
        <v>83499</v>
      </c>
    </row>
    <row r="1686" spans="1:6">
      <c r="A1686" s="390">
        <v>296</v>
      </c>
      <c r="B1686" s="418" t="s">
        <v>3176</v>
      </c>
      <c r="C1686" s="420"/>
      <c r="D1686" s="423"/>
      <c r="F1686" s="444" t="str">
        <f t="shared" si="26"/>
        <v>296</v>
      </c>
    </row>
    <row r="1687" spans="1:6">
      <c r="A1687" s="389">
        <v>74200</v>
      </c>
      <c r="B1687" s="419" t="s">
        <v>8721</v>
      </c>
      <c r="C1687" s="421"/>
      <c r="D1687" s="425"/>
      <c r="F1687" s="444" t="str">
        <f t="shared" si="26"/>
        <v>74200</v>
      </c>
    </row>
    <row r="1688" spans="1:6" ht="38.25">
      <c r="A1688" s="422" t="s">
        <v>4838</v>
      </c>
      <c r="B1688" s="418" t="s">
        <v>8722</v>
      </c>
      <c r="C1688" s="420" t="s">
        <v>86</v>
      </c>
      <c r="D1688" s="423">
        <v>15.62</v>
      </c>
      <c r="F1688" s="444" t="str">
        <f t="shared" si="26"/>
        <v>74200/001</v>
      </c>
    </row>
    <row r="1689" spans="1:6" ht="38.25">
      <c r="A1689" s="389">
        <v>83901</v>
      </c>
      <c r="B1689" s="419" t="s">
        <v>8723</v>
      </c>
      <c r="C1689" s="421" t="s">
        <v>86</v>
      </c>
      <c r="D1689" s="425">
        <v>16.21</v>
      </c>
      <c r="F1689" s="444" t="str">
        <f t="shared" si="26"/>
        <v>83901</v>
      </c>
    </row>
    <row r="1690" spans="1:6">
      <c r="A1690" s="390">
        <v>301</v>
      </c>
      <c r="B1690" s="418" t="s">
        <v>3177</v>
      </c>
      <c r="C1690" s="420"/>
      <c r="D1690" s="423"/>
      <c r="F1690" s="444" t="str">
        <f t="shared" si="26"/>
        <v>301</v>
      </c>
    </row>
    <row r="1691" spans="1:6" ht="51">
      <c r="A1691" s="389">
        <v>71623</v>
      </c>
      <c r="B1691" s="419" t="s">
        <v>8724</v>
      </c>
      <c r="C1691" s="421" t="s">
        <v>86</v>
      </c>
      <c r="D1691" s="425">
        <v>24.09</v>
      </c>
      <c r="F1691" s="444" t="str">
        <f t="shared" si="26"/>
        <v>71623</v>
      </c>
    </row>
    <row r="1692" spans="1:6" ht="25.5">
      <c r="A1692" s="390">
        <v>74144</v>
      </c>
      <c r="B1692" s="418" t="s">
        <v>8725</v>
      </c>
      <c r="C1692" s="420"/>
      <c r="D1692" s="423"/>
      <c r="F1692" s="444" t="str">
        <f t="shared" si="26"/>
        <v>74144</v>
      </c>
    </row>
    <row r="1693" spans="1:6" ht="25.5">
      <c r="A1693" s="424" t="s">
        <v>4839</v>
      </c>
      <c r="B1693" s="419" t="s">
        <v>3178</v>
      </c>
      <c r="C1693" s="421" t="s">
        <v>89</v>
      </c>
      <c r="D1693" s="425">
        <v>33.71</v>
      </c>
      <c r="F1693" s="444" t="str">
        <f t="shared" si="26"/>
        <v>74144/002</v>
      </c>
    </row>
    <row r="1694" spans="1:6" ht="25.5">
      <c r="A1694" s="390">
        <v>83513</v>
      </c>
      <c r="B1694" s="418" t="s">
        <v>3179</v>
      </c>
      <c r="C1694" s="420" t="s">
        <v>54</v>
      </c>
      <c r="D1694" s="423">
        <v>8.74</v>
      </c>
      <c r="F1694" s="444" t="str">
        <f t="shared" si="26"/>
        <v>83513</v>
      </c>
    </row>
    <row r="1695" spans="1:6" ht="25.5">
      <c r="A1695" s="389">
        <v>83514</v>
      </c>
      <c r="B1695" s="419" t="s">
        <v>3180</v>
      </c>
      <c r="C1695" s="421" t="s">
        <v>54</v>
      </c>
      <c r="D1695" s="425">
        <v>7.9</v>
      </c>
      <c r="F1695" s="444" t="str">
        <f t="shared" si="26"/>
        <v>83514</v>
      </c>
    </row>
    <row r="1696" spans="1:6" ht="25.5">
      <c r="A1696" s="390">
        <v>84153</v>
      </c>
      <c r="B1696" s="418" t="s">
        <v>3181</v>
      </c>
      <c r="C1696" s="420" t="s">
        <v>54</v>
      </c>
      <c r="D1696" s="423">
        <v>34.479999999999997</v>
      </c>
      <c r="F1696" s="444" t="str">
        <f t="shared" si="26"/>
        <v>84153</v>
      </c>
    </row>
    <row r="1697" spans="1:6">
      <c r="A1697" s="389">
        <v>84154</v>
      </c>
      <c r="B1697" s="419" t="s">
        <v>3182</v>
      </c>
      <c r="C1697" s="421" t="s">
        <v>2684</v>
      </c>
      <c r="D1697" s="425">
        <v>105.61</v>
      </c>
      <c r="F1697" s="444" t="str">
        <f t="shared" si="26"/>
        <v>84154</v>
      </c>
    </row>
    <row r="1698" spans="1:6" ht="25.5">
      <c r="A1698" s="390">
        <v>85233</v>
      </c>
      <c r="B1698" s="418" t="s">
        <v>3183</v>
      </c>
      <c r="C1698" s="420" t="s">
        <v>52</v>
      </c>
      <c r="D1698" s="423">
        <v>1804.28</v>
      </c>
      <c r="F1698" s="444" t="str">
        <f t="shared" si="26"/>
        <v>85233</v>
      </c>
    </row>
    <row r="1699" spans="1:6">
      <c r="A1699" s="424" t="s">
        <v>4092</v>
      </c>
      <c r="B1699" s="419" t="s">
        <v>3184</v>
      </c>
      <c r="C1699" s="421"/>
      <c r="D1699" s="425"/>
      <c r="F1699" s="444" t="str">
        <f t="shared" si="26"/>
        <v>IMPE</v>
      </c>
    </row>
    <row r="1700" spans="1:6">
      <c r="A1700" s="390">
        <v>138</v>
      </c>
      <c r="B1700" s="418" t="s">
        <v>3185</v>
      </c>
      <c r="C1700" s="420"/>
      <c r="D1700" s="423"/>
      <c r="F1700" s="444" t="str">
        <f t="shared" si="26"/>
        <v>138</v>
      </c>
    </row>
    <row r="1701" spans="1:6" ht="38.25">
      <c r="A1701" s="389">
        <v>5968</v>
      </c>
      <c r="B1701" s="419" t="s">
        <v>8726</v>
      </c>
      <c r="C1701" s="421" t="s">
        <v>82</v>
      </c>
      <c r="D1701" s="425">
        <v>29.32</v>
      </c>
      <c r="F1701" s="444" t="str">
        <f t="shared" si="26"/>
        <v>5968</v>
      </c>
    </row>
    <row r="1702" spans="1:6" ht="38.25">
      <c r="A1702" s="390">
        <v>6130</v>
      </c>
      <c r="B1702" s="418" t="s">
        <v>8727</v>
      </c>
      <c r="C1702" s="420" t="s">
        <v>82</v>
      </c>
      <c r="D1702" s="423">
        <v>16.87</v>
      </c>
      <c r="F1702" s="444" t="str">
        <f t="shared" si="26"/>
        <v>6130</v>
      </c>
    </row>
    <row r="1703" spans="1:6" ht="25.5">
      <c r="A1703" s="389">
        <v>74000</v>
      </c>
      <c r="B1703" s="419" t="s">
        <v>8728</v>
      </c>
      <c r="C1703" s="421"/>
      <c r="D1703" s="425"/>
      <c r="F1703" s="444" t="str">
        <f t="shared" si="26"/>
        <v>74000</v>
      </c>
    </row>
    <row r="1704" spans="1:6" ht="38.25">
      <c r="A1704" s="422" t="s">
        <v>4840</v>
      </c>
      <c r="B1704" s="418" t="s">
        <v>8729</v>
      </c>
      <c r="C1704" s="420" t="s">
        <v>82</v>
      </c>
      <c r="D1704" s="423">
        <v>39.26</v>
      </c>
      <c r="F1704" s="444" t="str">
        <f t="shared" si="26"/>
        <v>74000/001</v>
      </c>
    </row>
    <row r="1705" spans="1:6" ht="38.25">
      <c r="A1705" s="389">
        <v>83731</v>
      </c>
      <c r="B1705" s="419" t="s">
        <v>8730</v>
      </c>
      <c r="C1705" s="421" t="s">
        <v>82</v>
      </c>
      <c r="D1705" s="425">
        <v>33.909999999999997</v>
      </c>
      <c r="F1705" s="444" t="str">
        <f t="shared" si="26"/>
        <v>83731</v>
      </c>
    </row>
    <row r="1706" spans="1:6" ht="38.25">
      <c r="A1706" s="390">
        <v>83732</v>
      </c>
      <c r="B1706" s="418" t="s">
        <v>8731</v>
      </c>
      <c r="C1706" s="420" t="s">
        <v>82</v>
      </c>
      <c r="D1706" s="423">
        <v>24.54</v>
      </c>
      <c r="F1706" s="444" t="str">
        <f t="shared" si="26"/>
        <v>83732</v>
      </c>
    </row>
    <row r="1707" spans="1:6" ht="38.25">
      <c r="A1707" s="389">
        <v>83733</v>
      </c>
      <c r="B1707" s="419" t="s">
        <v>8732</v>
      </c>
      <c r="C1707" s="421" t="s">
        <v>82</v>
      </c>
      <c r="D1707" s="425">
        <v>28.71</v>
      </c>
      <c r="F1707" s="444" t="str">
        <f t="shared" si="26"/>
        <v>83733</v>
      </c>
    </row>
    <row r="1708" spans="1:6">
      <c r="A1708" s="390">
        <v>140</v>
      </c>
      <c r="B1708" s="418" t="s">
        <v>3186</v>
      </c>
      <c r="C1708" s="420"/>
      <c r="D1708" s="423"/>
      <c r="F1708" s="444" t="str">
        <f t="shared" si="26"/>
        <v>140</v>
      </c>
    </row>
    <row r="1709" spans="1:6" ht="38.25">
      <c r="A1709" s="389">
        <v>83735</v>
      </c>
      <c r="B1709" s="419" t="s">
        <v>8733</v>
      </c>
      <c r="C1709" s="421" t="s">
        <v>82</v>
      </c>
      <c r="D1709" s="425">
        <v>39.17</v>
      </c>
      <c r="F1709" s="444" t="str">
        <f t="shared" si="26"/>
        <v>83735</v>
      </c>
    </row>
    <row r="1710" spans="1:6">
      <c r="A1710" s="390">
        <v>141</v>
      </c>
      <c r="B1710" s="418" t="s">
        <v>3187</v>
      </c>
      <c r="C1710" s="420"/>
      <c r="D1710" s="423"/>
      <c r="F1710" s="444" t="str">
        <f t="shared" si="26"/>
        <v>141</v>
      </c>
    </row>
    <row r="1711" spans="1:6" ht="25.5">
      <c r="A1711" s="389">
        <v>68053</v>
      </c>
      <c r="B1711" s="419" t="s">
        <v>8734</v>
      </c>
      <c r="C1711" s="421" t="s">
        <v>82</v>
      </c>
      <c r="D1711" s="425">
        <v>4</v>
      </c>
      <c r="F1711" s="444" t="str">
        <f t="shared" si="26"/>
        <v>68053</v>
      </c>
    </row>
    <row r="1712" spans="1:6">
      <c r="A1712" s="390">
        <v>73753</v>
      </c>
      <c r="B1712" s="418" t="s">
        <v>8735</v>
      </c>
      <c r="C1712" s="420"/>
      <c r="D1712" s="423"/>
      <c r="F1712" s="444" t="str">
        <f t="shared" si="26"/>
        <v>73753</v>
      </c>
    </row>
    <row r="1713" spans="1:6" ht="51">
      <c r="A1713" s="424" t="s">
        <v>4841</v>
      </c>
      <c r="B1713" s="419" t="s">
        <v>8736</v>
      </c>
      <c r="C1713" s="421" t="s">
        <v>82</v>
      </c>
      <c r="D1713" s="425">
        <v>56.83</v>
      </c>
      <c r="F1713" s="444" t="str">
        <f t="shared" si="26"/>
        <v>73753/001</v>
      </c>
    </row>
    <row r="1714" spans="1:6" ht="38.25">
      <c r="A1714" s="422" t="s">
        <v>4842</v>
      </c>
      <c r="B1714" s="418" t="s">
        <v>8737</v>
      </c>
      <c r="C1714" s="420" t="s">
        <v>82</v>
      </c>
      <c r="D1714" s="423">
        <v>89.82</v>
      </c>
      <c r="F1714" s="444" t="str">
        <f t="shared" si="26"/>
        <v>73753/002</v>
      </c>
    </row>
    <row r="1715" spans="1:6">
      <c r="A1715" s="389">
        <v>74033</v>
      </c>
      <c r="B1715" s="419" t="s">
        <v>8738</v>
      </c>
      <c r="C1715" s="421"/>
      <c r="D1715" s="425"/>
      <c r="F1715" s="444" t="str">
        <f t="shared" si="26"/>
        <v>74033</v>
      </c>
    </row>
    <row r="1716" spans="1:6" ht="38.25">
      <c r="A1716" s="422" t="s">
        <v>4843</v>
      </c>
      <c r="B1716" s="418" t="s">
        <v>8739</v>
      </c>
      <c r="C1716" s="420" t="s">
        <v>82</v>
      </c>
      <c r="D1716" s="423">
        <v>19.760000000000002</v>
      </c>
      <c r="F1716" s="444" t="str">
        <f t="shared" si="26"/>
        <v>74033/001</v>
      </c>
    </row>
    <row r="1717" spans="1:6" ht="25.5">
      <c r="A1717" s="389">
        <v>83737</v>
      </c>
      <c r="B1717" s="419" t="s">
        <v>8740</v>
      </c>
      <c r="C1717" s="421" t="s">
        <v>82</v>
      </c>
      <c r="D1717" s="425">
        <v>47.24</v>
      </c>
      <c r="F1717" s="444" t="str">
        <f t="shared" si="26"/>
        <v>83737</v>
      </c>
    </row>
    <row r="1718" spans="1:6" ht="25.5">
      <c r="A1718" s="390">
        <v>83738</v>
      </c>
      <c r="B1718" s="418" t="s">
        <v>8741</v>
      </c>
      <c r="C1718" s="420" t="s">
        <v>82</v>
      </c>
      <c r="D1718" s="423">
        <v>55.14</v>
      </c>
      <c r="F1718" s="444" t="str">
        <f t="shared" si="26"/>
        <v>83738</v>
      </c>
    </row>
    <row r="1719" spans="1:6">
      <c r="A1719" s="389">
        <v>142</v>
      </c>
      <c r="B1719" s="419" t="s">
        <v>3188</v>
      </c>
      <c r="C1719" s="421"/>
      <c r="D1719" s="425"/>
      <c r="F1719" s="444" t="str">
        <f t="shared" si="26"/>
        <v>142</v>
      </c>
    </row>
    <row r="1720" spans="1:6" ht="25.5">
      <c r="A1720" s="390">
        <v>83740</v>
      </c>
      <c r="B1720" s="418" t="s">
        <v>3189</v>
      </c>
      <c r="C1720" s="420" t="s">
        <v>82</v>
      </c>
      <c r="D1720" s="423">
        <v>28.81</v>
      </c>
      <c r="F1720" s="444" t="str">
        <f t="shared" si="26"/>
        <v>83740</v>
      </c>
    </row>
    <row r="1721" spans="1:6">
      <c r="A1721" s="389">
        <v>144</v>
      </c>
      <c r="B1721" s="419" t="s">
        <v>3190</v>
      </c>
      <c r="C1721" s="421"/>
      <c r="D1721" s="425"/>
      <c r="F1721" s="444" t="str">
        <f t="shared" si="26"/>
        <v>144</v>
      </c>
    </row>
    <row r="1722" spans="1:6" ht="38.25">
      <c r="A1722" s="390">
        <v>73929</v>
      </c>
      <c r="B1722" s="418" t="s">
        <v>8742</v>
      </c>
      <c r="C1722" s="420"/>
      <c r="D1722" s="423"/>
      <c r="F1722" s="444" t="str">
        <f t="shared" si="26"/>
        <v>73929</v>
      </c>
    </row>
    <row r="1723" spans="1:6" ht="51">
      <c r="A1723" s="424" t="s">
        <v>4844</v>
      </c>
      <c r="B1723" s="419" t="s">
        <v>11979</v>
      </c>
      <c r="C1723" s="421" t="s">
        <v>82</v>
      </c>
      <c r="D1723" s="425">
        <v>21.93</v>
      </c>
      <c r="F1723" s="444" t="str">
        <f t="shared" si="26"/>
        <v>73929/001</v>
      </c>
    </row>
    <row r="1724" spans="1:6" ht="25.5">
      <c r="A1724" s="422" t="s">
        <v>4845</v>
      </c>
      <c r="B1724" s="418" t="s">
        <v>3191</v>
      </c>
      <c r="C1724" s="420" t="s">
        <v>82</v>
      </c>
      <c r="D1724" s="423">
        <v>48.27</v>
      </c>
      <c r="F1724" s="444" t="str">
        <f t="shared" si="26"/>
        <v>73929/003</v>
      </c>
    </row>
    <row r="1725" spans="1:6" ht="38.25">
      <c r="A1725" s="424" t="s">
        <v>4846</v>
      </c>
      <c r="B1725" s="419" t="s">
        <v>11980</v>
      </c>
      <c r="C1725" s="421" t="s">
        <v>82</v>
      </c>
      <c r="D1725" s="425">
        <v>40.93</v>
      </c>
      <c r="F1725" s="444" t="str">
        <f t="shared" si="26"/>
        <v>73929/004</v>
      </c>
    </row>
    <row r="1726" spans="1:6" ht="25.5">
      <c r="A1726" s="390">
        <v>145</v>
      </c>
      <c r="B1726" s="418" t="s">
        <v>3192</v>
      </c>
      <c r="C1726" s="420"/>
      <c r="D1726" s="423"/>
      <c r="F1726" s="444" t="str">
        <f t="shared" si="26"/>
        <v>145</v>
      </c>
    </row>
    <row r="1727" spans="1:6" ht="38.25">
      <c r="A1727" s="389">
        <v>6225</v>
      </c>
      <c r="B1727" s="419" t="s">
        <v>8743</v>
      </c>
      <c r="C1727" s="421" t="s">
        <v>82</v>
      </c>
      <c r="D1727" s="425">
        <v>27.72</v>
      </c>
      <c r="F1727" s="444" t="str">
        <f t="shared" si="26"/>
        <v>6225</v>
      </c>
    </row>
    <row r="1728" spans="1:6" ht="25.5">
      <c r="A1728" s="390">
        <v>72075</v>
      </c>
      <c r="B1728" s="418" t="s">
        <v>8744</v>
      </c>
      <c r="C1728" s="420" t="s">
        <v>82</v>
      </c>
      <c r="D1728" s="423">
        <v>7.91</v>
      </c>
      <c r="F1728" s="444" t="str">
        <f t="shared" si="26"/>
        <v>72075</v>
      </c>
    </row>
    <row r="1729" spans="1:6">
      <c r="A1729" s="389">
        <v>73762</v>
      </c>
      <c r="B1729" s="419" t="s">
        <v>8735</v>
      </c>
      <c r="C1729" s="421"/>
      <c r="D1729" s="425"/>
      <c r="F1729" s="444" t="str">
        <f t="shared" si="26"/>
        <v>73762</v>
      </c>
    </row>
    <row r="1730" spans="1:6" ht="38.25">
      <c r="A1730" s="422" t="s">
        <v>4847</v>
      </c>
      <c r="B1730" s="418" t="s">
        <v>8745</v>
      </c>
      <c r="C1730" s="420" t="s">
        <v>82</v>
      </c>
      <c r="D1730" s="423">
        <v>61.25</v>
      </c>
      <c r="F1730" s="444" t="str">
        <f t="shared" si="26"/>
        <v>73762/001</v>
      </c>
    </row>
    <row r="1731" spans="1:6" ht="38.25">
      <c r="A1731" s="424" t="s">
        <v>4848</v>
      </c>
      <c r="B1731" s="419" t="s">
        <v>8746</v>
      </c>
      <c r="C1731" s="421" t="s">
        <v>82</v>
      </c>
      <c r="D1731" s="425">
        <v>45.62</v>
      </c>
      <c r="F1731" s="444" t="str">
        <f t="shared" si="26"/>
        <v>73762/002</v>
      </c>
    </row>
    <row r="1732" spans="1:6" ht="51">
      <c r="A1732" s="422" t="s">
        <v>4849</v>
      </c>
      <c r="B1732" s="418" t="s">
        <v>8747</v>
      </c>
      <c r="C1732" s="420" t="s">
        <v>82</v>
      </c>
      <c r="D1732" s="423">
        <v>76.87</v>
      </c>
      <c r="F1732" s="444" t="str">
        <f t="shared" si="26"/>
        <v>73762/003</v>
      </c>
    </row>
    <row r="1733" spans="1:6" ht="38.25">
      <c r="A1733" s="424" t="s">
        <v>4850</v>
      </c>
      <c r="B1733" s="419" t="s">
        <v>8748</v>
      </c>
      <c r="C1733" s="421" t="s">
        <v>82</v>
      </c>
      <c r="D1733" s="425">
        <v>84.29</v>
      </c>
      <c r="F1733" s="444" t="str">
        <f t="shared" si="26"/>
        <v>73762/004</v>
      </c>
    </row>
    <row r="1734" spans="1:6">
      <c r="A1734" s="390">
        <v>74066</v>
      </c>
      <c r="B1734" s="418" t="s">
        <v>8749</v>
      </c>
      <c r="C1734" s="420"/>
      <c r="D1734" s="423"/>
      <c r="F1734" s="444" t="str">
        <f t="shared" ref="F1734:F1797" si="27">TRIM(A1734)</f>
        <v>74066</v>
      </c>
    </row>
    <row r="1735" spans="1:6" ht="25.5">
      <c r="A1735" s="424" t="s">
        <v>4851</v>
      </c>
      <c r="B1735" s="419" t="s">
        <v>11981</v>
      </c>
      <c r="C1735" s="421" t="s">
        <v>82</v>
      </c>
      <c r="D1735" s="425">
        <v>47.6</v>
      </c>
      <c r="F1735" s="444" t="str">
        <f t="shared" si="27"/>
        <v>74066/001</v>
      </c>
    </row>
    <row r="1736" spans="1:6" ht="25.5">
      <c r="A1736" s="422" t="s">
        <v>4852</v>
      </c>
      <c r="B1736" s="418" t="s">
        <v>11982</v>
      </c>
      <c r="C1736" s="420" t="s">
        <v>82</v>
      </c>
      <c r="D1736" s="423">
        <v>60.11</v>
      </c>
      <c r="F1736" s="444" t="str">
        <f t="shared" si="27"/>
        <v>74066/002</v>
      </c>
    </row>
    <row r="1737" spans="1:6">
      <c r="A1737" s="389">
        <v>74097</v>
      </c>
      <c r="B1737" s="419" t="s">
        <v>8750</v>
      </c>
      <c r="C1737" s="421"/>
      <c r="D1737" s="425"/>
      <c r="F1737" s="444" t="str">
        <f t="shared" si="27"/>
        <v>74097</v>
      </c>
    </row>
    <row r="1738" spans="1:6" ht="25.5">
      <c r="A1738" s="422" t="s">
        <v>4853</v>
      </c>
      <c r="B1738" s="418" t="s">
        <v>3193</v>
      </c>
      <c r="C1738" s="420" t="s">
        <v>82</v>
      </c>
      <c r="D1738" s="423">
        <v>27.72</v>
      </c>
      <c r="F1738" s="444" t="str">
        <f t="shared" si="27"/>
        <v>74097/001</v>
      </c>
    </row>
    <row r="1739" spans="1:6" ht="38.25">
      <c r="A1739" s="389">
        <v>74106</v>
      </c>
      <c r="B1739" s="419" t="s">
        <v>8751</v>
      </c>
      <c r="C1739" s="421"/>
      <c r="D1739" s="425"/>
      <c r="F1739" s="444" t="str">
        <f t="shared" si="27"/>
        <v>74106</v>
      </c>
    </row>
    <row r="1740" spans="1:6" ht="25.5">
      <c r="A1740" s="422" t="s">
        <v>4854</v>
      </c>
      <c r="B1740" s="418" t="s">
        <v>8752</v>
      </c>
      <c r="C1740" s="420" t="s">
        <v>82</v>
      </c>
      <c r="D1740" s="423">
        <v>7.17</v>
      </c>
      <c r="F1740" s="444" t="str">
        <f t="shared" si="27"/>
        <v>74106/001</v>
      </c>
    </row>
    <row r="1741" spans="1:6" ht="38.25">
      <c r="A1741" s="389">
        <v>83741</v>
      </c>
      <c r="B1741" s="419" t="s">
        <v>8753</v>
      </c>
      <c r="C1741" s="421" t="s">
        <v>82</v>
      </c>
      <c r="D1741" s="425">
        <v>62.8</v>
      </c>
      <c r="F1741" s="444" t="str">
        <f t="shared" si="27"/>
        <v>83741</v>
      </c>
    </row>
    <row r="1742" spans="1:6" ht="25.5">
      <c r="A1742" s="390">
        <v>83742</v>
      </c>
      <c r="B1742" s="418" t="s">
        <v>3194</v>
      </c>
      <c r="C1742" s="420" t="s">
        <v>82</v>
      </c>
      <c r="D1742" s="423">
        <v>18.38</v>
      </c>
      <c r="F1742" s="444" t="str">
        <f t="shared" si="27"/>
        <v>83742</v>
      </c>
    </row>
    <row r="1743" spans="1:6" ht="38.25">
      <c r="A1743" s="389">
        <v>83743</v>
      </c>
      <c r="B1743" s="419" t="s">
        <v>8754</v>
      </c>
      <c r="C1743" s="421" t="s">
        <v>86</v>
      </c>
      <c r="D1743" s="425">
        <v>14.02</v>
      </c>
      <c r="F1743" s="444" t="str">
        <f t="shared" si="27"/>
        <v>83743</v>
      </c>
    </row>
    <row r="1744" spans="1:6">
      <c r="A1744" s="390">
        <v>146</v>
      </c>
      <c r="B1744" s="418" t="s">
        <v>3195</v>
      </c>
      <c r="C1744" s="420"/>
      <c r="D1744" s="423"/>
      <c r="F1744" s="444" t="str">
        <f t="shared" si="27"/>
        <v>146</v>
      </c>
    </row>
    <row r="1745" spans="1:6">
      <c r="A1745" s="389">
        <v>73872</v>
      </c>
      <c r="B1745" s="419" t="s">
        <v>8755</v>
      </c>
      <c r="C1745" s="421"/>
      <c r="D1745" s="425"/>
      <c r="F1745" s="444" t="str">
        <f t="shared" si="27"/>
        <v>73872</v>
      </c>
    </row>
    <row r="1746" spans="1:6" ht="25.5">
      <c r="A1746" s="422" t="s">
        <v>4855</v>
      </c>
      <c r="B1746" s="418" t="s">
        <v>8756</v>
      </c>
      <c r="C1746" s="420" t="s">
        <v>82</v>
      </c>
      <c r="D1746" s="423">
        <v>21.6</v>
      </c>
      <c r="F1746" s="444" t="str">
        <f t="shared" si="27"/>
        <v>73872/001</v>
      </c>
    </row>
    <row r="1747" spans="1:6" ht="25.5">
      <c r="A1747" s="424" t="s">
        <v>4856</v>
      </c>
      <c r="B1747" s="419" t="s">
        <v>8757</v>
      </c>
      <c r="C1747" s="421" t="s">
        <v>82</v>
      </c>
      <c r="D1747" s="425">
        <v>41.88</v>
      </c>
      <c r="F1747" s="444" t="str">
        <f t="shared" si="27"/>
        <v>73872/002</v>
      </c>
    </row>
    <row r="1748" spans="1:6">
      <c r="A1748" s="390">
        <v>147</v>
      </c>
      <c r="B1748" s="418" t="s">
        <v>3196</v>
      </c>
      <c r="C1748" s="420"/>
      <c r="D1748" s="423"/>
      <c r="F1748" s="444" t="str">
        <f t="shared" si="27"/>
        <v>147</v>
      </c>
    </row>
    <row r="1749" spans="1:6" ht="25.5">
      <c r="A1749" s="389">
        <v>72124</v>
      </c>
      <c r="B1749" s="419" t="s">
        <v>8758</v>
      </c>
      <c r="C1749" s="421" t="s">
        <v>2684</v>
      </c>
      <c r="D1749" s="425">
        <v>79.13</v>
      </c>
      <c r="F1749" s="444" t="str">
        <f t="shared" si="27"/>
        <v>72124</v>
      </c>
    </row>
    <row r="1750" spans="1:6">
      <c r="A1750" s="390">
        <v>74025</v>
      </c>
      <c r="B1750" s="418" t="s">
        <v>8759</v>
      </c>
      <c r="C1750" s="420"/>
      <c r="D1750" s="423"/>
      <c r="F1750" s="444" t="str">
        <f t="shared" si="27"/>
        <v>74025</v>
      </c>
    </row>
    <row r="1751" spans="1:6" ht="25.5">
      <c r="A1751" s="424" t="s">
        <v>4857</v>
      </c>
      <c r="B1751" s="419" t="s">
        <v>8760</v>
      </c>
      <c r="C1751" s="421" t="s">
        <v>86</v>
      </c>
      <c r="D1751" s="425">
        <v>31.42</v>
      </c>
      <c r="F1751" s="444" t="str">
        <f t="shared" si="27"/>
        <v>74025/001</v>
      </c>
    </row>
    <row r="1752" spans="1:6">
      <c r="A1752" s="390">
        <v>74190</v>
      </c>
      <c r="B1752" s="418" t="s">
        <v>8761</v>
      </c>
      <c r="C1752" s="420"/>
      <c r="D1752" s="423"/>
      <c r="F1752" s="444" t="str">
        <f t="shared" si="27"/>
        <v>74190</v>
      </c>
    </row>
    <row r="1753" spans="1:6" ht="25.5">
      <c r="A1753" s="424" t="s">
        <v>4858</v>
      </c>
      <c r="B1753" s="419" t="s">
        <v>8762</v>
      </c>
      <c r="C1753" s="421" t="s">
        <v>82</v>
      </c>
      <c r="D1753" s="425">
        <v>105</v>
      </c>
      <c r="F1753" s="444" t="str">
        <f t="shared" si="27"/>
        <v>74190/001</v>
      </c>
    </row>
    <row r="1754" spans="1:6">
      <c r="A1754" s="390">
        <v>150</v>
      </c>
      <c r="B1754" s="418" t="s">
        <v>3197</v>
      </c>
      <c r="C1754" s="420"/>
      <c r="D1754" s="423"/>
      <c r="F1754" s="444" t="str">
        <f t="shared" si="27"/>
        <v>150</v>
      </c>
    </row>
    <row r="1755" spans="1:6" ht="38.25">
      <c r="A1755" s="389">
        <v>83744</v>
      </c>
      <c r="B1755" s="419" t="s">
        <v>8763</v>
      </c>
      <c r="C1755" s="421" t="s">
        <v>82</v>
      </c>
      <c r="D1755" s="425">
        <v>23.96</v>
      </c>
      <c r="F1755" s="444" t="str">
        <f t="shared" si="27"/>
        <v>83744</v>
      </c>
    </row>
    <row r="1756" spans="1:6" ht="25.5">
      <c r="A1756" s="390">
        <v>83745</v>
      </c>
      <c r="B1756" s="418" t="s">
        <v>8764</v>
      </c>
      <c r="C1756" s="420" t="s">
        <v>82</v>
      </c>
      <c r="D1756" s="423">
        <v>15.45</v>
      </c>
      <c r="F1756" s="444" t="str">
        <f t="shared" si="27"/>
        <v>83745</v>
      </c>
    </row>
    <row r="1757" spans="1:6" ht="25.5">
      <c r="A1757" s="389">
        <v>83746</v>
      </c>
      <c r="B1757" s="419" t="s">
        <v>8765</v>
      </c>
      <c r="C1757" s="421" t="s">
        <v>82</v>
      </c>
      <c r="D1757" s="425">
        <v>21.52</v>
      </c>
      <c r="F1757" s="444" t="str">
        <f t="shared" si="27"/>
        <v>83746</v>
      </c>
    </row>
    <row r="1758" spans="1:6" ht="25.5">
      <c r="A1758" s="390">
        <v>83747</v>
      </c>
      <c r="B1758" s="418" t="s">
        <v>8766</v>
      </c>
      <c r="C1758" s="420" t="s">
        <v>82</v>
      </c>
      <c r="D1758" s="423">
        <v>18.600000000000001</v>
      </c>
      <c r="F1758" s="444" t="str">
        <f t="shared" si="27"/>
        <v>83747</v>
      </c>
    </row>
    <row r="1759" spans="1:6" ht="25.5">
      <c r="A1759" s="389">
        <v>83748</v>
      </c>
      <c r="B1759" s="419" t="s">
        <v>8767</v>
      </c>
      <c r="C1759" s="421" t="s">
        <v>82</v>
      </c>
      <c r="D1759" s="425">
        <v>22.45</v>
      </c>
      <c r="F1759" s="444" t="str">
        <f t="shared" si="27"/>
        <v>83748</v>
      </c>
    </row>
    <row r="1760" spans="1:6" ht="25.5">
      <c r="A1760" s="390">
        <v>83749</v>
      </c>
      <c r="B1760" s="418" t="s">
        <v>8768</v>
      </c>
      <c r="C1760" s="420" t="s">
        <v>82</v>
      </c>
      <c r="D1760" s="423">
        <v>24.75</v>
      </c>
      <c r="F1760" s="444" t="str">
        <f t="shared" si="27"/>
        <v>83749</v>
      </c>
    </row>
    <row r="1761" spans="1:6" ht="25.5">
      <c r="A1761" s="389">
        <v>83750</v>
      </c>
      <c r="B1761" s="419" t="s">
        <v>8769</v>
      </c>
      <c r="C1761" s="421" t="s">
        <v>82</v>
      </c>
      <c r="D1761" s="425">
        <v>27.06</v>
      </c>
      <c r="F1761" s="444" t="str">
        <f t="shared" si="27"/>
        <v>83750</v>
      </c>
    </row>
    <row r="1762" spans="1:6" ht="25.5">
      <c r="A1762" s="390">
        <v>83751</v>
      </c>
      <c r="B1762" s="418" t="s">
        <v>8770</v>
      </c>
      <c r="C1762" s="420" t="s">
        <v>82</v>
      </c>
      <c r="D1762" s="423">
        <v>19.88</v>
      </c>
      <c r="F1762" s="444" t="str">
        <f t="shared" si="27"/>
        <v>83751</v>
      </c>
    </row>
    <row r="1763" spans="1:6" ht="25.5">
      <c r="A1763" s="389">
        <v>83752</v>
      </c>
      <c r="B1763" s="419" t="s">
        <v>8771</v>
      </c>
      <c r="C1763" s="421" t="s">
        <v>82</v>
      </c>
      <c r="D1763" s="425">
        <v>18.600000000000001</v>
      </c>
      <c r="F1763" s="444" t="str">
        <f t="shared" si="27"/>
        <v>83752</v>
      </c>
    </row>
    <row r="1764" spans="1:6" ht="38.25">
      <c r="A1764" s="390">
        <v>83753</v>
      </c>
      <c r="B1764" s="418" t="s">
        <v>8772</v>
      </c>
      <c r="C1764" s="420" t="s">
        <v>82</v>
      </c>
      <c r="D1764" s="423">
        <v>30.4</v>
      </c>
      <c r="F1764" s="444" t="str">
        <f t="shared" si="27"/>
        <v>83753</v>
      </c>
    </row>
    <row r="1765" spans="1:6" ht="25.5">
      <c r="A1765" s="389">
        <v>83754</v>
      </c>
      <c r="B1765" s="419" t="s">
        <v>8773</v>
      </c>
      <c r="C1765" s="421" t="s">
        <v>82</v>
      </c>
      <c r="D1765" s="425">
        <v>20.38</v>
      </c>
      <c r="F1765" s="444" t="str">
        <f t="shared" si="27"/>
        <v>83754</v>
      </c>
    </row>
    <row r="1766" spans="1:6" ht="25.5">
      <c r="A1766" s="422" t="s">
        <v>4093</v>
      </c>
      <c r="B1766" s="418" t="s">
        <v>3198</v>
      </c>
      <c r="C1766" s="420"/>
      <c r="D1766" s="423"/>
      <c r="F1766" s="444" t="str">
        <f t="shared" si="27"/>
        <v>INEL</v>
      </c>
    </row>
    <row r="1767" spans="1:6">
      <c r="A1767" s="389">
        <v>165</v>
      </c>
      <c r="B1767" s="419" t="s">
        <v>3199</v>
      </c>
      <c r="C1767" s="421"/>
      <c r="D1767" s="425"/>
      <c r="F1767" s="444" t="str">
        <f t="shared" si="27"/>
        <v>165</v>
      </c>
    </row>
    <row r="1768" spans="1:6" ht="25.5">
      <c r="A1768" s="390">
        <v>55865</v>
      </c>
      <c r="B1768" s="418" t="s">
        <v>8774</v>
      </c>
      <c r="C1768" s="420" t="s">
        <v>86</v>
      </c>
      <c r="D1768" s="423">
        <v>20.05</v>
      </c>
      <c r="F1768" s="444" t="str">
        <f t="shared" si="27"/>
        <v>55865</v>
      </c>
    </row>
    <row r="1769" spans="1:6" ht="25.5">
      <c r="A1769" s="389">
        <v>55866</v>
      </c>
      <c r="B1769" s="419" t="s">
        <v>8775</v>
      </c>
      <c r="C1769" s="421" t="s">
        <v>86</v>
      </c>
      <c r="D1769" s="425">
        <v>22.24</v>
      </c>
      <c r="F1769" s="444" t="str">
        <f t="shared" si="27"/>
        <v>55866</v>
      </c>
    </row>
    <row r="1770" spans="1:6" ht="25.5">
      <c r="A1770" s="390">
        <v>55867</v>
      </c>
      <c r="B1770" s="418" t="s">
        <v>8776</v>
      </c>
      <c r="C1770" s="420" t="s">
        <v>86</v>
      </c>
      <c r="D1770" s="423">
        <v>41.44</v>
      </c>
      <c r="F1770" s="444" t="str">
        <f t="shared" si="27"/>
        <v>55867</v>
      </c>
    </row>
    <row r="1771" spans="1:6" ht="25.5">
      <c r="A1771" s="389">
        <v>55868</v>
      </c>
      <c r="B1771" s="419" t="s">
        <v>8777</v>
      </c>
      <c r="C1771" s="421" t="s">
        <v>86</v>
      </c>
      <c r="D1771" s="425">
        <v>54.47</v>
      </c>
      <c r="F1771" s="444" t="str">
        <f t="shared" si="27"/>
        <v>55868</v>
      </c>
    </row>
    <row r="1772" spans="1:6" ht="38.25">
      <c r="A1772" s="390">
        <v>72308</v>
      </c>
      <c r="B1772" s="418" t="s">
        <v>8778</v>
      </c>
      <c r="C1772" s="420" t="s">
        <v>86</v>
      </c>
      <c r="D1772" s="423">
        <v>17.97</v>
      </c>
      <c r="F1772" s="444" t="str">
        <f t="shared" si="27"/>
        <v>72308</v>
      </c>
    </row>
    <row r="1773" spans="1:6" ht="38.25">
      <c r="A1773" s="389">
        <v>72309</v>
      </c>
      <c r="B1773" s="419" t="s">
        <v>8779</v>
      </c>
      <c r="C1773" s="421" t="s">
        <v>86</v>
      </c>
      <c r="D1773" s="425">
        <v>18.71</v>
      </c>
      <c r="F1773" s="444" t="str">
        <f t="shared" si="27"/>
        <v>72309</v>
      </c>
    </row>
    <row r="1774" spans="1:6" ht="38.25">
      <c r="A1774" s="390">
        <v>72310</v>
      </c>
      <c r="B1774" s="418" t="s">
        <v>8780</v>
      </c>
      <c r="C1774" s="420" t="s">
        <v>86</v>
      </c>
      <c r="D1774" s="423">
        <v>30.81</v>
      </c>
      <c r="F1774" s="444" t="str">
        <f t="shared" si="27"/>
        <v>72310</v>
      </c>
    </row>
    <row r="1775" spans="1:6" ht="38.25">
      <c r="A1775" s="389">
        <v>72311</v>
      </c>
      <c r="B1775" s="419" t="s">
        <v>8781</v>
      </c>
      <c r="C1775" s="421" t="s">
        <v>86</v>
      </c>
      <c r="D1775" s="425">
        <v>33.76</v>
      </c>
      <c r="F1775" s="444" t="str">
        <f t="shared" si="27"/>
        <v>72311</v>
      </c>
    </row>
    <row r="1776" spans="1:6" ht="38.25">
      <c r="A1776" s="390">
        <v>72312</v>
      </c>
      <c r="B1776" s="418" t="s">
        <v>8782</v>
      </c>
      <c r="C1776" s="420" t="s">
        <v>86</v>
      </c>
      <c r="D1776" s="423">
        <v>46.44</v>
      </c>
      <c r="F1776" s="444" t="str">
        <f t="shared" si="27"/>
        <v>72312</v>
      </c>
    </row>
    <row r="1777" spans="1:6" ht="38.25">
      <c r="A1777" s="389">
        <v>72316</v>
      </c>
      <c r="B1777" s="419" t="s">
        <v>8783</v>
      </c>
      <c r="C1777" s="421" t="s">
        <v>86</v>
      </c>
      <c r="D1777" s="425">
        <v>53.53</v>
      </c>
      <c r="F1777" s="444" t="str">
        <f t="shared" si="27"/>
        <v>72316</v>
      </c>
    </row>
    <row r="1778" spans="1:6" ht="51">
      <c r="A1778" s="390">
        <v>72925</v>
      </c>
      <c r="B1778" s="418" t="s">
        <v>8784</v>
      </c>
      <c r="C1778" s="420" t="s">
        <v>86</v>
      </c>
      <c r="D1778" s="423">
        <v>9.83</v>
      </c>
      <c r="F1778" s="444" t="str">
        <f t="shared" si="27"/>
        <v>72925</v>
      </c>
    </row>
    <row r="1779" spans="1:6" ht="51">
      <c r="A1779" s="389">
        <v>72926</v>
      </c>
      <c r="B1779" s="419" t="s">
        <v>8785</v>
      </c>
      <c r="C1779" s="421" t="s">
        <v>86</v>
      </c>
      <c r="D1779" s="425">
        <v>15.88</v>
      </c>
      <c r="F1779" s="444" t="str">
        <f t="shared" si="27"/>
        <v>72926</v>
      </c>
    </row>
    <row r="1780" spans="1:6" ht="25.5">
      <c r="A1780" s="390">
        <v>72933</v>
      </c>
      <c r="B1780" s="418" t="s">
        <v>8786</v>
      </c>
      <c r="C1780" s="420" t="s">
        <v>86</v>
      </c>
      <c r="D1780" s="423">
        <v>3.94</v>
      </c>
      <c r="F1780" s="444" t="str">
        <f t="shared" si="27"/>
        <v>72933</v>
      </c>
    </row>
    <row r="1781" spans="1:6" ht="25.5">
      <c r="A1781" s="389">
        <v>72934</v>
      </c>
      <c r="B1781" s="419" t="s">
        <v>8787</v>
      </c>
      <c r="C1781" s="421" t="s">
        <v>86</v>
      </c>
      <c r="D1781" s="425">
        <v>4.82</v>
      </c>
      <c r="F1781" s="444" t="str">
        <f t="shared" si="27"/>
        <v>72934</v>
      </c>
    </row>
    <row r="1782" spans="1:6" ht="25.5">
      <c r="A1782" s="390">
        <v>72935</v>
      </c>
      <c r="B1782" s="418" t="s">
        <v>8788</v>
      </c>
      <c r="C1782" s="420" t="s">
        <v>86</v>
      </c>
      <c r="D1782" s="423">
        <v>6.12</v>
      </c>
      <c r="F1782" s="444" t="str">
        <f t="shared" si="27"/>
        <v>72935</v>
      </c>
    </row>
    <row r="1783" spans="1:6" ht="25.5">
      <c r="A1783" s="389">
        <v>72936</v>
      </c>
      <c r="B1783" s="419" t="s">
        <v>8789</v>
      </c>
      <c r="C1783" s="421" t="s">
        <v>86</v>
      </c>
      <c r="D1783" s="425">
        <v>8.4499999999999993</v>
      </c>
      <c r="F1783" s="444" t="str">
        <f t="shared" si="27"/>
        <v>72936</v>
      </c>
    </row>
    <row r="1784" spans="1:6" ht="25.5">
      <c r="A1784" s="390">
        <v>73613</v>
      </c>
      <c r="B1784" s="418" t="s">
        <v>8790</v>
      </c>
      <c r="C1784" s="420" t="s">
        <v>86</v>
      </c>
      <c r="D1784" s="423">
        <v>10.99</v>
      </c>
      <c r="F1784" s="444" t="str">
        <f t="shared" si="27"/>
        <v>73613</v>
      </c>
    </row>
    <row r="1785" spans="1:6" ht="25.5">
      <c r="A1785" s="389">
        <v>73614</v>
      </c>
      <c r="B1785" s="419" t="s">
        <v>8791</v>
      </c>
      <c r="C1785" s="421" t="s">
        <v>86</v>
      </c>
      <c r="D1785" s="425">
        <v>10.26</v>
      </c>
      <c r="F1785" s="444" t="str">
        <f t="shared" si="27"/>
        <v>73614</v>
      </c>
    </row>
    <row r="1786" spans="1:6" ht="38.25">
      <c r="A1786" s="390">
        <v>73627</v>
      </c>
      <c r="B1786" s="418" t="s">
        <v>8792</v>
      </c>
      <c r="C1786" s="420" t="s">
        <v>86</v>
      </c>
      <c r="D1786" s="423">
        <v>17.010000000000002</v>
      </c>
      <c r="F1786" s="444" t="str">
        <f t="shared" si="27"/>
        <v>73627</v>
      </c>
    </row>
    <row r="1787" spans="1:6">
      <c r="A1787" s="389">
        <v>73798</v>
      </c>
      <c r="B1787" s="419" t="s">
        <v>8793</v>
      </c>
      <c r="C1787" s="421"/>
      <c r="D1787" s="425"/>
      <c r="F1787" s="444" t="str">
        <f t="shared" si="27"/>
        <v>73798</v>
      </c>
    </row>
    <row r="1788" spans="1:6" ht="51">
      <c r="A1788" s="422" t="s">
        <v>4138</v>
      </c>
      <c r="B1788" s="418" t="s">
        <v>8794</v>
      </c>
      <c r="C1788" s="420" t="s">
        <v>86</v>
      </c>
      <c r="D1788" s="423">
        <v>22.82</v>
      </c>
      <c r="F1788" s="444" t="str">
        <f t="shared" si="27"/>
        <v>73798/001</v>
      </c>
    </row>
    <row r="1789" spans="1:6" ht="51">
      <c r="A1789" s="424" t="s">
        <v>4859</v>
      </c>
      <c r="B1789" s="419" t="s">
        <v>8795</v>
      </c>
      <c r="C1789" s="421" t="s">
        <v>86</v>
      </c>
      <c r="D1789" s="425">
        <v>36.659999999999997</v>
      </c>
      <c r="F1789" s="444" t="str">
        <f t="shared" si="27"/>
        <v>73798/003</v>
      </c>
    </row>
    <row r="1790" spans="1:6">
      <c r="A1790" s="390">
        <v>74252</v>
      </c>
      <c r="B1790" s="418" t="s">
        <v>8796</v>
      </c>
      <c r="C1790" s="420"/>
      <c r="D1790" s="423"/>
      <c r="F1790" s="444" t="str">
        <f t="shared" si="27"/>
        <v>74252</v>
      </c>
    </row>
    <row r="1791" spans="1:6" ht="25.5">
      <c r="A1791" s="424" t="s">
        <v>4139</v>
      </c>
      <c r="B1791" s="419" t="s">
        <v>8797</v>
      </c>
      <c r="C1791" s="421" t="s">
        <v>86</v>
      </c>
      <c r="D1791" s="425">
        <v>12.4</v>
      </c>
      <c r="F1791" s="444" t="str">
        <f t="shared" si="27"/>
        <v>74252/001</v>
      </c>
    </row>
    <row r="1792" spans="1:6" ht="25.5">
      <c r="A1792" s="390">
        <v>83407</v>
      </c>
      <c r="B1792" s="418" t="s">
        <v>8798</v>
      </c>
      <c r="C1792" s="420" t="s">
        <v>86</v>
      </c>
      <c r="D1792" s="423">
        <v>18.510000000000002</v>
      </c>
      <c r="F1792" s="444" t="str">
        <f t="shared" si="27"/>
        <v>83407</v>
      </c>
    </row>
    <row r="1793" spans="1:6" ht="25.5">
      <c r="A1793" s="389">
        <v>83408</v>
      </c>
      <c r="B1793" s="419" t="s">
        <v>8799</v>
      </c>
      <c r="C1793" s="421" t="s">
        <v>86</v>
      </c>
      <c r="D1793" s="425">
        <v>36.22</v>
      </c>
      <c r="F1793" s="444" t="str">
        <f t="shared" si="27"/>
        <v>83408</v>
      </c>
    </row>
    <row r="1794" spans="1:6" ht="25.5">
      <c r="A1794" s="390">
        <v>83409</v>
      </c>
      <c r="B1794" s="418" t="s">
        <v>8800</v>
      </c>
      <c r="C1794" s="420" t="s">
        <v>86</v>
      </c>
      <c r="D1794" s="423">
        <v>4.91</v>
      </c>
      <c r="F1794" s="444" t="str">
        <f t="shared" si="27"/>
        <v>83409</v>
      </c>
    </row>
    <row r="1795" spans="1:6" ht="25.5">
      <c r="A1795" s="389">
        <v>83410</v>
      </c>
      <c r="B1795" s="419" t="s">
        <v>8801</v>
      </c>
      <c r="C1795" s="421" t="s">
        <v>86</v>
      </c>
      <c r="D1795" s="425">
        <v>6.82</v>
      </c>
      <c r="F1795" s="444" t="str">
        <f t="shared" si="27"/>
        <v>83410</v>
      </c>
    </row>
    <row r="1796" spans="1:6" ht="25.5">
      <c r="A1796" s="390">
        <v>83411</v>
      </c>
      <c r="B1796" s="418" t="s">
        <v>8802</v>
      </c>
      <c r="C1796" s="420" t="s">
        <v>86</v>
      </c>
      <c r="D1796" s="423">
        <v>8.67</v>
      </c>
      <c r="F1796" s="444" t="str">
        <f t="shared" si="27"/>
        <v>83411</v>
      </c>
    </row>
    <row r="1797" spans="1:6" ht="25.5">
      <c r="A1797" s="389">
        <v>83412</v>
      </c>
      <c r="B1797" s="419" t="s">
        <v>8803</v>
      </c>
      <c r="C1797" s="421" t="s">
        <v>86</v>
      </c>
      <c r="D1797" s="425">
        <v>9.7899999999999991</v>
      </c>
      <c r="F1797" s="444" t="str">
        <f t="shared" si="27"/>
        <v>83412</v>
      </c>
    </row>
    <row r="1798" spans="1:6" ht="25.5">
      <c r="A1798" s="390">
        <v>83413</v>
      </c>
      <c r="B1798" s="418" t="s">
        <v>8804</v>
      </c>
      <c r="C1798" s="420" t="s">
        <v>86</v>
      </c>
      <c r="D1798" s="423">
        <v>13.18</v>
      </c>
      <c r="F1798" s="444" t="str">
        <f t="shared" ref="F1798:F1861" si="28">TRIM(A1798)</f>
        <v>83413</v>
      </c>
    </row>
    <row r="1799" spans="1:6" ht="25.5">
      <c r="A1799" s="389">
        <v>83414</v>
      </c>
      <c r="B1799" s="419" t="s">
        <v>8805</v>
      </c>
      <c r="C1799" s="421" t="s">
        <v>86</v>
      </c>
      <c r="D1799" s="425">
        <v>16.04</v>
      </c>
      <c r="F1799" s="444" t="str">
        <f t="shared" si="28"/>
        <v>83414</v>
      </c>
    </row>
    <row r="1800" spans="1:6" ht="25.5">
      <c r="A1800" s="390">
        <v>83415</v>
      </c>
      <c r="B1800" s="418" t="s">
        <v>8806</v>
      </c>
      <c r="C1800" s="420" t="s">
        <v>86</v>
      </c>
      <c r="D1800" s="423">
        <v>22.85</v>
      </c>
      <c r="F1800" s="444" t="str">
        <f t="shared" si="28"/>
        <v>83415</v>
      </c>
    </row>
    <row r="1801" spans="1:6">
      <c r="A1801" s="389">
        <v>166</v>
      </c>
      <c r="B1801" s="419" t="s">
        <v>3204</v>
      </c>
      <c r="C1801" s="421"/>
      <c r="D1801" s="425"/>
      <c r="F1801" s="444" t="str">
        <f t="shared" si="28"/>
        <v>166</v>
      </c>
    </row>
    <row r="1802" spans="1:6" ht="25.5">
      <c r="A1802" s="390">
        <v>72259</v>
      </c>
      <c r="B1802" s="418" t="s">
        <v>8807</v>
      </c>
      <c r="C1802" s="420" t="s">
        <v>89</v>
      </c>
      <c r="D1802" s="423">
        <v>11.4</v>
      </c>
      <c r="F1802" s="444" t="str">
        <f t="shared" si="28"/>
        <v>72259</v>
      </c>
    </row>
    <row r="1803" spans="1:6" ht="25.5">
      <c r="A1803" s="389">
        <v>72260</v>
      </c>
      <c r="B1803" s="419" t="s">
        <v>8808</v>
      </c>
      <c r="C1803" s="421" t="s">
        <v>89</v>
      </c>
      <c r="D1803" s="425">
        <v>12.19</v>
      </c>
      <c r="F1803" s="444" t="str">
        <f t="shared" si="28"/>
        <v>72260</v>
      </c>
    </row>
    <row r="1804" spans="1:6" ht="25.5">
      <c r="A1804" s="390">
        <v>72261</v>
      </c>
      <c r="B1804" s="418" t="s">
        <v>8809</v>
      </c>
      <c r="C1804" s="420" t="s">
        <v>89</v>
      </c>
      <c r="D1804" s="423">
        <v>13.5</v>
      </c>
      <c r="F1804" s="444" t="str">
        <f t="shared" si="28"/>
        <v>72261</v>
      </c>
    </row>
    <row r="1805" spans="1:6" ht="25.5">
      <c r="A1805" s="389">
        <v>72262</v>
      </c>
      <c r="B1805" s="419" t="s">
        <v>8810</v>
      </c>
      <c r="C1805" s="421" t="s">
        <v>89</v>
      </c>
      <c r="D1805" s="425">
        <v>13.5</v>
      </c>
      <c r="F1805" s="444" t="str">
        <f t="shared" si="28"/>
        <v>72262</v>
      </c>
    </row>
    <row r="1806" spans="1:6" ht="25.5">
      <c r="A1806" s="390">
        <v>72263</v>
      </c>
      <c r="B1806" s="418" t="s">
        <v>8811</v>
      </c>
      <c r="C1806" s="420" t="s">
        <v>89</v>
      </c>
      <c r="D1806" s="423">
        <v>17.829999999999998</v>
      </c>
      <c r="F1806" s="444" t="str">
        <f t="shared" si="28"/>
        <v>72263</v>
      </c>
    </row>
    <row r="1807" spans="1:6" ht="25.5">
      <c r="A1807" s="389">
        <v>72264</v>
      </c>
      <c r="B1807" s="419" t="s">
        <v>8812</v>
      </c>
      <c r="C1807" s="421" t="s">
        <v>89</v>
      </c>
      <c r="D1807" s="425">
        <v>17.829999999999998</v>
      </c>
      <c r="F1807" s="444" t="str">
        <f t="shared" si="28"/>
        <v>72264</v>
      </c>
    </row>
    <row r="1808" spans="1:6" ht="25.5">
      <c r="A1808" s="390">
        <v>72265</v>
      </c>
      <c r="B1808" s="418" t="s">
        <v>8813</v>
      </c>
      <c r="C1808" s="420" t="s">
        <v>89</v>
      </c>
      <c r="D1808" s="423">
        <v>20.45</v>
      </c>
      <c r="F1808" s="444" t="str">
        <f t="shared" si="28"/>
        <v>72265</v>
      </c>
    </row>
    <row r="1809" spans="1:6" ht="25.5">
      <c r="A1809" s="389">
        <v>72266</v>
      </c>
      <c r="B1809" s="419" t="s">
        <v>8814</v>
      </c>
      <c r="C1809" s="421" t="s">
        <v>89</v>
      </c>
      <c r="D1809" s="425">
        <v>26.35</v>
      </c>
      <c r="F1809" s="444" t="str">
        <f t="shared" si="28"/>
        <v>72266</v>
      </c>
    </row>
    <row r="1810" spans="1:6" ht="25.5">
      <c r="A1810" s="390">
        <v>72267</v>
      </c>
      <c r="B1810" s="418" t="s">
        <v>8815</v>
      </c>
      <c r="C1810" s="420" t="s">
        <v>89</v>
      </c>
      <c r="D1810" s="423">
        <v>26.35</v>
      </c>
      <c r="F1810" s="444" t="str">
        <f t="shared" si="28"/>
        <v>72267</v>
      </c>
    </row>
    <row r="1811" spans="1:6" ht="25.5">
      <c r="A1811" s="389">
        <v>72268</v>
      </c>
      <c r="B1811" s="419" t="s">
        <v>8816</v>
      </c>
      <c r="C1811" s="421" t="s">
        <v>89</v>
      </c>
      <c r="D1811" s="425">
        <v>26.35</v>
      </c>
      <c r="F1811" s="444" t="str">
        <f t="shared" si="28"/>
        <v>72268</v>
      </c>
    </row>
    <row r="1812" spans="1:6" ht="25.5">
      <c r="A1812" s="390">
        <v>72269</v>
      </c>
      <c r="B1812" s="418" t="s">
        <v>8817</v>
      </c>
      <c r="C1812" s="420" t="s">
        <v>89</v>
      </c>
      <c r="D1812" s="423">
        <v>35.58</v>
      </c>
      <c r="F1812" s="444" t="str">
        <f t="shared" si="28"/>
        <v>72269</v>
      </c>
    </row>
    <row r="1813" spans="1:6" ht="25.5">
      <c r="A1813" s="389">
        <v>72270</v>
      </c>
      <c r="B1813" s="419" t="s">
        <v>8818</v>
      </c>
      <c r="C1813" s="421" t="s">
        <v>89</v>
      </c>
      <c r="D1813" s="425">
        <v>30.54</v>
      </c>
      <c r="F1813" s="444" t="str">
        <f t="shared" si="28"/>
        <v>72270</v>
      </c>
    </row>
    <row r="1814" spans="1:6" ht="25.5">
      <c r="A1814" s="390">
        <v>72271</v>
      </c>
      <c r="B1814" s="418" t="s">
        <v>8819</v>
      </c>
      <c r="C1814" s="420" t="s">
        <v>89</v>
      </c>
      <c r="D1814" s="423">
        <v>9.2799999999999994</v>
      </c>
      <c r="F1814" s="444" t="str">
        <f t="shared" si="28"/>
        <v>72271</v>
      </c>
    </row>
    <row r="1815" spans="1:6" ht="25.5">
      <c r="A1815" s="389">
        <v>72272</v>
      </c>
      <c r="B1815" s="419" t="s">
        <v>8820</v>
      </c>
      <c r="C1815" s="421" t="s">
        <v>89</v>
      </c>
      <c r="D1815" s="425">
        <v>10.07</v>
      </c>
      <c r="F1815" s="444" t="str">
        <f t="shared" si="28"/>
        <v>72272</v>
      </c>
    </row>
    <row r="1816" spans="1:6">
      <c r="A1816" s="390">
        <v>73782</v>
      </c>
      <c r="B1816" s="418" t="s">
        <v>8821</v>
      </c>
      <c r="C1816" s="420"/>
      <c r="D1816" s="423"/>
      <c r="F1816" s="444" t="str">
        <f t="shared" si="28"/>
        <v>73782</v>
      </c>
    </row>
    <row r="1817" spans="1:6" ht="38.25">
      <c r="A1817" s="424" t="s">
        <v>4860</v>
      </c>
      <c r="B1817" s="419" t="s">
        <v>8822</v>
      </c>
      <c r="C1817" s="421" t="s">
        <v>89</v>
      </c>
      <c r="D1817" s="425">
        <v>28.57</v>
      </c>
      <c r="F1817" s="444" t="str">
        <f t="shared" si="28"/>
        <v>73782/002</v>
      </c>
    </row>
    <row r="1818" spans="1:6" ht="38.25">
      <c r="A1818" s="422" t="s">
        <v>4861</v>
      </c>
      <c r="B1818" s="418" t="s">
        <v>8823</v>
      </c>
      <c r="C1818" s="420" t="s">
        <v>89</v>
      </c>
      <c r="D1818" s="423">
        <v>43.83</v>
      </c>
      <c r="F1818" s="444" t="str">
        <f t="shared" si="28"/>
        <v>73782/003</v>
      </c>
    </row>
    <row r="1819" spans="1:6" ht="38.25">
      <c r="A1819" s="424" t="s">
        <v>4862</v>
      </c>
      <c r="B1819" s="419" t="s">
        <v>8824</v>
      </c>
      <c r="C1819" s="421" t="s">
        <v>89</v>
      </c>
      <c r="D1819" s="425">
        <v>53.32</v>
      </c>
      <c r="F1819" s="444" t="str">
        <f t="shared" si="28"/>
        <v>73782/004</v>
      </c>
    </row>
    <row r="1820" spans="1:6" ht="38.25">
      <c r="A1820" s="422" t="s">
        <v>4863</v>
      </c>
      <c r="B1820" s="418" t="s">
        <v>8825</v>
      </c>
      <c r="C1820" s="420" t="s">
        <v>89</v>
      </c>
      <c r="D1820" s="423">
        <v>17.899999999999999</v>
      </c>
      <c r="F1820" s="444" t="str">
        <f t="shared" si="28"/>
        <v>73782/005</v>
      </c>
    </row>
    <row r="1821" spans="1:6" ht="38.25">
      <c r="A1821" s="389">
        <v>83377</v>
      </c>
      <c r="B1821" s="419" t="s">
        <v>8826</v>
      </c>
      <c r="C1821" s="421" t="s">
        <v>89</v>
      </c>
      <c r="D1821" s="425">
        <v>12.08</v>
      </c>
      <c r="F1821" s="444" t="str">
        <f t="shared" si="28"/>
        <v>83377</v>
      </c>
    </row>
    <row r="1822" spans="1:6">
      <c r="A1822" s="390">
        <v>167</v>
      </c>
      <c r="B1822" s="418" t="s">
        <v>3205</v>
      </c>
      <c r="C1822" s="420"/>
      <c r="D1822" s="423"/>
      <c r="F1822" s="444" t="str">
        <f t="shared" si="28"/>
        <v>167</v>
      </c>
    </row>
    <row r="1823" spans="1:6" ht="25.5">
      <c r="A1823" s="389">
        <v>55869</v>
      </c>
      <c r="B1823" s="419" t="s">
        <v>3206</v>
      </c>
      <c r="C1823" s="421" t="s">
        <v>86</v>
      </c>
      <c r="D1823" s="425">
        <v>6.68</v>
      </c>
      <c r="F1823" s="444" t="str">
        <f t="shared" si="28"/>
        <v>55869</v>
      </c>
    </row>
    <row r="1824" spans="1:6" ht="25.5">
      <c r="A1824" s="390">
        <v>72249</v>
      </c>
      <c r="B1824" s="418" t="s">
        <v>3207</v>
      </c>
      <c r="C1824" s="420" t="s">
        <v>86</v>
      </c>
      <c r="D1824" s="423">
        <v>6.07</v>
      </c>
      <c r="F1824" s="444" t="str">
        <f t="shared" si="28"/>
        <v>72249</v>
      </c>
    </row>
    <row r="1825" spans="1:6" ht="25.5">
      <c r="A1825" s="389">
        <v>72250</v>
      </c>
      <c r="B1825" s="419" t="s">
        <v>3208</v>
      </c>
      <c r="C1825" s="421" t="s">
        <v>86</v>
      </c>
      <c r="D1825" s="425">
        <v>8.86</v>
      </c>
      <c r="F1825" s="444" t="str">
        <f t="shared" si="28"/>
        <v>72250</v>
      </c>
    </row>
    <row r="1826" spans="1:6" ht="25.5">
      <c r="A1826" s="390">
        <v>72251</v>
      </c>
      <c r="B1826" s="418" t="s">
        <v>3209</v>
      </c>
      <c r="C1826" s="420" t="s">
        <v>86</v>
      </c>
      <c r="D1826" s="423">
        <v>11.41</v>
      </c>
      <c r="F1826" s="444" t="str">
        <f t="shared" si="28"/>
        <v>72251</v>
      </c>
    </row>
    <row r="1827" spans="1:6" ht="25.5">
      <c r="A1827" s="389">
        <v>72252</v>
      </c>
      <c r="B1827" s="419" t="s">
        <v>3210</v>
      </c>
      <c r="C1827" s="421" t="s">
        <v>86</v>
      </c>
      <c r="D1827" s="425">
        <v>18.62</v>
      </c>
      <c r="F1827" s="444" t="str">
        <f t="shared" si="28"/>
        <v>72252</v>
      </c>
    </row>
    <row r="1828" spans="1:6" ht="25.5">
      <c r="A1828" s="390">
        <v>72253</v>
      </c>
      <c r="B1828" s="418" t="s">
        <v>4347</v>
      </c>
      <c r="C1828" s="420" t="s">
        <v>86</v>
      </c>
      <c r="D1828" s="423">
        <v>23.69</v>
      </c>
      <c r="F1828" s="444" t="str">
        <f t="shared" si="28"/>
        <v>72253</v>
      </c>
    </row>
    <row r="1829" spans="1:6" ht="25.5">
      <c r="A1829" s="389">
        <v>72254</v>
      </c>
      <c r="B1829" s="419" t="s">
        <v>3211</v>
      </c>
      <c r="C1829" s="421" t="s">
        <v>86</v>
      </c>
      <c r="D1829" s="425">
        <v>31.86</v>
      </c>
      <c r="F1829" s="444" t="str">
        <f t="shared" si="28"/>
        <v>72254</v>
      </c>
    </row>
    <row r="1830" spans="1:6" ht="25.5">
      <c r="A1830" s="390">
        <v>72255</v>
      </c>
      <c r="B1830" s="418" t="s">
        <v>3212</v>
      </c>
      <c r="C1830" s="420" t="s">
        <v>86</v>
      </c>
      <c r="D1830" s="423">
        <v>43.8</v>
      </c>
      <c r="F1830" s="444" t="str">
        <f t="shared" si="28"/>
        <v>72255</v>
      </c>
    </row>
    <row r="1831" spans="1:6" ht="25.5">
      <c r="A1831" s="389">
        <v>72256</v>
      </c>
      <c r="B1831" s="419" t="s">
        <v>3213</v>
      </c>
      <c r="C1831" s="421" t="s">
        <v>86</v>
      </c>
      <c r="D1831" s="425">
        <v>55.62</v>
      </c>
      <c r="F1831" s="444" t="str">
        <f t="shared" si="28"/>
        <v>72256</v>
      </c>
    </row>
    <row r="1832" spans="1:6" ht="25.5">
      <c r="A1832" s="390">
        <v>72257</v>
      </c>
      <c r="B1832" s="418" t="s">
        <v>3214</v>
      </c>
      <c r="C1832" s="420" t="s">
        <v>86</v>
      </c>
      <c r="D1832" s="423">
        <v>69.569999999999993</v>
      </c>
      <c r="F1832" s="444" t="str">
        <f t="shared" si="28"/>
        <v>72257</v>
      </c>
    </row>
    <row r="1833" spans="1:6" ht="25.5">
      <c r="A1833" s="389">
        <v>73860</v>
      </c>
      <c r="B1833" s="419" t="s">
        <v>8827</v>
      </c>
      <c r="C1833" s="421"/>
      <c r="D1833" s="425"/>
      <c r="F1833" s="444" t="str">
        <f t="shared" si="28"/>
        <v>73860</v>
      </c>
    </row>
    <row r="1834" spans="1:6" ht="25.5">
      <c r="A1834" s="422" t="s">
        <v>4864</v>
      </c>
      <c r="B1834" s="418" t="s">
        <v>8828</v>
      </c>
      <c r="C1834" s="420" t="s">
        <v>86</v>
      </c>
      <c r="D1834" s="423">
        <v>1.95</v>
      </c>
      <c r="F1834" s="444" t="str">
        <f t="shared" si="28"/>
        <v>73860/007</v>
      </c>
    </row>
    <row r="1835" spans="1:6" ht="25.5">
      <c r="A1835" s="424" t="s">
        <v>4140</v>
      </c>
      <c r="B1835" s="419" t="s">
        <v>8829</v>
      </c>
      <c r="C1835" s="421" t="s">
        <v>86</v>
      </c>
      <c r="D1835" s="425">
        <v>2.56</v>
      </c>
      <c r="F1835" s="444" t="str">
        <f t="shared" si="28"/>
        <v>73860/008</v>
      </c>
    </row>
    <row r="1836" spans="1:6" ht="25.5">
      <c r="A1836" s="422" t="s">
        <v>4141</v>
      </c>
      <c r="B1836" s="418" t="s">
        <v>8830</v>
      </c>
      <c r="C1836" s="420" t="s">
        <v>86</v>
      </c>
      <c r="D1836" s="423">
        <v>3.73</v>
      </c>
      <c r="F1836" s="444" t="str">
        <f t="shared" si="28"/>
        <v>73860/009</v>
      </c>
    </row>
    <row r="1837" spans="1:6" ht="25.5">
      <c r="A1837" s="424" t="s">
        <v>4142</v>
      </c>
      <c r="B1837" s="419" t="s">
        <v>8831</v>
      </c>
      <c r="C1837" s="421" t="s">
        <v>86</v>
      </c>
      <c r="D1837" s="425">
        <v>5.0199999999999996</v>
      </c>
      <c r="F1837" s="444" t="str">
        <f t="shared" si="28"/>
        <v>73860/010</v>
      </c>
    </row>
    <row r="1838" spans="1:6" ht="25.5">
      <c r="A1838" s="422" t="s">
        <v>4143</v>
      </c>
      <c r="B1838" s="418" t="s">
        <v>8832</v>
      </c>
      <c r="C1838" s="420" t="s">
        <v>86</v>
      </c>
      <c r="D1838" s="423">
        <v>7.67</v>
      </c>
      <c r="F1838" s="444" t="str">
        <f t="shared" si="28"/>
        <v>73860/011</v>
      </c>
    </row>
    <row r="1839" spans="1:6" ht="25.5">
      <c r="A1839" s="424" t="s">
        <v>4144</v>
      </c>
      <c r="B1839" s="419" t="s">
        <v>8833</v>
      </c>
      <c r="C1839" s="421" t="s">
        <v>86</v>
      </c>
      <c r="D1839" s="425">
        <v>8.81</v>
      </c>
      <c r="F1839" s="444" t="str">
        <f t="shared" si="28"/>
        <v>73860/012</v>
      </c>
    </row>
    <row r="1840" spans="1:6" ht="25.5">
      <c r="A1840" s="422" t="s">
        <v>4145</v>
      </c>
      <c r="B1840" s="418" t="s">
        <v>8834</v>
      </c>
      <c r="C1840" s="420" t="s">
        <v>86</v>
      </c>
      <c r="D1840" s="423">
        <v>12.7</v>
      </c>
      <c r="F1840" s="444" t="str">
        <f t="shared" si="28"/>
        <v>73860/013</v>
      </c>
    </row>
    <row r="1841" spans="1:6" ht="25.5">
      <c r="A1841" s="424" t="s">
        <v>4146</v>
      </c>
      <c r="B1841" s="419" t="s">
        <v>8835</v>
      </c>
      <c r="C1841" s="421" t="s">
        <v>86</v>
      </c>
      <c r="D1841" s="425">
        <v>23.3</v>
      </c>
      <c r="F1841" s="444" t="str">
        <f t="shared" si="28"/>
        <v>73860/014</v>
      </c>
    </row>
    <row r="1842" spans="1:6" ht="25.5">
      <c r="A1842" s="422" t="s">
        <v>4865</v>
      </c>
      <c r="B1842" s="418" t="s">
        <v>8836</v>
      </c>
      <c r="C1842" s="420" t="s">
        <v>86</v>
      </c>
      <c r="D1842" s="423">
        <v>33.04</v>
      </c>
      <c r="F1842" s="444" t="str">
        <f t="shared" si="28"/>
        <v>73860/015</v>
      </c>
    </row>
    <row r="1843" spans="1:6" ht="25.5">
      <c r="A1843" s="424" t="s">
        <v>4866</v>
      </c>
      <c r="B1843" s="419" t="s">
        <v>8837</v>
      </c>
      <c r="C1843" s="421" t="s">
        <v>86</v>
      </c>
      <c r="D1843" s="425">
        <v>43.54</v>
      </c>
      <c r="F1843" s="444" t="str">
        <f t="shared" si="28"/>
        <v>73860/016</v>
      </c>
    </row>
    <row r="1844" spans="1:6" ht="25.5">
      <c r="A1844" s="422" t="s">
        <v>4867</v>
      </c>
      <c r="B1844" s="418" t="s">
        <v>8838</v>
      </c>
      <c r="C1844" s="420" t="s">
        <v>86</v>
      </c>
      <c r="D1844" s="423">
        <v>53.63</v>
      </c>
      <c r="F1844" s="444" t="str">
        <f t="shared" si="28"/>
        <v>73860/017</v>
      </c>
    </row>
    <row r="1845" spans="1:6" ht="25.5">
      <c r="A1845" s="424" t="s">
        <v>4868</v>
      </c>
      <c r="B1845" s="419" t="s">
        <v>8839</v>
      </c>
      <c r="C1845" s="421" t="s">
        <v>86</v>
      </c>
      <c r="D1845" s="425">
        <v>64.19</v>
      </c>
      <c r="F1845" s="444" t="str">
        <f t="shared" si="28"/>
        <v>73860/018</v>
      </c>
    </row>
    <row r="1846" spans="1:6" ht="25.5">
      <c r="A1846" s="422" t="s">
        <v>4869</v>
      </c>
      <c r="B1846" s="418" t="s">
        <v>8840</v>
      </c>
      <c r="C1846" s="420" t="s">
        <v>86</v>
      </c>
      <c r="D1846" s="423">
        <v>78.959999999999994</v>
      </c>
      <c r="F1846" s="444" t="str">
        <f t="shared" si="28"/>
        <v>73860/019</v>
      </c>
    </row>
    <row r="1847" spans="1:6" ht="25.5">
      <c r="A1847" s="424" t="s">
        <v>4870</v>
      </c>
      <c r="B1847" s="419" t="s">
        <v>8841</v>
      </c>
      <c r="C1847" s="421" t="s">
        <v>86</v>
      </c>
      <c r="D1847" s="425">
        <v>100.51</v>
      </c>
      <c r="F1847" s="444" t="str">
        <f t="shared" si="28"/>
        <v>73860/020</v>
      </c>
    </row>
    <row r="1848" spans="1:6" ht="25.5">
      <c r="A1848" s="422" t="s">
        <v>4871</v>
      </c>
      <c r="B1848" s="418" t="s">
        <v>8842</v>
      </c>
      <c r="C1848" s="420" t="s">
        <v>86</v>
      </c>
      <c r="D1848" s="423">
        <v>120.66</v>
      </c>
      <c r="F1848" s="444" t="str">
        <f t="shared" si="28"/>
        <v>73860/021</v>
      </c>
    </row>
    <row r="1849" spans="1:6" ht="25.5">
      <c r="A1849" s="424" t="s">
        <v>4872</v>
      </c>
      <c r="B1849" s="419" t="s">
        <v>8843</v>
      </c>
      <c r="C1849" s="421" t="s">
        <v>86</v>
      </c>
      <c r="D1849" s="425">
        <v>17.3</v>
      </c>
      <c r="F1849" s="444" t="str">
        <f t="shared" si="28"/>
        <v>73860/022</v>
      </c>
    </row>
    <row r="1850" spans="1:6" ht="25.5">
      <c r="A1850" s="390">
        <v>83416</v>
      </c>
      <c r="B1850" s="418" t="s">
        <v>8844</v>
      </c>
      <c r="C1850" s="420" t="s">
        <v>86</v>
      </c>
      <c r="D1850" s="423">
        <v>2.33</v>
      </c>
      <c r="F1850" s="444" t="str">
        <f t="shared" si="28"/>
        <v>83416</v>
      </c>
    </row>
    <row r="1851" spans="1:6" ht="25.5">
      <c r="A1851" s="389">
        <v>83417</v>
      </c>
      <c r="B1851" s="419" t="s">
        <v>8845</v>
      </c>
      <c r="C1851" s="421" t="s">
        <v>86</v>
      </c>
      <c r="D1851" s="425">
        <v>2.96</v>
      </c>
      <c r="F1851" s="444" t="str">
        <f t="shared" si="28"/>
        <v>83417</v>
      </c>
    </row>
    <row r="1852" spans="1:6" ht="25.5">
      <c r="A1852" s="390">
        <v>83418</v>
      </c>
      <c r="B1852" s="418" t="s">
        <v>8846</v>
      </c>
      <c r="C1852" s="420" t="s">
        <v>86</v>
      </c>
      <c r="D1852" s="423">
        <v>4.3099999999999996</v>
      </c>
      <c r="F1852" s="444" t="str">
        <f t="shared" si="28"/>
        <v>83418</v>
      </c>
    </row>
    <row r="1853" spans="1:6" ht="25.5">
      <c r="A1853" s="389">
        <v>83419</v>
      </c>
      <c r="B1853" s="419" t="s">
        <v>8847</v>
      </c>
      <c r="C1853" s="421" t="s">
        <v>86</v>
      </c>
      <c r="D1853" s="425">
        <v>5.2</v>
      </c>
      <c r="F1853" s="444" t="str">
        <f t="shared" si="28"/>
        <v>83419</v>
      </c>
    </row>
    <row r="1854" spans="1:6" ht="25.5">
      <c r="A1854" s="390">
        <v>83420</v>
      </c>
      <c r="B1854" s="418" t="s">
        <v>8848</v>
      </c>
      <c r="C1854" s="420" t="s">
        <v>86</v>
      </c>
      <c r="D1854" s="423">
        <v>7.23</v>
      </c>
      <c r="F1854" s="444" t="str">
        <f t="shared" si="28"/>
        <v>83420</v>
      </c>
    </row>
    <row r="1855" spans="1:6" ht="25.5">
      <c r="A1855" s="389">
        <v>83421</v>
      </c>
      <c r="B1855" s="419" t="s">
        <v>8849</v>
      </c>
      <c r="C1855" s="421" t="s">
        <v>86</v>
      </c>
      <c r="D1855" s="425">
        <v>10.02</v>
      </c>
      <c r="F1855" s="444" t="str">
        <f t="shared" si="28"/>
        <v>83421</v>
      </c>
    </row>
    <row r="1856" spans="1:6" ht="25.5">
      <c r="A1856" s="390">
        <v>83422</v>
      </c>
      <c r="B1856" s="418" t="s">
        <v>8850</v>
      </c>
      <c r="C1856" s="420" t="s">
        <v>86</v>
      </c>
      <c r="D1856" s="423">
        <v>14.38</v>
      </c>
      <c r="F1856" s="444" t="str">
        <f t="shared" si="28"/>
        <v>83422</v>
      </c>
    </row>
    <row r="1857" spans="1:6" ht="25.5">
      <c r="A1857" s="389">
        <v>83423</v>
      </c>
      <c r="B1857" s="419" t="s">
        <v>8851</v>
      </c>
      <c r="C1857" s="421" t="s">
        <v>86</v>
      </c>
      <c r="D1857" s="425">
        <v>19.440000000000001</v>
      </c>
      <c r="F1857" s="444" t="str">
        <f t="shared" si="28"/>
        <v>83423</v>
      </c>
    </row>
    <row r="1858" spans="1:6" ht="25.5">
      <c r="A1858" s="390">
        <v>83424</v>
      </c>
      <c r="B1858" s="418" t="s">
        <v>8852</v>
      </c>
      <c r="C1858" s="420" t="s">
        <v>86</v>
      </c>
      <c r="D1858" s="423">
        <v>26.26</v>
      </c>
      <c r="F1858" s="444" t="str">
        <f t="shared" si="28"/>
        <v>83424</v>
      </c>
    </row>
    <row r="1859" spans="1:6" ht="25.5">
      <c r="A1859" s="389">
        <v>83425</v>
      </c>
      <c r="B1859" s="419" t="s">
        <v>8853</v>
      </c>
      <c r="C1859" s="421" t="s">
        <v>86</v>
      </c>
      <c r="D1859" s="425">
        <v>35.880000000000003</v>
      </c>
      <c r="F1859" s="444" t="str">
        <f t="shared" si="28"/>
        <v>83425</v>
      </c>
    </row>
    <row r="1860" spans="1:6" ht="25.5">
      <c r="A1860" s="390">
        <v>83431</v>
      </c>
      <c r="B1860" s="418" t="s">
        <v>8854</v>
      </c>
      <c r="C1860" s="420" t="s">
        <v>86</v>
      </c>
      <c r="D1860" s="423">
        <v>48.89</v>
      </c>
      <c r="F1860" s="444" t="str">
        <f t="shared" si="28"/>
        <v>83431</v>
      </c>
    </row>
    <row r="1861" spans="1:6" ht="25.5">
      <c r="A1861" s="389">
        <v>83432</v>
      </c>
      <c r="B1861" s="419" t="s">
        <v>8855</v>
      </c>
      <c r="C1861" s="421" t="s">
        <v>86</v>
      </c>
      <c r="D1861" s="425">
        <v>56.58</v>
      </c>
      <c r="F1861" s="444" t="str">
        <f t="shared" si="28"/>
        <v>83432</v>
      </c>
    </row>
    <row r="1862" spans="1:6" ht="25.5">
      <c r="A1862" s="390">
        <v>83433</v>
      </c>
      <c r="B1862" s="418" t="s">
        <v>8856</v>
      </c>
      <c r="C1862" s="420" t="s">
        <v>86</v>
      </c>
      <c r="D1862" s="423">
        <v>70.64</v>
      </c>
      <c r="F1862" s="444" t="str">
        <f t="shared" ref="F1862:F1925" si="29">TRIM(A1862)</f>
        <v>83433</v>
      </c>
    </row>
    <row r="1863" spans="1:6" ht="25.5">
      <c r="A1863" s="389">
        <v>83434</v>
      </c>
      <c r="B1863" s="419" t="s">
        <v>8857</v>
      </c>
      <c r="C1863" s="421" t="s">
        <v>86</v>
      </c>
      <c r="D1863" s="425">
        <v>85.46</v>
      </c>
      <c r="F1863" s="444" t="str">
        <f t="shared" si="29"/>
        <v>83434</v>
      </c>
    </row>
    <row r="1864" spans="1:6" ht="25.5">
      <c r="A1864" s="390">
        <v>83435</v>
      </c>
      <c r="B1864" s="418" t="s">
        <v>8858</v>
      </c>
      <c r="C1864" s="420" t="s">
        <v>86</v>
      </c>
      <c r="D1864" s="423">
        <v>112.73</v>
      </c>
      <c r="F1864" s="444" t="str">
        <f t="shared" si="29"/>
        <v>83435</v>
      </c>
    </row>
    <row r="1865" spans="1:6" ht="25.5">
      <c r="A1865" s="389">
        <v>83436</v>
      </c>
      <c r="B1865" s="419" t="s">
        <v>8859</v>
      </c>
      <c r="C1865" s="421" t="s">
        <v>86</v>
      </c>
      <c r="D1865" s="425">
        <v>132.87</v>
      </c>
      <c r="F1865" s="444" t="str">
        <f t="shared" si="29"/>
        <v>83436</v>
      </c>
    </row>
    <row r="1866" spans="1:6" ht="25.5">
      <c r="A1866" s="390">
        <v>84682</v>
      </c>
      <c r="B1866" s="418" t="s">
        <v>3215</v>
      </c>
      <c r="C1866" s="420" t="s">
        <v>86</v>
      </c>
      <c r="D1866" s="423">
        <v>1.73</v>
      </c>
      <c r="F1866" s="444" t="str">
        <f t="shared" si="29"/>
        <v>84682</v>
      </c>
    </row>
    <row r="1867" spans="1:6">
      <c r="A1867" s="389">
        <v>168</v>
      </c>
      <c r="B1867" s="419" t="s">
        <v>3216</v>
      </c>
      <c r="C1867" s="421"/>
      <c r="D1867" s="425"/>
      <c r="F1867" s="444" t="str">
        <f t="shared" si="29"/>
        <v>168</v>
      </c>
    </row>
    <row r="1868" spans="1:6">
      <c r="A1868" s="390">
        <v>73861</v>
      </c>
      <c r="B1868" s="418" t="s">
        <v>8860</v>
      </c>
      <c r="C1868" s="420"/>
      <c r="D1868" s="423"/>
      <c r="F1868" s="444" t="str">
        <f t="shared" si="29"/>
        <v>73861</v>
      </c>
    </row>
    <row r="1869" spans="1:6" ht="25.5">
      <c r="A1869" s="424" t="s">
        <v>4873</v>
      </c>
      <c r="B1869" s="419" t="s">
        <v>8861</v>
      </c>
      <c r="C1869" s="421" t="s">
        <v>89</v>
      </c>
      <c r="D1869" s="425">
        <v>10.17</v>
      </c>
      <c r="F1869" s="444" t="str">
        <f t="shared" si="29"/>
        <v>73861/001</v>
      </c>
    </row>
    <row r="1870" spans="1:6" ht="25.5">
      <c r="A1870" s="422" t="s">
        <v>4874</v>
      </c>
      <c r="B1870" s="418" t="s">
        <v>8862</v>
      </c>
      <c r="C1870" s="420" t="s">
        <v>89</v>
      </c>
      <c r="D1870" s="423">
        <v>11.73</v>
      </c>
      <c r="F1870" s="444" t="str">
        <f t="shared" si="29"/>
        <v>73861/002</v>
      </c>
    </row>
    <row r="1871" spans="1:6" ht="25.5">
      <c r="A1871" s="424" t="s">
        <v>4875</v>
      </c>
      <c r="B1871" s="419" t="s">
        <v>8863</v>
      </c>
      <c r="C1871" s="421" t="s">
        <v>89</v>
      </c>
      <c r="D1871" s="425">
        <v>16.190000000000001</v>
      </c>
      <c r="F1871" s="444" t="str">
        <f t="shared" si="29"/>
        <v>73861/003</v>
      </c>
    </row>
    <row r="1872" spans="1:6" ht="25.5">
      <c r="A1872" s="422" t="s">
        <v>4876</v>
      </c>
      <c r="B1872" s="418" t="s">
        <v>8864</v>
      </c>
      <c r="C1872" s="420" t="s">
        <v>89</v>
      </c>
      <c r="D1872" s="423">
        <v>11.36</v>
      </c>
      <c r="F1872" s="444" t="str">
        <f t="shared" si="29"/>
        <v>73861/004</v>
      </c>
    </row>
    <row r="1873" spans="1:6" ht="25.5">
      <c r="A1873" s="424" t="s">
        <v>4877</v>
      </c>
      <c r="B1873" s="419" t="s">
        <v>8865</v>
      </c>
      <c r="C1873" s="421" t="s">
        <v>89</v>
      </c>
      <c r="D1873" s="425">
        <v>12.35</v>
      </c>
      <c r="F1873" s="444" t="str">
        <f t="shared" si="29"/>
        <v>73861/005</v>
      </c>
    </row>
    <row r="1874" spans="1:6" ht="25.5">
      <c r="A1874" s="422" t="s">
        <v>4878</v>
      </c>
      <c r="B1874" s="418" t="s">
        <v>8866</v>
      </c>
      <c r="C1874" s="420" t="s">
        <v>89</v>
      </c>
      <c r="D1874" s="423">
        <v>18</v>
      </c>
      <c r="F1874" s="444" t="str">
        <f t="shared" si="29"/>
        <v>73861/006</v>
      </c>
    </row>
    <row r="1875" spans="1:6" ht="25.5">
      <c r="A1875" s="424" t="s">
        <v>4879</v>
      </c>
      <c r="B1875" s="419" t="s">
        <v>8867</v>
      </c>
      <c r="C1875" s="421" t="s">
        <v>89</v>
      </c>
      <c r="D1875" s="425">
        <v>9.64</v>
      </c>
      <c r="F1875" s="444" t="str">
        <f t="shared" si="29"/>
        <v>73861/007</v>
      </c>
    </row>
    <row r="1876" spans="1:6" ht="25.5">
      <c r="A1876" s="422" t="s">
        <v>4880</v>
      </c>
      <c r="B1876" s="418" t="s">
        <v>8868</v>
      </c>
      <c r="C1876" s="420" t="s">
        <v>89</v>
      </c>
      <c r="D1876" s="423">
        <v>11.06</v>
      </c>
      <c r="F1876" s="444" t="str">
        <f t="shared" si="29"/>
        <v>73861/008</v>
      </c>
    </row>
    <row r="1877" spans="1:6" ht="25.5">
      <c r="A1877" s="424" t="s">
        <v>4881</v>
      </c>
      <c r="B1877" s="419" t="s">
        <v>8869</v>
      </c>
      <c r="C1877" s="421" t="s">
        <v>89</v>
      </c>
      <c r="D1877" s="425">
        <v>16.45</v>
      </c>
      <c r="F1877" s="444" t="str">
        <f t="shared" si="29"/>
        <v>73861/009</v>
      </c>
    </row>
    <row r="1878" spans="1:6" ht="25.5">
      <c r="A1878" s="422" t="s">
        <v>4882</v>
      </c>
      <c r="B1878" s="418" t="s">
        <v>8870</v>
      </c>
      <c r="C1878" s="420" t="s">
        <v>89</v>
      </c>
      <c r="D1878" s="423">
        <v>10.78</v>
      </c>
      <c r="F1878" s="444" t="str">
        <f t="shared" si="29"/>
        <v>73861/010</v>
      </c>
    </row>
    <row r="1879" spans="1:6" ht="25.5">
      <c r="A1879" s="424" t="s">
        <v>4883</v>
      </c>
      <c r="B1879" s="419" t="s">
        <v>8871</v>
      </c>
      <c r="C1879" s="421" t="s">
        <v>89</v>
      </c>
      <c r="D1879" s="425">
        <v>12.4</v>
      </c>
      <c r="F1879" s="444" t="str">
        <f t="shared" si="29"/>
        <v>73861/011</v>
      </c>
    </row>
    <row r="1880" spans="1:6" ht="25.5">
      <c r="A1880" s="422" t="s">
        <v>4884</v>
      </c>
      <c r="B1880" s="418" t="s">
        <v>8872</v>
      </c>
      <c r="C1880" s="420" t="s">
        <v>89</v>
      </c>
      <c r="D1880" s="423">
        <v>17.77</v>
      </c>
      <c r="F1880" s="444" t="str">
        <f t="shared" si="29"/>
        <v>73861/012</v>
      </c>
    </row>
    <row r="1881" spans="1:6" ht="25.5">
      <c r="A1881" s="424" t="s">
        <v>4885</v>
      </c>
      <c r="B1881" s="419" t="s">
        <v>8873</v>
      </c>
      <c r="C1881" s="421" t="s">
        <v>89</v>
      </c>
      <c r="D1881" s="425">
        <v>10.78</v>
      </c>
      <c r="F1881" s="444" t="str">
        <f t="shared" si="29"/>
        <v>73861/013</v>
      </c>
    </row>
    <row r="1882" spans="1:6" ht="25.5">
      <c r="A1882" s="422" t="s">
        <v>4886</v>
      </c>
      <c r="B1882" s="418" t="s">
        <v>8874</v>
      </c>
      <c r="C1882" s="420" t="s">
        <v>89</v>
      </c>
      <c r="D1882" s="423">
        <v>12.4</v>
      </c>
      <c r="F1882" s="444" t="str">
        <f t="shared" si="29"/>
        <v>73861/014</v>
      </c>
    </row>
    <row r="1883" spans="1:6" ht="25.5">
      <c r="A1883" s="424" t="s">
        <v>4887</v>
      </c>
      <c r="B1883" s="419" t="s">
        <v>8875</v>
      </c>
      <c r="C1883" s="421" t="s">
        <v>89</v>
      </c>
      <c r="D1883" s="425">
        <v>17.77</v>
      </c>
      <c r="F1883" s="444" t="str">
        <f t="shared" si="29"/>
        <v>73861/015</v>
      </c>
    </row>
    <row r="1884" spans="1:6" ht="25.5">
      <c r="A1884" s="422" t="s">
        <v>4888</v>
      </c>
      <c r="B1884" s="418" t="s">
        <v>8876</v>
      </c>
      <c r="C1884" s="420" t="s">
        <v>89</v>
      </c>
      <c r="D1884" s="423">
        <v>13.02</v>
      </c>
      <c r="F1884" s="444" t="str">
        <f t="shared" si="29"/>
        <v>73861/016</v>
      </c>
    </row>
    <row r="1885" spans="1:6" ht="25.5">
      <c r="A1885" s="424" t="s">
        <v>4889</v>
      </c>
      <c r="B1885" s="419" t="s">
        <v>8877</v>
      </c>
      <c r="C1885" s="421" t="s">
        <v>89</v>
      </c>
      <c r="D1885" s="425">
        <v>14.98</v>
      </c>
      <c r="F1885" s="444" t="str">
        <f t="shared" si="29"/>
        <v>73861/017</v>
      </c>
    </row>
    <row r="1886" spans="1:6" ht="25.5">
      <c r="A1886" s="422" t="s">
        <v>4147</v>
      </c>
      <c r="B1886" s="418" t="s">
        <v>8878</v>
      </c>
      <c r="C1886" s="420" t="s">
        <v>89</v>
      </c>
      <c r="D1886" s="423">
        <v>23.27</v>
      </c>
      <c r="F1886" s="444" t="str">
        <f t="shared" si="29"/>
        <v>73861/018</v>
      </c>
    </row>
    <row r="1887" spans="1:6" ht="25.5">
      <c r="A1887" s="424" t="s">
        <v>4890</v>
      </c>
      <c r="B1887" s="419" t="s">
        <v>8879</v>
      </c>
      <c r="C1887" s="421" t="s">
        <v>89</v>
      </c>
      <c r="D1887" s="425">
        <v>12.41</v>
      </c>
      <c r="F1887" s="444" t="str">
        <f t="shared" si="29"/>
        <v>73861/019</v>
      </c>
    </row>
    <row r="1888" spans="1:6" ht="25.5">
      <c r="A1888" s="422" t="s">
        <v>4891</v>
      </c>
      <c r="B1888" s="418" t="s">
        <v>8880</v>
      </c>
      <c r="C1888" s="420" t="s">
        <v>89</v>
      </c>
      <c r="D1888" s="423">
        <v>13.71</v>
      </c>
      <c r="F1888" s="444" t="str">
        <f t="shared" si="29"/>
        <v>73861/020</v>
      </c>
    </row>
    <row r="1889" spans="1:6" ht="25.5">
      <c r="A1889" s="424" t="s">
        <v>4892</v>
      </c>
      <c r="B1889" s="419" t="s">
        <v>8881</v>
      </c>
      <c r="C1889" s="421" t="s">
        <v>89</v>
      </c>
      <c r="D1889" s="425">
        <v>20.91</v>
      </c>
      <c r="F1889" s="444" t="str">
        <f t="shared" si="29"/>
        <v>73861/021</v>
      </c>
    </row>
    <row r="1890" spans="1:6">
      <c r="A1890" s="390">
        <v>74043</v>
      </c>
      <c r="B1890" s="418" t="s">
        <v>8882</v>
      </c>
      <c r="C1890" s="420"/>
      <c r="D1890" s="423"/>
      <c r="F1890" s="444" t="str">
        <f t="shared" si="29"/>
        <v>74043</v>
      </c>
    </row>
    <row r="1891" spans="1:6" ht="25.5">
      <c r="A1891" s="424" t="s">
        <v>4893</v>
      </c>
      <c r="B1891" s="419" t="s">
        <v>3218</v>
      </c>
      <c r="C1891" s="421" t="s">
        <v>89</v>
      </c>
      <c r="D1891" s="425">
        <v>17.510000000000002</v>
      </c>
      <c r="F1891" s="444" t="str">
        <f t="shared" si="29"/>
        <v>74043/001</v>
      </c>
    </row>
    <row r="1892" spans="1:6" ht="25.5">
      <c r="A1892" s="422" t="s">
        <v>4894</v>
      </c>
      <c r="B1892" s="418" t="s">
        <v>8883</v>
      </c>
      <c r="C1892" s="420" t="s">
        <v>89</v>
      </c>
      <c r="D1892" s="423">
        <v>14.56</v>
      </c>
      <c r="F1892" s="444" t="str">
        <f t="shared" si="29"/>
        <v>74043/002</v>
      </c>
    </row>
    <row r="1893" spans="1:6" ht="25.5">
      <c r="A1893" s="424" t="s">
        <v>4895</v>
      </c>
      <c r="B1893" s="419" t="s">
        <v>3219</v>
      </c>
      <c r="C1893" s="421" t="s">
        <v>89</v>
      </c>
      <c r="D1893" s="425">
        <v>23.53</v>
      </c>
      <c r="F1893" s="444" t="str">
        <f t="shared" si="29"/>
        <v>74043/003</v>
      </c>
    </row>
    <row r="1894" spans="1:6" ht="25.5">
      <c r="A1894" s="390">
        <v>83386</v>
      </c>
      <c r="B1894" s="418" t="s">
        <v>3220</v>
      </c>
      <c r="C1894" s="420" t="s">
        <v>89</v>
      </c>
      <c r="D1894" s="423">
        <v>7.27</v>
      </c>
      <c r="F1894" s="444" t="str">
        <f t="shared" si="29"/>
        <v>83386</v>
      </c>
    </row>
    <row r="1895" spans="1:6" ht="25.5">
      <c r="A1895" s="389">
        <v>83387</v>
      </c>
      <c r="B1895" s="419" t="s">
        <v>3221</v>
      </c>
      <c r="C1895" s="421" t="s">
        <v>89</v>
      </c>
      <c r="D1895" s="425">
        <v>6.1</v>
      </c>
      <c r="F1895" s="444" t="str">
        <f t="shared" si="29"/>
        <v>83387</v>
      </c>
    </row>
    <row r="1896" spans="1:6">
      <c r="A1896" s="390">
        <v>83388</v>
      </c>
      <c r="B1896" s="418" t="s">
        <v>3222</v>
      </c>
      <c r="C1896" s="420" t="s">
        <v>89</v>
      </c>
      <c r="D1896" s="423">
        <v>9.5</v>
      </c>
      <c r="F1896" s="444" t="str">
        <f t="shared" si="29"/>
        <v>83388</v>
      </c>
    </row>
    <row r="1897" spans="1:6">
      <c r="A1897" s="389">
        <v>83438</v>
      </c>
      <c r="B1897" s="419" t="s">
        <v>3223</v>
      </c>
      <c r="C1897" s="421" t="s">
        <v>89</v>
      </c>
      <c r="D1897" s="425">
        <v>5.95</v>
      </c>
      <c r="F1897" s="444" t="str">
        <f t="shared" si="29"/>
        <v>83438</v>
      </c>
    </row>
    <row r="1898" spans="1:6">
      <c r="A1898" s="390">
        <v>83439</v>
      </c>
      <c r="B1898" s="418" t="s">
        <v>3224</v>
      </c>
      <c r="C1898" s="420" t="s">
        <v>89</v>
      </c>
      <c r="D1898" s="423">
        <v>5.64</v>
      </c>
      <c r="F1898" s="444" t="str">
        <f t="shared" si="29"/>
        <v>83439</v>
      </c>
    </row>
    <row r="1899" spans="1:6">
      <c r="A1899" s="389">
        <v>83440</v>
      </c>
      <c r="B1899" s="419" t="s">
        <v>3225</v>
      </c>
      <c r="C1899" s="421" t="s">
        <v>89</v>
      </c>
      <c r="D1899" s="425">
        <v>5.04</v>
      </c>
      <c r="F1899" s="444" t="str">
        <f t="shared" si="29"/>
        <v>83440</v>
      </c>
    </row>
    <row r="1900" spans="1:6">
      <c r="A1900" s="390">
        <v>83442</v>
      </c>
      <c r="B1900" s="418" t="s">
        <v>3226</v>
      </c>
      <c r="C1900" s="420" t="s">
        <v>89</v>
      </c>
      <c r="D1900" s="423">
        <v>5.64</v>
      </c>
      <c r="F1900" s="444" t="str">
        <f t="shared" si="29"/>
        <v>83442</v>
      </c>
    </row>
    <row r="1901" spans="1:6" ht="25.5">
      <c r="A1901" s="389">
        <v>83443</v>
      </c>
      <c r="B1901" s="419" t="s">
        <v>3227</v>
      </c>
      <c r="C1901" s="421" t="s">
        <v>89</v>
      </c>
      <c r="D1901" s="425">
        <v>38.799999999999997</v>
      </c>
      <c r="F1901" s="444" t="str">
        <f t="shared" si="29"/>
        <v>83443</v>
      </c>
    </row>
    <row r="1902" spans="1:6" ht="25.5">
      <c r="A1902" s="390">
        <v>83446</v>
      </c>
      <c r="B1902" s="418" t="s">
        <v>3228</v>
      </c>
      <c r="C1902" s="420" t="s">
        <v>89</v>
      </c>
      <c r="D1902" s="423">
        <v>121.89</v>
      </c>
      <c r="F1902" s="444" t="str">
        <f t="shared" si="29"/>
        <v>83446</v>
      </c>
    </row>
    <row r="1903" spans="1:6" ht="25.5">
      <c r="A1903" s="389">
        <v>83447</v>
      </c>
      <c r="B1903" s="419" t="s">
        <v>3229</v>
      </c>
      <c r="C1903" s="421" t="s">
        <v>89</v>
      </c>
      <c r="D1903" s="425">
        <v>134.75</v>
      </c>
      <c r="F1903" s="444" t="str">
        <f t="shared" si="29"/>
        <v>83447</v>
      </c>
    </row>
    <row r="1904" spans="1:6">
      <c r="A1904" s="390">
        <v>83448</v>
      </c>
      <c r="B1904" s="418" t="s">
        <v>3230</v>
      </c>
      <c r="C1904" s="420" t="s">
        <v>89</v>
      </c>
      <c r="D1904" s="423">
        <v>203.91</v>
      </c>
      <c r="F1904" s="444" t="str">
        <f t="shared" si="29"/>
        <v>83448</v>
      </c>
    </row>
    <row r="1905" spans="1:6" ht="25.5">
      <c r="A1905" s="389">
        <v>83449</v>
      </c>
      <c r="B1905" s="419" t="s">
        <v>3231</v>
      </c>
      <c r="C1905" s="421" t="s">
        <v>89</v>
      </c>
      <c r="D1905" s="425">
        <v>287.39999999999998</v>
      </c>
      <c r="F1905" s="444" t="str">
        <f t="shared" si="29"/>
        <v>83449</v>
      </c>
    </row>
    <row r="1906" spans="1:6" ht="25.5">
      <c r="A1906" s="390">
        <v>83450</v>
      </c>
      <c r="B1906" s="418" t="s">
        <v>3232</v>
      </c>
      <c r="C1906" s="420" t="s">
        <v>89</v>
      </c>
      <c r="D1906" s="423">
        <v>342.28</v>
      </c>
      <c r="F1906" s="444" t="str">
        <f t="shared" si="29"/>
        <v>83450</v>
      </c>
    </row>
    <row r="1907" spans="1:6" ht="25.5">
      <c r="A1907" s="389">
        <v>83451</v>
      </c>
      <c r="B1907" s="419" t="s">
        <v>8884</v>
      </c>
      <c r="C1907" s="421" t="s">
        <v>89</v>
      </c>
      <c r="D1907" s="425">
        <v>15.17</v>
      </c>
      <c r="F1907" s="444" t="str">
        <f t="shared" si="29"/>
        <v>83451</v>
      </c>
    </row>
    <row r="1908" spans="1:6" ht="25.5">
      <c r="A1908" s="390">
        <v>83452</v>
      </c>
      <c r="B1908" s="418" t="s">
        <v>3233</v>
      </c>
      <c r="C1908" s="420" t="s">
        <v>89</v>
      </c>
      <c r="D1908" s="423">
        <v>18.97</v>
      </c>
      <c r="F1908" s="444" t="str">
        <f t="shared" si="29"/>
        <v>83452</v>
      </c>
    </row>
    <row r="1909" spans="1:6" ht="25.5">
      <c r="A1909" s="389">
        <v>83455</v>
      </c>
      <c r="B1909" s="419" t="s">
        <v>3234</v>
      </c>
      <c r="C1909" s="421" t="s">
        <v>89</v>
      </c>
      <c r="D1909" s="425">
        <v>17.59</v>
      </c>
      <c r="F1909" s="444" t="str">
        <f t="shared" si="29"/>
        <v>83455</v>
      </c>
    </row>
    <row r="1910" spans="1:6" ht="25.5">
      <c r="A1910" s="390">
        <v>83456</v>
      </c>
      <c r="B1910" s="418" t="s">
        <v>3235</v>
      </c>
      <c r="C1910" s="420" t="s">
        <v>89</v>
      </c>
      <c r="D1910" s="423">
        <v>14.44</v>
      </c>
      <c r="F1910" s="444" t="str">
        <f t="shared" si="29"/>
        <v>83456</v>
      </c>
    </row>
    <row r="1911" spans="1:6" ht="25.5">
      <c r="A1911" s="389">
        <v>83457</v>
      </c>
      <c r="B1911" s="419" t="s">
        <v>3236</v>
      </c>
      <c r="C1911" s="421" t="s">
        <v>89</v>
      </c>
      <c r="D1911" s="425">
        <v>14.52</v>
      </c>
      <c r="F1911" s="444" t="str">
        <f t="shared" si="29"/>
        <v>83457</v>
      </c>
    </row>
    <row r="1912" spans="1:6" ht="25.5">
      <c r="A1912" s="390">
        <v>83458</v>
      </c>
      <c r="B1912" s="418" t="s">
        <v>3237</v>
      </c>
      <c r="C1912" s="420" t="s">
        <v>89</v>
      </c>
      <c r="D1912" s="423">
        <v>14.76</v>
      </c>
      <c r="F1912" s="444" t="str">
        <f t="shared" si="29"/>
        <v>83458</v>
      </c>
    </row>
    <row r="1913" spans="1:6" ht="25.5">
      <c r="A1913" s="389">
        <v>83460</v>
      </c>
      <c r="B1913" s="419" t="s">
        <v>3238</v>
      </c>
      <c r="C1913" s="421" t="s">
        <v>89</v>
      </c>
      <c r="D1913" s="425">
        <v>26.28</v>
      </c>
      <c r="F1913" s="444" t="str">
        <f t="shared" si="29"/>
        <v>83460</v>
      </c>
    </row>
    <row r="1914" spans="1:6" ht="25.5">
      <c r="A1914" s="390">
        <v>83461</v>
      </c>
      <c r="B1914" s="418" t="s">
        <v>4348</v>
      </c>
      <c r="C1914" s="420" t="s">
        <v>89</v>
      </c>
      <c r="D1914" s="423">
        <v>23.33</v>
      </c>
      <c r="F1914" s="444" t="str">
        <f t="shared" si="29"/>
        <v>83461</v>
      </c>
    </row>
    <row r="1915" spans="1:6" ht="25.5">
      <c r="A1915" s="389">
        <v>83462</v>
      </c>
      <c r="B1915" s="419" t="s">
        <v>3239</v>
      </c>
      <c r="C1915" s="421" t="s">
        <v>89</v>
      </c>
      <c r="D1915" s="425">
        <v>23.88</v>
      </c>
      <c r="F1915" s="444" t="str">
        <f t="shared" si="29"/>
        <v>83462</v>
      </c>
    </row>
    <row r="1916" spans="1:6" ht="25.5">
      <c r="A1916" s="390">
        <v>83471</v>
      </c>
      <c r="B1916" s="418" t="s">
        <v>3240</v>
      </c>
      <c r="C1916" s="420" t="s">
        <v>89</v>
      </c>
      <c r="D1916" s="423">
        <v>42.45</v>
      </c>
      <c r="F1916" s="444" t="str">
        <f t="shared" si="29"/>
        <v>83471</v>
      </c>
    </row>
    <row r="1917" spans="1:6" ht="25.5">
      <c r="A1917" s="389">
        <v>83472</v>
      </c>
      <c r="B1917" s="419" t="s">
        <v>3241</v>
      </c>
      <c r="C1917" s="421" t="s">
        <v>89</v>
      </c>
      <c r="D1917" s="425">
        <v>82.81</v>
      </c>
      <c r="F1917" s="444" t="str">
        <f t="shared" si="29"/>
        <v>83472</v>
      </c>
    </row>
    <row r="1918" spans="1:6">
      <c r="A1918" s="390">
        <v>169</v>
      </c>
      <c r="B1918" s="418" t="s">
        <v>3242</v>
      </c>
      <c r="C1918" s="420"/>
      <c r="D1918" s="423"/>
      <c r="F1918" s="444" t="str">
        <f t="shared" si="29"/>
        <v>169</v>
      </c>
    </row>
    <row r="1919" spans="1:6" ht="25.5">
      <c r="A1919" s="389">
        <v>68066</v>
      </c>
      <c r="B1919" s="419" t="s">
        <v>8885</v>
      </c>
      <c r="C1919" s="421" t="s">
        <v>89</v>
      </c>
      <c r="D1919" s="425">
        <v>91.34</v>
      </c>
      <c r="F1919" s="444" t="str">
        <f t="shared" si="29"/>
        <v>68066</v>
      </c>
    </row>
    <row r="1920" spans="1:6" ht="25.5">
      <c r="A1920" s="390">
        <v>72319</v>
      </c>
      <c r="B1920" s="418" t="s">
        <v>8886</v>
      </c>
      <c r="C1920" s="420" t="s">
        <v>89</v>
      </c>
      <c r="D1920" s="423">
        <v>3383.9</v>
      </c>
      <c r="F1920" s="444" t="str">
        <f t="shared" si="29"/>
        <v>72319</v>
      </c>
    </row>
    <row r="1921" spans="1:6" ht="25.5">
      <c r="A1921" s="389">
        <v>72341</v>
      </c>
      <c r="B1921" s="419" t="s">
        <v>8887</v>
      </c>
      <c r="C1921" s="421" t="s">
        <v>89</v>
      </c>
      <c r="D1921" s="425">
        <v>203.06</v>
      </c>
      <c r="F1921" s="444" t="str">
        <f t="shared" si="29"/>
        <v>72341</v>
      </c>
    </row>
    <row r="1922" spans="1:6" ht="25.5">
      <c r="A1922" s="390">
        <v>72343</v>
      </c>
      <c r="B1922" s="418" t="s">
        <v>8888</v>
      </c>
      <c r="C1922" s="420" t="s">
        <v>89</v>
      </c>
      <c r="D1922" s="423">
        <v>255.39</v>
      </c>
      <c r="F1922" s="444" t="str">
        <f t="shared" si="29"/>
        <v>72343</v>
      </c>
    </row>
    <row r="1923" spans="1:6" ht="25.5">
      <c r="A1923" s="389">
        <v>72344</v>
      </c>
      <c r="B1923" s="419" t="s">
        <v>8889</v>
      </c>
      <c r="C1923" s="421" t="s">
        <v>89</v>
      </c>
      <c r="D1923" s="425">
        <v>471.78</v>
      </c>
      <c r="F1923" s="444" t="str">
        <f t="shared" si="29"/>
        <v>72344</v>
      </c>
    </row>
    <row r="1924" spans="1:6" ht="25.5">
      <c r="A1924" s="390">
        <v>72345</v>
      </c>
      <c r="B1924" s="418" t="s">
        <v>8890</v>
      </c>
      <c r="C1924" s="420" t="s">
        <v>89</v>
      </c>
      <c r="D1924" s="423">
        <v>1263.33</v>
      </c>
      <c r="F1924" s="444" t="str">
        <f t="shared" si="29"/>
        <v>72345</v>
      </c>
    </row>
    <row r="1925" spans="1:6">
      <c r="A1925" s="389">
        <v>74052</v>
      </c>
      <c r="B1925" s="419" t="s">
        <v>8891</v>
      </c>
      <c r="C1925" s="421"/>
      <c r="D1925" s="425"/>
      <c r="F1925" s="444" t="str">
        <f t="shared" si="29"/>
        <v>74052</v>
      </c>
    </row>
    <row r="1926" spans="1:6" ht="38.25">
      <c r="A1926" s="422" t="s">
        <v>4896</v>
      </c>
      <c r="B1926" s="418" t="s">
        <v>11983</v>
      </c>
      <c r="C1926" s="420" t="s">
        <v>89</v>
      </c>
      <c r="D1926" s="423">
        <v>980.57</v>
      </c>
      <c r="F1926" s="444" t="str">
        <f t="shared" ref="F1926:F1989" si="30">TRIM(A1926)</f>
        <v>74052/005</v>
      </c>
    </row>
    <row r="1927" spans="1:6">
      <c r="A1927" s="389">
        <v>74130</v>
      </c>
      <c r="B1927" s="419" t="s">
        <v>674</v>
      </c>
      <c r="C1927" s="421"/>
      <c r="D1927" s="425"/>
      <c r="F1927" s="444" t="str">
        <f t="shared" si="30"/>
        <v>74130</v>
      </c>
    </row>
    <row r="1928" spans="1:6" ht="38.25">
      <c r="A1928" s="422" t="s">
        <v>4148</v>
      </c>
      <c r="B1928" s="418" t="s">
        <v>8892</v>
      </c>
      <c r="C1928" s="420" t="s">
        <v>89</v>
      </c>
      <c r="D1928" s="423">
        <v>9.98</v>
      </c>
      <c r="F1928" s="444" t="str">
        <f t="shared" si="30"/>
        <v>74130/001</v>
      </c>
    </row>
    <row r="1929" spans="1:6" ht="38.25">
      <c r="A1929" s="424" t="s">
        <v>4897</v>
      </c>
      <c r="B1929" s="419" t="s">
        <v>8893</v>
      </c>
      <c r="C1929" s="421" t="s">
        <v>89</v>
      </c>
      <c r="D1929" s="425">
        <v>15.45</v>
      </c>
      <c r="F1929" s="444" t="str">
        <f t="shared" si="30"/>
        <v>74130/002</v>
      </c>
    </row>
    <row r="1930" spans="1:6" ht="38.25">
      <c r="A1930" s="422" t="s">
        <v>4149</v>
      </c>
      <c r="B1930" s="418" t="s">
        <v>8894</v>
      </c>
      <c r="C1930" s="420" t="s">
        <v>89</v>
      </c>
      <c r="D1930" s="423">
        <v>45.73</v>
      </c>
      <c r="F1930" s="444" t="str">
        <f t="shared" si="30"/>
        <v>74130/003</v>
      </c>
    </row>
    <row r="1931" spans="1:6" ht="38.25">
      <c r="A1931" s="424" t="s">
        <v>4150</v>
      </c>
      <c r="B1931" s="419" t="s">
        <v>8895</v>
      </c>
      <c r="C1931" s="421" t="s">
        <v>89</v>
      </c>
      <c r="D1931" s="425">
        <v>65.19</v>
      </c>
      <c r="F1931" s="444" t="str">
        <f t="shared" si="30"/>
        <v>74130/004</v>
      </c>
    </row>
    <row r="1932" spans="1:6" ht="38.25">
      <c r="A1932" s="422" t="s">
        <v>4151</v>
      </c>
      <c r="B1932" s="418" t="s">
        <v>8896</v>
      </c>
      <c r="C1932" s="420" t="s">
        <v>89</v>
      </c>
      <c r="D1932" s="423">
        <v>87.34</v>
      </c>
      <c r="F1932" s="444" t="str">
        <f t="shared" si="30"/>
        <v>74130/005</v>
      </c>
    </row>
    <row r="1933" spans="1:6" ht="38.25">
      <c r="A1933" s="424" t="s">
        <v>4152</v>
      </c>
      <c r="B1933" s="419" t="s">
        <v>8897</v>
      </c>
      <c r="C1933" s="421" t="s">
        <v>89</v>
      </c>
      <c r="D1933" s="425">
        <v>249.71</v>
      </c>
      <c r="F1933" s="444" t="str">
        <f t="shared" si="30"/>
        <v>74130/006</v>
      </c>
    </row>
    <row r="1934" spans="1:6" ht="25.5">
      <c r="A1934" s="422" t="s">
        <v>4898</v>
      </c>
      <c r="B1934" s="418" t="s">
        <v>8898</v>
      </c>
      <c r="C1934" s="420" t="s">
        <v>89</v>
      </c>
      <c r="D1934" s="423">
        <v>647.41999999999996</v>
      </c>
      <c r="F1934" s="444" t="str">
        <f t="shared" si="30"/>
        <v>74130/007</v>
      </c>
    </row>
    <row r="1935" spans="1:6" ht="38.25">
      <c r="A1935" s="424" t="s">
        <v>4153</v>
      </c>
      <c r="B1935" s="419" t="s">
        <v>8899</v>
      </c>
      <c r="C1935" s="421" t="s">
        <v>89</v>
      </c>
      <c r="D1935" s="425">
        <v>885.2</v>
      </c>
      <c r="F1935" s="444" t="str">
        <f t="shared" si="30"/>
        <v>74130/008</v>
      </c>
    </row>
    <row r="1936" spans="1:6" ht="38.25">
      <c r="A1936" s="422" t="s">
        <v>4899</v>
      </c>
      <c r="B1936" s="418" t="s">
        <v>8900</v>
      </c>
      <c r="C1936" s="420" t="s">
        <v>89</v>
      </c>
      <c r="D1936" s="423">
        <v>1450.78</v>
      </c>
      <c r="F1936" s="444" t="str">
        <f t="shared" si="30"/>
        <v>74130/009</v>
      </c>
    </row>
    <row r="1937" spans="1:6" ht="38.25">
      <c r="A1937" s="424" t="s">
        <v>4154</v>
      </c>
      <c r="B1937" s="419" t="s">
        <v>8901</v>
      </c>
      <c r="C1937" s="421" t="s">
        <v>89</v>
      </c>
      <c r="D1937" s="425">
        <v>391.04</v>
      </c>
      <c r="F1937" s="444" t="str">
        <f t="shared" si="30"/>
        <v>74130/010</v>
      </c>
    </row>
    <row r="1938" spans="1:6">
      <c r="A1938" s="390">
        <v>74131</v>
      </c>
      <c r="B1938" s="418" t="s">
        <v>8902</v>
      </c>
      <c r="C1938" s="420"/>
      <c r="D1938" s="423"/>
      <c r="F1938" s="444" t="str">
        <f t="shared" si="30"/>
        <v>74131</v>
      </c>
    </row>
    <row r="1939" spans="1:6" ht="51">
      <c r="A1939" s="424" t="s">
        <v>4900</v>
      </c>
      <c r="B1939" s="419" t="s">
        <v>8903</v>
      </c>
      <c r="C1939" s="421" t="s">
        <v>89</v>
      </c>
      <c r="D1939" s="425">
        <v>40.64</v>
      </c>
      <c r="F1939" s="444" t="str">
        <f t="shared" si="30"/>
        <v>74131/001</v>
      </c>
    </row>
    <row r="1940" spans="1:6" ht="63.75">
      <c r="A1940" s="422" t="s">
        <v>4155</v>
      </c>
      <c r="B1940" s="418" t="s">
        <v>11984</v>
      </c>
      <c r="C1940" s="420" t="s">
        <v>89</v>
      </c>
      <c r="D1940" s="423">
        <v>278.52999999999997</v>
      </c>
      <c r="F1940" s="444" t="str">
        <f t="shared" si="30"/>
        <v>74131/004</v>
      </c>
    </row>
    <row r="1941" spans="1:6" ht="63.75">
      <c r="A1941" s="424" t="s">
        <v>4156</v>
      </c>
      <c r="B1941" s="419" t="s">
        <v>11985</v>
      </c>
      <c r="C1941" s="421" t="s">
        <v>89</v>
      </c>
      <c r="D1941" s="425">
        <v>309.16000000000003</v>
      </c>
      <c r="F1941" s="444" t="str">
        <f t="shared" si="30"/>
        <v>74131/005</v>
      </c>
    </row>
    <row r="1942" spans="1:6" ht="63.75">
      <c r="A1942" s="422" t="s">
        <v>4901</v>
      </c>
      <c r="B1942" s="418" t="s">
        <v>11986</v>
      </c>
      <c r="C1942" s="420" t="s">
        <v>89</v>
      </c>
      <c r="D1942" s="423">
        <v>451.12</v>
      </c>
      <c r="F1942" s="444" t="str">
        <f t="shared" si="30"/>
        <v>74131/006</v>
      </c>
    </row>
    <row r="1943" spans="1:6" ht="63.75">
      <c r="A1943" s="424" t="s">
        <v>4157</v>
      </c>
      <c r="B1943" s="419" t="s">
        <v>11987</v>
      </c>
      <c r="C1943" s="421" t="s">
        <v>89</v>
      </c>
      <c r="D1943" s="425">
        <v>487.73</v>
      </c>
      <c r="F1943" s="444" t="str">
        <f t="shared" si="30"/>
        <v>74131/007</v>
      </c>
    </row>
    <row r="1944" spans="1:6" ht="63.75">
      <c r="A1944" s="422" t="s">
        <v>4158</v>
      </c>
      <c r="B1944" s="418" t="s">
        <v>11988</v>
      </c>
      <c r="C1944" s="420" t="s">
        <v>89</v>
      </c>
      <c r="D1944" s="423">
        <v>723.25</v>
      </c>
      <c r="F1944" s="444" t="str">
        <f t="shared" si="30"/>
        <v>74131/008</v>
      </c>
    </row>
    <row r="1945" spans="1:6" ht="25.5">
      <c r="A1945" s="389">
        <v>83372</v>
      </c>
      <c r="B1945" s="419" t="s">
        <v>3243</v>
      </c>
      <c r="C1945" s="421" t="s">
        <v>89</v>
      </c>
      <c r="D1945" s="425">
        <v>516.20000000000005</v>
      </c>
      <c r="F1945" s="444" t="str">
        <f t="shared" si="30"/>
        <v>83372</v>
      </c>
    </row>
    <row r="1946" spans="1:6" ht="63.75">
      <c r="A1946" s="390">
        <v>83463</v>
      </c>
      <c r="B1946" s="418" t="s">
        <v>11989</v>
      </c>
      <c r="C1946" s="420" t="s">
        <v>89</v>
      </c>
      <c r="D1946" s="423">
        <v>190.98</v>
      </c>
      <c r="F1946" s="444" t="str">
        <f t="shared" si="30"/>
        <v>83463</v>
      </c>
    </row>
    <row r="1947" spans="1:6" ht="51">
      <c r="A1947" s="389">
        <v>84402</v>
      </c>
      <c r="B1947" s="419" t="s">
        <v>8904</v>
      </c>
      <c r="C1947" s="421" t="s">
        <v>89</v>
      </c>
      <c r="D1947" s="425">
        <v>47.41</v>
      </c>
      <c r="F1947" s="444" t="str">
        <f t="shared" si="30"/>
        <v>84402</v>
      </c>
    </row>
    <row r="1948" spans="1:6">
      <c r="A1948" s="390">
        <v>170</v>
      </c>
      <c r="B1948" s="418" t="s">
        <v>3244</v>
      </c>
      <c r="C1948" s="420"/>
      <c r="D1948" s="423"/>
      <c r="F1948" s="444" t="str">
        <f t="shared" si="30"/>
        <v>170</v>
      </c>
    </row>
    <row r="1949" spans="1:6" ht="25.5">
      <c r="A1949" s="389">
        <v>72331</v>
      </c>
      <c r="B1949" s="419" t="s">
        <v>8905</v>
      </c>
      <c r="C1949" s="421" t="s">
        <v>89</v>
      </c>
      <c r="D1949" s="425">
        <v>9.7200000000000006</v>
      </c>
      <c r="F1949" s="444" t="str">
        <f t="shared" si="30"/>
        <v>72331</v>
      </c>
    </row>
    <row r="1950" spans="1:6" ht="25.5">
      <c r="A1950" s="390">
        <v>72332</v>
      </c>
      <c r="B1950" s="418" t="s">
        <v>8906</v>
      </c>
      <c r="C1950" s="420" t="s">
        <v>89</v>
      </c>
      <c r="D1950" s="423">
        <v>18.61</v>
      </c>
      <c r="F1950" s="444" t="str">
        <f t="shared" si="30"/>
        <v>72332</v>
      </c>
    </row>
    <row r="1951" spans="1:6" ht="25.5">
      <c r="A1951" s="389">
        <v>72333</v>
      </c>
      <c r="B1951" s="419" t="s">
        <v>8907</v>
      </c>
      <c r="C1951" s="421" t="s">
        <v>89</v>
      </c>
      <c r="D1951" s="425">
        <v>30.59</v>
      </c>
      <c r="F1951" s="444" t="str">
        <f t="shared" si="30"/>
        <v>72333</v>
      </c>
    </row>
    <row r="1952" spans="1:6" ht="25.5">
      <c r="A1952" s="390">
        <v>72334</v>
      </c>
      <c r="B1952" s="418" t="s">
        <v>8908</v>
      </c>
      <c r="C1952" s="420" t="s">
        <v>89</v>
      </c>
      <c r="D1952" s="423">
        <v>11.61</v>
      </c>
      <c r="F1952" s="444" t="str">
        <f t="shared" si="30"/>
        <v>72334</v>
      </c>
    </row>
    <row r="1953" spans="1:6" ht="25.5">
      <c r="A1953" s="389">
        <v>72335</v>
      </c>
      <c r="B1953" s="419" t="s">
        <v>3245</v>
      </c>
      <c r="C1953" s="421" t="s">
        <v>89</v>
      </c>
      <c r="D1953" s="425">
        <v>3.11</v>
      </c>
      <c r="F1953" s="444" t="str">
        <f t="shared" si="30"/>
        <v>72335</v>
      </c>
    </row>
    <row r="1954" spans="1:6" ht="25.5">
      <c r="A1954" s="390">
        <v>72336</v>
      </c>
      <c r="B1954" s="418" t="s">
        <v>3246</v>
      </c>
      <c r="C1954" s="420" t="s">
        <v>89</v>
      </c>
      <c r="D1954" s="423">
        <v>5.35</v>
      </c>
      <c r="F1954" s="444" t="str">
        <f t="shared" si="30"/>
        <v>72336</v>
      </c>
    </row>
    <row r="1955" spans="1:6" ht="25.5">
      <c r="A1955" s="389">
        <v>72339</v>
      </c>
      <c r="B1955" s="419" t="s">
        <v>3247</v>
      </c>
      <c r="C1955" s="421" t="s">
        <v>89</v>
      </c>
      <c r="D1955" s="425">
        <v>31.27</v>
      </c>
      <c r="F1955" s="444" t="str">
        <f t="shared" si="30"/>
        <v>72339</v>
      </c>
    </row>
    <row r="1956" spans="1:6" ht="25.5">
      <c r="A1956" s="390">
        <v>83403</v>
      </c>
      <c r="B1956" s="418" t="s">
        <v>8909</v>
      </c>
      <c r="C1956" s="420" t="s">
        <v>89</v>
      </c>
      <c r="D1956" s="423">
        <v>13.45</v>
      </c>
      <c r="F1956" s="444" t="str">
        <f t="shared" si="30"/>
        <v>83403</v>
      </c>
    </row>
    <row r="1957" spans="1:6" ht="25.5">
      <c r="A1957" s="389">
        <v>83465</v>
      </c>
      <c r="B1957" s="419" t="s">
        <v>3248</v>
      </c>
      <c r="C1957" s="421" t="s">
        <v>89</v>
      </c>
      <c r="D1957" s="425">
        <v>34.090000000000003</v>
      </c>
      <c r="F1957" s="444" t="str">
        <f t="shared" si="30"/>
        <v>83465</v>
      </c>
    </row>
    <row r="1958" spans="1:6" ht="38.25">
      <c r="A1958" s="390">
        <v>83466</v>
      </c>
      <c r="B1958" s="418" t="s">
        <v>8910</v>
      </c>
      <c r="C1958" s="420" t="s">
        <v>89</v>
      </c>
      <c r="D1958" s="423">
        <v>21.49</v>
      </c>
      <c r="F1958" s="444" t="str">
        <f t="shared" si="30"/>
        <v>83466</v>
      </c>
    </row>
    <row r="1959" spans="1:6" ht="25.5">
      <c r="A1959" s="389">
        <v>83467</v>
      </c>
      <c r="B1959" s="419" t="s">
        <v>8911</v>
      </c>
      <c r="C1959" s="421" t="s">
        <v>89</v>
      </c>
      <c r="D1959" s="425">
        <v>28.66</v>
      </c>
      <c r="F1959" s="444" t="str">
        <f t="shared" si="30"/>
        <v>83467</v>
      </c>
    </row>
    <row r="1960" spans="1:6" ht="25.5">
      <c r="A1960" s="390">
        <v>83540</v>
      </c>
      <c r="B1960" s="418" t="s">
        <v>3249</v>
      </c>
      <c r="C1960" s="420" t="s">
        <v>89</v>
      </c>
      <c r="D1960" s="423">
        <v>11.8</v>
      </c>
      <c r="F1960" s="444" t="str">
        <f t="shared" si="30"/>
        <v>83540</v>
      </c>
    </row>
    <row r="1961" spans="1:6" ht="25.5">
      <c r="A1961" s="389">
        <v>83555</v>
      </c>
      <c r="B1961" s="419" t="s">
        <v>8912</v>
      </c>
      <c r="C1961" s="421" t="s">
        <v>89</v>
      </c>
      <c r="D1961" s="425">
        <v>20.95</v>
      </c>
      <c r="F1961" s="444" t="str">
        <f t="shared" si="30"/>
        <v>83555</v>
      </c>
    </row>
    <row r="1962" spans="1:6" ht="25.5">
      <c r="A1962" s="390">
        <v>83566</v>
      </c>
      <c r="B1962" s="418" t="s">
        <v>3250</v>
      </c>
      <c r="C1962" s="420" t="s">
        <v>89</v>
      </c>
      <c r="D1962" s="423">
        <v>20.239999999999998</v>
      </c>
      <c r="F1962" s="444" t="str">
        <f t="shared" si="30"/>
        <v>83566</v>
      </c>
    </row>
    <row r="1963" spans="1:6" ht="25.5">
      <c r="A1963" s="389">
        <v>84226</v>
      </c>
      <c r="B1963" s="419" t="s">
        <v>8913</v>
      </c>
      <c r="C1963" s="421" t="s">
        <v>89</v>
      </c>
      <c r="D1963" s="425">
        <v>21.46</v>
      </c>
      <c r="F1963" s="444" t="str">
        <f t="shared" si="30"/>
        <v>84226</v>
      </c>
    </row>
    <row r="1964" spans="1:6" ht="25.5">
      <c r="A1964" s="390">
        <v>84227</v>
      </c>
      <c r="B1964" s="418" t="s">
        <v>8914</v>
      </c>
      <c r="C1964" s="420" t="s">
        <v>89</v>
      </c>
      <c r="D1964" s="423">
        <v>32.58</v>
      </c>
      <c r="F1964" s="444" t="str">
        <f t="shared" si="30"/>
        <v>84227</v>
      </c>
    </row>
    <row r="1965" spans="1:6" ht="38.25">
      <c r="A1965" s="389">
        <v>84379</v>
      </c>
      <c r="B1965" s="419" t="s">
        <v>8915</v>
      </c>
      <c r="C1965" s="421" t="s">
        <v>89</v>
      </c>
      <c r="D1965" s="425">
        <v>24.05</v>
      </c>
      <c r="F1965" s="444" t="str">
        <f t="shared" si="30"/>
        <v>84379</v>
      </c>
    </row>
    <row r="1966" spans="1:6" ht="25.5">
      <c r="A1966" s="390">
        <v>84542</v>
      </c>
      <c r="B1966" s="418" t="s">
        <v>8916</v>
      </c>
      <c r="C1966" s="420" t="s">
        <v>89</v>
      </c>
      <c r="D1966" s="423">
        <v>28.76</v>
      </c>
      <c r="F1966" s="444" t="str">
        <f t="shared" si="30"/>
        <v>84542</v>
      </c>
    </row>
    <row r="1967" spans="1:6" ht="25.5">
      <c r="A1967" s="389">
        <v>85049</v>
      </c>
      <c r="B1967" s="419" t="s">
        <v>8917</v>
      </c>
      <c r="C1967" s="421" t="s">
        <v>89</v>
      </c>
      <c r="D1967" s="425">
        <v>29.55</v>
      </c>
      <c r="F1967" s="444" t="str">
        <f t="shared" si="30"/>
        <v>85049</v>
      </c>
    </row>
    <row r="1968" spans="1:6">
      <c r="A1968" s="390">
        <v>171</v>
      </c>
      <c r="B1968" s="418" t="s">
        <v>3251</v>
      </c>
      <c r="C1968" s="420"/>
      <c r="D1968" s="423"/>
      <c r="F1968" s="444" t="str">
        <f t="shared" si="30"/>
        <v>171</v>
      </c>
    </row>
    <row r="1969" spans="1:6" ht="25.5">
      <c r="A1969" s="389">
        <v>72248</v>
      </c>
      <c r="B1969" s="419" t="s">
        <v>3252</v>
      </c>
      <c r="C1969" s="421" t="s">
        <v>89</v>
      </c>
      <c r="D1969" s="425">
        <v>2.42</v>
      </c>
      <c r="F1969" s="444" t="str">
        <f t="shared" si="30"/>
        <v>72248</v>
      </c>
    </row>
    <row r="1970" spans="1:6" ht="25.5">
      <c r="A1970" s="390">
        <v>72274</v>
      </c>
      <c r="B1970" s="418" t="s">
        <v>3253</v>
      </c>
      <c r="C1970" s="420" t="s">
        <v>89</v>
      </c>
      <c r="D1970" s="423">
        <v>2.76</v>
      </c>
      <c r="F1970" s="444" t="str">
        <f t="shared" si="30"/>
        <v>72274</v>
      </c>
    </row>
    <row r="1971" spans="1:6" ht="25.5">
      <c r="A1971" s="389">
        <v>72275</v>
      </c>
      <c r="B1971" s="419" t="s">
        <v>3254</v>
      </c>
      <c r="C1971" s="421" t="s">
        <v>89</v>
      </c>
      <c r="D1971" s="425">
        <v>3.45</v>
      </c>
      <c r="F1971" s="444" t="str">
        <f t="shared" si="30"/>
        <v>72275</v>
      </c>
    </row>
    <row r="1972" spans="1:6" ht="25.5">
      <c r="A1972" s="390">
        <v>72277</v>
      </c>
      <c r="B1972" s="418" t="s">
        <v>3255</v>
      </c>
      <c r="C1972" s="420" t="s">
        <v>89</v>
      </c>
      <c r="D1972" s="423">
        <v>4.0199999999999996</v>
      </c>
      <c r="F1972" s="444" t="str">
        <f t="shared" si="30"/>
        <v>72277</v>
      </c>
    </row>
    <row r="1973" spans="1:6" ht="25.5">
      <c r="A1973" s="389">
        <v>72278</v>
      </c>
      <c r="B1973" s="419" t="s">
        <v>3256</v>
      </c>
      <c r="C1973" s="421" t="s">
        <v>89</v>
      </c>
      <c r="D1973" s="425">
        <v>125.65</v>
      </c>
      <c r="F1973" s="444" t="str">
        <f t="shared" si="30"/>
        <v>72278</v>
      </c>
    </row>
    <row r="1974" spans="1:6" ht="25.5">
      <c r="A1974" s="390">
        <v>72280</v>
      </c>
      <c r="B1974" s="418" t="s">
        <v>3257</v>
      </c>
      <c r="C1974" s="420" t="s">
        <v>89</v>
      </c>
      <c r="D1974" s="423">
        <v>35.770000000000003</v>
      </c>
      <c r="F1974" s="444" t="str">
        <f t="shared" si="30"/>
        <v>72280</v>
      </c>
    </row>
    <row r="1975" spans="1:6">
      <c r="A1975" s="389">
        <v>73738</v>
      </c>
      <c r="B1975" s="419" t="s">
        <v>8918</v>
      </c>
      <c r="C1975" s="421"/>
      <c r="D1975" s="425"/>
      <c r="F1975" s="444" t="str">
        <f t="shared" si="30"/>
        <v>73738</v>
      </c>
    </row>
    <row r="1976" spans="1:6" ht="25.5">
      <c r="A1976" s="422" t="s">
        <v>4902</v>
      </c>
      <c r="B1976" s="418" t="s">
        <v>3258</v>
      </c>
      <c r="C1976" s="420" t="s">
        <v>89</v>
      </c>
      <c r="D1976" s="423">
        <v>2.4300000000000002</v>
      </c>
      <c r="F1976" s="444" t="str">
        <f t="shared" si="30"/>
        <v>73738/001</v>
      </c>
    </row>
    <row r="1977" spans="1:6">
      <c r="A1977" s="389">
        <v>73953</v>
      </c>
      <c r="B1977" s="419" t="s">
        <v>8919</v>
      </c>
      <c r="C1977" s="421"/>
      <c r="D1977" s="425"/>
      <c r="F1977" s="444" t="str">
        <f t="shared" si="30"/>
        <v>73953</v>
      </c>
    </row>
    <row r="1978" spans="1:6" ht="38.25">
      <c r="A1978" s="422" t="s">
        <v>4903</v>
      </c>
      <c r="B1978" s="418" t="s">
        <v>8920</v>
      </c>
      <c r="C1978" s="420" t="s">
        <v>89</v>
      </c>
      <c r="D1978" s="423">
        <v>49.15</v>
      </c>
      <c r="F1978" s="444" t="str">
        <f t="shared" si="30"/>
        <v>73953/001</v>
      </c>
    </row>
    <row r="1979" spans="1:6" ht="38.25">
      <c r="A1979" s="424" t="s">
        <v>4159</v>
      </c>
      <c r="B1979" s="419" t="s">
        <v>8921</v>
      </c>
      <c r="C1979" s="421" t="s">
        <v>89</v>
      </c>
      <c r="D1979" s="425">
        <v>71.849999999999994</v>
      </c>
      <c r="F1979" s="444" t="str">
        <f t="shared" si="30"/>
        <v>73953/002</v>
      </c>
    </row>
    <row r="1980" spans="1:6" ht="38.25">
      <c r="A1980" s="422" t="s">
        <v>4904</v>
      </c>
      <c r="B1980" s="418" t="s">
        <v>8922</v>
      </c>
      <c r="C1980" s="420" t="s">
        <v>89</v>
      </c>
      <c r="D1980" s="423">
        <v>105.25</v>
      </c>
      <c r="F1980" s="444" t="str">
        <f t="shared" si="30"/>
        <v>73953/003</v>
      </c>
    </row>
    <row r="1981" spans="1:6" ht="38.25">
      <c r="A1981" s="424" t="s">
        <v>4905</v>
      </c>
      <c r="B1981" s="419" t="s">
        <v>8923</v>
      </c>
      <c r="C1981" s="421" t="s">
        <v>89</v>
      </c>
      <c r="D1981" s="425">
        <v>114.12</v>
      </c>
      <c r="F1981" s="444" t="str">
        <f t="shared" si="30"/>
        <v>73953/004</v>
      </c>
    </row>
    <row r="1982" spans="1:6" ht="38.25">
      <c r="A1982" s="422" t="s">
        <v>4906</v>
      </c>
      <c r="B1982" s="418" t="s">
        <v>8924</v>
      </c>
      <c r="C1982" s="420" t="s">
        <v>89</v>
      </c>
      <c r="D1982" s="423">
        <v>57.51</v>
      </c>
      <c r="F1982" s="444" t="str">
        <f t="shared" si="30"/>
        <v>73953/005</v>
      </c>
    </row>
    <row r="1983" spans="1:6" ht="38.25">
      <c r="A1983" s="424" t="s">
        <v>4160</v>
      </c>
      <c r="B1983" s="419" t="s">
        <v>8925</v>
      </c>
      <c r="C1983" s="421" t="s">
        <v>89</v>
      </c>
      <c r="D1983" s="425">
        <v>78.400000000000006</v>
      </c>
      <c r="F1983" s="444" t="str">
        <f t="shared" si="30"/>
        <v>73953/006</v>
      </c>
    </row>
    <row r="1984" spans="1:6" ht="38.25">
      <c r="A1984" s="422" t="s">
        <v>4907</v>
      </c>
      <c r="B1984" s="418" t="s">
        <v>8926</v>
      </c>
      <c r="C1984" s="420" t="s">
        <v>89</v>
      </c>
      <c r="D1984" s="423">
        <v>106.57</v>
      </c>
      <c r="F1984" s="444" t="str">
        <f t="shared" si="30"/>
        <v>73953/007</v>
      </c>
    </row>
    <row r="1985" spans="1:6" ht="38.25">
      <c r="A1985" s="424" t="s">
        <v>4908</v>
      </c>
      <c r="B1985" s="419" t="s">
        <v>8927</v>
      </c>
      <c r="C1985" s="421" t="s">
        <v>89</v>
      </c>
      <c r="D1985" s="425">
        <v>131.62</v>
      </c>
      <c r="F1985" s="444" t="str">
        <f t="shared" si="30"/>
        <v>73953/008</v>
      </c>
    </row>
    <row r="1986" spans="1:6" ht="38.25">
      <c r="A1986" s="422" t="s">
        <v>4909</v>
      </c>
      <c r="B1986" s="418" t="s">
        <v>8928</v>
      </c>
      <c r="C1986" s="420" t="s">
        <v>89</v>
      </c>
      <c r="D1986" s="423">
        <v>43.85</v>
      </c>
      <c r="F1986" s="444" t="str">
        <f t="shared" si="30"/>
        <v>73953/009</v>
      </c>
    </row>
    <row r="1987" spans="1:6">
      <c r="A1987" s="389">
        <v>74041</v>
      </c>
      <c r="B1987" s="419" t="s">
        <v>8929</v>
      </c>
      <c r="C1987" s="421"/>
      <c r="D1987" s="425"/>
      <c r="F1987" s="444" t="str">
        <f t="shared" si="30"/>
        <v>74041</v>
      </c>
    </row>
    <row r="1988" spans="1:6" ht="25.5">
      <c r="A1988" s="422" t="s">
        <v>4910</v>
      </c>
      <c r="B1988" s="418" t="s">
        <v>3259</v>
      </c>
      <c r="C1988" s="420" t="s">
        <v>89</v>
      </c>
      <c r="D1988" s="423">
        <v>41.6</v>
      </c>
      <c r="F1988" s="444" t="str">
        <f t="shared" si="30"/>
        <v>74041/001</v>
      </c>
    </row>
    <row r="1989" spans="1:6" ht="25.5">
      <c r="A1989" s="424" t="s">
        <v>4911</v>
      </c>
      <c r="B1989" s="419" t="s">
        <v>3260</v>
      </c>
      <c r="C1989" s="421" t="s">
        <v>89</v>
      </c>
      <c r="D1989" s="425">
        <v>41.95</v>
      </c>
      <c r="F1989" s="444" t="str">
        <f t="shared" si="30"/>
        <v>74041/002</v>
      </c>
    </row>
    <row r="1990" spans="1:6">
      <c r="A1990" s="390">
        <v>74082</v>
      </c>
      <c r="B1990" s="418" t="s">
        <v>8930</v>
      </c>
      <c r="C1990" s="420"/>
      <c r="D1990" s="423"/>
      <c r="F1990" s="444" t="str">
        <f t="shared" ref="F1990:F2053" si="31">TRIM(A1990)</f>
        <v>74082</v>
      </c>
    </row>
    <row r="1991" spans="1:6" ht="38.25">
      <c r="A1991" s="424" t="s">
        <v>4912</v>
      </c>
      <c r="B1991" s="419" t="s">
        <v>8931</v>
      </c>
      <c r="C1991" s="421" t="s">
        <v>89</v>
      </c>
      <c r="D1991" s="425">
        <v>176.67</v>
      </c>
      <c r="F1991" s="444" t="str">
        <f t="shared" si="31"/>
        <v>74082/001</v>
      </c>
    </row>
    <row r="1992" spans="1:6">
      <c r="A1992" s="390">
        <v>74094</v>
      </c>
      <c r="B1992" s="418" t="s">
        <v>8932</v>
      </c>
      <c r="C1992" s="420"/>
      <c r="D1992" s="423"/>
      <c r="F1992" s="444" t="str">
        <f t="shared" si="31"/>
        <v>74094</v>
      </c>
    </row>
    <row r="1993" spans="1:6" ht="25.5">
      <c r="A1993" s="424" t="s">
        <v>4161</v>
      </c>
      <c r="B1993" s="419" t="s">
        <v>3261</v>
      </c>
      <c r="C1993" s="421" t="s">
        <v>89</v>
      </c>
      <c r="D1993" s="425">
        <v>22.77</v>
      </c>
      <c r="F1993" s="444" t="str">
        <f t="shared" si="31"/>
        <v>74094/001</v>
      </c>
    </row>
    <row r="1994" spans="1:6" ht="25.5">
      <c r="A1994" s="390">
        <v>83389</v>
      </c>
      <c r="B1994" s="418" t="s">
        <v>8933</v>
      </c>
      <c r="C1994" s="420" t="s">
        <v>89</v>
      </c>
      <c r="D1994" s="423">
        <v>12.18</v>
      </c>
      <c r="F1994" s="444" t="str">
        <f t="shared" si="31"/>
        <v>83389</v>
      </c>
    </row>
    <row r="1995" spans="1:6" ht="25.5">
      <c r="A1995" s="389">
        <v>83390</v>
      </c>
      <c r="B1995" s="419" t="s">
        <v>8934</v>
      </c>
      <c r="C1995" s="421" t="s">
        <v>89</v>
      </c>
      <c r="D1995" s="425">
        <v>20.69</v>
      </c>
      <c r="F1995" s="444" t="str">
        <f t="shared" si="31"/>
        <v>83390</v>
      </c>
    </row>
    <row r="1996" spans="1:6" ht="25.5">
      <c r="A1996" s="390">
        <v>83391</v>
      </c>
      <c r="B1996" s="418" t="s">
        <v>8935</v>
      </c>
      <c r="C1996" s="420" t="s">
        <v>89</v>
      </c>
      <c r="D1996" s="423">
        <v>31.39</v>
      </c>
      <c r="F1996" s="444" t="str">
        <f t="shared" si="31"/>
        <v>83391</v>
      </c>
    </row>
    <row r="1997" spans="1:6" ht="25.5">
      <c r="A1997" s="389">
        <v>83392</v>
      </c>
      <c r="B1997" s="419" t="s">
        <v>8936</v>
      </c>
      <c r="C1997" s="421" t="s">
        <v>89</v>
      </c>
      <c r="D1997" s="425">
        <v>21.28</v>
      </c>
      <c r="F1997" s="444" t="str">
        <f t="shared" si="31"/>
        <v>83392</v>
      </c>
    </row>
    <row r="1998" spans="1:6" ht="25.5">
      <c r="A1998" s="390">
        <v>83393</v>
      </c>
      <c r="B1998" s="418" t="s">
        <v>8937</v>
      </c>
      <c r="C1998" s="420" t="s">
        <v>89</v>
      </c>
      <c r="D1998" s="423">
        <v>23.12</v>
      </c>
      <c r="F1998" s="444" t="str">
        <f t="shared" si="31"/>
        <v>83393</v>
      </c>
    </row>
    <row r="1999" spans="1:6" ht="25.5">
      <c r="A1999" s="389">
        <v>83468</v>
      </c>
      <c r="B1999" s="419" t="s">
        <v>8938</v>
      </c>
      <c r="C1999" s="421" t="s">
        <v>89</v>
      </c>
      <c r="D1999" s="425">
        <v>5.56</v>
      </c>
      <c r="F1999" s="444" t="str">
        <f t="shared" si="31"/>
        <v>83468</v>
      </c>
    </row>
    <row r="2000" spans="1:6" ht="25.5">
      <c r="A2000" s="390">
        <v>83469</v>
      </c>
      <c r="B2000" s="418" t="s">
        <v>3262</v>
      </c>
      <c r="C2000" s="420" t="s">
        <v>89</v>
      </c>
      <c r="D2000" s="423">
        <v>5.56</v>
      </c>
      <c r="F2000" s="444" t="str">
        <f t="shared" si="31"/>
        <v>83469</v>
      </c>
    </row>
    <row r="2001" spans="1:6" ht="25.5">
      <c r="A2001" s="389">
        <v>83470</v>
      </c>
      <c r="B2001" s="419" t="s">
        <v>3263</v>
      </c>
      <c r="C2001" s="421" t="s">
        <v>89</v>
      </c>
      <c r="D2001" s="425">
        <v>12.78</v>
      </c>
      <c r="F2001" s="444" t="str">
        <f t="shared" si="31"/>
        <v>83470</v>
      </c>
    </row>
    <row r="2002" spans="1:6" ht="25.5">
      <c r="A2002" s="390">
        <v>172</v>
      </c>
      <c r="B2002" s="418" t="s">
        <v>3264</v>
      </c>
      <c r="C2002" s="420"/>
      <c r="D2002" s="423"/>
      <c r="F2002" s="444" t="str">
        <f t="shared" si="31"/>
        <v>172</v>
      </c>
    </row>
    <row r="2003" spans="1:6" ht="51">
      <c r="A2003" s="389">
        <v>9540</v>
      </c>
      <c r="B2003" s="419" t="s">
        <v>8939</v>
      </c>
      <c r="C2003" s="421" t="s">
        <v>89</v>
      </c>
      <c r="D2003" s="425">
        <v>760.8</v>
      </c>
      <c r="F2003" s="444" t="str">
        <f t="shared" si="31"/>
        <v>9540</v>
      </c>
    </row>
    <row r="2004" spans="1:6" ht="25.5">
      <c r="A2004" s="390">
        <v>41598</v>
      </c>
      <c r="B2004" s="418" t="s">
        <v>8940</v>
      </c>
      <c r="C2004" s="420" t="s">
        <v>89</v>
      </c>
      <c r="D2004" s="423">
        <v>762.8</v>
      </c>
      <c r="F2004" s="444" t="str">
        <f t="shared" si="31"/>
        <v>41598</v>
      </c>
    </row>
    <row r="2005" spans="1:6" ht="25.5">
      <c r="A2005" s="389">
        <v>72941</v>
      </c>
      <c r="B2005" s="419" t="s">
        <v>8941</v>
      </c>
      <c r="C2005" s="421" t="s">
        <v>89</v>
      </c>
      <c r="D2005" s="425">
        <v>327.02999999999997</v>
      </c>
      <c r="F2005" s="444" t="str">
        <f t="shared" si="31"/>
        <v>72941</v>
      </c>
    </row>
    <row r="2006" spans="1:6" ht="25.5">
      <c r="A2006" s="390">
        <v>73624</v>
      </c>
      <c r="B2006" s="418" t="s">
        <v>3265</v>
      </c>
      <c r="C2006" s="420" t="s">
        <v>89</v>
      </c>
      <c r="D2006" s="423">
        <v>122.59</v>
      </c>
      <c r="F2006" s="444" t="str">
        <f t="shared" si="31"/>
        <v>73624</v>
      </c>
    </row>
    <row r="2007" spans="1:6" ht="25.5">
      <c r="A2007" s="389">
        <v>73767</v>
      </c>
      <c r="B2007" s="419" t="s">
        <v>8942</v>
      </c>
      <c r="C2007" s="421"/>
      <c r="D2007" s="425"/>
      <c r="F2007" s="444" t="str">
        <f t="shared" si="31"/>
        <v>73767</v>
      </c>
    </row>
    <row r="2008" spans="1:6" ht="38.25">
      <c r="A2008" s="422" t="s">
        <v>4913</v>
      </c>
      <c r="B2008" s="418" t="s">
        <v>8943</v>
      </c>
      <c r="C2008" s="420" t="s">
        <v>89</v>
      </c>
      <c r="D2008" s="423">
        <v>7.8</v>
      </c>
      <c r="F2008" s="444" t="str">
        <f t="shared" si="31"/>
        <v>73767/001</v>
      </c>
    </row>
    <row r="2009" spans="1:6" ht="38.25">
      <c r="A2009" s="424" t="s">
        <v>4914</v>
      </c>
      <c r="B2009" s="419" t="s">
        <v>11990</v>
      </c>
      <c r="C2009" s="421" t="s">
        <v>89</v>
      </c>
      <c r="D2009" s="425">
        <v>9.27</v>
      </c>
      <c r="F2009" s="444" t="str">
        <f t="shared" si="31"/>
        <v>73767/002</v>
      </c>
    </row>
    <row r="2010" spans="1:6" ht="38.25">
      <c r="A2010" s="422" t="s">
        <v>4915</v>
      </c>
      <c r="B2010" s="418" t="s">
        <v>8944</v>
      </c>
      <c r="C2010" s="420" t="s">
        <v>89</v>
      </c>
      <c r="D2010" s="423">
        <v>6.22</v>
      </c>
      <c r="F2010" s="444" t="str">
        <f t="shared" si="31"/>
        <v>73767/003</v>
      </c>
    </row>
    <row r="2011" spans="1:6" ht="38.25">
      <c r="A2011" s="424" t="s">
        <v>4916</v>
      </c>
      <c r="B2011" s="419" t="s">
        <v>8945</v>
      </c>
      <c r="C2011" s="421" t="s">
        <v>89</v>
      </c>
      <c r="D2011" s="425">
        <v>4.57</v>
      </c>
      <c r="F2011" s="444" t="str">
        <f t="shared" si="31"/>
        <v>73767/004</v>
      </c>
    </row>
    <row r="2012" spans="1:6" ht="38.25">
      <c r="A2012" s="422" t="s">
        <v>4917</v>
      </c>
      <c r="B2012" s="418" t="s">
        <v>8946</v>
      </c>
      <c r="C2012" s="420" t="s">
        <v>89</v>
      </c>
      <c r="D2012" s="423">
        <v>6.08</v>
      </c>
      <c r="F2012" s="444" t="str">
        <f t="shared" si="31"/>
        <v>73767/005</v>
      </c>
    </row>
    <row r="2013" spans="1:6">
      <c r="A2013" s="389">
        <v>73781</v>
      </c>
      <c r="B2013" s="419" t="s">
        <v>8947</v>
      </c>
      <c r="C2013" s="421"/>
      <c r="D2013" s="425"/>
      <c r="F2013" s="444" t="str">
        <f t="shared" si="31"/>
        <v>73781</v>
      </c>
    </row>
    <row r="2014" spans="1:6" ht="51">
      <c r="A2014" s="422" t="s">
        <v>4918</v>
      </c>
      <c r="B2014" s="418" t="s">
        <v>4349</v>
      </c>
      <c r="C2014" s="420" t="s">
        <v>89</v>
      </c>
      <c r="D2014" s="423">
        <v>406.84</v>
      </c>
      <c r="F2014" s="444" t="str">
        <f t="shared" si="31"/>
        <v>73781/001</v>
      </c>
    </row>
    <row r="2015" spans="1:6" ht="25.5">
      <c r="A2015" s="424" t="s">
        <v>4919</v>
      </c>
      <c r="B2015" s="419" t="s">
        <v>8948</v>
      </c>
      <c r="C2015" s="421" t="s">
        <v>89</v>
      </c>
      <c r="D2015" s="425">
        <v>17.690000000000001</v>
      </c>
      <c r="F2015" s="444" t="str">
        <f t="shared" si="31"/>
        <v>73781/002</v>
      </c>
    </row>
    <row r="2016" spans="1:6" ht="25.5">
      <c r="A2016" s="422" t="s">
        <v>4920</v>
      </c>
      <c r="B2016" s="418" t="s">
        <v>8949</v>
      </c>
      <c r="C2016" s="420" t="s">
        <v>89</v>
      </c>
      <c r="D2016" s="423">
        <v>62.99</v>
      </c>
      <c r="F2016" s="444" t="str">
        <f t="shared" si="31"/>
        <v>73781/003</v>
      </c>
    </row>
    <row r="2017" spans="1:6" ht="25.5">
      <c r="A2017" s="389">
        <v>88543</v>
      </c>
      <c r="B2017" s="419" t="s">
        <v>8950</v>
      </c>
      <c r="C2017" s="421" t="s">
        <v>89</v>
      </c>
      <c r="D2017" s="425">
        <v>129.52000000000001</v>
      </c>
      <c r="F2017" s="444" t="str">
        <f t="shared" si="31"/>
        <v>88543</v>
      </c>
    </row>
    <row r="2018" spans="1:6" ht="25.5">
      <c r="A2018" s="390">
        <v>88544</v>
      </c>
      <c r="B2018" s="418" t="s">
        <v>8951</v>
      </c>
      <c r="C2018" s="420" t="s">
        <v>89</v>
      </c>
      <c r="D2018" s="423">
        <v>87.62</v>
      </c>
      <c r="F2018" s="444" t="str">
        <f t="shared" si="31"/>
        <v>88544</v>
      </c>
    </row>
    <row r="2019" spans="1:6" ht="25.5">
      <c r="A2019" s="389">
        <v>88545</v>
      </c>
      <c r="B2019" s="419" t="s">
        <v>8952</v>
      </c>
      <c r="C2019" s="421" t="s">
        <v>89</v>
      </c>
      <c r="D2019" s="425">
        <v>148.93</v>
      </c>
      <c r="F2019" s="444" t="str">
        <f t="shared" si="31"/>
        <v>88545</v>
      </c>
    </row>
    <row r="2020" spans="1:6">
      <c r="A2020" s="390">
        <v>173</v>
      </c>
      <c r="B2020" s="418" t="s">
        <v>3266</v>
      </c>
      <c r="C2020" s="420"/>
      <c r="D2020" s="423"/>
      <c r="F2020" s="444" t="str">
        <f t="shared" si="31"/>
        <v>173</v>
      </c>
    </row>
    <row r="2021" spans="1:6">
      <c r="A2021" s="389">
        <v>73783</v>
      </c>
      <c r="B2021" s="419" t="s">
        <v>8953</v>
      </c>
      <c r="C2021" s="421"/>
      <c r="D2021" s="425"/>
      <c r="F2021" s="444" t="str">
        <f t="shared" si="31"/>
        <v>73783</v>
      </c>
    </row>
    <row r="2022" spans="1:6" ht="51">
      <c r="A2022" s="422" t="s">
        <v>4921</v>
      </c>
      <c r="B2022" s="418" t="s">
        <v>8954</v>
      </c>
      <c r="C2022" s="420" t="s">
        <v>89</v>
      </c>
      <c r="D2022" s="423">
        <v>292.22000000000003</v>
      </c>
      <c r="F2022" s="444" t="str">
        <f t="shared" si="31"/>
        <v>73783/001</v>
      </c>
    </row>
    <row r="2023" spans="1:6" ht="51">
      <c r="A2023" s="424" t="s">
        <v>4922</v>
      </c>
      <c r="B2023" s="419" t="s">
        <v>8955</v>
      </c>
      <c r="C2023" s="421" t="s">
        <v>89</v>
      </c>
      <c r="D2023" s="425">
        <v>356.16</v>
      </c>
      <c r="F2023" s="444" t="str">
        <f t="shared" si="31"/>
        <v>73783/003</v>
      </c>
    </row>
    <row r="2024" spans="1:6" ht="51">
      <c r="A2024" s="422" t="s">
        <v>4923</v>
      </c>
      <c r="B2024" s="418" t="s">
        <v>8956</v>
      </c>
      <c r="C2024" s="420" t="s">
        <v>89</v>
      </c>
      <c r="D2024" s="423">
        <v>399.39</v>
      </c>
      <c r="F2024" s="444" t="str">
        <f t="shared" si="31"/>
        <v>73783/005</v>
      </c>
    </row>
    <row r="2025" spans="1:6" ht="51">
      <c r="A2025" s="424" t="s">
        <v>4924</v>
      </c>
      <c r="B2025" s="419" t="s">
        <v>8957</v>
      </c>
      <c r="C2025" s="421" t="s">
        <v>89</v>
      </c>
      <c r="D2025" s="425">
        <v>465.79</v>
      </c>
      <c r="F2025" s="444" t="str">
        <f t="shared" si="31"/>
        <v>73783/006</v>
      </c>
    </row>
    <row r="2026" spans="1:6" ht="51">
      <c r="A2026" s="422" t="s">
        <v>4925</v>
      </c>
      <c r="B2026" s="418" t="s">
        <v>8958</v>
      </c>
      <c r="C2026" s="420" t="s">
        <v>89</v>
      </c>
      <c r="D2026" s="423">
        <v>814.96</v>
      </c>
      <c r="F2026" s="444" t="str">
        <f t="shared" si="31"/>
        <v>73783/008</v>
      </c>
    </row>
    <row r="2027" spans="1:6" ht="51">
      <c r="A2027" s="424" t="s">
        <v>4926</v>
      </c>
      <c r="B2027" s="419" t="s">
        <v>8959</v>
      </c>
      <c r="C2027" s="421" t="s">
        <v>89</v>
      </c>
      <c r="D2027" s="425">
        <v>816.67</v>
      </c>
      <c r="F2027" s="444" t="str">
        <f t="shared" si="31"/>
        <v>73783/009</v>
      </c>
    </row>
    <row r="2028" spans="1:6" ht="51">
      <c r="A2028" s="422" t="s">
        <v>4927</v>
      </c>
      <c r="B2028" s="418" t="s">
        <v>8960</v>
      </c>
      <c r="C2028" s="420" t="s">
        <v>89</v>
      </c>
      <c r="D2028" s="423">
        <v>970.12</v>
      </c>
      <c r="F2028" s="444" t="str">
        <f t="shared" si="31"/>
        <v>73783/010</v>
      </c>
    </row>
    <row r="2029" spans="1:6" ht="51">
      <c r="A2029" s="424" t="s">
        <v>4928</v>
      </c>
      <c r="B2029" s="419" t="s">
        <v>8961</v>
      </c>
      <c r="C2029" s="421" t="s">
        <v>89</v>
      </c>
      <c r="D2029" s="425">
        <v>1488.18</v>
      </c>
      <c r="F2029" s="444" t="str">
        <f t="shared" si="31"/>
        <v>73783/011</v>
      </c>
    </row>
    <row r="2030" spans="1:6" ht="51">
      <c r="A2030" s="422" t="s">
        <v>4929</v>
      </c>
      <c r="B2030" s="418" t="s">
        <v>8962</v>
      </c>
      <c r="C2030" s="420" t="s">
        <v>89</v>
      </c>
      <c r="D2030" s="423">
        <v>537.77</v>
      </c>
      <c r="F2030" s="444" t="str">
        <f t="shared" si="31"/>
        <v>73783/012</v>
      </c>
    </row>
    <row r="2031" spans="1:6" ht="51">
      <c r="A2031" s="424" t="s">
        <v>4930</v>
      </c>
      <c r="B2031" s="419" t="s">
        <v>3267</v>
      </c>
      <c r="C2031" s="421" t="s">
        <v>89</v>
      </c>
      <c r="D2031" s="425">
        <v>609.33000000000004</v>
      </c>
      <c r="F2031" s="444" t="str">
        <f t="shared" si="31"/>
        <v>73783/014</v>
      </c>
    </row>
    <row r="2032" spans="1:6" ht="51">
      <c r="A2032" s="422" t="s">
        <v>4931</v>
      </c>
      <c r="B2032" s="418" t="s">
        <v>3268</v>
      </c>
      <c r="C2032" s="420" t="s">
        <v>89</v>
      </c>
      <c r="D2032" s="423">
        <v>654.32000000000005</v>
      </c>
      <c r="F2032" s="444" t="str">
        <f t="shared" si="31"/>
        <v>73783/015</v>
      </c>
    </row>
    <row r="2033" spans="1:6" ht="51">
      <c r="A2033" s="424" t="s">
        <v>4932</v>
      </c>
      <c r="B2033" s="419" t="s">
        <v>3269</v>
      </c>
      <c r="C2033" s="421" t="s">
        <v>89</v>
      </c>
      <c r="D2033" s="425">
        <v>776.45</v>
      </c>
      <c r="F2033" s="444" t="str">
        <f t="shared" si="31"/>
        <v>73783/016</v>
      </c>
    </row>
    <row r="2034" spans="1:6" ht="51">
      <c r="A2034" s="422" t="s">
        <v>4933</v>
      </c>
      <c r="B2034" s="418" t="s">
        <v>8963</v>
      </c>
      <c r="C2034" s="420" t="s">
        <v>89</v>
      </c>
      <c r="D2034" s="423">
        <v>1026.8800000000001</v>
      </c>
      <c r="F2034" s="444" t="str">
        <f t="shared" si="31"/>
        <v>73783/017</v>
      </c>
    </row>
    <row r="2035" spans="1:6" ht="38.25">
      <c r="A2035" s="389">
        <v>83394</v>
      </c>
      <c r="B2035" s="419" t="s">
        <v>8964</v>
      </c>
      <c r="C2035" s="421" t="s">
        <v>89</v>
      </c>
      <c r="D2035" s="425">
        <v>683.27</v>
      </c>
      <c r="F2035" s="444" t="str">
        <f t="shared" si="31"/>
        <v>83394</v>
      </c>
    </row>
    <row r="2036" spans="1:6" ht="38.25">
      <c r="A2036" s="390">
        <v>83396</v>
      </c>
      <c r="B2036" s="418" t="s">
        <v>8965</v>
      </c>
      <c r="C2036" s="420" t="s">
        <v>89</v>
      </c>
      <c r="D2036" s="423">
        <v>616.12</v>
      </c>
      <c r="F2036" s="444" t="str">
        <f t="shared" si="31"/>
        <v>83396</v>
      </c>
    </row>
    <row r="2037" spans="1:6" ht="38.25">
      <c r="A2037" s="389">
        <v>83397</v>
      </c>
      <c r="B2037" s="419" t="s">
        <v>8966</v>
      </c>
      <c r="C2037" s="421" t="s">
        <v>89</v>
      </c>
      <c r="D2037" s="425">
        <v>816.92</v>
      </c>
      <c r="F2037" s="444" t="str">
        <f t="shared" si="31"/>
        <v>83397</v>
      </c>
    </row>
    <row r="2038" spans="1:6" ht="38.25">
      <c r="A2038" s="390">
        <v>83398</v>
      </c>
      <c r="B2038" s="418" t="s">
        <v>8967</v>
      </c>
      <c r="C2038" s="420" t="s">
        <v>89</v>
      </c>
      <c r="D2038" s="423">
        <v>716.73</v>
      </c>
      <c r="F2038" s="444" t="str">
        <f t="shared" si="31"/>
        <v>83398</v>
      </c>
    </row>
    <row r="2039" spans="1:6">
      <c r="A2039" s="389">
        <v>174</v>
      </c>
      <c r="B2039" s="419" t="s">
        <v>3270</v>
      </c>
      <c r="C2039" s="421"/>
      <c r="D2039" s="425"/>
      <c r="F2039" s="444" t="str">
        <f t="shared" si="31"/>
        <v>174</v>
      </c>
    </row>
    <row r="2040" spans="1:6">
      <c r="A2040" s="390">
        <v>73769</v>
      </c>
      <c r="B2040" s="418" t="s">
        <v>8968</v>
      </c>
      <c r="C2040" s="420"/>
      <c r="D2040" s="423"/>
      <c r="F2040" s="444" t="str">
        <f t="shared" si="31"/>
        <v>73769</v>
      </c>
    </row>
    <row r="2041" spans="1:6" ht="38.25">
      <c r="A2041" s="424" t="s">
        <v>4934</v>
      </c>
      <c r="B2041" s="419" t="s">
        <v>8969</v>
      </c>
      <c r="C2041" s="421" t="s">
        <v>89</v>
      </c>
      <c r="D2041" s="425">
        <v>1403.29</v>
      </c>
      <c r="F2041" s="444" t="str">
        <f t="shared" si="31"/>
        <v>73769/001</v>
      </c>
    </row>
    <row r="2042" spans="1:6" ht="38.25">
      <c r="A2042" s="422" t="s">
        <v>4935</v>
      </c>
      <c r="B2042" s="418" t="s">
        <v>8970</v>
      </c>
      <c r="C2042" s="420" t="s">
        <v>89</v>
      </c>
      <c r="D2042" s="423">
        <v>1198.72</v>
      </c>
      <c r="F2042" s="444" t="str">
        <f t="shared" si="31"/>
        <v>73769/002</v>
      </c>
    </row>
    <row r="2043" spans="1:6" ht="38.25">
      <c r="A2043" s="424" t="s">
        <v>4936</v>
      </c>
      <c r="B2043" s="419" t="s">
        <v>8971</v>
      </c>
      <c r="C2043" s="421" t="s">
        <v>89</v>
      </c>
      <c r="D2043" s="425">
        <v>1544.63</v>
      </c>
      <c r="F2043" s="444" t="str">
        <f t="shared" si="31"/>
        <v>73769/003</v>
      </c>
    </row>
    <row r="2044" spans="1:6" ht="25.5">
      <c r="A2044" s="422" t="s">
        <v>4937</v>
      </c>
      <c r="B2044" s="418" t="s">
        <v>8972</v>
      </c>
      <c r="C2044" s="420" t="s">
        <v>89</v>
      </c>
      <c r="D2044" s="423">
        <v>1267.68</v>
      </c>
      <c r="F2044" s="444" t="str">
        <f t="shared" si="31"/>
        <v>73769/004</v>
      </c>
    </row>
    <row r="2045" spans="1:6">
      <c r="A2045" s="389">
        <v>73855</v>
      </c>
      <c r="B2045" s="419" t="s">
        <v>8973</v>
      </c>
      <c r="C2045" s="421"/>
      <c r="D2045" s="425"/>
      <c r="F2045" s="444" t="str">
        <f t="shared" si="31"/>
        <v>73855</v>
      </c>
    </row>
    <row r="2046" spans="1:6" ht="38.25">
      <c r="A2046" s="422" t="s">
        <v>4938</v>
      </c>
      <c r="B2046" s="418" t="s">
        <v>11991</v>
      </c>
      <c r="C2046" s="420" t="s">
        <v>89</v>
      </c>
      <c r="D2046" s="423">
        <v>384.92</v>
      </c>
      <c r="F2046" s="444" t="str">
        <f t="shared" si="31"/>
        <v>73855/001</v>
      </c>
    </row>
    <row r="2047" spans="1:6" ht="38.25">
      <c r="A2047" s="389">
        <v>83473</v>
      </c>
      <c r="B2047" s="419" t="s">
        <v>8974</v>
      </c>
      <c r="C2047" s="421" t="s">
        <v>89</v>
      </c>
      <c r="D2047" s="425">
        <v>317.93</v>
      </c>
      <c r="F2047" s="444" t="str">
        <f t="shared" si="31"/>
        <v>83473</v>
      </c>
    </row>
    <row r="2048" spans="1:6" ht="38.25">
      <c r="A2048" s="390">
        <v>83474</v>
      </c>
      <c r="B2048" s="418" t="s">
        <v>8975</v>
      </c>
      <c r="C2048" s="420" t="s">
        <v>89</v>
      </c>
      <c r="D2048" s="423">
        <v>380.02</v>
      </c>
      <c r="F2048" s="444" t="str">
        <f t="shared" si="31"/>
        <v>83474</v>
      </c>
    </row>
    <row r="2049" spans="1:6">
      <c r="A2049" s="389">
        <v>175</v>
      </c>
      <c r="B2049" s="419" t="s">
        <v>3271</v>
      </c>
      <c r="C2049" s="421"/>
      <c r="D2049" s="425"/>
      <c r="F2049" s="444" t="str">
        <f t="shared" si="31"/>
        <v>175</v>
      </c>
    </row>
    <row r="2050" spans="1:6" ht="25.5">
      <c r="A2050" s="390">
        <v>72281</v>
      </c>
      <c r="B2050" s="418" t="s">
        <v>3272</v>
      </c>
      <c r="C2050" s="420" t="s">
        <v>89</v>
      </c>
      <c r="D2050" s="423">
        <v>74.459999999999994</v>
      </c>
      <c r="F2050" s="444" t="str">
        <f t="shared" si="31"/>
        <v>72281</v>
      </c>
    </row>
    <row r="2051" spans="1:6" ht="25.5">
      <c r="A2051" s="389">
        <v>72282</v>
      </c>
      <c r="B2051" s="419" t="s">
        <v>8976</v>
      </c>
      <c r="C2051" s="421" t="s">
        <v>89</v>
      </c>
      <c r="D2051" s="425">
        <v>99.79</v>
      </c>
      <c r="F2051" s="444" t="str">
        <f t="shared" si="31"/>
        <v>72282</v>
      </c>
    </row>
    <row r="2052" spans="1:6">
      <c r="A2052" s="390">
        <v>73831</v>
      </c>
      <c r="B2052" s="418" t="s">
        <v>8977</v>
      </c>
      <c r="C2052" s="420"/>
      <c r="D2052" s="423"/>
      <c r="F2052" s="444" t="str">
        <f t="shared" si="31"/>
        <v>73831</v>
      </c>
    </row>
    <row r="2053" spans="1:6" ht="25.5">
      <c r="A2053" s="424" t="s">
        <v>4939</v>
      </c>
      <c r="B2053" s="419" t="s">
        <v>3273</v>
      </c>
      <c r="C2053" s="421" t="s">
        <v>89</v>
      </c>
      <c r="D2053" s="425">
        <v>16.38</v>
      </c>
      <c r="F2053" s="444" t="str">
        <f t="shared" si="31"/>
        <v>73831/001</v>
      </c>
    </row>
    <row r="2054" spans="1:6" ht="25.5">
      <c r="A2054" s="422" t="s">
        <v>4940</v>
      </c>
      <c r="B2054" s="418" t="s">
        <v>3274</v>
      </c>
      <c r="C2054" s="420" t="s">
        <v>89</v>
      </c>
      <c r="D2054" s="423">
        <v>30.96</v>
      </c>
      <c r="F2054" s="444" t="str">
        <f t="shared" ref="F2054:F2117" si="32">TRIM(A2054)</f>
        <v>73831/002</v>
      </c>
    </row>
    <row r="2055" spans="1:6" ht="25.5">
      <c r="A2055" s="424" t="s">
        <v>4941</v>
      </c>
      <c r="B2055" s="419" t="s">
        <v>3275</v>
      </c>
      <c r="C2055" s="421" t="s">
        <v>89</v>
      </c>
      <c r="D2055" s="425">
        <v>45.08</v>
      </c>
      <c r="F2055" s="444" t="str">
        <f t="shared" si="32"/>
        <v>73831/003</v>
      </c>
    </row>
    <row r="2056" spans="1:6" ht="25.5">
      <c r="A2056" s="422" t="s">
        <v>4942</v>
      </c>
      <c r="B2056" s="418" t="s">
        <v>3276</v>
      </c>
      <c r="C2056" s="420" t="s">
        <v>89</v>
      </c>
      <c r="D2056" s="423">
        <v>17.14</v>
      </c>
      <c r="F2056" s="444" t="str">
        <f t="shared" si="32"/>
        <v>73831/004</v>
      </c>
    </row>
    <row r="2057" spans="1:6" ht="25.5">
      <c r="A2057" s="424" t="s">
        <v>4943</v>
      </c>
      <c r="B2057" s="419" t="s">
        <v>3277</v>
      </c>
      <c r="C2057" s="421" t="s">
        <v>89</v>
      </c>
      <c r="D2057" s="425">
        <v>21.74</v>
      </c>
      <c r="F2057" s="444" t="str">
        <f t="shared" si="32"/>
        <v>73831/005</v>
      </c>
    </row>
    <row r="2058" spans="1:6" ht="25.5">
      <c r="A2058" s="422" t="s">
        <v>4944</v>
      </c>
      <c r="B2058" s="418" t="s">
        <v>3278</v>
      </c>
      <c r="C2058" s="420" t="s">
        <v>89</v>
      </c>
      <c r="D2058" s="423">
        <v>45.85</v>
      </c>
      <c r="F2058" s="444" t="str">
        <f t="shared" si="32"/>
        <v>73831/006</v>
      </c>
    </row>
    <row r="2059" spans="1:6" ht="25.5">
      <c r="A2059" s="424" t="s">
        <v>4945</v>
      </c>
      <c r="B2059" s="419" t="s">
        <v>3279</v>
      </c>
      <c r="C2059" s="421" t="s">
        <v>89</v>
      </c>
      <c r="D2059" s="425">
        <v>43.92</v>
      </c>
      <c r="F2059" s="444" t="str">
        <f t="shared" si="32"/>
        <v>73831/007</v>
      </c>
    </row>
    <row r="2060" spans="1:6" ht="25.5">
      <c r="A2060" s="422" t="s">
        <v>4946</v>
      </c>
      <c r="B2060" s="418" t="s">
        <v>3280</v>
      </c>
      <c r="C2060" s="420" t="s">
        <v>89</v>
      </c>
      <c r="D2060" s="423">
        <v>49.65</v>
      </c>
      <c r="F2060" s="444" t="str">
        <f t="shared" si="32"/>
        <v>73831/008</v>
      </c>
    </row>
    <row r="2061" spans="1:6" ht="25.5">
      <c r="A2061" s="424" t="s">
        <v>4947</v>
      </c>
      <c r="B2061" s="419" t="s">
        <v>3281</v>
      </c>
      <c r="C2061" s="421" t="s">
        <v>89</v>
      </c>
      <c r="D2061" s="425">
        <v>58.78</v>
      </c>
      <c r="F2061" s="444" t="str">
        <f t="shared" si="32"/>
        <v>73831/009</v>
      </c>
    </row>
    <row r="2062" spans="1:6">
      <c r="A2062" s="390">
        <v>74231</v>
      </c>
      <c r="B2062" s="418" t="s">
        <v>8978</v>
      </c>
      <c r="C2062" s="420"/>
      <c r="D2062" s="423"/>
      <c r="F2062" s="444" t="str">
        <f t="shared" si="32"/>
        <v>74231</v>
      </c>
    </row>
    <row r="2063" spans="1:6" ht="63.75">
      <c r="A2063" s="424" t="s">
        <v>4948</v>
      </c>
      <c r="B2063" s="419" t="s">
        <v>8979</v>
      </c>
      <c r="C2063" s="421" t="s">
        <v>89</v>
      </c>
      <c r="D2063" s="425">
        <v>101.16</v>
      </c>
      <c r="F2063" s="444" t="str">
        <f t="shared" si="32"/>
        <v>74231/001</v>
      </c>
    </row>
    <row r="2064" spans="1:6" ht="25.5">
      <c r="A2064" s="390">
        <v>74246</v>
      </c>
      <c r="B2064" s="418" t="s">
        <v>8980</v>
      </c>
      <c r="C2064" s="420"/>
      <c r="D2064" s="423"/>
      <c r="F2064" s="444" t="str">
        <f t="shared" si="32"/>
        <v>74246</v>
      </c>
    </row>
    <row r="2065" spans="1:6" ht="25.5">
      <c r="A2065" s="424" t="s">
        <v>4949</v>
      </c>
      <c r="B2065" s="419" t="s">
        <v>8981</v>
      </c>
      <c r="C2065" s="421" t="s">
        <v>89</v>
      </c>
      <c r="D2065" s="425">
        <v>261.64999999999998</v>
      </c>
      <c r="F2065" s="444" t="str">
        <f t="shared" si="32"/>
        <v>74246/001</v>
      </c>
    </row>
    <row r="2066" spans="1:6" ht="25.5">
      <c r="A2066" s="390">
        <v>83399</v>
      </c>
      <c r="B2066" s="418" t="s">
        <v>8982</v>
      </c>
      <c r="C2066" s="420" t="s">
        <v>89</v>
      </c>
      <c r="D2066" s="423">
        <v>31.14</v>
      </c>
      <c r="F2066" s="444" t="str">
        <f t="shared" si="32"/>
        <v>83399</v>
      </c>
    </row>
    <row r="2067" spans="1:6" ht="51">
      <c r="A2067" s="389">
        <v>83400</v>
      </c>
      <c r="B2067" s="419" t="s">
        <v>11992</v>
      </c>
      <c r="C2067" s="421" t="s">
        <v>89</v>
      </c>
      <c r="D2067" s="425">
        <v>67.22</v>
      </c>
      <c r="F2067" s="444" t="str">
        <f t="shared" si="32"/>
        <v>83400</v>
      </c>
    </row>
    <row r="2068" spans="1:6" ht="38.25">
      <c r="A2068" s="390">
        <v>83401</v>
      </c>
      <c r="B2068" s="418" t="s">
        <v>8983</v>
      </c>
      <c r="C2068" s="420" t="s">
        <v>89</v>
      </c>
      <c r="D2068" s="423">
        <v>127.43</v>
      </c>
      <c r="F2068" s="444" t="str">
        <f t="shared" si="32"/>
        <v>83401</v>
      </c>
    </row>
    <row r="2069" spans="1:6" ht="25.5">
      <c r="A2069" s="389">
        <v>83402</v>
      </c>
      <c r="B2069" s="419" t="s">
        <v>8984</v>
      </c>
      <c r="C2069" s="421" t="s">
        <v>89</v>
      </c>
      <c r="D2069" s="425">
        <v>36.42</v>
      </c>
      <c r="F2069" s="444" t="str">
        <f t="shared" si="32"/>
        <v>83402</v>
      </c>
    </row>
    <row r="2070" spans="1:6" ht="38.25">
      <c r="A2070" s="390">
        <v>83475</v>
      </c>
      <c r="B2070" s="418" t="s">
        <v>11993</v>
      </c>
      <c r="C2070" s="420" t="s">
        <v>89</v>
      </c>
      <c r="D2070" s="423">
        <v>265.32</v>
      </c>
      <c r="F2070" s="444" t="str">
        <f t="shared" si="32"/>
        <v>83475</v>
      </c>
    </row>
    <row r="2071" spans="1:6" ht="38.25">
      <c r="A2071" s="389">
        <v>83476</v>
      </c>
      <c r="B2071" s="419" t="s">
        <v>8985</v>
      </c>
      <c r="C2071" s="421" t="s">
        <v>89</v>
      </c>
      <c r="D2071" s="425">
        <v>88.62</v>
      </c>
      <c r="F2071" s="444" t="str">
        <f t="shared" si="32"/>
        <v>83476</v>
      </c>
    </row>
    <row r="2072" spans="1:6" ht="38.25">
      <c r="A2072" s="390">
        <v>83477</v>
      </c>
      <c r="B2072" s="418" t="s">
        <v>8986</v>
      </c>
      <c r="C2072" s="420" t="s">
        <v>89</v>
      </c>
      <c r="D2072" s="423">
        <v>110.3</v>
      </c>
      <c r="F2072" s="444" t="str">
        <f t="shared" si="32"/>
        <v>83477</v>
      </c>
    </row>
    <row r="2073" spans="1:6" ht="38.25">
      <c r="A2073" s="389">
        <v>83478</v>
      </c>
      <c r="B2073" s="419" t="s">
        <v>8987</v>
      </c>
      <c r="C2073" s="421" t="s">
        <v>89</v>
      </c>
      <c r="D2073" s="425">
        <v>186.7</v>
      </c>
      <c r="F2073" s="444" t="str">
        <f t="shared" si="32"/>
        <v>83478</v>
      </c>
    </row>
    <row r="2074" spans="1:6" ht="38.25">
      <c r="A2074" s="390">
        <v>83479</v>
      </c>
      <c r="B2074" s="418" t="s">
        <v>8988</v>
      </c>
      <c r="C2074" s="420" t="s">
        <v>89</v>
      </c>
      <c r="D2074" s="423">
        <v>120.5</v>
      </c>
      <c r="F2074" s="444" t="str">
        <f t="shared" si="32"/>
        <v>83479</v>
      </c>
    </row>
    <row r="2075" spans="1:6" ht="25.5">
      <c r="A2075" s="389">
        <v>83480</v>
      </c>
      <c r="B2075" s="419" t="s">
        <v>3282</v>
      </c>
      <c r="C2075" s="421" t="s">
        <v>89</v>
      </c>
      <c r="D2075" s="425">
        <v>60.2</v>
      </c>
      <c r="F2075" s="444" t="str">
        <f t="shared" si="32"/>
        <v>83480</v>
      </c>
    </row>
    <row r="2076" spans="1:6" ht="25.5">
      <c r="A2076" s="390">
        <v>83481</v>
      </c>
      <c r="B2076" s="418" t="s">
        <v>3283</v>
      </c>
      <c r="C2076" s="420" t="s">
        <v>89</v>
      </c>
      <c r="D2076" s="423">
        <v>67.540000000000006</v>
      </c>
      <c r="F2076" s="444" t="str">
        <f t="shared" si="32"/>
        <v>83481</v>
      </c>
    </row>
    <row r="2077" spans="1:6" ht="38.25">
      <c r="A2077" s="389">
        <v>84225</v>
      </c>
      <c r="B2077" s="419" t="s">
        <v>11994</v>
      </c>
      <c r="C2077" s="421" t="s">
        <v>89</v>
      </c>
      <c r="D2077" s="425">
        <v>101.81</v>
      </c>
      <c r="F2077" s="444" t="str">
        <f t="shared" si="32"/>
        <v>84225</v>
      </c>
    </row>
    <row r="2078" spans="1:6">
      <c r="A2078" s="390">
        <v>176</v>
      </c>
      <c r="B2078" s="418" t="s">
        <v>520</v>
      </c>
      <c r="C2078" s="420"/>
      <c r="D2078" s="423"/>
      <c r="F2078" s="444" t="str">
        <f t="shared" si="32"/>
        <v>176</v>
      </c>
    </row>
    <row r="2079" spans="1:6">
      <c r="A2079" s="389">
        <v>73857</v>
      </c>
      <c r="B2079" s="419" t="s">
        <v>8989</v>
      </c>
      <c r="C2079" s="421"/>
      <c r="D2079" s="425"/>
      <c r="F2079" s="444" t="str">
        <f t="shared" si="32"/>
        <v>73857</v>
      </c>
    </row>
    <row r="2080" spans="1:6" ht="38.25">
      <c r="A2080" s="422" t="s">
        <v>4950</v>
      </c>
      <c r="B2080" s="418" t="s">
        <v>11995</v>
      </c>
      <c r="C2080" s="420" t="s">
        <v>89</v>
      </c>
      <c r="D2080" s="423">
        <v>7332.03</v>
      </c>
      <c r="F2080" s="444" t="str">
        <f t="shared" si="32"/>
        <v>73857/001</v>
      </c>
    </row>
    <row r="2081" spans="1:6" ht="38.25">
      <c r="A2081" s="424" t="s">
        <v>4951</v>
      </c>
      <c r="B2081" s="419" t="s">
        <v>11996</v>
      </c>
      <c r="C2081" s="421" t="s">
        <v>89</v>
      </c>
      <c r="D2081" s="425">
        <v>9466.24</v>
      </c>
      <c r="F2081" s="444" t="str">
        <f t="shared" si="32"/>
        <v>73857/002</v>
      </c>
    </row>
    <row r="2082" spans="1:6" ht="38.25">
      <c r="A2082" s="422" t="s">
        <v>4952</v>
      </c>
      <c r="B2082" s="418" t="s">
        <v>8990</v>
      </c>
      <c r="C2082" s="420" t="s">
        <v>89</v>
      </c>
      <c r="D2082" s="423">
        <v>10987.76</v>
      </c>
      <c r="F2082" s="444" t="str">
        <f t="shared" si="32"/>
        <v>73857/003</v>
      </c>
    </row>
    <row r="2083" spans="1:6" ht="38.25">
      <c r="A2083" s="424" t="s">
        <v>4953</v>
      </c>
      <c r="B2083" s="419" t="s">
        <v>8991</v>
      </c>
      <c r="C2083" s="421" t="s">
        <v>89</v>
      </c>
      <c r="D2083" s="425">
        <v>15788.18</v>
      </c>
      <c r="F2083" s="444" t="str">
        <f t="shared" si="32"/>
        <v>73857/004</v>
      </c>
    </row>
    <row r="2084" spans="1:6" ht="38.25">
      <c r="A2084" s="422" t="s">
        <v>4954</v>
      </c>
      <c r="B2084" s="418" t="s">
        <v>8992</v>
      </c>
      <c r="C2084" s="420" t="s">
        <v>89</v>
      </c>
      <c r="D2084" s="423">
        <v>19428.29</v>
      </c>
      <c r="F2084" s="444" t="str">
        <f t="shared" si="32"/>
        <v>73857/005</v>
      </c>
    </row>
    <row r="2085" spans="1:6" ht="38.25">
      <c r="A2085" s="424" t="s">
        <v>4955</v>
      </c>
      <c r="B2085" s="419" t="s">
        <v>8993</v>
      </c>
      <c r="C2085" s="421" t="s">
        <v>89</v>
      </c>
      <c r="D2085" s="425">
        <v>29047.43</v>
      </c>
      <c r="F2085" s="444" t="str">
        <f t="shared" si="32"/>
        <v>73857/006</v>
      </c>
    </row>
    <row r="2086" spans="1:6" ht="38.25">
      <c r="A2086" s="422" t="s">
        <v>4956</v>
      </c>
      <c r="B2086" s="418" t="s">
        <v>11997</v>
      </c>
      <c r="C2086" s="420" t="s">
        <v>89</v>
      </c>
      <c r="D2086" s="423">
        <v>4901.29</v>
      </c>
      <c r="F2086" s="444" t="str">
        <f t="shared" si="32"/>
        <v>73857/007</v>
      </c>
    </row>
    <row r="2087" spans="1:6" ht="38.25">
      <c r="A2087" s="424" t="s">
        <v>4957</v>
      </c>
      <c r="B2087" s="419" t="s">
        <v>11998</v>
      </c>
      <c r="C2087" s="421" t="s">
        <v>89</v>
      </c>
      <c r="D2087" s="425">
        <v>5720.3</v>
      </c>
      <c r="F2087" s="444" t="str">
        <f t="shared" si="32"/>
        <v>73857/008</v>
      </c>
    </row>
    <row r="2088" spans="1:6" ht="38.25">
      <c r="A2088" s="422" t="s">
        <v>4958</v>
      </c>
      <c r="B2088" s="418" t="s">
        <v>8994</v>
      </c>
      <c r="C2088" s="420" t="s">
        <v>89</v>
      </c>
      <c r="D2088" s="423">
        <v>51327.17</v>
      </c>
      <c r="F2088" s="444" t="str">
        <f t="shared" si="32"/>
        <v>73857/009</v>
      </c>
    </row>
    <row r="2089" spans="1:6" ht="38.25">
      <c r="A2089" s="424" t="s">
        <v>4959</v>
      </c>
      <c r="B2089" s="419" t="s">
        <v>8995</v>
      </c>
      <c r="C2089" s="421" t="s">
        <v>89</v>
      </c>
      <c r="D2089" s="425">
        <v>75802.649999999994</v>
      </c>
      <c r="F2089" s="444" t="str">
        <f t="shared" si="32"/>
        <v>73857/010</v>
      </c>
    </row>
    <row r="2090" spans="1:6">
      <c r="A2090" s="390">
        <v>178</v>
      </c>
      <c r="B2090" s="418" t="s">
        <v>3284</v>
      </c>
      <c r="C2090" s="420"/>
      <c r="D2090" s="423"/>
      <c r="F2090" s="444" t="str">
        <f t="shared" si="32"/>
        <v>178</v>
      </c>
    </row>
    <row r="2091" spans="1:6">
      <c r="A2091" s="389">
        <v>74027</v>
      </c>
      <c r="B2091" s="419" t="s">
        <v>8996</v>
      </c>
      <c r="C2091" s="421"/>
      <c r="D2091" s="425"/>
      <c r="F2091" s="444" t="str">
        <f t="shared" si="32"/>
        <v>74027</v>
      </c>
    </row>
    <row r="2092" spans="1:6" ht="25.5">
      <c r="A2092" s="422" t="s">
        <v>4960</v>
      </c>
      <c r="B2092" s="418" t="s">
        <v>3285</v>
      </c>
      <c r="C2092" s="420" t="s">
        <v>19</v>
      </c>
      <c r="D2092" s="423">
        <v>6.1</v>
      </c>
      <c r="F2092" s="444" t="str">
        <f t="shared" si="32"/>
        <v>74027/001</v>
      </c>
    </row>
    <row r="2093" spans="1:6">
      <c r="A2093" s="424" t="s">
        <v>4961</v>
      </c>
      <c r="B2093" s="419" t="s">
        <v>3286</v>
      </c>
      <c r="C2093" s="421" t="s">
        <v>19</v>
      </c>
      <c r="D2093" s="425">
        <v>2.2999999999999998</v>
      </c>
      <c r="F2093" s="444" t="str">
        <f t="shared" si="32"/>
        <v>74027/002</v>
      </c>
    </row>
    <row r="2094" spans="1:6" ht="25.5">
      <c r="A2094" s="422" t="s">
        <v>4962</v>
      </c>
      <c r="B2094" s="418" t="s">
        <v>3287</v>
      </c>
      <c r="C2094" s="420" t="s">
        <v>19</v>
      </c>
      <c r="D2094" s="423">
        <v>3.05</v>
      </c>
      <c r="F2094" s="444" t="str">
        <f t="shared" si="32"/>
        <v>74027/003</v>
      </c>
    </row>
    <row r="2095" spans="1:6" ht="25.5">
      <c r="A2095" s="424" t="s">
        <v>4963</v>
      </c>
      <c r="B2095" s="419" t="s">
        <v>4350</v>
      </c>
      <c r="C2095" s="421" t="s">
        <v>19</v>
      </c>
      <c r="D2095" s="425">
        <v>78.319999999999993</v>
      </c>
      <c r="F2095" s="444" t="str">
        <f t="shared" si="32"/>
        <v>74027/004</v>
      </c>
    </row>
    <row r="2096" spans="1:6" ht="25.5">
      <c r="A2096" s="422" t="s">
        <v>4964</v>
      </c>
      <c r="B2096" s="418" t="s">
        <v>3288</v>
      </c>
      <c r="C2096" s="420" t="s">
        <v>2777</v>
      </c>
      <c r="D2096" s="423">
        <v>89.78</v>
      </c>
      <c r="F2096" s="444" t="str">
        <f t="shared" si="32"/>
        <v>74027/005</v>
      </c>
    </row>
    <row r="2097" spans="1:6">
      <c r="A2097" s="389">
        <v>74028</v>
      </c>
      <c r="B2097" s="419" t="s">
        <v>8997</v>
      </c>
      <c r="C2097" s="421"/>
      <c r="D2097" s="425"/>
      <c r="F2097" s="444" t="str">
        <f t="shared" si="32"/>
        <v>74028</v>
      </c>
    </row>
    <row r="2098" spans="1:6" ht="25.5">
      <c r="A2098" s="422" t="s">
        <v>4965</v>
      </c>
      <c r="B2098" s="418" t="s">
        <v>3289</v>
      </c>
      <c r="C2098" s="420" t="s">
        <v>19</v>
      </c>
      <c r="D2098" s="423">
        <v>3.02</v>
      </c>
      <c r="F2098" s="444" t="str">
        <f t="shared" si="32"/>
        <v>74028/001</v>
      </c>
    </row>
    <row r="2099" spans="1:6" ht="25.5">
      <c r="A2099" s="424" t="s">
        <v>4966</v>
      </c>
      <c r="B2099" s="419" t="s">
        <v>3290</v>
      </c>
      <c r="C2099" s="421" t="s">
        <v>19</v>
      </c>
      <c r="D2099" s="425">
        <v>1.06</v>
      </c>
      <c r="F2099" s="444" t="str">
        <f t="shared" si="32"/>
        <v>74028/002</v>
      </c>
    </row>
    <row r="2100" spans="1:6" ht="25.5">
      <c r="A2100" s="422" t="s">
        <v>4967</v>
      </c>
      <c r="B2100" s="418" t="s">
        <v>8998</v>
      </c>
      <c r="C2100" s="420" t="s">
        <v>19</v>
      </c>
      <c r="D2100" s="423">
        <v>25.64</v>
      </c>
      <c r="F2100" s="444" t="str">
        <f t="shared" si="32"/>
        <v>74028/003</v>
      </c>
    </row>
    <row r="2101" spans="1:6" ht="25.5">
      <c r="A2101" s="424" t="s">
        <v>4968</v>
      </c>
      <c r="B2101" s="419" t="s">
        <v>3291</v>
      </c>
      <c r="C2101" s="421" t="s">
        <v>2777</v>
      </c>
      <c r="D2101" s="425">
        <v>29.73</v>
      </c>
      <c r="F2101" s="444" t="str">
        <f t="shared" si="32"/>
        <v>74028/004</v>
      </c>
    </row>
    <row r="2102" spans="1:6">
      <c r="A2102" s="390">
        <v>243</v>
      </c>
      <c r="B2102" s="418" t="s">
        <v>3292</v>
      </c>
      <c r="C2102" s="420"/>
      <c r="D2102" s="423"/>
      <c r="F2102" s="444" t="str">
        <f t="shared" si="32"/>
        <v>243</v>
      </c>
    </row>
    <row r="2103" spans="1:6">
      <c r="A2103" s="389">
        <v>8260</v>
      </c>
      <c r="B2103" s="419" t="s">
        <v>3293</v>
      </c>
      <c r="C2103" s="421" t="s">
        <v>89</v>
      </c>
      <c r="D2103" s="425">
        <v>2534.6799999999998</v>
      </c>
      <c r="F2103" s="444" t="str">
        <f t="shared" si="32"/>
        <v>8260</v>
      </c>
    </row>
    <row r="2104" spans="1:6">
      <c r="A2104" s="390">
        <v>68069</v>
      </c>
      <c r="B2104" s="418" t="s">
        <v>3294</v>
      </c>
      <c r="C2104" s="420" t="s">
        <v>89</v>
      </c>
      <c r="D2104" s="423">
        <v>36.11</v>
      </c>
      <c r="F2104" s="444" t="str">
        <f t="shared" si="32"/>
        <v>68069</v>
      </c>
    </row>
    <row r="2105" spans="1:6" ht="25.5">
      <c r="A2105" s="389">
        <v>68070</v>
      </c>
      <c r="B2105" s="419" t="s">
        <v>3295</v>
      </c>
      <c r="C2105" s="421" t="s">
        <v>86</v>
      </c>
      <c r="D2105" s="425">
        <v>46.26</v>
      </c>
      <c r="F2105" s="444" t="str">
        <f t="shared" si="32"/>
        <v>68070</v>
      </c>
    </row>
    <row r="2106" spans="1:6" ht="25.5">
      <c r="A2106" s="390">
        <v>72315</v>
      </c>
      <c r="B2106" s="418" t="s">
        <v>3296</v>
      </c>
      <c r="C2106" s="420" t="s">
        <v>89</v>
      </c>
      <c r="D2106" s="423">
        <v>20.059999999999999</v>
      </c>
      <c r="F2106" s="444" t="str">
        <f t="shared" si="32"/>
        <v>72315</v>
      </c>
    </row>
    <row r="2107" spans="1:6" ht="25.5">
      <c r="A2107" s="389">
        <v>72927</v>
      </c>
      <c r="B2107" s="419" t="s">
        <v>11999</v>
      </c>
      <c r="C2107" s="421" t="s">
        <v>86</v>
      </c>
      <c r="D2107" s="425">
        <v>27.49</v>
      </c>
      <c r="F2107" s="444" t="str">
        <f t="shared" si="32"/>
        <v>72927</v>
      </c>
    </row>
    <row r="2108" spans="1:6" ht="25.5">
      <c r="A2108" s="390">
        <v>72928</v>
      </c>
      <c r="B2108" s="418" t="s">
        <v>12000</v>
      </c>
      <c r="C2108" s="420" t="s">
        <v>86</v>
      </c>
      <c r="D2108" s="423">
        <v>33.93</v>
      </c>
      <c r="F2108" s="444" t="str">
        <f t="shared" si="32"/>
        <v>72928</v>
      </c>
    </row>
    <row r="2109" spans="1:6" ht="25.5">
      <c r="A2109" s="389">
        <v>72929</v>
      </c>
      <c r="B2109" s="419" t="s">
        <v>12001</v>
      </c>
      <c r="C2109" s="421" t="s">
        <v>86</v>
      </c>
      <c r="D2109" s="425">
        <v>39.03</v>
      </c>
      <c r="F2109" s="444" t="str">
        <f t="shared" si="32"/>
        <v>72929</v>
      </c>
    </row>
    <row r="2110" spans="1:6" ht="25.5">
      <c r="A2110" s="390">
        <v>72930</v>
      </c>
      <c r="B2110" s="418" t="s">
        <v>12002</v>
      </c>
      <c r="C2110" s="420" t="s">
        <v>86</v>
      </c>
      <c r="D2110" s="423">
        <v>47.26</v>
      </c>
      <c r="F2110" s="444" t="str">
        <f t="shared" si="32"/>
        <v>72930</v>
      </c>
    </row>
    <row r="2111" spans="1:6" ht="25.5">
      <c r="A2111" s="389">
        <v>72931</v>
      </c>
      <c r="B2111" s="419" t="s">
        <v>12003</v>
      </c>
      <c r="C2111" s="421" t="s">
        <v>86</v>
      </c>
      <c r="D2111" s="425">
        <v>59.3</v>
      </c>
      <c r="F2111" s="444" t="str">
        <f t="shared" si="32"/>
        <v>72931</v>
      </c>
    </row>
    <row r="2112" spans="1:6" ht="25.5">
      <c r="A2112" s="390">
        <v>72932</v>
      </c>
      <c r="B2112" s="418" t="s">
        <v>12004</v>
      </c>
      <c r="C2112" s="420" t="s">
        <v>86</v>
      </c>
      <c r="D2112" s="423">
        <v>71.239999999999995</v>
      </c>
      <c r="F2112" s="444" t="str">
        <f t="shared" si="32"/>
        <v>72932</v>
      </c>
    </row>
    <row r="2113" spans="1:6" ht="25.5">
      <c r="A2113" s="389">
        <v>83483</v>
      </c>
      <c r="B2113" s="419" t="s">
        <v>3297</v>
      </c>
      <c r="C2113" s="421" t="s">
        <v>89</v>
      </c>
      <c r="D2113" s="425">
        <v>43.82</v>
      </c>
      <c r="F2113" s="444" t="str">
        <f t="shared" si="32"/>
        <v>83483</v>
      </c>
    </row>
    <row r="2114" spans="1:6">
      <c r="A2114" s="390">
        <v>83484</v>
      </c>
      <c r="B2114" s="418" t="s">
        <v>3298</v>
      </c>
      <c r="C2114" s="420" t="s">
        <v>89</v>
      </c>
      <c r="D2114" s="423">
        <v>47.97</v>
      </c>
      <c r="F2114" s="444" t="str">
        <f t="shared" si="32"/>
        <v>83484</v>
      </c>
    </row>
    <row r="2115" spans="1:6">
      <c r="A2115" s="389">
        <v>83485</v>
      </c>
      <c r="B2115" s="419" t="s">
        <v>3299</v>
      </c>
      <c r="C2115" s="421" t="s">
        <v>89</v>
      </c>
      <c r="D2115" s="425">
        <v>32.07</v>
      </c>
      <c r="F2115" s="444" t="str">
        <f t="shared" si="32"/>
        <v>83485</v>
      </c>
    </row>
    <row r="2116" spans="1:6" ht="38.25">
      <c r="A2116" s="390">
        <v>83638</v>
      </c>
      <c r="B2116" s="418" t="s">
        <v>8999</v>
      </c>
      <c r="C2116" s="420" t="s">
        <v>89</v>
      </c>
      <c r="D2116" s="423">
        <v>281.93</v>
      </c>
      <c r="F2116" s="444" t="str">
        <f t="shared" si="32"/>
        <v>83638</v>
      </c>
    </row>
    <row r="2117" spans="1:6" ht="25.5">
      <c r="A2117" s="389">
        <v>83641</v>
      </c>
      <c r="B2117" s="419" t="s">
        <v>3300</v>
      </c>
      <c r="C2117" s="421" t="s">
        <v>89</v>
      </c>
      <c r="D2117" s="425">
        <v>320.2</v>
      </c>
      <c r="F2117" s="444" t="str">
        <f t="shared" si="32"/>
        <v>83641</v>
      </c>
    </row>
    <row r="2118" spans="1:6">
      <c r="A2118" s="390">
        <v>244</v>
      </c>
      <c r="B2118" s="418" t="s">
        <v>3301</v>
      </c>
      <c r="C2118" s="420"/>
      <c r="D2118" s="423"/>
      <c r="F2118" s="444" t="str">
        <f t="shared" ref="F2118:F2181" si="33">TRIM(A2118)</f>
        <v>244</v>
      </c>
    </row>
    <row r="2119" spans="1:6" ht="25.5">
      <c r="A2119" s="389">
        <v>9535</v>
      </c>
      <c r="B2119" s="419" t="s">
        <v>9000</v>
      </c>
      <c r="C2119" s="421" t="s">
        <v>89</v>
      </c>
      <c r="D2119" s="425">
        <v>46.3</v>
      </c>
      <c r="F2119" s="444" t="str">
        <f t="shared" si="33"/>
        <v>9535</v>
      </c>
    </row>
    <row r="2120" spans="1:6">
      <c r="A2120" s="390">
        <v>270</v>
      </c>
      <c r="B2120" s="418" t="s">
        <v>9001</v>
      </c>
      <c r="C2120" s="420"/>
      <c r="D2120" s="423"/>
      <c r="F2120" s="444" t="str">
        <f t="shared" si="33"/>
        <v>270</v>
      </c>
    </row>
    <row r="2121" spans="1:6" ht="38.25">
      <c r="A2121" s="389">
        <v>72322</v>
      </c>
      <c r="B2121" s="419" t="s">
        <v>9002</v>
      </c>
      <c r="C2121" s="421" t="s">
        <v>89</v>
      </c>
      <c r="D2121" s="425">
        <v>293.76</v>
      </c>
      <c r="F2121" s="444" t="str">
        <f t="shared" si="33"/>
        <v>72322</v>
      </c>
    </row>
    <row r="2122" spans="1:6" ht="25.5">
      <c r="A2122" s="390">
        <v>72326</v>
      </c>
      <c r="B2122" s="418" t="s">
        <v>9003</v>
      </c>
      <c r="C2122" s="420" t="s">
        <v>89</v>
      </c>
      <c r="D2122" s="423">
        <v>359.97</v>
      </c>
      <c r="F2122" s="444" t="str">
        <f t="shared" si="33"/>
        <v>72326</v>
      </c>
    </row>
    <row r="2123" spans="1:6" ht="25.5">
      <c r="A2123" s="389">
        <v>72327</v>
      </c>
      <c r="B2123" s="419" t="s">
        <v>12005</v>
      </c>
      <c r="C2123" s="421" t="s">
        <v>89</v>
      </c>
      <c r="D2123" s="425">
        <v>4.22</v>
      </c>
      <c r="F2123" s="444" t="str">
        <f t="shared" si="33"/>
        <v>72327</v>
      </c>
    </row>
    <row r="2124" spans="1:6" ht="25.5">
      <c r="A2124" s="390">
        <v>72328</v>
      </c>
      <c r="B2124" s="418" t="s">
        <v>9004</v>
      </c>
      <c r="C2124" s="420" t="s">
        <v>89</v>
      </c>
      <c r="D2124" s="423">
        <v>4.55</v>
      </c>
      <c r="F2124" s="444" t="str">
        <f t="shared" si="33"/>
        <v>72328</v>
      </c>
    </row>
    <row r="2125" spans="1:6" ht="25.5">
      <c r="A2125" s="389">
        <v>72330</v>
      </c>
      <c r="B2125" s="419" t="s">
        <v>3303</v>
      </c>
      <c r="C2125" s="421" t="s">
        <v>89</v>
      </c>
      <c r="D2125" s="425">
        <v>20.96</v>
      </c>
      <c r="F2125" s="444" t="str">
        <f t="shared" si="33"/>
        <v>72330</v>
      </c>
    </row>
    <row r="2126" spans="1:6">
      <c r="A2126" s="390">
        <v>73780</v>
      </c>
      <c r="B2126" s="418" t="s">
        <v>640</v>
      </c>
      <c r="C2126" s="420"/>
      <c r="D2126" s="423"/>
      <c r="F2126" s="444" t="str">
        <f t="shared" si="33"/>
        <v>73780</v>
      </c>
    </row>
    <row r="2127" spans="1:6" ht="38.25">
      <c r="A2127" s="424" t="s">
        <v>4969</v>
      </c>
      <c r="B2127" s="419" t="s">
        <v>9005</v>
      </c>
      <c r="C2127" s="421" t="s">
        <v>89</v>
      </c>
      <c r="D2127" s="425">
        <v>248.12</v>
      </c>
      <c r="F2127" s="444" t="str">
        <f t="shared" si="33"/>
        <v>73780/001</v>
      </c>
    </row>
    <row r="2128" spans="1:6" ht="25.5">
      <c r="A2128" s="422" t="s">
        <v>4970</v>
      </c>
      <c r="B2128" s="418" t="s">
        <v>3304</v>
      </c>
      <c r="C2128" s="420" t="s">
        <v>89</v>
      </c>
      <c r="D2128" s="423">
        <v>155.18</v>
      </c>
      <c r="F2128" s="444" t="str">
        <f t="shared" si="33"/>
        <v>73780/002</v>
      </c>
    </row>
    <row r="2129" spans="1:6" ht="25.5">
      <c r="A2129" s="424" t="s">
        <v>4971</v>
      </c>
      <c r="B2129" s="419" t="s">
        <v>3305</v>
      </c>
      <c r="C2129" s="421" t="s">
        <v>89</v>
      </c>
      <c r="D2129" s="425">
        <v>246.45</v>
      </c>
      <c r="F2129" s="444" t="str">
        <f t="shared" si="33"/>
        <v>73780/003</v>
      </c>
    </row>
    <row r="2130" spans="1:6" ht="25.5">
      <c r="A2130" s="422" t="s">
        <v>4972</v>
      </c>
      <c r="B2130" s="418" t="s">
        <v>3306</v>
      </c>
      <c r="C2130" s="420" t="s">
        <v>89</v>
      </c>
      <c r="D2130" s="423">
        <v>552.79999999999995</v>
      </c>
      <c r="F2130" s="444" t="str">
        <f t="shared" si="33"/>
        <v>73780/004</v>
      </c>
    </row>
    <row r="2131" spans="1:6" ht="25.5">
      <c r="A2131" s="389">
        <v>83482</v>
      </c>
      <c r="B2131" s="419" t="s">
        <v>3307</v>
      </c>
      <c r="C2131" s="421" t="s">
        <v>89</v>
      </c>
      <c r="D2131" s="425">
        <v>16.96</v>
      </c>
      <c r="F2131" s="444" t="str">
        <f t="shared" si="33"/>
        <v>83482</v>
      </c>
    </row>
    <row r="2132" spans="1:6">
      <c r="A2132" s="390">
        <v>83487</v>
      </c>
      <c r="B2132" s="418" t="s">
        <v>3308</v>
      </c>
      <c r="C2132" s="420" t="s">
        <v>89</v>
      </c>
      <c r="D2132" s="423">
        <v>63.47</v>
      </c>
      <c r="F2132" s="444" t="str">
        <f t="shared" si="33"/>
        <v>83487</v>
      </c>
    </row>
    <row r="2133" spans="1:6" ht="38.25">
      <c r="A2133" s="389">
        <v>83488</v>
      </c>
      <c r="B2133" s="419" t="s">
        <v>12006</v>
      </c>
      <c r="C2133" s="421" t="s">
        <v>89</v>
      </c>
      <c r="D2133" s="425">
        <v>1774.86</v>
      </c>
      <c r="F2133" s="444" t="str">
        <f t="shared" si="33"/>
        <v>83488</v>
      </c>
    </row>
    <row r="2134" spans="1:6" ht="38.25">
      <c r="A2134" s="390">
        <v>83489</v>
      </c>
      <c r="B2134" s="418" t="s">
        <v>9006</v>
      </c>
      <c r="C2134" s="420" t="s">
        <v>89</v>
      </c>
      <c r="D2134" s="423">
        <v>1927.89</v>
      </c>
      <c r="F2134" s="444" t="str">
        <f t="shared" si="33"/>
        <v>83489</v>
      </c>
    </row>
    <row r="2135" spans="1:6" ht="25.5">
      <c r="A2135" s="389">
        <v>83490</v>
      </c>
      <c r="B2135" s="419" t="s">
        <v>3309</v>
      </c>
      <c r="C2135" s="421" t="s">
        <v>89</v>
      </c>
      <c r="D2135" s="425">
        <v>152.85</v>
      </c>
      <c r="F2135" s="444" t="str">
        <f t="shared" si="33"/>
        <v>83490</v>
      </c>
    </row>
    <row r="2136" spans="1:6" ht="25.5">
      <c r="A2136" s="390">
        <v>83491</v>
      </c>
      <c r="B2136" s="418" t="s">
        <v>9007</v>
      </c>
      <c r="C2136" s="420" t="s">
        <v>89</v>
      </c>
      <c r="D2136" s="423">
        <v>602.08000000000004</v>
      </c>
      <c r="F2136" s="444" t="str">
        <f t="shared" si="33"/>
        <v>83491</v>
      </c>
    </row>
    <row r="2137" spans="1:6" ht="25.5">
      <c r="A2137" s="389">
        <v>83492</v>
      </c>
      <c r="B2137" s="419" t="s">
        <v>9008</v>
      </c>
      <c r="C2137" s="421" t="s">
        <v>89</v>
      </c>
      <c r="D2137" s="425">
        <v>585.09</v>
      </c>
      <c r="F2137" s="444" t="str">
        <f t="shared" si="33"/>
        <v>83492</v>
      </c>
    </row>
    <row r="2138" spans="1:6" ht="25.5">
      <c r="A2138" s="390">
        <v>83493</v>
      </c>
      <c r="B2138" s="418" t="s">
        <v>3310</v>
      </c>
      <c r="C2138" s="420" t="s">
        <v>89</v>
      </c>
      <c r="D2138" s="423">
        <v>20.96</v>
      </c>
      <c r="F2138" s="444" t="str">
        <f t="shared" si="33"/>
        <v>83493</v>
      </c>
    </row>
    <row r="2139" spans="1:6">
      <c r="A2139" s="389">
        <v>85195</v>
      </c>
      <c r="B2139" s="419" t="s">
        <v>9009</v>
      </c>
      <c r="C2139" s="421" t="s">
        <v>89</v>
      </c>
      <c r="D2139" s="425">
        <v>60.43</v>
      </c>
      <c r="F2139" s="444" t="str">
        <f t="shared" si="33"/>
        <v>85195</v>
      </c>
    </row>
    <row r="2140" spans="1:6" ht="25.5">
      <c r="A2140" s="390">
        <v>88547</v>
      </c>
      <c r="B2140" s="418" t="s">
        <v>4110</v>
      </c>
      <c r="C2140" s="420" t="s">
        <v>89</v>
      </c>
      <c r="D2140" s="423">
        <v>61.99</v>
      </c>
      <c r="F2140" s="444" t="str">
        <f t="shared" si="33"/>
        <v>88547</v>
      </c>
    </row>
    <row r="2141" spans="1:6">
      <c r="A2141" s="424" t="s">
        <v>4094</v>
      </c>
      <c r="B2141" s="419" t="s">
        <v>3311</v>
      </c>
      <c r="C2141" s="421"/>
      <c r="D2141" s="425"/>
      <c r="F2141" s="444" t="str">
        <f t="shared" si="33"/>
        <v>INES</v>
      </c>
    </row>
    <row r="2142" spans="1:6">
      <c r="A2142" s="390">
        <v>186</v>
      </c>
      <c r="B2142" s="418" t="s">
        <v>3312</v>
      </c>
      <c r="C2142" s="420"/>
      <c r="D2142" s="423"/>
      <c r="F2142" s="444" t="str">
        <f t="shared" si="33"/>
        <v>186</v>
      </c>
    </row>
    <row r="2143" spans="1:6" ht="63.75">
      <c r="A2143" s="389">
        <v>72283</v>
      </c>
      <c r="B2143" s="419" t="s">
        <v>9010</v>
      </c>
      <c r="C2143" s="421" t="s">
        <v>89</v>
      </c>
      <c r="D2143" s="425">
        <v>702.56</v>
      </c>
      <c r="F2143" s="444" t="str">
        <f t="shared" si="33"/>
        <v>72283</v>
      </c>
    </row>
    <row r="2144" spans="1:6" ht="63.75">
      <c r="A2144" s="390">
        <v>72284</v>
      </c>
      <c r="B2144" s="418" t="s">
        <v>9011</v>
      </c>
      <c r="C2144" s="420" t="s">
        <v>89</v>
      </c>
      <c r="D2144" s="423">
        <v>1104.96</v>
      </c>
      <c r="F2144" s="444" t="str">
        <f t="shared" si="33"/>
        <v>72284</v>
      </c>
    </row>
    <row r="2145" spans="1:6" ht="25.5">
      <c r="A2145" s="389">
        <v>72287</v>
      </c>
      <c r="B2145" s="419" t="s">
        <v>3313</v>
      </c>
      <c r="C2145" s="421" t="s">
        <v>89</v>
      </c>
      <c r="D2145" s="425">
        <v>228.05</v>
      </c>
      <c r="F2145" s="444" t="str">
        <f t="shared" si="33"/>
        <v>72287</v>
      </c>
    </row>
    <row r="2146" spans="1:6" ht="25.5">
      <c r="A2146" s="390">
        <v>72288</v>
      </c>
      <c r="B2146" s="418" t="s">
        <v>3314</v>
      </c>
      <c r="C2146" s="420" t="s">
        <v>89</v>
      </c>
      <c r="D2146" s="423">
        <v>290.98</v>
      </c>
      <c r="F2146" s="444" t="str">
        <f t="shared" si="33"/>
        <v>72288</v>
      </c>
    </row>
    <row r="2147" spans="1:6">
      <c r="A2147" s="389">
        <v>72553</v>
      </c>
      <c r="B2147" s="419" t="s">
        <v>3315</v>
      </c>
      <c r="C2147" s="421" t="s">
        <v>89</v>
      </c>
      <c r="D2147" s="425">
        <v>120.72</v>
      </c>
      <c r="F2147" s="444" t="str">
        <f t="shared" si="33"/>
        <v>72553</v>
      </c>
    </row>
    <row r="2148" spans="1:6">
      <c r="A2148" s="390">
        <v>72554</v>
      </c>
      <c r="B2148" s="418" t="s">
        <v>3316</v>
      </c>
      <c r="C2148" s="420" t="s">
        <v>89</v>
      </c>
      <c r="D2148" s="423">
        <v>465.48</v>
      </c>
      <c r="F2148" s="444" t="str">
        <f t="shared" si="33"/>
        <v>72554</v>
      </c>
    </row>
    <row r="2149" spans="1:6">
      <c r="A2149" s="389">
        <v>73775</v>
      </c>
      <c r="B2149" s="419" t="s">
        <v>9012</v>
      </c>
      <c r="C2149" s="421"/>
      <c r="D2149" s="425"/>
      <c r="F2149" s="444" t="str">
        <f t="shared" si="33"/>
        <v>73775</v>
      </c>
    </row>
    <row r="2150" spans="1:6" ht="25.5">
      <c r="A2150" s="422" t="s">
        <v>4973</v>
      </c>
      <c r="B2150" s="418" t="s">
        <v>3317</v>
      </c>
      <c r="C2150" s="420" t="s">
        <v>89</v>
      </c>
      <c r="D2150" s="423">
        <v>126.02</v>
      </c>
      <c r="F2150" s="444" t="str">
        <f t="shared" si="33"/>
        <v>73775/001</v>
      </c>
    </row>
    <row r="2151" spans="1:6" ht="38.25">
      <c r="A2151" s="424" t="s">
        <v>4974</v>
      </c>
      <c r="B2151" s="419" t="s">
        <v>9013</v>
      </c>
      <c r="C2151" s="421" t="s">
        <v>89</v>
      </c>
      <c r="D2151" s="425">
        <v>142.63999999999999</v>
      </c>
      <c r="F2151" s="444" t="str">
        <f t="shared" si="33"/>
        <v>73775/002</v>
      </c>
    </row>
    <row r="2152" spans="1:6" ht="25.5">
      <c r="A2152" s="390">
        <v>83633</v>
      </c>
      <c r="B2152" s="418" t="s">
        <v>3318</v>
      </c>
      <c r="C2152" s="420" t="s">
        <v>89</v>
      </c>
      <c r="D2152" s="423">
        <v>3405.26</v>
      </c>
      <c r="F2152" s="444" t="str">
        <f t="shared" si="33"/>
        <v>83633</v>
      </c>
    </row>
    <row r="2153" spans="1:6" ht="25.5">
      <c r="A2153" s="389">
        <v>83634</v>
      </c>
      <c r="B2153" s="419" t="s">
        <v>9014</v>
      </c>
      <c r="C2153" s="421" t="s">
        <v>89</v>
      </c>
      <c r="D2153" s="425">
        <v>387.07</v>
      </c>
      <c r="F2153" s="444" t="str">
        <f t="shared" si="33"/>
        <v>83634</v>
      </c>
    </row>
    <row r="2154" spans="1:6" ht="25.5">
      <c r="A2154" s="390">
        <v>83635</v>
      </c>
      <c r="B2154" s="418" t="s">
        <v>3319</v>
      </c>
      <c r="C2154" s="420" t="s">
        <v>89</v>
      </c>
      <c r="D2154" s="423">
        <v>153.13999999999999</v>
      </c>
      <c r="F2154" s="444" t="str">
        <f t="shared" si="33"/>
        <v>83635</v>
      </c>
    </row>
    <row r="2155" spans="1:6">
      <c r="A2155" s="389">
        <v>187</v>
      </c>
      <c r="B2155" s="419" t="s">
        <v>3320</v>
      </c>
      <c r="C2155" s="421"/>
      <c r="D2155" s="425"/>
      <c r="F2155" s="444" t="str">
        <f t="shared" si="33"/>
        <v>187</v>
      </c>
    </row>
    <row r="2156" spans="1:6" ht="25.5">
      <c r="A2156" s="390">
        <v>72337</v>
      </c>
      <c r="B2156" s="418" t="s">
        <v>9015</v>
      </c>
      <c r="C2156" s="420" t="s">
        <v>89</v>
      </c>
      <c r="D2156" s="423">
        <v>16.89</v>
      </c>
      <c r="F2156" s="444" t="str">
        <f t="shared" si="33"/>
        <v>72337</v>
      </c>
    </row>
    <row r="2157" spans="1:6" ht="25.5">
      <c r="A2157" s="389">
        <v>73688</v>
      </c>
      <c r="B2157" s="419" t="s">
        <v>9016</v>
      </c>
      <c r="C2157" s="421" t="s">
        <v>86</v>
      </c>
      <c r="D2157" s="425">
        <v>11.39</v>
      </c>
      <c r="F2157" s="444" t="str">
        <f t="shared" si="33"/>
        <v>73688</v>
      </c>
    </row>
    <row r="2158" spans="1:6" ht="25.5">
      <c r="A2158" s="390">
        <v>73689</v>
      </c>
      <c r="B2158" s="418" t="s">
        <v>9017</v>
      </c>
      <c r="C2158" s="420" t="s">
        <v>86</v>
      </c>
      <c r="D2158" s="423">
        <v>8.94</v>
      </c>
      <c r="F2158" s="444" t="str">
        <f t="shared" si="33"/>
        <v>73689</v>
      </c>
    </row>
    <row r="2159" spans="1:6" ht="25.5">
      <c r="A2159" s="389">
        <v>73690</v>
      </c>
      <c r="B2159" s="419" t="s">
        <v>9018</v>
      </c>
      <c r="C2159" s="421" t="s">
        <v>86</v>
      </c>
      <c r="D2159" s="425">
        <v>5.9</v>
      </c>
      <c r="F2159" s="444" t="str">
        <f t="shared" si="33"/>
        <v>73690</v>
      </c>
    </row>
    <row r="2160" spans="1:6">
      <c r="A2160" s="390">
        <v>73749</v>
      </c>
      <c r="B2160" s="418" t="s">
        <v>9019</v>
      </c>
      <c r="C2160" s="420"/>
      <c r="D2160" s="423"/>
      <c r="F2160" s="444" t="str">
        <f t="shared" si="33"/>
        <v>73749</v>
      </c>
    </row>
    <row r="2161" spans="1:6" ht="38.25">
      <c r="A2161" s="424" t="s">
        <v>4975</v>
      </c>
      <c r="B2161" s="419" t="s">
        <v>9020</v>
      </c>
      <c r="C2161" s="421" t="s">
        <v>89</v>
      </c>
      <c r="D2161" s="425">
        <v>149.11000000000001</v>
      </c>
      <c r="F2161" s="444" t="str">
        <f t="shared" si="33"/>
        <v>73749/001</v>
      </c>
    </row>
    <row r="2162" spans="1:6" ht="38.25">
      <c r="A2162" s="422" t="s">
        <v>4976</v>
      </c>
      <c r="B2162" s="418" t="s">
        <v>9021</v>
      </c>
      <c r="C2162" s="420" t="s">
        <v>89</v>
      </c>
      <c r="D2162" s="423">
        <v>276.85000000000002</v>
      </c>
      <c r="F2162" s="444" t="str">
        <f t="shared" si="33"/>
        <v>73749/002</v>
      </c>
    </row>
    <row r="2163" spans="1:6" ht="38.25">
      <c r="A2163" s="424" t="s">
        <v>4977</v>
      </c>
      <c r="B2163" s="419" t="s">
        <v>9022</v>
      </c>
      <c r="C2163" s="421" t="s">
        <v>89</v>
      </c>
      <c r="D2163" s="425">
        <v>900.75</v>
      </c>
      <c r="F2163" s="444" t="str">
        <f t="shared" si="33"/>
        <v>73749/003</v>
      </c>
    </row>
    <row r="2164" spans="1:6">
      <c r="A2164" s="390">
        <v>73768</v>
      </c>
      <c r="B2164" s="418" t="s">
        <v>9023</v>
      </c>
      <c r="C2164" s="420"/>
      <c r="D2164" s="423"/>
      <c r="F2164" s="444" t="str">
        <f t="shared" si="33"/>
        <v>73768</v>
      </c>
    </row>
    <row r="2165" spans="1:6" ht="25.5">
      <c r="A2165" s="424" t="s">
        <v>4978</v>
      </c>
      <c r="B2165" s="419" t="s">
        <v>9024</v>
      </c>
      <c r="C2165" s="421" t="s">
        <v>86</v>
      </c>
      <c r="D2165" s="425">
        <v>1.32</v>
      </c>
      <c r="F2165" s="444" t="str">
        <f t="shared" si="33"/>
        <v>73768/001</v>
      </c>
    </row>
    <row r="2166" spans="1:6" ht="25.5">
      <c r="A2166" s="422" t="s">
        <v>4979</v>
      </c>
      <c r="B2166" s="418" t="s">
        <v>9025</v>
      </c>
      <c r="C2166" s="420" t="s">
        <v>86</v>
      </c>
      <c r="D2166" s="423">
        <v>2.39</v>
      </c>
      <c r="F2166" s="444" t="str">
        <f t="shared" si="33"/>
        <v>73768/002</v>
      </c>
    </row>
    <row r="2167" spans="1:6" ht="25.5">
      <c r="A2167" s="424" t="s">
        <v>4980</v>
      </c>
      <c r="B2167" s="419" t="s">
        <v>9026</v>
      </c>
      <c r="C2167" s="421" t="s">
        <v>86</v>
      </c>
      <c r="D2167" s="425">
        <v>4.41</v>
      </c>
      <c r="F2167" s="444" t="str">
        <f t="shared" si="33"/>
        <v>73768/003</v>
      </c>
    </row>
    <row r="2168" spans="1:6" ht="25.5">
      <c r="A2168" s="422" t="s">
        <v>4981</v>
      </c>
      <c r="B2168" s="418" t="s">
        <v>9027</v>
      </c>
      <c r="C2168" s="420" t="s">
        <v>86</v>
      </c>
      <c r="D2168" s="423">
        <v>6.39</v>
      </c>
      <c r="F2168" s="444" t="str">
        <f t="shared" si="33"/>
        <v>73768/004</v>
      </c>
    </row>
    <row r="2169" spans="1:6" ht="25.5">
      <c r="A2169" s="424" t="s">
        <v>4162</v>
      </c>
      <c r="B2169" s="419" t="s">
        <v>9028</v>
      </c>
      <c r="C2169" s="421" t="s">
        <v>86</v>
      </c>
      <c r="D2169" s="425">
        <v>8.4499999999999993</v>
      </c>
      <c r="F2169" s="444" t="str">
        <f t="shared" si="33"/>
        <v>73768/005</v>
      </c>
    </row>
    <row r="2170" spans="1:6" ht="25.5">
      <c r="A2170" s="422" t="s">
        <v>4163</v>
      </c>
      <c r="B2170" s="418" t="s">
        <v>9029</v>
      </c>
      <c r="C2170" s="420" t="s">
        <v>86</v>
      </c>
      <c r="D2170" s="423">
        <v>13.71</v>
      </c>
      <c r="F2170" s="444" t="str">
        <f t="shared" si="33"/>
        <v>73768/006</v>
      </c>
    </row>
    <row r="2171" spans="1:6" ht="25.5">
      <c r="A2171" s="424" t="s">
        <v>4164</v>
      </c>
      <c r="B2171" s="419" t="s">
        <v>9030</v>
      </c>
      <c r="C2171" s="421" t="s">
        <v>86</v>
      </c>
      <c r="D2171" s="425">
        <v>16.78</v>
      </c>
      <c r="F2171" s="444" t="str">
        <f t="shared" si="33"/>
        <v>73768/007</v>
      </c>
    </row>
    <row r="2172" spans="1:6" ht="25.5">
      <c r="A2172" s="422" t="s">
        <v>4982</v>
      </c>
      <c r="B2172" s="418" t="s">
        <v>9031</v>
      </c>
      <c r="C2172" s="420" t="s">
        <v>86</v>
      </c>
      <c r="D2172" s="423">
        <v>47.02</v>
      </c>
      <c r="F2172" s="444" t="str">
        <f t="shared" si="33"/>
        <v>73768/008</v>
      </c>
    </row>
    <row r="2173" spans="1:6" ht="25.5">
      <c r="A2173" s="424" t="s">
        <v>4983</v>
      </c>
      <c r="B2173" s="419" t="s">
        <v>3325</v>
      </c>
      <c r="C2173" s="421" t="s">
        <v>86</v>
      </c>
      <c r="D2173" s="425">
        <v>0.9</v>
      </c>
      <c r="F2173" s="444" t="str">
        <f t="shared" si="33"/>
        <v>73768/009</v>
      </c>
    </row>
    <row r="2174" spans="1:6" ht="25.5">
      <c r="A2174" s="422" t="s">
        <v>4984</v>
      </c>
      <c r="B2174" s="418" t="s">
        <v>9032</v>
      </c>
      <c r="C2174" s="420" t="s">
        <v>86</v>
      </c>
      <c r="D2174" s="423">
        <v>1.1399999999999999</v>
      </c>
      <c r="F2174" s="444" t="str">
        <f t="shared" si="33"/>
        <v>73768/010</v>
      </c>
    </row>
    <row r="2175" spans="1:6" ht="25.5">
      <c r="A2175" s="424" t="s">
        <v>4985</v>
      </c>
      <c r="B2175" s="419" t="s">
        <v>9033</v>
      </c>
      <c r="C2175" s="421" t="s">
        <v>86</v>
      </c>
      <c r="D2175" s="425">
        <v>1.43</v>
      </c>
      <c r="F2175" s="444" t="str">
        <f t="shared" si="33"/>
        <v>73768/011</v>
      </c>
    </row>
    <row r="2176" spans="1:6" ht="25.5">
      <c r="A2176" s="422" t="s">
        <v>4986</v>
      </c>
      <c r="B2176" s="418" t="s">
        <v>9034</v>
      </c>
      <c r="C2176" s="420" t="s">
        <v>86</v>
      </c>
      <c r="D2176" s="423">
        <v>1.72</v>
      </c>
      <c r="F2176" s="444" t="str">
        <f t="shared" si="33"/>
        <v>73768/012</v>
      </c>
    </row>
    <row r="2177" spans="1:6" ht="25.5">
      <c r="A2177" s="424" t="s">
        <v>4987</v>
      </c>
      <c r="B2177" s="419" t="s">
        <v>9035</v>
      </c>
      <c r="C2177" s="421" t="s">
        <v>86</v>
      </c>
      <c r="D2177" s="425">
        <v>2.0499999999999998</v>
      </c>
      <c r="F2177" s="444" t="str">
        <f t="shared" si="33"/>
        <v>73768/013</v>
      </c>
    </row>
    <row r="2178" spans="1:6" ht="25.5">
      <c r="A2178" s="422" t="s">
        <v>4988</v>
      </c>
      <c r="B2178" s="418" t="s">
        <v>9036</v>
      </c>
      <c r="C2178" s="420" t="s">
        <v>86</v>
      </c>
      <c r="D2178" s="423">
        <v>2.87</v>
      </c>
      <c r="F2178" s="444" t="str">
        <f t="shared" si="33"/>
        <v>73768/014</v>
      </c>
    </row>
    <row r="2179" spans="1:6" ht="25.5">
      <c r="A2179" s="389">
        <v>83366</v>
      </c>
      <c r="B2179" s="419" t="s">
        <v>9037</v>
      </c>
      <c r="C2179" s="421" t="s">
        <v>89</v>
      </c>
      <c r="D2179" s="425">
        <v>43.47</v>
      </c>
      <c r="F2179" s="444" t="str">
        <f t="shared" si="33"/>
        <v>83366</v>
      </c>
    </row>
    <row r="2180" spans="1:6" ht="25.5">
      <c r="A2180" s="390">
        <v>83367</v>
      </c>
      <c r="B2180" s="418" t="s">
        <v>9038</v>
      </c>
      <c r="C2180" s="420" t="s">
        <v>89</v>
      </c>
      <c r="D2180" s="423">
        <v>286.35000000000002</v>
      </c>
      <c r="F2180" s="444" t="str">
        <f t="shared" si="33"/>
        <v>83367</v>
      </c>
    </row>
    <row r="2181" spans="1:6" ht="25.5">
      <c r="A2181" s="389">
        <v>83368</v>
      </c>
      <c r="B2181" s="419" t="s">
        <v>12007</v>
      </c>
      <c r="C2181" s="421" t="s">
        <v>89</v>
      </c>
      <c r="D2181" s="425">
        <v>1039.1400000000001</v>
      </c>
      <c r="F2181" s="444" t="str">
        <f t="shared" si="33"/>
        <v>83368</v>
      </c>
    </row>
    <row r="2182" spans="1:6" ht="51">
      <c r="A2182" s="390">
        <v>83369</v>
      </c>
      <c r="B2182" s="418" t="s">
        <v>9039</v>
      </c>
      <c r="C2182" s="420" t="s">
        <v>89</v>
      </c>
      <c r="D2182" s="423">
        <v>197.22</v>
      </c>
      <c r="F2182" s="444" t="str">
        <f t="shared" ref="F2182:F2245" si="34">TRIM(A2182)</f>
        <v>83369</v>
      </c>
    </row>
    <row r="2183" spans="1:6" ht="51">
      <c r="A2183" s="389">
        <v>83370</v>
      </c>
      <c r="B2183" s="419" t="s">
        <v>9040</v>
      </c>
      <c r="C2183" s="421" t="s">
        <v>89</v>
      </c>
      <c r="D2183" s="425">
        <v>140.31</v>
      </c>
      <c r="F2183" s="444" t="str">
        <f t="shared" si="34"/>
        <v>83370</v>
      </c>
    </row>
    <row r="2184" spans="1:6" ht="51">
      <c r="A2184" s="390">
        <v>83371</v>
      </c>
      <c r="B2184" s="418" t="s">
        <v>9041</v>
      </c>
      <c r="C2184" s="420" t="s">
        <v>89</v>
      </c>
      <c r="D2184" s="423">
        <v>89.75</v>
      </c>
      <c r="F2184" s="444" t="str">
        <f t="shared" si="34"/>
        <v>83371</v>
      </c>
    </row>
    <row r="2185" spans="1:6" ht="25.5">
      <c r="A2185" s="389">
        <v>83639</v>
      </c>
      <c r="B2185" s="419" t="s">
        <v>9042</v>
      </c>
      <c r="C2185" s="421" t="s">
        <v>86</v>
      </c>
      <c r="D2185" s="425">
        <v>21.94</v>
      </c>
      <c r="F2185" s="444" t="str">
        <f t="shared" si="34"/>
        <v>83639</v>
      </c>
    </row>
    <row r="2186" spans="1:6" ht="38.25">
      <c r="A2186" s="390">
        <v>84676</v>
      </c>
      <c r="B2186" s="418" t="s">
        <v>9043</v>
      </c>
      <c r="C2186" s="420" t="s">
        <v>89</v>
      </c>
      <c r="D2186" s="423">
        <v>258.2</v>
      </c>
      <c r="F2186" s="444" t="str">
        <f t="shared" si="34"/>
        <v>84676</v>
      </c>
    </row>
    <row r="2187" spans="1:6" ht="25.5">
      <c r="A2187" s="389">
        <v>84796</v>
      </c>
      <c r="B2187" s="419" t="s">
        <v>9044</v>
      </c>
      <c r="C2187" s="421" t="s">
        <v>89</v>
      </c>
      <c r="D2187" s="425">
        <v>362.76</v>
      </c>
      <c r="F2187" s="444" t="str">
        <f t="shared" si="34"/>
        <v>84796</v>
      </c>
    </row>
    <row r="2188" spans="1:6" ht="25.5">
      <c r="A2188" s="390">
        <v>84798</v>
      </c>
      <c r="B2188" s="418" t="s">
        <v>9045</v>
      </c>
      <c r="C2188" s="420" t="s">
        <v>89</v>
      </c>
      <c r="D2188" s="423">
        <v>230.02</v>
      </c>
      <c r="F2188" s="444" t="str">
        <f t="shared" si="34"/>
        <v>84798</v>
      </c>
    </row>
    <row r="2189" spans="1:6">
      <c r="A2189" s="389">
        <v>190</v>
      </c>
      <c r="B2189" s="419" t="s">
        <v>3327</v>
      </c>
      <c r="C2189" s="421"/>
      <c r="D2189" s="425"/>
      <c r="F2189" s="444" t="str">
        <f t="shared" si="34"/>
        <v>190</v>
      </c>
    </row>
    <row r="2190" spans="1:6" ht="25.5">
      <c r="A2190" s="390">
        <v>83636</v>
      </c>
      <c r="B2190" s="418" t="s">
        <v>3328</v>
      </c>
      <c r="C2190" s="420" t="s">
        <v>82</v>
      </c>
      <c r="D2190" s="423">
        <v>169.01</v>
      </c>
      <c r="F2190" s="444" t="str">
        <f t="shared" si="34"/>
        <v>83636</v>
      </c>
    </row>
    <row r="2191" spans="1:6" ht="25.5">
      <c r="A2191" s="389">
        <v>83637</v>
      </c>
      <c r="B2191" s="419" t="s">
        <v>3329</v>
      </c>
      <c r="C2191" s="421" t="s">
        <v>82</v>
      </c>
      <c r="D2191" s="425">
        <v>165.14</v>
      </c>
      <c r="F2191" s="444" t="str">
        <f t="shared" si="34"/>
        <v>83637</v>
      </c>
    </row>
    <row r="2192" spans="1:6">
      <c r="A2192" s="390">
        <v>274</v>
      </c>
      <c r="B2192" s="418" t="s">
        <v>3330</v>
      </c>
      <c r="C2192" s="420"/>
      <c r="D2192" s="423"/>
      <c r="F2192" s="444" t="str">
        <f t="shared" si="34"/>
        <v>274</v>
      </c>
    </row>
    <row r="2193" spans="1:6">
      <c r="A2193" s="389">
        <v>74003</v>
      </c>
      <c r="B2193" s="419" t="s">
        <v>9046</v>
      </c>
      <c r="C2193" s="421"/>
      <c r="D2193" s="425"/>
      <c r="F2193" s="444" t="str">
        <f t="shared" si="34"/>
        <v>74003</v>
      </c>
    </row>
    <row r="2194" spans="1:6" ht="38.25">
      <c r="A2194" s="422" t="s">
        <v>4989</v>
      </c>
      <c r="B2194" s="418" t="s">
        <v>9047</v>
      </c>
      <c r="C2194" s="420" t="s">
        <v>89</v>
      </c>
      <c r="D2194" s="423">
        <v>3987.25</v>
      </c>
      <c r="F2194" s="444" t="str">
        <f t="shared" si="34"/>
        <v>74003/001</v>
      </c>
    </row>
    <row r="2195" spans="1:6" ht="25.5">
      <c r="A2195" s="389">
        <v>85120</v>
      </c>
      <c r="B2195" s="419" t="s">
        <v>9048</v>
      </c>
      <c r="C2195" s="421" t="s">
        <v>89</v>
      </c>
      <c r="D2195" s="425">
        <v>55.85</v>
      </c>
      <c r="F2195" s="444" t="str">
        <f t="shared" si="34"/>
        <v>85120</v>
      </c>
    </row>
    <row r="2196" spans="1:6">
      <c r="A2196" s="390">
        <v>312</v>
      </c>
      <c r="B2196" s="418" t="s">
        <v>3331</v>
      </c>
      <c r="C2196" s="420"/>
      <c r="D2196" s="423"/>
      <c r="F2196" s="444" t="str">
        <f t="shared" si="34"/>
        <v>312</v>
      </c>
    </row>
    <row r="2197" spans="1:6" ht="25.5">
      <c r="A2197" s="389">
        <v>83486</v>
      </c>
      <c r="B2197" s="419" t="s">
        <v>3302</v>
      </c>
      <c r="C2197" s="421" t="s">
        <v>89</v>
      </c>
      <c r="D2197" s="425">
        <v>798.41</v>
      </c>
      <c r="F2197" s="444" t="str">
        <f t="shared" si="34"/>
        <v>83486</v>
      </c>
    </row>
    <row r="2198" spans="1:6" ht="25.5">
      <c r="A2198" s="390">
        <v>83643</v>
      </c>
      <c r="B2198" s="418" t="s">
        <v>9049</v>
      </c>
      <c r="C2198" s="420" t="s">
        <v>89</v>
      </c>
      <c r="D2198" s="423">
        <v>2154.5100000000002</v>
      </c>
      <c r="F2198" s="444" t="str">
        <f t="shared" si="34"/>
        <v>83643</v>
      </c>
    </row>
    <row r="2199" spans="1:6">
      <c r="A2199" s="389">
        <v>83644</v>
      </c>
      <c r="B2199" s="419" t="s">
        <v>3332</v>
      </c>
      <c r="C2199" s="421" t="s">
        <v>89</v>
      </c>
      <c r="D2199" s="425">
        <v>3345.17</v>
      </c>
      <c r="F2199" s="444" t="str">
        <f t="shared" si="34"/>
        <v>83644</v>
      </c>
    </row>
    <row r="2200" spans="1:6">
      <c r="A2200" s="390">
        <v>83645</v>
      </c>
      <c r="B2200" s="418" t="s">
        <v>3333</v>
      </c>
      <c r="C2200" s="420" t="s">
        <v>89</v>
      </c>
      <c r="D2200" s="423">
        <v>1085.01</v>
      </c>
      <c r="F2200" s="444" t="str">
        <f t="shared" si="34"/>
        <v>83645</v>
      </c>
    </row>
    <row r="2201" spans="1:6" ht="25.5">
      <c r="A2201" s="389">
        <v>83646</v>
      </c>
      <c r="B2201" s="419" t="s">
        <v>3334</v>
      </c>
      <c r="C2201" s="421" t="s">
        <v>89</v>
      </c>
      <c r="D2201" s="425">
        <v>1254.3499999999999</v>
      </c>
      <c r="F2201" s="444" t="str">
        <f t="shared" si="34"/>
        <v>83646</v>
      </c>
    </row>
    <row r="2202" spans="1:6">
      <c r="A2202" s="390">
        <v>83647</v>
      </c>
      <c r="B2202" s="418" t="s">
        <v>3335</v>
      </c>
      <c r="C2202" s="420" t="s">
        <v>89</v>
      </c>
      <c r="D2202" s="423">
        <v>831.6</v>
      </c>
      <c r="F2202" s="444" t="str">
        <f t="shared" si="34"/>
        <v>83647</v>
      </c>
    </row>
    <row r="2203" spans="1:6">
      <c r="A2203" s="389">
        <v>83648</v>
      </c>
      <c r="B2203" s="419" t="s">
        <v>3336</v>
      </c>
      <c r="C2203" s="421" t="s">
        <v>89</v>
      </c>
      <c r="D2203" s="425">
        <v>545.29999999999995</v>
      </c>
      <c r="F2203" s="444" t="str">
        <f t="shared" si="34"/>
        <v>83648</v>
      </c>
    </row>
    <row r="2204" spans="1:6">
      <c r="A2204" s="390">
        <v>83649</v>
      </c>
      <c r="B2204" s="418" t="s">
        <v>3337</v>
      </c>
      <c r="C2204" s="420" t="s">
        <v>89</v>
      </c>
      <c r="D2204" s="423">
        <v>3318.02</v>
      </c>
      <c r="F2204" s="444" t="str">
        <f t="shared" si="34"/>
        <v>83649</v>
      </c>
    </row>
    <row r="2205" spans="1:6">
      <c r="A2205" s="389">
        <v>83650</v>
      </c>
      <c r="B2205" s="419" t="s">
        <v>3338</v>
      </c>
      <c r="C2205" s="421" t="s">
        <v>89</v>
      </c>
      <c r="D2205" s="425">
        <v>2811.19</v>
      </c>
      <c r="F2205" s="444" t="str">
        <f t="shared" si="34"/>
        <v>83650</v>
      </c>
    </row>
    <row r="2206" spans="1:6">
      <c r="A2206" s="422" t="s">
        <v>4095</v>
      </c>
      <c r="B2206" s="418" t="s">
        <v>3339</v>
      </c>
      <c r="C2206" s="420"/>
      <c r="D2206" s="423"/>
      <c r="F2206" s="444" t="str">
        <f t="shared" si="34"/>
        <v>INHI</v>
      </c>
    </row>
    <row r="2207" spans="1:6" ht="25.5">
      <c r="A2207" s="389">
        <v>179</v>
      </c>
      <c r="B2207" s="419" t="s">
        <v>3340</v>
      </c>
      <c r="C2207" s="421"/>
      <c r="D2207" s="425"/>
      <c r="F2207" s="444" t="str">
        <f t="shared" si="34"/>
        <v>179</v>
      </c>
    </row>
    <row r="2208" spans="1:6" ht="25.5">
      <c r="A2208" s="390">
        <v>73976</v>
      </c>
      <c r="B2208" s="418" t="s">
        <v>9050</v>
      </c>
      <c r="C2208" s="420"/>
      <c r="D2208" s="423"/>
      <c r="F2208" s="444" t="str">
        <f t="shared" si="34"/>
        <v>73976</v>
      </c>
    </row>
    <row r="2209" spans="1:6" ht="25.5">
      <c r="A2209" s="424" t="s">
        <v>4165</v>
      </c>
      <c r="B2209" s="419" t="s">
        <v>12008</v>
      </c>
      <c r="C2209" s="421" t="s">
        <v>86</v>
      </c>
      <c r="D2209" s="425">
        <v>13.87</v>
      </c>
      <c r="F2209" s="444" t="str">
        <f t="shared" si="34"/>
        <v>73976/002</v>
      </c>
    </row>
    <row r="2210" spans="1:6" ht="25.5">
      <c r="A2210" s="422" t="s">
        <v>4990</v>
      </c>
      <c r="B2210" s="418" t="s">
        <v>9051</v>
      </c>
      <c r="C2210" s="420" t="s">
        <v>86</v>
      </c>
      <c r="D2210" s="423">
        <v>18.5</v>
      </c>
      <c r="F2210" s="444" t="str">
        <f t="shared" si="34"/>
        <v>73976/003</v>
      </c>
    </row>
    <row r="2211" spans="1:6" ht="25.5">
      <c r="A2211" s="424" t="s">
        <v>4991</v>
      </c>
      <c r="B2211" s="419" t="s">
        <v>9052</v>
      </c>
      <c r="C2211" s="421" t="s">
        <v>86</v>
      </c>
      <c r="D2211" s="425">
        <v>47.94</v>
      </c>
      <c r="F2211" s="444" t="str">
        <f t="shared" si="34"/>
        <v>73976/004</v>
      </c>
    </row>
    <row r="2212" spans="1:6" ht="38.25">
      <c r="A2212" s="422" t="s">
        <v>4992</v>
      </c>
      <c r="B2212" s="418" t="s">
        <v>9053</v>
      </c>
      <c r="C2212" s="420" t="s">
        <v>86</v>
      </c>
      <c r="D2212" s="423">
        <v>66.709999999999994</v>
      </c>
      <c r="F2212" s="444" t="str">
        <f t="shared" si="34"/>
        <v>73976/005</v>
      </c>
    </row>
    <row r="2213" spans="1:6" ht="38.25">
      <c r="A2213" s="424" t="s">
        <v>4993</v>
      </c>
      <c r="B2213" s="419" t="s">
        <v>9054</v>
      </c>
      <c r="C2213" s="421" t="s">
        <v>86</v>
      </c>
      <c r="D2213" s="425">
        <v>72.89</v>
      </c>
      <c r="F2213" s="444" t="str">
        <f t="shared" si="34"/>
        <v>73976/006</v>
      </c>
    </row>
    <row r="2214" spans="1:6" ht="25.5">
      <c r="A2214" s="422" t="s">
        <v>4994</v>
      </c>
      <c r="B2214" s="418" t="s">
        <v>9055</v>
      </c>
      <c r="C2214" s="420" t="s">
        <v>86</v>
      </c>
      <c r="D2214" s="423">
        <v>92.86</v>
      </c>
      <c r="F2214" s="444" t="str">
        <f t="shared" si="34"/>
        <v>73976/007</v>
      </c>
    </row>
    <row r="2215" spans="1:6" ht="38.25">
      <c r="A2215" s="424" t="s">
        <v>4995</v>
      </c>
      <c r="B2215" s="419" t="s">
        <v>9056</v>
      </c>
      <c r="C2215" s="421" t="s">
        <v>86</v>
      </c>
      <c r="D2215" s="425">
        <v>114.89</v>
      </c>
      <c r="F2215" s="444" t="str">
        <f t="shared" si="34"/>
        <v>73976/008</v>
      </c>
    </row>
    <row r="2216" spans="1:6" ht="25.5">
      <c r="A2216" s="422" t="s">
        <v>4996</v>
      </c>
      <c r="B2216" s="418" t="s">
        <v>9057</v>
      </c>
      <c r="C2216" s="420" t="s">
        <v>86</v>
      </c>
      <c r="D2216" s="423">
        <v>123.6</v>
      </c>
      <c r="F2216" s="444" t="str">
        <f t="shared" si="34"/>
        <v>73976/009</v>
      </c>
    </row>
    <row r="2217" spans="1:6" ht="25.5">
      <c r="A2217" s="424" t="s">
        <v>4997</v>
      </c>
      <c r="B2217" s="419" t="s">
        <v>9058</v>
      </c>
      <c r="C2217" s="421" t="s">
        <v>86</v>
      </c>
      <c r="D2217" s="425">
        <v>173.84</v>
      </c>
      <c r="F2217" s="444" t="str">
        <f t="shared" si="34"/>
        <v>73976/010</v>
      </c>
    </row>
    <row r="2218" spans="1:6" ht="25.5">
      <c r="A2218" s="422" t="s">
        <v>4998</v>
      </c>
      <c r="B2218" s="418" t="s">
        <v>9059</v>
      </c>
      <c r="C2218" s="420" t="s">
        <v>86</v>
      </c>
      <c r="D2218" s="423">
        <v>250.24</v>
      </c>
      <c r="F2218" s="444" t="str">
        <f t="shared" si="34"/>
        <v>73976/011</v>
      </c>
    </row>
    <row r="2219" spans="1:6">
      <c r="A2219" s="389">
        <v>74061</v>
      </c>
      <c r="B2219" s="419" t="s">
        <v>9060</v>
      </c>
      <c r="C2219" s="421"/>
      <c r="D2219" s="425"/>
      <c r="F2219" s="444" t="str">
        <f t="shared" si="34"/>
        <v>74061</v>
      </c>
    </row>
    <row r="2220" spans="1:6" ht="25.5">
      <c r="A2220" s="422" t="s">
        <v>4999</v>
      </c>
      <c r="B2220" s="418" t="s">
        <v>3341</v>
      </c>
      <c r="C2220" s="420" t="s">
        <v>86</v>
      </c>
      <c r="D2220" s="423">
        <v>14.85</v>
      </c>
      <c r="F2220" s="444" t="str">
        <f t="shared" si="34"/>
        <v>74061/001</v>
      </c>
    </row>
    <row r="2221" spans="1:6" ht="25.5">
      <c r="A2221" s="424" t="s">
        <v>5000</v>
      </c>
      <c r="B2221" s="419" t="s">
        <v>3342</v>
      </c>
      <c r="C2221" s="421" t="s">
        <v>86</v>
      </c>
      <c r="D2221" s="425">
        <v>19.7</v>
      </c>
      <c r="F2221" s="444" t="str">
        <f t="shared" si="34"/>
        <v>74061/002</v>
      </c>
    </row>
    <row r="2222" spans="1:6" ht="25.5">
      <c r="A2222" s="422" t="s">
        <v>5001</v>
      </c>
      <c r="B2222" s="418" t="s">
        <v>3343</v>
      </c>
      <c r="C2222" s="420" t="s">
        <v>86</v>
      </c>
      <c r="D2222" s="423">
        <v>23.34</v>
      </c>
      <c r="F2222" s="444" t="str">
        <f t="shared" si="34"/>
        <v>74061/003</v>
      </c>
    </row>
    <row r="2223" spans="1:6" ht="25.5">
      <c r="A2223" s="424" t="s">
        <v>5002</v>
      </c>
      <c r="B2223" s="419" t="s">
        <v>3344</v>
      </c>
      <c r="C2223" s="421" t="s">
        <v>86</v>
      </c>
      <c r="D2223" s="425">
        <v>33.21</v>
      </c>
      <c r="F2223" s="444" t="str">
        <f t="shared" si="34"/>
        <v>74061/004</v>
      </c>
    </row>
    <row r="2224" spans="1:6" ht="25.5">
      <c r="A2224" s="422" t="s">
        <v>5003</v>
      </c>
      <c r="B2224" s="418" t="s">
        <v>3345</v>
      </c>
      <c r="C2224" s="420" t="s">
        <v>86</v>
      </c>
      <c r="D2224" s="423">
        <v>51.8</v>
      </c>
      <c r="F2224" s="444" t="str">
        <f t="shared" si="34"/>
        <v>74061/005</v>
      </c>
    </row>
    <row r="2225" spans="1:6" ht="25.5">
      <c r="A2225" s="424" t="s">
        <v>5004</v>
      </c>
      <c r="B2225" s="419" t="s">
        <v>9061</v>
      </c>
      <c r="C2225" s="421" t="s">
        <v>86</v>
      </c>
      <c r="D2225" s="425">
        <v>63.78</v>
      </c>
      <c r="F2225" s="444" t="str">
        <f t="shared" si="34"/>
        <v>74061/006</v>
      </c>
    </row>
    <row r="2226" spans="1:6" ht="25.5">
      <c r="A2226" s="422" t="s">
        <v>5005</v>
      </c>
      <c r="B2226" s="418" t="s">
        <v>3346</v>
      </c>
      <c r="C2226" s="420" t="s">
        <v>86</v>
      </c>
      <c r="D2226" s="423">
        <v>88.22</v>
      </c>
      <c r="F2226" s="444" t="str">
        <f t="shared" si="34"/>
        <v>74061/007</v>
      </c>
    </row>
    <row r="2227" spans="1:6" ht="25.5">
      <c r="A2227" s="424" t="s">
        <v>5006</v>
      </c>
      <c r="B2227" s="419" t="s">
        <v>4351</v>
      </c>
      <c r="C2227" s="421" t="s">
        <v>86</v>
      </c>
      <c r="D2227" s="425">
        <v>124.1</v>
      </c>
      <c r="F2227" s="444" t="str">
        <f t="shared" si="34"/>
        <v>74061/008</v>
      </c>
    </row>
    <row r="2228" spans="1:6" ht="25.5">
      <c r="A2228" s="422" t="s">
        <v>5007</v>
      </c>
      <c r="B2228" s="418" t="s">
        <v>3347</v>
      </c>
      <c r="C2228" s="420" t="s">
        <v>86</v>
      </c>
      <c r="D2228" s="423">
        <v>176.85</v>
      </c>
      <c r="F2228" s="444" t="str">
        <f t="shared" si="34"/>
        <v>74061/009</v>
      </c>
    </row>
    <row r="2229" spans="1:6">
      <c r="A2229" s="389">
        <v>75027</v>
      </c>
      <c r="B2229" s="419" t="s">
        <v>9062</v>
      </c>
      <c r="C2229" s="421"/>
      <c r="D2229" s="425"/>
      <c r="F2229" s="444" t="str">
        <f t="shared" si="34"/>
        <v>75027</v>
      </c>
    </row>
    <row r="2230" spans="1:6" ht="38.25">
      <c r="A2230" s="422" t="s">
        <v>5008</v>
      </c>
      <c r="B2230" s="418" t="s">
        <v>9063</v>
      </c>
      <c r="C2230" s="420" t="s">
        <v>86</v>
      </c>
      <c r="D2230" s="423">
        <v>114.2</v>
      </c>
      <c r="F2230" s="444" t="str">
        <f t="shared" si="34"/>
        <v>75027/001</v>
      </c>
    </row>
    <row r="2231" spans="1:6" ht="38.25">
      <c r="A2231" s="424" t="s">
        <v>5009</v>
      </c>
      <c r="B2231" s="419" t="s">
        <v>9064</v>
      </c>
      <c r="C2231" s="421" t="s">
        <v>86</v>
      </c>
      <c r="D2231" s="425">
        <v>126.4</v>
      </c>
      <c r="F2231" s="444" t="str">
        <f t="shared" si="34"/>
        <v>75027/002</v>
      </c>
    </row>
    <row r="2232" spans="1:6" ht="38.25">
      <c r="A2232" s="422" t="s">
        <v>5010</v>
      </c>
      <c r="B2232" s="418" t="s">
        <v>9065</v>
      </c>
      <c r="C2232" s="420" t="s">
        <v>86</v>
      </c>
      <c r="D2232" s="423">
        <v>141.59</v>
      </c>
      <c r="F2232" s="444" t="str">
        <f t="shared" si="34"/>
        <v>75027/003</v>
      </c>
    </row>
    <row r="2233" spans="1:6" ht="38.25">
      <c r="A2233" s="424" t="s">
        <v>5011</v>
      </c>
      <c r="B2233" s="419" t="s">
        <v>9066</v>
      </c>
      <c r="C2233" s="421" t="s">
        <v>86</v>
      </c>
      <c r="D2233" s="425">
        <v>199.82</v>
      </c>
      <c r="F2233" s="444" t="str">
        <f t="shared" si="34"/>
        <v>75027/004</v>
      </c>
    </row>
    <row r="2234" spans="1:6" ht="38.25">
      <c r="A2234" s="422" t="s">
        <v>5012</v>
      </c>
      <c r="B2234" s="418" t="s">
        <v>9067</v>
      </c>
      <c r="C2234" s="420" t="s">
        <v>86</v>
      </c>
      <c r="D2234" s="423">
        <v>304.37</v>
      </c>
      <c r="F2234" s="444" t="str">
        <f t="shared" si="34"/>
        <v>75027/005</v>
      </c>
    </row>
    <row r="2235" spans="1:6" ht="25.5">
      <c r="A2235" s="389">
        <v>83706</v>
      </c>
      <c r="B2235" s="419" t="s">
        <v>3348</v>
      </c>
      <c r="C2235" s="421" t="s">
        <v>86</v>
      </c>
      <c r="D2235" s="425">
        <v>44.36</v>
      </c>
      <c r="F2235" s="444" t="str">
        <f t="shared" si="34"/>
        <v>83706</v>
      </c>
    </row>
    <row r="2236" spans="1:6" ht="25.5">
      <c r="A2236" s="390">
        <v>83707</v>
      </c>
      <c r="B2236" s="418" t="s">
        <v>3349</v>
      </c>
      <c r="C2236" s="420" t="s">
        <v>86</v>
      </c>
      <c r="D2236" s="423">
        <v>59.62</v>
      </c>
      <c r="F2236" s="444" t="str">
        <f t="shared" si="34"/>
        <v>83707</v>
      </c>
    </row>
    <row r="2237" spans="1:6" ht="25.5">
      <c r="A2237" s="389">
        <v>83727</v>
      </c>
      <c r="B2237" s="419" t="s">
        <v>3350</v>
      </c>
      <c r="C2237" s="421" t="s">
        <v>86</v>
      </c>
      <c r="D2237" s="425">
        <v>1.5</v>
      </c>
      <c r="F2237" s="444" t="str">
        <f t="shared" si="34"/>
        <v>83727</v>
      </c>
    </row>
    <row r="2238" spans="1:6" ht="38.25">
      <c r="A2238" s="390">
        <v>89355</v>
      </c>
      <c r="B2238" s="418" t="s">
        <v>12009</v>
      </c>
      <c r="C2238" s="420" t="s">
        <v>86</v>
      </c>
      <c r="D2238" s="423">
        <v>10.23</v>
      </c>
      <c r="F2238" s="444" t="str">
        <f t="shared" si="34"/>
        <v>89355</v>
      </c>
    </row>
    <row r="2239" spans="1:6" ht="38.25">
      <c r="A2239" s="389">
        <v>89356</v>
      </c>
      <c r="B2239" s="419" t="s">
        <v>12010</v>
      </c>
      <c r="C2239" s="421" t="s">
        <v>86</v>
      </c>
      <c r="D2239" s="425">
        <v>12.21</v>
      </c>
      <c r="F2239" s="444" t="str">
        <f t="shared" si="34"/>
        <v>89356</v>
      </c>
    </row>
    <row r="2240" spans="1:6" ht="38.25">
      <c r="A2240" s="390">
        <v>89357</v>
      </c>
      <c r="B2240" s="418" t="s">
        <v>12011</v>
      </c>
      <c r="C2240" s="420" t="s">
        <v>86</v>
      </c>
      <c r="D2240" s="423">
        <v>17.28</v>
      </c>
      <c r="F2240" s="444" t="str">
        <f t="shared" si="34"/>
        <v>89357</v>
      </c>
    </row>
    <row r="2241" spans="1:6" ht="38.25">
      <c r="A2241" s="389">
        <v>89401</v>
      </c>
      <c r="B2241" s="419" t="s">
        <v>12012</v>
      </c>
      <c r="C2241" s="421" t="s">
        <v>86</v>
      </c>
      <c r="D2241" s="425">
        <v>4.6100000000000003</v>
      </c>
      <c r="F2241" s="444" t="str">
        <f t="shared" si="34"/>
        <v>89401</v>
      </c>
    </row>
    <row r="2242" spans="1:6" ht="38.25">
      <c r="A2242" s="390">
        <v>89402</v>
      </c>
      <c r="B2242" s="418" t="s">
        <v>12013</v>
      </c>
      <c r="C2242" s="420" t="s">
        <v>86</v>
      </c>
      <c r="D2242" s="423">
        <v>5.72</v>
      </c>
      <c r="F2242" s="444" t="str">
        <f t="shared" si="34"/>
        <v>89402</v>
      </c>
    </row>
    <row r="2243" spans="1:6" ht="38.25">
      <c r="A2243" s="389">
        <v>89403</v>
      </c>
      <c r="B2243" s="419" t="s">
        <v>12014</v>
      </c>
      <c r="C2243" s="421" t="s">
        <v>86</v>
      </c>
      <c r="D2243" s="425">
        <v>9.5299999999999994</v>
      </c>
      <c r="F2243" s="444" t="str">
        <f t="shared" si="34"/>
        <v>89403</v>
      </c>
    </row>
    <row r="2244" spans="1:6" ht="38.25">
      <c r="A2244" s="390">
        <v>89446</v>
      </c>
      <c r="B2244" s="418" t="s">
        <v>12015</v>
      </c>
      <c r="C2244" s="420" t="s">
        <v>86</v>
      </c>
      <c r="D2244" s="423">
        <v>3.27</v>
      </c>
      <c r="F2244" s="444" t="str">
        <f t="shared" si="34"/>
        <v>89446</v>
      </c>
    </row>
    <row r="2245" spans="1:6" ht="38.25">
      <c r="A2245" s="389">
        <v>89447</v>
      </c>
      <c r="B2245" s="419" t="s">
        <v>12016</v>
      </c>
      <c r="C2245" s="421" t="s">
        <v>86</v>
      </c>
      <c r="D2245" s="425">
        <v>6.64</v>
      </c>
      <c r="F2245" s="444" t="str">
        <f t="shared" si="34"/>
        <v>89447</v>
      </c>
    </row>
    <row r="2246" spans="1:6" ht="38.25">
      <c r="A2246" s="390">
        <v>89448</v>
      </c>
      <c r="B2246" s="418" t="s">
        <v>12017</v>
      </c>
      <c r="C2246" s="420" t="s">
        <v>86</v>
      </c>
      <c r="D2246" s="423">
        <v>9.56</v>
      </c>
      <c r="F2246" s="444" t="str">
        <f t="shared" ref="F2246:F2309" si="35">TRIM(A2246)</f>
        <v>89448</v>
      </c>
    </row>
    <row r="2247" spans="1:6" ht="38.25">
      <c r="A2247" s="389">
        <v>89449</v>
      </c>
      <c r="B2247" s="419" t="s">
        <v>12018</v>
      </c>
      <c r="C2247" s="421" t="s">
        <v>86</v>
      </c>
      <c r="D2247" s="425">
        <v>11.83</v>
      </c>
      <c r="F2247" s="444" t="str">
        <f t="shared" si="35"/>
        <v>89449</v>
      </c>
    </row>
    <row r="2248" spans="1:6" ht="38.25">
      <c r="A2248" s="390">
        <v>89450</v>
      </c>
      <c r="B2248" s="418" t="s">
        <v>12019</v>
      </c>
      <c r="C2248" s="420" t="s">
        <v>86</v>
      </c>
      <c r="D2248" s="423">
        <v>18.149999999999999</v>
      </c>
      <c r="F2248" s="444" t="str">
        <f t="shared" si="35"/>
        <v>89450</v>
      </c>
    </row>
    <row r="2249" spans="1:6" ht="38.25">
      <c r="A2249" s="389">
        <v>89451</v>
      </c>
      <c r="B2249" s="419" t="s">
        <v>12020</v>
      </c>
      <c r="C2249" s="421" t="s">
        <v>86</v>
      </c>
      <c r="D2249" s="425">
        <v>25.32</v>
      </c>
      <c r="F2249" s="444" t="str">
        <f t="shared" si="35"/>
        <v>89451</v>
      </c>
    </row>
    <row r="2250" spans="1:6" ht="38.25">
      <c r="A2250" s="390">
        <v>89452</v>
      </c>
      <c r="B2250" s="418" t="s">
        <v>12021</v>
      </c>
      <c r="C2250" s="420" t="s">
        <v>86</v>
      </c>
      <c r="D2250" s="423">
        <v>31.77</v>
      </c>
      <c r="F2250" s="444" t="str">
        <f t="shared" si="35"/>
        <v>89452</v>
      </c>
    </row>
    <row r="2251" spans="1:6" ht="38.25">
      <c r="A2251" s="389">
        <v>89508</v>
      </c>
      <c r="B2251" s="419" t="s">
        <v>12022</v>
      </c>
      <c r="C2251" s="421" t="s">
        <v>86</v>
      </c>
      <c r="D2251" s="425">
        <v>10.59</v>
      </c>
      <c r="F2251" s="444" t="str">
        <f t="shared" si="35"/>
        <v>89508</v>
      </c>
    </row>
    <row r="2252" spans="1:6" ht="38.25">
      <c r="A2252" s="390">
        <v>89509</v>
      </c>
      <c r="B2252" s="418" t="s">
        <v>12023</v>
      </c>
      <c r="C2252" s="420" t="s">
        <v>86</v>
      </c>
      <c r="D2252" s="423">
        <v>18.61</v>
      </c>
      <c r="F2252" s="444" t="str">
        <f t="shared" si="35"/>
        <v>89509</v>
      </c>
    </row>
    <row r="2253" spans="1:6" ht="38.25">
      <c r="A2253" s="389">
        <v>89511</v>
      </c>
      <c r="B2253" s="419" t="s">
        <v>12024</v>
      </c>
      <c r="C2253" s="421" t="s">
        <v>86</v>
      </c>
      <c r="D2253" s="425">
        <v>26.4</v>
      </c>
      <c r="F2253" s="444" t="str">
        <f t="shared" si="35"/>
        <v>89511</v>
      </c>
    </row>
    <row r="2254" spans="1:6" ht="38.25">
      <c r="A2254" s="390">
        <v>89512</v>
      </c>
      <c r="B2254" s="418" t="s">
        <v>12025</v>
      </c>
      <c r="C2254" s="420" t="s">
        <v>86</v>
      </c>
      <c r="D2254" s="423">
        <v>37.58</v>
      </c>
      <c r="F2254" s="444" t="str">
        <f t="shared" si="35"/>
        <v>89512</v>
      </c>
    </row>
    <row r="2255" spans="1:6" ht="38.25">
      <c r="A2255" s="389">
        <v>89576</v>
      </c>
      <c r="B2255" s="419" t="s">
        <v>12026</v>
      </c>
      <c r="C2255" s="421" t="s">
        <v>86</v>
      </c>
      <c r="D2255" s="425">
        <v>16.510000000000002</v>
      </c>
      <c r="F2255" s="444" t="str">
        <f t="shared" si="35"/>
        <v>89576</v>
      </c>
    </row>
    <row r="2256" spans="1:6" ht="38.25">
      <c r="A2256" s="390">
        <v>89578</v>
      </c>
      <c r="B2256" s="418" t="s">
        <v>12027</v>
      </c>
      <c r="C2256" s="420" t="s">
        <v>86</v>
      </c>
      <c r="D2256" s="423">
        <v>23.9</v>
      </c>
      <c r="F2256" s="444" t="str">
        <f t="shared" si="35"/>
        <v>89578</v>
      </c>
    </row>
    <row r="2257" spans="1:6" ht="38.25">
      <c r="A2257" s="389">
        <v>89580</v>
      </c>
      <c r="B2257" s="419" t="s">
        <v>12028</v>
      </c>
      <c r="C2257" s="421" t="s">
        <v>86</v>
      </c>
      <c r="D2257" s="425">
        <v>48.88</v>
      </c>
      <c r="F2257" s="444" t="str">
        <f t="shared" si="35"/>
        <v>89580</v>
      </c>
    </row>
    <row r="2258" spans="1:6" ht="38.25">
      <c r="A2258" s="390">
        <v>89633</v>
      </c>
      <c r="B2258" s="418" t="s">
        <v>12029</v>
      </c>
      <c r="C2258" s="420" t="s">
        <v>86</v>
      </c>
      <c r="D2258" s="423">
        <v>13.83</v>
      </c>
      <c r="F2258" s="444" t="str">
        <f t="shared" si="35"/>
        <v>89633</v>
      </c>
    </row>
    <row r="2259" spans="1:6" ht="38.25">
      <c r="A2259" s="389">
        <v>89634</v>
      </c>
      <c r="B2259" s="419" t="s">
        <v>12030</v>
      </c>
      <c r="C2259" s="421" t="s">
        <v>86</v>
      </c>
      <c r="D2259" s="425">
        <v>21.12</v>
      </c>
      <c r="F2259" s="444" t="str">
        <f t="shared" si="35"/>
        <v>89634</v>
      </c>
    </row>
    <row r="2260" spans="1:6" ht="38.25">
      <c r="A2260" s="390">
        <v>89635</v>
      </c>
      <c r="B2260" s="418" t="s">
        <v>12031</v>
      </c>
      <c r="C2260" s="420" t="s">
        <v>86</v>
      </c>
      <c r="D2260" s="423">
        <v>30.26</v>
      </c>
      <c r="F2260" s="444" t="str">
        <f t="shared" si="35"/>
        <v>89635</v>
      </c>
    </row>
    <row r="2261" spans="1:6" ht="38.25">
      <c r="A2261" s="389">
        <v>89711</v>
      </c>
      <c r="B2261" s="419" t="s">
        <v>12032</v>
      </c>
      <c r="C2261" s="421" t="s">
        <v>86</v>
      </c>
      <c r="D2261" s="425">
        <v>11.04</v>
      </c>
      <c r="F2261" s="444" t="str">
        <f t="shared" si="35"/>
        <v>89711</v>
      </c>
    </row>
    <row r="2262" spans="1:6" ht="38.25">
      <c r="A2262" s="390">
        <v>89712</v>
      </c>
      <c r="B2262" s="418" t="s">
        <v>12033</v>
      </c>
      <c r="C2262" s="420" t="s">
        <v>86</v>
      </c>
      <c r="D2262" s="423">
        <v>17.54</v>
      </c>
      <c r="F2262" s="444" t="str">
        <f t="shared" si="35"/>
        <v>89712</v>
      </c>
    </row>
    <row r="2263" spans="1:6" ht="38.25">
      <c r="A2263" s="389">
        <v>89713</v>
      </c>
      <c r="B2263" s="419" t="s">
        <v>12034</v>
      </c>
      <c r="C2263" s="421" t="s">
        <v>86</v>
      </c>
      <c r="D2263" s="425">
        <v>25.69</v>
      </c>
      <c r="F2263" s="444" t="str">
        <f t="shared" si="35"/>
        <v>89713</v>
      </c>
    </row>
    <row r="2264" spans="1:6" ht="38.25">
      <c r="A2264" s="390">
        <v>89714</v>
      </c>
      <c r="B2264" s="418" t="s">
        <v>12035</v>
      </c>
      <c r="C2264" s="420" t="s">
        <v>86</v>
      </c>
      <c r="D2264" s="423">
        <v>33.68</v>
      </c>
      <c r="F2264" s="444" t="str">
        <f t="shared" si="35"/>
        <v>89714</v>
      </c>
    </row>
    <row r="2265" spans="1:6" ht="38.25">
      <c r="A2265" s="389">
        <v>89716</v>
      </c>
      <c r="B2265" s="419" t="s">
        <v>12036</v>
      </c>
      <c r="C2265" s="421" t="s">
        <v>86</v>
      </c>
      <c r="D2265" s="425">
        <v>15.21</v>
      </c>
      <c r="F2265" s="444" t="str">
        <f t="shared" si="35"/>
        <v>89716</v>
      </c>
    </row>
    <row r="2266" spans="1:6" ht="38.25">
      <c r="A2266" s="390">
        <v>89717</v>
      </c>
      <c r="B2266" s="418" t="s">
        <v>12037</v>
      </c>
      <c r="C2266" s="420" t="s">
        <v>86</v>
      </c>
      <c r="D2266" s="423">
        <v>23.3</v>
      </c>
      <c r="F2266" s="444" t="str">
        <f t="shared" si="35"/>
        <v>89717</v>
      </c>
    </row>
    <row r="2267" spans="1:6" ht="38.25">
      <c r="A2267" s="389">
        <v>89798</v>
      </c>
      <c r="B2267" s="419" t="s">
        <v>12038</v>
      </c>
      <c r="C2267" s="421" t="s">
        <v>86</v>
      </c>
      <c r="D2267" s="425">
        <v>8.2100000000000009</v>
      </c>
      <c r="F2267" s="444" t="str">
        <f t="shared" si="35"/>
        <v>89798</v>
      </c>
    </row>
    <row r="2268" spans="1:6" ht="38.25">
      <c r="A2268" s="390">
        <v>89799</v>
      </c>
      <c r="B2268" s="418" t="s">
        <v>12039</v>
      </c>
      <c r="C2268" s="420" t="s">
        <v>86</v>
      </c>
      <c r="D2268" s="423">
        <v>12.08</v>
      </c>
      <c r="F2268" s="444" t="str">
        <f t="shared" si="35"/>
        <v>89799</v>
      </c>
    </row>
    <row r="2269" spans="1:6" ht="38.25">
      <c r="A2269" s="389">
        <v>89800</v>
      </c>
      <c r="B2269" s="419" t="s">
        <v>12040</v>
      </c>
      <c r="C2269" s="421" t="s">
        <v>86</v>
      </c>
      <c r="D2269" s="425">
        <v>15.62</v>
      </c>
      <c r="F2269" s="444" t="str">
        <f t="shared" si="35"/>
        <v>89800</v>
      </c>
    </row>
    <row r="2270" spans="1:6" ht="38.25">
      <c r="A2270" s="390">
        <v>89848</v>
      </c>
      <c r="B2270" s="418" t="s">
        <v>12041</v>
      </c>
      <c r="C2270" s="420" t="s">
        <v>86</v>
      </c>
      <c r="D2270" s="423">
        <v>18.690000000000001</v>
      </c>
      <c r="F2270" s="444" t="str">
        <f t="shared" si="35"/>
        <v>89848</v>
      </c>
    </row>
    <row r="2271" spans="1:6" ht="38.25">
      <c r="A2271" s="389">
        <v>89849</v>
      </c>
      <c r="B2271" s="419" t="s">
        <v>12042</v>
      </c>
      <c r="C2271" s="421" t="s">
        <v>86</v>
      </c>
      <c r="D2271" s="425">
        <v>39.46</v>
      </c>
      <c r="F2271" s="444" t="str">
        <f t="shared" si="35"/>
        <v>89849</v>
      </c>
    </row>
    <row r="2272" spans="1:6" ht="38.25">
      <c r="A2272" s="390">
        <v>89865</v>
      </c>
      <c r="B2272" s="418" t="s">
        <v>12043</v>
      </c>
      <c r="C2272" s="420" t="s">
        <v>86</v>
      </c>
      <c r="D2272" s="423">
        <v>7.64</v>
      </c>
      <c r="F2272" s="444" t="str">
        <f t="shared" si="35"/>
        <v>89865</v>
      </c>
    </row>
    <row r="2273" spans="1:6">
      <c r="A2273" s="389">
        <v>180</v>
      </c>
      <c r="B2273" s="419" t="s">
        <v>3204</v>
      </c>
      <c r="C2273" s="421"/>
      <c r="D2273" s="425"/>
      <c r="F2273" s="444" t="str">
        <f t="shared" si="35"/>
        <v>180</v>
      </c>
    </row>
    <row r="2274" spans="1:6" ht="25.5">
      <c r="A2274" s="390">
        <v>72293</v>
      </c>
      <c r="B2274" s="418" t="s">
        <v>3351</v>
      </c>
      <c r="C2274" s="420" t="s">
        <v>89</v>
      </c>
      <c r="D2274" s="423">
        <v>4.7300000000000004</v>
      </c>
      <c r="F2274" s="444" t="str">
        <f t="shared" si="35"/>
        <v>72293</v>
      </c>
    </row>
    <row r="2275" spans="1:6" ht="25.5">
      <c r="A2275" s="389">
        <v>72294</v>
      </c>
      <c r="B2275" s="419" t="s">
        <v>3352</v>
      </c>
      <c r="C2275" s="421" t="s">
        <v>89</v>
      </c>
      <c r="D2275" s="425">
        <v>7.33</v>
      </c>
      <c r="F2275" s="444" t="str">
        <f t="shared" si="35"/>
        <v>72294</v>
      </c>
    </row>
    <row r="2276" spans="1:6" ht="25.5">
      <c r="A2276" s="390">
        <v>72295</v>
      </c>
      <c r="B2276" s="418" t="s">
        <v>3353</v>
      </c>
      <c r="C2276" s="420" t="s">
        <v>89</v>
      </c>
      <c r="D2276" s="423">
        <v>10.09</v>
      </c>
      <c r="F2276" s="444" t="str">
        <f t="shared" si="35"/>
        <v>72295</v>
      </c>
    </row>
    <row r="2277" spans="1:6" ht="25.5">
      <c r="A2277" s="389">
        <v>72297</v>
      </c>
      <c r="B2277" s="419" t="s">
        <v>3354</v>
      </c>
      <c r="C2277" s="421" t="s">
        <v>89</v>
      </c>
      <c r="D2277" s="425">
        <v>30.99</v>
      </c>
      <c r="F2277" s="444" t="str">
        <f t="shared" si="35"/>
        <v>72297</v>
      </c>
    </row>
    <row r="2278" spans="1:6" ht="25.5">
      <c r="A2278" s="390">
        <v>72298</v>
      </c>
      <c r="B2278" s="418" t="s">
        <v>3355</v>
      </c>
      <c r="C2278" s="420" t="s">
        <v>89</v>
      </c>
      <c r="D2278" s="423">
        <v>25.3</v>
      </c>
      <c r="F2278" s="444" t="str">
        <f t="shared" si="35"/>
        <v>72298</v>
      </c>
    </row>
    <row r="2279" spans="1:6" ht="25.5">
      <c r="A2279" s="389">
        <v>72300</v>
      </c>
      <c r="B2279" s="419" t="s">
        <v>3356</v>
      </c>
      <c r="C2279" s="421" t="s">
        <v>89</v>
      </c>
      <c r="D2279" s="425">
        <v>16.21</v>
      </c>
      <c r="F2279" s="444" t="str">
        <f t="shared" si="35"/>
        <v>72300</v>
      </c>
    </row>
    <row r="2280" spans="1:6" ht="25.5">
      <c r="A2280" s="390">
        <v>72301</v>
      </c>
      <c r="B2280" s="418" t="s">
        <v>3357</v>
      </c>
      <c r="C2280" s="420" t="s">
        <v>89</v>
      </c>
      <c r="D2280" s="423">
        <v>13.57</v>
      </c>
      <c r="F2280" s="444" t="str">
        <f t="shared" si="35"/>
        <v>72301</v>
      </c>
    </row>
    <row r="2281" spans="1:6">
      <c r="A2281" s="389">
        <v>72302</v>
      </c>
      <c r="B2281" s="419" t="s">
        <v>3358</v>
      </c>
      <c r="C2281" s="421" t="s">
        <v>89</v>
      </c>
      <c r="D2281" s="425">
        <v>62.39</v>
      </c>
      <c r="F2281" s="444" t="str">
        <f t="shared" si="35"/>
        <v>72302</v>
      </c>
    </row>
    <row r="2282" spans="1:6" ht="25.5">
      <c r="A2282" s="390">
        <v>72303</v>
      </c>
      <c r="B2282" s="418" t="s">
        <v>3359</v>
      </c>
      <c r="C2282" s="420" t="s">
        <v>89</v>
      </c>
      <c r="D2282" s="423">
        <v>40.119999999999997</v>
      </c>
      <c r="F2282" s="444" t="str">
        <f t="shared" si="35"/>
        <v>72303</v>
      </c>
    </row>
    <row r="2283" spans="1:6" ht="25.5">
      <c r="A2283" s="389">
        <v>72304</v>
      </c>
      <c r="B2283" s="419" t="s">
        <v>3360</v>
      </c>
      <c r="C2283" s="421" t="s">
        <v>89</v>
      </c>
      <c r="D2283" s="425">
        <v>79.23</v>
      </c>
      <c r="F2283" s="444" t="str">
        <f t="shared" si="35"/>
        <v>72304</v>
      </c>
    </row>
    <row r="2284" spans="1:6" ht="25.5">
      <c r="A2284" s="390">
        <v>72305</v>
      </c>
      <c r="B2284" s="418" t="s">
        <v>3361</v>
      </c>
      <c r="C2284" s="420" t="s">
        <v>89</v>
      </c>
      <c r="D2284" s="423">
        <v>13.93</v>
      </c>
      <c r="F2284" s="444" t="str">
        <f t="shared" si="35"/>
        <v>72305</v>
      </c>
    </row>
    <row r="2285" spans="1:6" ht="25.5">
      <c r="A2285" s="389">
        <v>72306</v>
      </c>
      <c r="B2285" s="419" t="s">
        <v>9068</v>
      </c>
      <c r="C2285" s="421" t="s">
        <v>89</v>
      </c>
      <c r="D2285" s="425">
        <v>127.99</v>
      </c>
      <c r="F2285" s="444" t="str">
        <f t="shared" si="35"/>
        <v>72306</v>
      </c>
    </row>
    <row r="2286" spans="1:6" ht="25.5">
      <c r="A2286" s="390">
        <v>72307</v>
      </c>
      <c r="B2286" s="418" t="s">
        <v>3362</v>
      </c>
      <c r="C2286" s="420" t="s">
        <v>89</v>
      </c>
      <c r="D2286" s="423">
        <v>290.51</v>
      </c>
      <c r="F2286" s="444" t="str">
        <f t="shared" si="35"/>
        <v>72307</v>
      </c>
    </row>
    <row r="2287" spans="1:6" ht="25.5">
      <c r="A2287" s="389">
        <v>72313</v>
      </c>
      <c r="B2287" s="419" t="s">
        <v>4352</v>
      </c>
      <c r="C2287" s="421" t="s">
        <v>89</v>
      </c>
      <c r="D2287" s="425">
        <v>359.04</v>
      </c>
      <c r="F2287" s="444" t="str">
        <f t="shared" si="35"/>
        <v>72313</v>
      </c>
    </row>
    <row r="2288" spans="1:6" ht="25.5">
      <c r="A2288" s="390">
        <v>72314</v>
      </c>
      <c r="B2288" s="418" t="s">
        <v>3363</v>
      </c>
      <c r="C2288" s="420" t="s">
        <v>89</v>
      </c>
      <c r="D2288" s="423">
        <v>39.659999999999997</v>
      </c>
      <c r="F2288" s="444" t="str">
        <f t="shared" si="35"/>
        <v>72314</v>
      </c>
    </row>
    <row r="2289" spans="1:6" ht="25.5">
      <c r="A2289" s="389">
        <v>72317</v>
      </c>
      <c r="B2289" s="419" t="s">
        <v>3364</v>
      </c>
      <c r="C2289" s="421" t="s">
        <v>89</v>
      </c>
      <c r="D2289" s="425">
        <v>55.68</v>
      </c>
      <c r="F2289" s="444" t="str">
        <f t="shared" si="35"/>
        <v>72317</v>
      </c>
    </row>
    <row r="2290" spans="1:6" ht="25.5">
      <c r="A2290" s="390">
        <v>72318</v>
      </c>
      <c r="B2290" s="418" t="s">
        <v>3365</v>
      </c>
      <c r="C2290" s="420" t="s">
        <v>89</v>
      </c>
      <c r="D2290" s="423">
        <v>151.11000000000001</v>
      </c>
      <c r="F2290" s="444" t="str">
        <f t="shared" si="35"/>
        <v>72318</v>
      </c>
    </row>
    <row r="2291" spans="1:6" ht="25.5">
      <c r="A2291" s="389">
        <v>72320</v>
      </c>
      <c r="B2291" s="419" t="s">
        <v>3366</v>
      </c>
      <c r="C2291" s="421" t="s">
        <v>89</v>
      </c>
      <c r="D2291" s="425">
        <v>179.38</v>
      </c>
      <c r="F2291" s="444" t="str">
        <f t="shared" si="35"/>
        <v>72320</v>
      </c>
    </row>
    <row r="2292" spans="1:6" ht="25.5">
      <c r="A2292" s="390">
        <v>72474</v>
      </c>
      <c r="B2292" s="418" t="s">
        <v>3367</v>
      </c>
      <c r="C2292" s="420" t="s">
        <v>89</v>
      </c>
      <c r="D2292" s="423">
        <v>49.18</v>
      </c>
      <c r="F2292" s="444" t="str">
        <f t="shared" si="35"/>
        <v>72474</v>
      </c>
    </row>
    <row r="2293" spans="1:6" ht="25.5">
      <c r="A2293" s="389">
        <v>72475</v>
      </c>
      <c r="B2293" s="419" t="s">
        <v>3368</v>
      </c>
      <c r="C2293" s="421" t="s">
        <v>89</v>
      </c>
      <c r="D2293" s="425">
        <v>38.69</v>
      </c>
      <c r="F2293" s="444" t="str">
        <f t="shared" si="35"/>
        <v>72475</v>
      </c>
    </row>
    <row r="2294" spans="1:6" ht="25.5">
      <c r="A2294" s="390">
        <v>72476</v>
      </c>
      <c r="B2294" s="418" t="s">
        <v>3369</v>
      </c>
      <c r="C2294" s="420" t="s">
        <v>89</v>
      </c>
      <c r="D2294" s="423">
        <v>28.23</v>
      </c>
      <c r="F2294" s="444" t="str">
        <f t="shared" si="35"/>
        <v>72476</v>
      </c>
    </row>
    <row r="2295" spans="1:6" ht="25.5">
      <c r="A2295" s="389">
        <v>72477</v>
      </c>
      <c r="B2295" s="419" t="s">
        <v>3370</v>
      </c>
      <c r="C2295" s="421" t="s">
        <v>89</v>
      </c>
      <c r="D2295" s="425">
        <v>20.350000000000001</v>
      </c>
      <c r="F2295" s="444" t="str">
        <f t="shared" si="35"/>
        <v>72477</v>
      </c>
    </row>
    <row r="2296" spans="1:6" ht="25.5">
      <c r="A2296" s="390">
        <v>72478</v>
      </c>
      <c r="B2296" s="418" t="s">
        <v>3371</v>
      </c>
      <c r="C2296" s="420" t="s">
        <v>89</v>
      </c>
      <c r="D2296" s="423">
        <v>91.6</v>
      </c>
      <c r="F2296" s="444" t="str">
        <f t="shared" si="35"/>
        <v>72478</v>
      </c>
    </row>
    <row r="2297" spans="1:6" ht="25.5">
      <c r="A2297" s="389">
        <v>72479</v>
      </c>
      <c r="B2297" s="419" t="s">
        <v>3372</v>
      </c>
      <c r="C2297" s="421" t="s">
        <v>89</v>
      </c>
      <c r="D2297" s="425">
        <v>62.15</v>
      </c>
      <c r="F2297" s="444" t="str">
        <f t="shared" si="35"/>
        <v>72479</v>
      </c>
    </row>
    <row r="2298" spans="1:6" ht="25.5">
      <c r="A2298" s="390">
        <v>72480</v>
      </c>
      <c r="B2298" s="418" t="s">
        <v>3373</v>
      </c>
      <c r="C2298" s="420" t="s">
        <v>89</v>
      </c>
      <c r="D2298" s="423">
        <v>131.52000000000001</v>
      </c>
      <c r="F2298" s="444" t="str">
        <f t="shared" si="35"/>
        <v>72480</v>
      </c>
    </row>
    <row r="2299" spans="1:6" ht="25.5">
      <c r="A2299" s="389">
        <v>72481</v>
      </c>
      <c r="B2299" s="419" t="s">
        <v>3374</v>
      </c>
      <c r="C2299" s="421" t="s">
        <v>89</v>
      </c>
      <c r="D2299" s="425">
        <v>25.45</v>
      </c>
      <c r="F2299" s="444" t="str">
        <f t="shared" si="35"/>
        <v>72481</v>
      </c>
    </row>
    <row r="2300" spans="1:6" ht="25.5">
      <c r="A2300" s="390">
        <v>72482</v>
      </c>
      <c r="B2300" s="418" t="s">
        <v>3375</v>
      </c>
      <c r="C2300" s="420" t="s">
        <v>89</v>
      </c>
      <c r="D2300" s="423">
        <v>173.64</v>
      </c>
      <c r="F2300" s="444" t="str">
        <f t="shared" si="35"/>
        <v>72482</v>
      </c>
    </row>
    <row r="2301" spans="1:6" ht="25.5">
      <c r="A2301" s="389">
        <v>72611</v>
      </c>
      <c r="B2301" s="419" t="s">
        <v>3376</v>
      </c>
      <c r="C2301" s="421" t="s">
        <v>89</v>
      </c>
      <c r="D2301" s="425">
        <v>18.579999999999998</v>
      </c>
      <c r="F2301" s="444" t="str">
        <f t="shared" si="35"/>
        <v>72611</v>
      </c>
    </row>
    <row r="2302" spans="1:6" ht="25.5">
      <c r="A2302" s="390">
        <v>72612</v>
      </c>
      <c r="B2302" s="418" t="s">
        <v>3377</v>
      </c>
      <c r="C2302" s="420" t="s">
        <v>89</v>
      </c>
      <c r="D2302" s="423">
        <v>15.34</v>
      </c>
      <c r="F2302" s="444" t="str">
        <f t="shared" si="35"/>
        <v>72612</v>
      </c>
    </row>
    <row r="2303" spans="1:6" ht="25.5">
      <c r="A2303" s="389">
        <v>72613</v>
      </c>
      <c r="B2303" s="419" t="s">
        <v>3378</v>
      </c>
      <c r="C2303" s="421" t="s">
        <v>89</v>
      </c>
      <c r="D2303" s="425">
        <v>12.53</v>
      </c>
      <c r="F2303" s="444" t="str">
        <f t="shared" si="35"/>
        <v>72613</v>
      </c>
    </row>
    <row r="2304" spans="1:6" ht="25.5">
      <c r="A2304" s="390">
        <v>72614</v>
      </c>
      <c r="B2304" s="418" t="s">
        <v>3379</v>
      </c>
      <c r="C2304" s="420" t="s">
        <v>89</v>
      </c>
      <c r="D2304" s="423">
        <v>8.56</v>
      </c>
      <c r="F2304" s="444" t="str">
        <f t="shared" si="35"/>
        <v>72614</v>
      </c>
    </row>
    <row r="2305" spans="1:6" ht="25.5">
      <c r="A2305" s="389">
        <v>72615</v>
      </c>
      <c r="B2305" s="419" t="s">
        <v>3380</v>
      </c>
      <c r="C2305" s="421" t="s">
        <v>89</v>
      </c>
      <c r="D2305" s="425">
        <v>39.549999999999997</v>
      </c>
      <c r="F2305" s="444" t="str">
        <f t="shared" si="35"/>
        <v>72615</v>
      </c>
    </row>
    <row r="2306" spans="1:6" ht="25.5">
      <c r="A2306" s="390">
        <v>72616</v>
      </c>
      <c r="B2306" s="418" t="s">
        <v>3381</v>
      </c>
      <c r="C2306" s="420" t="s">
        <v>89</v>
      </c>
      <c r="D2306" s="423">
        <v>24.44</v>
      </c>
      <c r="F2306" s="444" t="str">
        <f t="shared" si="35"/>
        <v>72616</v>
      </c>
    </row>
    <row r="2307" spans="1:6" ht="25.5">
      <c r="A2307" s="389">
        <v>72617</v>
      </c>
      <c r="B2307" s="419" t="s">
        <v>3382</v>
      </c>
      <c r="C2307" s="421" t="s">
        <v>89</v>
      </c>
      <c r="D2307" s="425">
        <v>54.59</v>
      </c>
      <c r="F2307" s="444" t="str">
        <f t="shared" si="35"/>
        <v>72617</v>
      </c>
    </row>
    <row r="2308" spans="1:6" ht="25.5">
      <c r="A2308" s="390">
        <v>72618</v>
      </c>
      <c r="B2308" s="418" t="s">
        <v>3383</v>
      </c>
      <c r="C2308" s="420" t="s">
        <v>89</v>
      </c>
      <c r="D2308" s="423">
        <v>10.25</v>
      </c>
      <c r="F2308" s="444" t="str">
        <f t="shared" si="35"/>
        <v>72618</v>
      </c>
    </row>
    <row r="2309" spans="1:6" ht="25.5">
      <c r="A2309" s="389">
        <v>72619</v>
      </c>
      <c r="B2309" s="419" t="s">
        <v>3384</v>
      </c>
      <c r="C2309" s="421" t="s">
        <v>89</v>
      </c>
      <c r="D2309" s="425">
        <v>76.78</v>
      </c>
      <c r="F2309" s="444" t="str">
        <f t="shared" si="35"/>
        <v>72619</v>
      </c>
    </row>
    <row r="2310" spans="1:6" ht="25.5">
      <c r="A2310" s="390">
        <v>72620</v>
      </c>
      <c r="B2310" s="418" t="s">
        <v>3385</v>
      </c>
      <c r="C2310" s="420" t="s">
        <v>89</v>
      </c>
      <c r="D2310" s="423">
        <v>143.6</v>
      </c>
      <c r="F2310" s="444" t="str">
        <f t="shared" ref="F2310:F2373" si="36">TRIM(A2310)</f>
        <v>72620</v>
      </c>
    </row>
    <row r="2311" spans="1:6" ht="25.5">
      <c r="A2311" s="389">
        <v>72621</v>
      </c>
      <c r="B2311" s="419" t="s">
        <v>3386</v>
      </c>
      <c r="C2311" s="421" t="s">
        <v>89</v>
      </c>
      <c r="D2311" s="425">
        <v>202.16</v>
      </c>
      <c r="F2311" s="444" t="str">
        <f t="shared" si="36"/>
        <v>72621</v>
      </c>
    </row>
    <row r="2312" spans="1:6" ht="25.5">
      <c r="A2312" s="390">
        <v>72622</v>
      </c>
      <c r="B2312" s="418" t="s">
        <v>3387</v>
      </c>
      <c r="C2312" s="420" t="s">
        <v>89</v>
      </c>
      <c r="D2312" s="423">
        <v>4.9400000000000004</v>
      </c>
      <c r="F2312" s="444" t="str">
        <f t="shared" si="36"/>
        <v>72622</v>
      </c>
    </row>
    <row r="2313" spans="1:6" ht="25.5">
      <c r="A2313" s="389">
        <v>72623</v>
      </c>
      <c r="B2313" s="419" t="s">
        <v>3388</v>
      </c>
      <c r="C2313" s="421" t="s">
        <v>89</v>
      </c>
      <c r="D2313" s="425">
        <v>9.5399999999999991</v>
      </c>
      <c r="F2313" s="444" t="str">
        <f t="shared" si="36"/>
        <v>72623</v>
      </c>
    </row>
    <row r="2314" spans="1:6" ht="25.5">
      <c r="A2314" s="390">
        <v>72624</v>
      </c>
      <c r="B2314" s="418" t="s">
        <v>3389</v>
      </c>
      <c r="C2314" s="420" t="s">
        <v>89</v>
      </c>
      <c r="D2314" s="423">
        <v>23.17</v>
      </c>
      <c r="F2314" s="444" t="str">
        <f t="shared" si="36"/>
        <v>72624</v>
      </c>
    </row>
    <row r="2315" spans="1:6" ht="25.5">
      <c r="A2315" s="389">
        <v>72625</v>
      </c>
      <c r="B2315" s="419" t="s">
        <v>3390</v>
      </c>
      <c r="C2315" s="421" t="s">
        <v>89</v>
      </c>
      <c r="D2315" s="425">
        <v>33.36</v>
      </c>
      <c r="F2315" s="444" t="str">
        <f t="shared" si="36"/>
        <v>72625</v>
      </c>
    </row>
    <row r="2316" spans="1:6" ht="25.5">
      <c r="A2316" s="390">
        <v>72626</v>
      </c>
      <c r="B2316" s="418" t="s">
        <v>3391</v>
      </c>
      <c r="C2316" s="420" t="s">
        <v>89</v>
      </c>
      <c r="D2316" s="423">
        <v>85.2</v>
      </c>
      <c r="F2316" s="444" t="str">
        <f t="shared" si="36"/>
        <v>72626</v>
      </c>
    </row>
    <row r="2317" spans="1:6" ht="25.5">
      <c r="A2317" s="389">
        <v>72627</v>
      </c>
      <c r="B2317" s="419" t="s">
        <v>3392</v>
      </c>
      <c r="C2317" s="421" t="s">
        <v>89</v>
      </c>
      <c r="D2317" s="425">
        <v>114.92</v>
      </c>
      <c r="F2317" s="444" t="str">
        <f t="shared" si="36"/>
        <v>72627</v>
      </c>
    </row>
    <row r="2318" spans="1:6" ht="25.5">
      <c r="A2318" s="390">
        <v>72650</v>
      </c>
      <c r="B2318" s="418" t="s">
        <v>3393</v>
      </c>
      <c r="C2318" s="420" t="s">
        <v>89</v>
      </c>
      <c r="D2318" s="423">
        <v>29.88</v>
      </c>
      <c r="F2318" s="444" t="str">
        <f t="shared" si="36"/>
        <v>72650</v>
      </c>
    </row>
    <row r="2319" spans="1:6" ht="25.5">
      <c r="A2319" s="389">
        <v>72651</v>
      </c>
      <c r="B2319" s="419" t="s">
        <v>3394</v>
      </c>
      <c r="C2319" s="421" t="s">
        <v>89</v>
      </c>
      <c r="D2319" s="425">
        <v>28.46</v>
      </c>
      <c r="F2319" s="444" t="str">
        <f t="shared" si="36"/>
        <v>72651</v>
      </c>
    </row>
    <row r="2320" spans="1:6" ht="25.5">
      <c r="A2320" s="390">
        <v>72652</v>
      </c>
      <c r="B2320" s="418" t="s">
        <v>3395</v>
      </c>
      <c r="C2320" s="420" t="s">
        <v>89</v>
      </c>
      <c r="D2320" s="423">
        <v>26.6</v>
      </c>
      <c r="F2320" s="444" t="str">
        <f t="shared" si="36"/>
        <v>72652</v>
      </c>
    </row>
    <row r="2321" spans="1:6" ht="25.5">
      <c r="A2321" s="389">
        <v>72653</v>
      </c>
      <c r="B2321" s="419" t="s">
        <v>3396</v>
      </c>
      <c r="C2321" s="421" t="s">
        <v>89</v>
      </c>
      <c r="D2321" s="425">
        <v>23.11</v>
      </c>
      <c r="F2321" s="444" t="str">
        <f t="shared" si="36"/>
        <v>72653</v>
      </c>
    </row>
    <row r="2322" spans="1:6" ht="25.5">
      <c r="A2322" s="390">
        <v>72654</v>
      </c>
      <c r="B2322" s="418" t="s">
        <v>3397</v>
      </c>
      <c r="C2322" s="420" t="s">
        <v>89</v>
      </c>
      <c r="D2322" s="423">
        <v>20.36</v>
      </c>
      <c r="F2322" s="444" t="str">
        <f t="shared" si="36"/>
        <v>72654</v>
      </c>
    </row>
    <row r="2323" spans="1:6" ht="25.5">
      <c r="A2323" s="389">
        <v>72655</v>
      </c>
      <c r="B2323" s="419" t="s">
        <v>3398</v>
      </c>
      <c r="C2323" s="421" t="s">
        <v>89</v>
      </c>
      <c r="D2323" s="425">
        <v>21.65</v>
      </c>
      <c r="F2323" s="444" t="str">
        <f t="shared" si="36"/>
        <v>72655</v>
      </c>
    </row>
    <row r="2324" spans="1:6" ht="25.5">
      <c r="A2324" s="390">
        <v>72656</v>
      </c>
      <c r="B2324" s="418" t="s">
        <v>3399</v>
      </c>
      <c r="C2324" s="420" t="s">
        <v>89</v>
      </c>
      <c r="D2324" s="423">
        <v>15.72</v>
      </c>
      <c r="F2324" s="444" t="str">
        <f t="shared" si="36"/>
        <v>72656</v>
      </c>
    </row>
    <row r="2325" spans="1:6" ht="25.5">
      <c r="A2325" s="389">
        <v>72657</v>
      </c>
      <c r="B2325" s="419" t="s">
        <v>3400</v>
      </c>
      <c r="C2325" s="421" t="s">
        <v>89</v>
      </c>
      <c r="D2325" s="425">
        <v>16.829999999999998</v>
      </c>
      <c r="F2325" s="444" t="str">
        <f t="shared" si="36"/>
        <v>72657</v>
      </c>
    </row>
    <row r="2326" spans="1:6" ht="25.5">
      <c r="A2326" s="390">
        <v>72658</v>
      </c>
      <c r="B2326" s="418" t="s">
        <v>9069</v>
      </c>
      <c r="C2326" s="420" t="s">
        <v>89</v>
      </c>
      <c r="D2326" s="423">
        <v>52.55</v>
      </c>
      <c r="F2326" s="444" t="str">
        <f t="shared" si="36"/>
        <v>72658</v>
      </c>
    </row>
    <row r="2327" spans="1:6" ht="25.5">
      <c r="A2327" s="389">
        <v>72659</v>
      </c>
      <c r="B2327" s="419" t="s">
        <v>3401</v>
      </c>
      <c r="C2327" s="421" t="s">
        <v>89</v>
      </c>
      <c r="D2327" s="425">
        <v>53.09</v>
      </c>
      <c r="F2327" s="444" t="str">
        <f t="shared" si="36"/>
        <v>72659</v>
      </c>
    </row>
    <row r="2328" spans="1:6" ht="25.5">
      <c r="A2328" s="390">
        <v>72660</v>
      </c>
      <c r="B2328" s="418" t="s">
        <v>4353</v>
      </c>
      <c r="C2328" s="420" t="s">
        <v>89</v>
      </c>
      <c r="D2328" s="423">
        <v>37.630000000000003</v>
      </c>
      <c r="F2328" s="444" t="str">
        <f t="shared" si="36"/>
        <v>72660</v>
      </c>
    </row>
    <row r="2329" spans="1:6" ht="25.5">
      <c r="A2329" s="389">
        <v>72661</v>
      </c>
      <c r="B2329" s="419" t="s">
        <v>3402</v>
      </c>
      <c r="C2329" s="421" t="s">
        <v>89</v>
      </c>
      <c r="D2329" s="425">
        <v>36.549999999999997</v>
      </c>
      <c r="F2329" s="444" t="str">
        <f t="shared" si="36"/>
        <v>72661</v>
      </c>
    </row>
    <row r="2330" spans="1:6" ht="25.5">
      <c r="A2330" s="390">
        <v>72662</v>
      </c>
      <c r="B2330" s="418" t="s">
        <v>3403</v>
      </c>
      <c r="C2330" s="420" t="s">
        <v>89</v>
      </c>
      <c r="D2330" s="423">
        <v>35.869999999999997</v>
      </c>
      <c r="F2330" s="444" t="str">
        <f t="shared" si="36"/>
        <v>72662</v>
      </c>
    </row>
    <row r="2331" spans="1:6" ht="25.5">
      <c r="A2331" s="389">
        <v>72663</v>
      </c>
      <c r="B2331" s="419" t="s">
        <v>3404</v>
      </c>
      <c r="C2331" s="421" t="s">
        <v>89</v>
      </c>
      <c r="D2331" s="425">
        <v>13.1</v>
      </c>
      <c r="F2331" s="444" t="str">
        <f t="shared" si="36"/>
        <v>72663</v>
      </c>
    </row>
    <row r="2332" spans="1:6" ht="25.5">
      <c r="A2332" s="390">
        <v>72664</v>
      </c>
      <c r="B2332" s="418" t="s">
        <v>3405</v>
      </c>
      <c r="C2332" s="420" t="s">
        <v>89</v>
      </c>
      <c r="D2332" s="423">
        <v>67.33</v>
      </c>
      <c r="F2332" s="444" t="str">
        <f t="shared" si="36"/>
        <v>72664</v>
      </c>
    </row>
    <row r="2333" spans="1:6" ht="25.5">
      <c r="A2333" s="389">
        <v>72665</v>
      </c>
      <c r="B2333" s="419" t="s">
        <v>3406</v>
      </c>
      <c r="C2333" s="421" t="s">
        <v>89</v>
      </c>
      <c r="D2333" s="425">
        <v>68.67</v>
      </c>
      <c r="F2333" s="444" t="str">
        <f t="shared" si="36"/>
        <v>72665</v>
      </c>
    </row>
    <row r="2334" spans="1:6" ht="25.5">
      <c r="A2334" s="390">
        <v>72666</v>
      </c>
      <c r="B2334" s="418" t="s">
        <v>3407</v>
      </c>
      <c r="C2334" s="420" t="s">
        <v>89</v>
      </c>
      <c r="D2334" s="423">
        <v>67.88</v>
      </c>
      <c r="F2334" s="444" t="str">
        <f t="shared" si="36"/>
        <v>72666</v>
      </c>
    </row>
    <row r="2335" spans="1:6" ht="25.5">
      <c r="A2335" s="389">
        <v>72667</v>
      </c>
      <c r="B2335" s="419" t="s">
        <v>3408</v>
      </c>
      <c r="C2335" s="421" t="s">
        <v>89</v>
      </c>
      <c r="D2335" s="425">
        <v>90.98</v>
      </c>
      <c r="F2335" s="444" t="str">
        <f t="shared" si="36"/>
        <v>72667</v>
      </c>
    </row>
    <row r="2336" spans="1:6" ht="25.5">
      <c r="A2336" s="390">
        <v>72668</v>
      </c>
      <c r="B2336" s="418" t="s">
        <v>3409</v>
      </c>
      <c r="C2336" s="420" t="s">
        <v>89</v>
      </c>
      <c r="D2336" s="423">
        <v>90.46</v>
      </c>
      <c r="F2336" s="444" t="str">
        <f t="shared" si="36"/>
        <v>72668</v>
      </c>
    </row>
    <row r="2337" spans="1:6" ht="25.5">
      <c r="A2337" s="389">
        <v>72669</v>
      </c>
      <c r="B2337" s="419" t="s">
        <v>3410</v>
      </c>
      <c r="C2337" s="421" t="s">
        <v>89</v>
      </c>
      <c r="D2337" s="425">
        <v>94.64</v>
      </c>
      <c r="F2337" s="444" t="str">
        <f t="shared" si="36"/>
        <v>72669</v>
      </c>
    </row>
    <row r="2338" spans="1:6" ht="25.5">
      <c r="A2338" s="390">
        <v>72673</v>
      </c>
      <c r="B2338" s="418" t="s">
        <v>3411</v>
      </c>
      <c r="C2338" s="420" t="s">
        <v>89</v>
      </c>
      <c r="D2338" s="423">
        <v>16.2</v>
      </c>
      <c r="F2338" s="444" t="str">
        <f t="shared" si="36"/>
        <v>72673</v>
      </c>
    </row>
    <row r="2339" spans="1:6" ht="25.5">
      <c r="A2339" s="389">
        <v>72674</v>
      </c>
      <c r="B2339" s="419" t="s">
        <v>3412</v>
      </c>
      <c r="C2339" s="421" t="s">
        <v>89</v>
      </c>
      <c r="D2339" s="425">
        <v>14.29</v>
      </c>
      <c r="F2339" s="444" t="str">
        <f t="shared" si="36"/>
        <v>72674</v>
      </c>
    </row>
    <row r="2340" spans="1:6" ht="25.5">
      <c r="A2340" s="390">
        <v>72675</v>
      </c>
      <c r="B2340" s="418" t="s">
        <v>3413</v>
      </c>
      <c r="C2340" s="420" t="s">
        <v>89</v>
      </c>
      <c r="D2340" s="423">
        <v>11.87</v>
      </c>
      <c r="F2340" s="444" t="str">
        <f t="shared" si="36"/>
        <v>72675</v>
      </c>
    </row>
    <row r="2341" spans="1:6" ht="25.5">
      <c r="A2341" s="389">
        <v>72676</v>
      </c>
      <c r="B2341" s="419" t="s">
        <v>3414</v>
      </c>
      <c r="C2341" s="421" t="s">
        <v>89</v>
      </c>
      <c r="D2341" s="425">
        <v>8</v>
      </c>
      <c r="F2341" s="444" t="str">
        <f t="shared" si="36"/>
        <v>72676</v>
      </c>
    </row>
    <row r="2342" spans="1:6" ht="25.5">
      <c r="A2342" s="390">
        <v>72677</v>
      </c>
      <c r="B2342" s="418" t="s">
        <v>3415</v>
      </c>
      <c r="C2342" s="420" t="s">
        <v>89</v>
      </c>
      <c r="D2342" s="423">
        <v>34.020000000000003</v>
      </c>
      <c r="F2342" s="444" t="str">
        <f t="shared" si="36"/>
        <v>72677</v>
      </c>
    </row>
    <row r="2343" spans="1:6" ht="25.5">
      <c r="A2343" s="389">
        <v>72678</v>
      </c>
      <c r="B2343" s="419" t="s">
        <v>3416</v>
      </c>
      <c r="C2343" s="421" t="s">
        <v>89</v>
      </c>
      <c r="D2343" s="425">
        <v>26.31</v>
      </c>
      <c r="F2343" s="444" t="str">
        <f t="shared" si="36"/>
        <v>72678</v>
      </c>
    </row>
    <row r="2344" spans="1:6" ht="25.5">
      <c r="A2344" s="390">
        <v>72679</v>
      </c>
      <c r="B2344" s="418" t="s">
        <v>3417</v>
      </c>
      <c r="C2344" s="420" t="s">
        <v>89</v>
      </c>
      <c r="D2344" s="423">
        <v>45.39</v>
      </c>
      <c r="F2344" s="444" t="str">
        <f t="shared" si="36"/>
        <v>72679</v>
      </c>
    </row>
    <row r="2345" spans="1:6" ht="25.5">
      <c r="A2345" s="389">
        <v>72680</v>
      </c>
      <c r="B2345" s="419" t="s">
        <v>3418</v>
      </c>
      <c r="C2345" s="421" t="s">
        <v>89</v>
      </c>
      <c r="D2345" s="425">
        <v>9.3699999999999992</v>
      </c>
      <c r="F2345" s="444" t="str">
        <f t="shared" si="36"/>
        <v>72680</v>
      </c>
    </row>
    <row r="2346" spans="1:6" ht="25.5">
      <c r="A2346" s="390">
        <v>72681</v>
      </c>
      <c r="B2346" s="418" t="s">
        <v>3419</v>
      </c>
      <c r="C2346" s="420" t="s">
        <v>89</v>
      </c>
      <c r="D2346" s="423">
        <v>66.16</v>
      </c>
      <c r="F2346" s="444" t="str">
        <f t="shared" si="36"/>
        <v>72681</v>
      </c>
    </row>
    <row r="2347" spans="1:6" ht="25.5">
      <c r="A2347" s="389">
        <v>72682</v>
      </c>
      <c r="B2347" s="419" t="s">
        <v>3420</v>
      </c>
      <c r="C2347" s="421" t="s">
        <v>89</v>
      </c>
      <c r="D2347" s="425">
        <v>110.16</v>
      </c>
      <c r="F2347" s="444" t="str">
        <f t="shared" si="36"/>
        <v>72682</v>
      </c>
    </row>
    <row r="2348" spans="1:6" ht="25.5">
      <c r="A2348" s="390">
        <v>72683</v>
      </c>
      <c r="B2348" s="418" t="s">
        <v>3421</v>
      </c>
      <c r="C2348" s="420" t="s">
        <v>89</v>
      </c>
      <c r="D2348" s="423">
        <v>132.81</v>
      </c>
      <c r="F2348" s="444" t="str">
        <f t="shared" si="36"/>
        <v>72683</v>
      </c>
    </row>
    <row r="2349" spans="1:6" ht="25.5">
      <c r="A2349" s="389">
        <v>72712</v>
      </c>
      <c r="B2349" s="419" t="s">
        <v>3422</v>
      </c>
      <c r="C2349" s="421" t="s">
        <v>89</v>
      </c>
      <c r="D2349" s="425">
        <v>33.950000000000003</v>
      </c>
      <c r="F2349" s="444" t="str">
        <f t="shared" si="36"/>
        <v>72712</v>
      </c>
    </row>
    <row r="2350" spans="1:6" ht="25.5">
      <c r="A2350" s="390">
        <v>72713</v>
      </c>
      <c r="B2350" s="418" t="s">
        <v>3423</v>
      </c>
      <c r="C2350" s="420" t="s">
        <v>89</v>
      </c>
      <c r="D2350" s="423">
        <v>28.19</v>
      </c>
      <c r="F2350" s="444" t="str">
        <f t="shared" si="36"/>
        <v>72713</v>
      </c>
    </row>
    <row r="2351" spans="1:6" ht="25.5">
      <c r="A2351" s="389">
        <v>72714</v>
      </c>
      <c r="B2351" s="419" t="s">
        <v>3424</v>
      </c>
      <c r="C2351" s="421" t="s">
        <v>89</v>
      </c>
      <c r="D2351" s="425">
        <v>19.84</v>
      </c>
      <c r="F2351" s="444" t="str">
        <f t="shared" si="36"/>
        <v>72714</v>
      </c>
    </row>
    <row r="2352" spans="1:6" ht="25.5">
      <c r="A2352" s="390">
        <v>72715</v>
      </c>
      <c r="B2352" s="418" t="s">
        <v>3425</v>
      </c>
      <c r="C2352" s="420" t="s">
        <v>89</v>
      </c>
      <c r="D2352" s="423">
        <v>74.03</v>
      </c>
      <c r="F2352" s="444" t="str">
        <f t="shared" si="36"/>
        <v>72715</v>
      </c>
    </row>
    <row r="2353" spans="1:6" ht="25.5">
      <c r="A2353" s="389">
        <v>72716</v>
      </c>
      <c r="B2353" s="419" t="s">
        <v>3426</v>
      </c>
      <c r="C2353" s="421" t="s">
        <v>89</v>
      </c>
      <c r="D2353" s="425">
        <v>49.93</v>
      </c>
      <c r="F2353" s="444" t="str">
        <f t="shared" si="36"/>
        <v>72716</v>
      </c>
    </row>
    <row r="2354" spans="1:6" ht="25.5">
      <c r="A2354" s="390">
        <v>72717</v>
      </c>
      <c r="B2354" s="418" t="s">
        <v>3427</v>
      </c>
      <c r="C2354" s="420" t="s">
        <v>89</v>
      </c>
      <c r="D2354" s="423">
        <v>91</v>
      </c>
      <c r="F2354" s="444" t="str">
        <f t="shared" si="36"/>
        <v>72717</v>
      </c>
    </row>
    <row r="2355" spans="1:6" ht="25.5">
      <c r="A2355" s="389">
        <v>72718</v>
      </c>
      <c r="B2355" s="419" t="s">
        <v>3428</v>
      </c>
      <c r="C2355" s="421" t="s">
        <v>89</v>
      </c>
      <c r="D2355" s="425">
        <v>15.52</v>
      </c>
      <c r="F2355" s="444" t="str">
        <f t="shared" si="36"/>
        <v>72718</v>
      </c>
    </row>
    <row r="2356" spans="1:6" ht="25.5">
      <c r="A2356" s="390">
        <v>72719</v>
      </c>
      <c r="B2356" s="418" t="s">
        <v>3429</v>
      </c>
      <c r="C2356" s="420" t="s">
        <v>89</v>
      </c>
      <c r="D2356" s="423">
        <v>158.04</v>
      </c>
      <c r="F2356" s="444" t="str">
        <f t="shared" si="36"/>
        <v>72719</v>
      </c>
    </row>
    <row r="2357" spans="1:6" ht="25.5">
      <c r="A2357" s="389">
        <v>72720</v>
      </c>
      <c r="B2357" s="419" t="s">
        <v>3430</v>
      </c>
      <c r="C2357" s="421" t="s">
        <v>89</v>
      </c>
      <c r="D2357" s="425">
        <v>276.79000000000002</v>
      </c>
      <c r="F2357" s="444" t="str">
        <f t="shared" si="36"/>
        <v>72720</v>
      </c>
    </row>
    <row r="2358" spans="1:6" ht="25.5">
      <c r="A2358" s="390">
        <v>72721</v>
      </c>
      <c r="B2358" s="418" t="s">
        <v>3431</v>
      </c>
      <c r="C2358" s="420" t="s">
        <v>89</v>
      </c>
      <c r="D2358" s="423">
        <v>386.7</v>
      </c>
      <c r="F2358" s="444" t="str">
        <f t="shared" si="36"/>
        <v>72721</v>
      </c>
    </row>
    <row r="2359" spans="1:6" ht="25.5">
      <c r="A2359" s="389">
        <v>72722</v>
      </c>
      <c r="B2359" s="419" t="s">
        <v>3432</v>
      </c>
      <c r="C2359" s="421" t="s">
        <v>89</v>
      </c>
      <c r="D2359" s="425">
        <v>6.67</v>
      </c>
      <c r="F2359" s="444" t="str">
        <f t="shared" si="36"/>
        <v>72722</v>
      </c>
    </row>
    <row r="2360" spans="1:6" ht="25.5">
      <c r="A2360" s="390">
        <v>72723</v>
      </c>
      <c r="B2360" s="418" t="s">
        <v>3433</v>
      </c>
      <c r="C2360" s="420" t="s">
        <v>89</v>
      </c>
      <c r="D2360" s="423">
        <v>10.74</v>
      </c>
      <c r="F2360" s="444" t="str">
        <f t="shared" si="36"/>
        <v>72723</v>
      </c>
    </row>
    <row r="2361" spans="1:6" ht="25.5">
      <c r="A2361" s="389">
        <v>72724</v>
      </c>
      <c r="B2361" s="419" t="s">
        <v>3434</v>
      </c>
      <c r="C2361" s="421" t="s">
        <v>89</v>
      </c>
      <c r="D2361" s="425">
        <v>15.65</v>
      </c>
      <c r="F2361" s="444" t="str">
        <f t="shared" si="36"/>
        <v>72724</v>
      </c>
    </row>
    <row r="2362" spans="1:6" ht="25.5">
      <c r="A2362" s="390">
        <v>72725</v>
      </c>
      <c r="B2362" s="418" t="s">
        <v>3435</v>
      </c>
      <c r="C2362" s="420" t="s">
        <v>89</v>
      </c>
      <c r="D2362" s="423">
        <v>31.27</v>
      </c>
      <c r="F2362" s="444" t="str">
        <f t="shared" si="36"/>
        <v>72725</v>
      </c>
    </row>
    <row r="2363" spans="1:6" ht="25.5">
      <c r="A2363" s="389">
        <v>72726</v>
      </c>
      <c r="B2363" s="419" t="s">
        <v>3436</v>
      </c>
      <c r="C2363" s="421" t="s">
        <v>89</v>
      </c>
      <c r="D2363" s="425">
        <v>41.13</v>
      </c>
      <c r="F2363" s="444" t="str">
        <f t="shared" si="36"/>
        <v>72726</v>
      </c>
    </row>
    <row r="2364" spans="1:6" ht="25.5">
      <c r="A2364" s="390">
        <v>72727</v>
      </c>
      <c r="B2364" s="418" t="s">
        <v>3437</v>
      </c>
      <c r="C2364" s="420" t="s">
        <v>89</v>
      </c>
      <c r="D2364" s="423">
        <v>80.72</v>
      </c>
      <c r="F2364" s="444" t="str">
        <f t="shared" si="36"/>
        <v>72727</v>
      </c>
    </row>
    <row r="2365" spans="1:6" ht="25.5">
      <c r="A2365" s="389">
        <v>72728</v>
      </c>
      <c r="B2365" s="419" t="s">
        <v>3438</v>
      </c>
      <c r="C2365" s="421" t="s">
        <v>89</v>
      </c>
      <c r="D2365" s="425">
        <v>175.32</v>
      </c>
      <c r="F2365" s="444" t="str">
        <f t="shared" si="36"/>
        <v>72728</v>
      </c>
    </row>
    <row r="2366" spans="1:6" ht="25.5">
      <c r="A2366" s="390">
        <v>72729</v>
      </c>
      <c r="B2366" s="418" t="s">
        <v>3439</v>
      </c>
      <c r="C2366" s="420" t="s">
        <v>89</v>
      </c>
      <c r="D2366" s="423">
        <v>280.26</v>
      </c>
      <c r="F2366" s="444" t="str">
        <f t="shared" si="36"/>
        <v>72729</v>
      </c>
    </row>
    <row r="2367" spans="1:6" ht="38.25">
      <c r="A2367" s="389">
        <v>72783</v>
      </c>
      <c r="B2367" s="419" t="s">
        <v>9070</v>
      </c>
      <c r="C2367" s="421" t="s">
        <v>89</v>
      </c>
      <c r="D2367" s="425">
        <v>10.54</v>
      </c>
      <c r="F2367" s="444" t="str">
        <f t="shared" si="36"/>
        <v>72783</v>
      </c>
    </row>
    <row r="2368" spans="1:6" ht="38.25">
      <c r="A2368" s="390">
        <v>72784</v>
      </c>
      <c r="B2368" s="418" t="s">
        <v>9071</v>
      </c>
      <c r="C2368" s="420" t="s">
        <v>89</v>
      </c>
      <c r="D2368" s="423">
        <v>12.5</v>
      </c>
      <c r="F2368" s="444" t="str">
        <f t="shared" si="36"/>
        <v>72784</v>
      </c>
    </row>
    <row r="2369" spans="1:6" ht="38.25">
      <c r="A2369" s="389">
        <v>72785</v>
      </c>
      <c r="B2369" s="419" t="s">
        <v>9072</v>
      </c>
      <c r="C2369" s="421" t="s">
        <v>89</v>
      </c>
      <c r="D2369" s="425">
        <v>20.07</v>
      </c>
      <c r="F2369" s="444" t="str">
        <f t="shared" si="36"/>
        <v>72785</v>
      </c>
    </row>
    <row r="2370" spans="1:6" ht="38.25">
      <c r="A2370" s="390">
        <v>72786</v>
      </c>
      <c r="B2370" s="418" t="s">
        <v>9073</v>
      </c>
      <c r="C2370" s="420" t="s">
        <v>89</v>
      </c>
      <c r="D2370" s="423">
        <v>26.64</v>
      </c>
      <c r="F2370" s="444" t="str">
        <f t="shared" si="36"/>
        <v>72786</v>
      </c>
    </row>
    <row r="2371" spans="1:6" ht="38.25">
      <c r="A2371" s="389">
        <v>72787</v>
      </c>
      <c r="B2371" s="419" t="s">
        <v>9074</v>
      </c>
      <c r="C2371" s="421" t="s">
        <v>89</v>
      </c>
      <c r="D2371" s="425">
        <v>27.66</v>
      </c>
      <c r="F2371" s="444" t="str">
        <f t="shared" si="36"/>
        <v>72787</v>
      </c>
    </row>
    <row r="2372" spans="1:6" ht="38.25">
      <c r="A2372" s="390">
        <v>72788</v>
      </c>
      <c r="B2372" s="418" t="s">
        <v>9075</v>
      </c>
      <c r="C2372" s="420" t="s">
        <v>89</v>
      </c>
      <c r="D2372" s="423">
        <v>41.54</v>
      </c>
      <c r="F2372" s="444" t="str">
        <f t="shared" si="36"/>
        <v>72788</v>
      </c>
    </row>
    <row r="2373" spans="1:6" ht="38.25">
      <c r="A2373" s="389">
        <v>72789</v>
      </c>
      <c r="B2373" s="419" t="s">
        <v>9076</v>
      </c>
      <c r="C2373" s="421" t="s">
        <v>89</v>
      </c>
      <c r="D2373" s="425">
        <v>13.9</v>
      </c>
      <c r="F2373" s="444" t="str">
        <f t="shared" si="36"/>
        <v>72789</v>
      </c>
    </row>
    <row r="2374" spans="1:6" ht="38.25">
      <c r="A2374" s="390">
        <v>72790</v>
      </c>
      <c r="B2374" s="418" t="s">
        <v>9077</v>
      </c>
      <c r="C2374" s="420" t="s">
        <v>89</v>
      </c>
      <c r="D2374" s="423">
        <v>16.78</v>
      </c>
      <c r="F2374" s="444" t="str">
        <f t="shared" ref="F2374:F2437" si="37">TRIM(A2374)</f>
        <v>72790</v>
      </c>
    </row>
    <row r="2375" spans="1:6" ht="38.25">
      <c r="A2375" s="389">
        <v>72791</v>
      </c>
      <c r="B2375" s="419" t="s">
        <v>9078</v>
      </c>
      <c r="C2375" s="421" t="s">
        <v>89</v>
      </c>
      <c r="D2375" s="425">
        <v>21.39</v>
      </c>
      <c r="F2375" s="444" t="str">
        <f t="shared" si="37"/>
        <v>72791</v>
      </c>
    </row>
    <row r="2376" spans="1:6" ht="38.25">
      <c r="A2376" s="390">
        <v>72792</v>
      </c>
      <c r="B2376" s="418" t="s">
        <v>9079</v>
      </c>
      <c r="C2376" s="420" t="s">
        <v>89</v>
      </c>
      <c r="D2376" s="423">
        <v>37.53</v>
      </c>
      <c r="F2376" s="444" t="str">
        <f t="shared" si="37"/>
        <v>72792</v>
      </c>
    </row>
    <row r="2377" spans="1:6" ht="38.25">
      <c r="A2377" s="389">
        <v>72793</v>
      </c>
      <c r="B2377" s="419" t="s">
        <v>9080</v>
      </c>
      <c r="C2377" s="421" t="s">
        <v>89</v>
      </c>
      <c r="D2377" s="425">
        <v>52.46</v>
      </c>
      <c r="F2377" s="444" t="str">
        <f t="shared" si="37"/>
        <v>72793</v>
      </c>
    </row>
    <row r="2378" spans="1:6" ht="38.25">
      <c r="A2378" s="390">
        <v>72794</v>
      </c>
      <c r="B2378" s="418" t="s">
        <v>9081</v>
      </c>
      <c r="C2378" s="420" t="s">
        <v>89</v>
      </c>
      <c r="D2378" s="423">
        <v>156.49</v>
      </c>
      <c r="F2378" s="444" t="str">
        <f t="shared" si="37"/>
        <v>72794</v>
      </c>
    </row>
    <row r="2379" spans="1:6" ht="38.25">
      <c r="A2379" s="389">
        <v>72795</v>
      </c>
      <c r="B2379" s="419" t="s">
        <v>9082</v>
      </c>
      <c r="C2379" s="421" t="s">
        <v>89</v>
      </c>
      <c r="D2379" s="425">
        <v>213.79</v>
      </c>
      <c r="F2379" s="444" t="str">
        <f t="shared" si="37"/>
        <v>72795</v>
      </c>
    </row>
    <row r="2380" spans="1:6" ht="38.25">
      <c r="A2380" s="390">
        <v>72796</v>
      </c>
      <c r="B2380" s="418" t="s">
        <v>12044</v>
      </c>
      <c r="C2380" s="420" t="s">
        <v>89</v>
      </c>
      <c r="D2380" s="423">
        <v>297.41000000000003</v>
      </c>
      <c r="F2380" s="444" t="str">
        <f t="shared" si="37"/>
        <v>72796</v>
      </c>
    </row>
    <row r="2381" spans="1:6" ht="38.25">
      <c r="A2381" s="389">
        <v>72797</v>
      </c>
      <c r="B2381" s="419" t="s">
        <v>9083</v>
      </c>
      <c r="C2381" s="421" t="s">
        <v>89</v>
      </c>
      <c r="D2381" s="425">
        <v>15.79</v>
      </c>
      <c r="F2381" s="444" t="str">
        <f t="shared" si="37"/>
        <v>72797</v>
      </c>
    </row>
    <row r="2382" spans="1:6" ht="38.25">
      <c r="A2382" s="390">
        <v>72798</v>
      </c>
      <c r="B2382" s="418" t="s">
        <v>9084</v>
      </c>
      <c r="C2382" s="420" t="s">
        <v>89</v>
      </c>
      <c r="D2382" s="423">
        <v>19.02</v>
      </c>
      <c r="F2382" s="444" t="str">
        <f t="shared" si="37"/>
        <v>72798</v>
      </c>
    </row>
    <row r="2383" spans="1:6" ht="38.25">
      <c r="A2383" s="389">
        <v>72800</v>
      </c>
      <c r="B2383" s="419" t="s">
        <v>9085</v>
      </c>
      <c r="C2383" s="421" t="s">
        <v>89</v>
      </c>
      <c r="D2383" s="425">
        <v>24.26</v>
      </c>
      <c r="F2383" s="444" t="str">
        <f t="shared" si="37"/>
        <v>72800</v>
      </c>
    </row>
    <row r="2384" spans="1:6" ht="38.25">
      <c r="A2384" s="390">
        <v>72801</v>
      </c>
      <c r="B2384" s="418" t="s">
        <v>9086</v>
      </c>
      <c r="C2384" s="420" t="s">
        <v>89</v>
      </c>
      <c r="D2384" s="423">
        <v>42.78</v>
      </c>
      <c r="F2384" s="444" t="str">
        <f t="shared" si="37"/>
        <v>72801</v>
      </c>
    </row>
    <row r="2385" spans="1:6" ht="38.25">
      <c r="A2385" s="389">
        <v>72802</v>
      </c>
      <c r="B2385" s="419" t="s">
        <v>9087</v>
      </c>
      <c r="C2385" s="421" t="s">
        <v>89</v>
      </c>
      <c r="D2385" s="425">
        <v>57.29</v>
      </c>
      <c r="F2385" s="444" t="str">
        <f t="shared" si="37"/>
        <v>72802</v>
      </c>
    </row>
    <row r="2386" spans="1:6" ht="38.25">
      <c r="A2386" s="390">
        <v>72803</v>
      </c>
      <c r="B2386" s="418" t="s">
        <v>9088</v>
      </c>
      <c r="C2386" s="420" t="s">
        <v>89</v>
      </c>
      <c r="D2386" s="423">
        <v>171.47</v>
      </c>
      <c r="F2386" s="444" t="str">
        <f t="shared" si="37"/>
        <v>72803</v>
      </c>
    </row>
    <row r="2387" spans="1:6" ht="38.25">
      <c r="A2387" s="389">
        <v>72804</v>
      </c>
      <c r="B2387" s="419" t="s">
        <v>9089</v>
      </c>
      <c r="C2387" s="421" t="s">
        <v>89</v>
      </c>
      <c r="D2387" s="425">
        <v>232.12</v>
      </c>
      <c r="F2387" s="444" t="str">
        <f t="shared" si="37"/>
        <v>72804</v>
      </c>
    </row>
    <row r="2388" spans="1:6" ht="38.25">
      <c r="A2388" s="390">
        <v>72805</v>
      </c>
      <c r="B2388" s="418" t="s">
        <v>9090</v>
      </c>
      <c r="C2388" s="420" t="s">
        <v>89</v>
      </c>
      <c r="D2388" s="423">
        <v>326.52999999999997</v>
      </c>
      <c r="F2388" s="444" t="str">
        <f t="shared" si="37"/>
        <v>72805</v>
      </c>
    </row>
    <row r="2389" spans="1:6">
      <c r="A2389" s="389">
        <v>74059</v>
      </c>
      <c r="B2389" s="419" t="s">
        <v>9091</v>
      </c>
      <c r="C2389" s="421"/>
      <c r="D2389" s="425"/>
      <c r="F2389" s="444" t="str">
        <f t="shared" si="37"/>
        <v>74059</v>
      </c>
    </row>
    <row r="2390" spans="1:6" ht="25.5">
      <c r="A2390" s="422" t="s">
        <v>5013</v>
      </c>
      <c r="B2390" s="418" t="s">
        <v>3440</v>
      </c>
      <c r="C2390" s="420" t="s">
        <v>89</v>
      </c>
      <c r="D2390" s="423">
        <v>7.03</v>
      </c>
      <c r="F2390" s="444" t="str">
        <f t="shared" si="37"/>
        <v>74059/001</v>
      </c>
    </row>
    <row r="2391" spans="1:6" ht="25.5">
      <c r="A2391" s="424" t="s">
        <v>5014</v>
      </c>
      <c r="B2391" s="419" t="s">
        <v>3441</v>
      </c>
      <c r="C2391" s="421" t="s">
        <v>89</v>
      </c>
      <c r="D2391" s="425">
        <v>19.21</v>
      </c>
      <c r="F2391" s="444" t="str">
        <f t="shared" si="37"/>
        <v>74059/002</v>
      </c>
    </row>
    <row r="2392" spans="1:6">
      <c r="A2392" s="390">
        <v>74060</v>
      </c>
      <c r="B2392" s="418" t="s">
        <v>9092</v>
      </c>
      <c r="C2392" s="420"/>
      <c r="D2392" s="423"/>
      <c r="F2392" s="444" t="str">
        <f t="shared" si="37"/>
        <v>74060</v>
      </c>
    </row>
    <row r="2393" spans="1:6" ht="25.5">
      <c r="A2393" s="424" t="s">
        <v>5015</v>
      </c>
      <c r="B2393" s="419" t="s">
        <v>3442</v>
      </c>
      <c r="C2393" s="421" t="s">
        <v>89</v>
      </c>
      <c r="D2393" s="425">
        <v>10.38</v>
      </c>
      <c r="F2393" s="444" t="str">
        <f t="shared" si="37"/>
        <v>74060/001</v>
      </c>
    </row>
    <row r="2394" spans="1:6" ht="25.5">
      <c r="A2394" s="422" t="s">
        <v>5016</v>
      </c>
      <c r="B2394" s="418" t="s">
        <v>3443</v>
      </c>
      <c r="C2394" s="420" t="s">
        <v>89</v>
      </c>
      <c r="D2394" s="423">
        <v>12.58</v>
      </c>
      <c r="F2394" s="444" t="str">
        <f t="shared" si="37"/>
        <v>74060/002</v>
      </c>
    </row>
    <row r="2395" spans="1:6" ht="25.5">
      <c r="A2395" s="424" t="s">
        <v>5017</v>
      </c>
      <c r="B2395" s="419" t="s">
        <v>9093</v>
      </c>
      <c r="C2395" s="421" t="s">
        <v>89</v>
      </c>
      <c r="D2395" s="425">
        <v>28.82</v>
      </c>
      <c r="F2395" s="444" t="str">
        <f t="shared" si="37"/>
        <v>74060/003</v>
      </c>
    </row>
    <row r="2396" spans="1:6" ht="25.5">
      <c r="A2396" s="422" t="s">
        <v>5018</v>
      </c>
      <c r="B2396" s="418" t="s">
        <v>3444</v>
      </c>
      <c r="C2396" s="420" t="s">
        <v>89</v>
      </c>
      <c r="D2396" s="423">
        <v>6.95</v>
      </c>
      <c r="F2396" s="444" t="str">
        <f t="shared" si="37"/>
        <v>74060/004</v>
      </c>
    </row>
    <row r="2397" spans="1:6" ht="38.25">
      <c r="A2397" s="389">
        <v>89358</v>
      </c>
      <c r="B2397" s="419" t="s">
        <v>12045</v>
      </c>
      <c r="C2397" s="421" t="s">
        <v>89</v>
      </c>
      <c r="D2397" s="425">
        <v>4.25</v>
      </c>
      <c r="F2397" s="444" t="str">
        <f t="shared" si="37"/>
        <v>89358</v>
      </c>
    </row>
    <row r="2398" spans="1:6" ht="38.25">
      <c r="A2398" s="390">
        <v>89359</v>
      </c>
      <c r="B2398" s="418" t="s">
        <v>12046</v>
      </c>
      <c r="C2398" s="420" t="s">
        <v>89</v>
      </c>
      <c r="D2398" s="423">
        <v>4.3899999999999997</v>
      </c>
      <c r="F2398" s="444" t="str">
        <f t="shared" si="37"/>
        <v>89359</v>
      </c>
    </row>
    <row r="2399" spans="1:6" ht="38.25">
      <c r="A2399" s="389">
        <v>89360</v>
      </c>
      <c r="B2399" s="419" t="s">
        <v>12047</v>
      </c>
      <c r="C2399" s="421" t="s">
        <v>89</v>
      </c>
      <c r="D2399" s="425">
        <v>5.1100000000000003</v>
      </c>
      <c r="F2399" s="444" t="str">
        <f t="shared" si="37"/>
        <v>89360</v>
      </c>
    </row>
    <row r="2400" spans="1:6" ht="38.25">
      <c r="A2400" s="390">
        <v>89361</v>
      </c>
      <c r="B2400" s="418" t="s">
        <v>12048</v>
      </c>
      <c r="C2400" s="420" t="s">
        <v>89</v>
      </c>
      <c r="D2400" s="423">
        <v>4.3499999999999996</v>
      </c>
      <c r="F2400" s="444" t="str">
        <f t="shared" si="37"/>
        <v>89361</v>
      </c>
    </row>
    <row r="2401" spans="1:6" ht="38.25">
      <c r="A2401" s="389">
        <v>89362</v>
      </c>
      <c r="B2401" s="419" t="s">
        <v>12049</v>
      </c>
      <c r="C2401" s="421" t="s">
        <v>89</v>
      </c>
      <c r="D2401" s="425">
        <v>5.03</v>
      </c>
      <c r="F2401" s="444" t="str">
        <f t="shared" si="37"/>
        <v>89362</v>
      </c>
    </row>
    <row r="2402" spans="1:6" ht="38.25">
      <c r="A2402" s="390">
        <v>89363</v>
      </c>
      <c r="B2402" s="418" t="s">
        <v>12050</v>
      </c>
      <c r="C2402" s="420" t="s">
        <v>89</v>
      </c>
      <c r="D2402" s="423">
        <v>5.55</v>
      </c>
      <c r="F2402" s="444" t="str">
        <f t="shared" si="37"/>
        <v>89363</v>
      </c>
    </row>
    <row r="2403" spans="1:6" ht="38.25">
      <c r="A2403" s="389">
        <v>89364</v>
      </c>
      <c r="B2403" s="419" t="s">
        <v>12051</v>
      </c>
      <c r="C2403" s="421" t="s">
        <v>89</v>
      </c>
      <c r="D2403" s="425">
        <v>6.23</v>
      </c>
      <c r="F2403" s="444" t="str">
        <f t="shared" si="37"/>
        <v>89364</v>
      </c>
    </row>
    <row r="2404" spans="1:6" ht="38.25">
      <c r="A2404" s="390">
        <v>89365</v>
      </c>
      <c r="B2404" s="418" t="s">
        <v>12052</v>
      </c>
      <c r="C2404" s="420" t="s">
        <v>89</v>
      </c>
      <c r="D2404" s="423">
        <v>5.37</v>
      </c>
      <c r="F2404" s="444" t="str">
        <f t="shared" si="37"/>
        <v>89365</v>
      </c>
    </row>
    <row r="2405" spans="1:6" ht="51">
      <c r="A2405" s="389">
        <v>89366</v>
      </c>
      <c r="B2405" s="419" t="s">
        <v>12053</v>
      </c>
      <c r="C2405" s="421" t="s">
        <v>89</v>
      </c>
      <c r="D2405" s="425">
        <v>9.3699999999999992</v>
      </c>
      <c r="F2405" s="444" t="str">
        <f t="shared" si="37"/>
        <v>89366</v>
      </c>
    </row>
    <row r="2406" spans="1:6" ht="38.25">
      <c r="A2406" s="390">
        <v>89367</v>
      </c>
      <c r="B2406" s="418" t="s">
        <v>12054</v>
      </c>
      <c r="C2406" s="420" t="s">
        <v>89</v>
      </c>
      <c r="D2406" s="423">
        <v>6.78</v>
      </c>
      <c r="F2406" s="444" t="str">
        <f t="shared" si="37"/>
        <v>89367</v>
      </c>
    </row>
    <row r="2407" spans="1:6" ht="38.25">
      <c r="A2407" s="389">
        <v>89368</v>
      </c>
      <c r="B2407" s="419" t="s">
        <v>12055</v>
      </c>
      <c r="C2407" s="421" t="s">
        <v>89</v>
      </c>
      <c r="D2407" s="425">
        <v>7.96</v>
      </c>
      <c r="F2407" s="444" t="str">
        <f t="shared" si="37"/>
        <v>89368</v>
      </c>
    </row>
    <row r="2408" spans="1:6" ht="38.25">
      <c r="A2408" s="390">
        <v>89369</v>
      </c>
      <c r="B2408" s="418" t="s">
        <v>12056</v>
      </c>
      <c r="C2408" s="420" t="s">
        <v>89</v>
      </c>
      <c r="D2408" s="423">
        <v>9.18</v>
      </c>
      <c r="F2408" s="444" t="str">
        <f t="shared" si="37"/>
        <v>89369</v>
      </c>
    </row>
    <row r="2409" spans="1:6" ht="38.25">
      <c r="A2409" s="389">
        <v>89370</v>
      </c>
      <c r="B2409" s="419" t="s">
        <v>12057</v>
      </c>
      <c r="C2409" s="421" t="s">
        <v>89</v>
      </c>
      <c r="D2409" s="425">
        <v>7.08</v>
      </c>
      <c r="F2409" s="444" t="str">
        <f t="shared" si="37"/>
        <v>89370</v>
      </c>
    </row>
    <row r="2410" spans="1:6" ht="38.25">
      <c r="A2410" s="390">
        <v>89371</v>
      </c>
      <c r="B2410" s="418" t="s">
        <v>12058</v>
      </c>
      <c r="C2410" s="420" t="s">
        <v>89</v>
      </c>
      <c r="D2410" s="423">
        <v>3.26</v>
      </c>
      <c r="F2410" s="444" t="str">
        <f t="shared" si="37"/>
        <v>89371</v>
      </c>
    </row>
    <row r="2411" spans="1:6" ht="38.25">
      <c r="A2411" s="389">
        <v>89372</v>
      </c>
      <c r="B2411" s="419" t="s">
        <v>12059</v>
      </c>
      <c r="C2411" s="421" t="s">
        <v>89</v>
      </c>
      <c r="D2411" s="425">
        <v>8.67</v>
      </c>
      <c r="F2411" s="444" t="str">
        <f t="shared" si="37"/>
        <v>89372</v>
      </c>
    </row>
    <row r="2412" spans="1:6" ht="38.25">
      <c r="A2412" s="390">
        <v>89373</v>
      </c>
      <c r="B2412" s="418" t="s">
        <v>12060</v>
      </c>
      <c r="C2412" s="420" t="s">
        <v>89</v>
      </c>
      <c r="D2412" s="423">
        <v>3.62</v>
      </c>
      <c r="F2412" s="444" t="str">
        <f t="shared" si="37"/>
        <v>89373</v>
      </c>
    </row>
    <row r="2413" spans="1:6" ht="38.25">
      <c r="A2413" s="389">
        <v>89374</v>
      </c>
      <c r="B2413" s="419" t="s">
        <v>12061</v>
      </c>
      <c r="C2413" s="421" t="s">
        <v>89</v>
      </c>
      <c r="D2413" s="425">
        <v>6.5</v>
      </c>
      <c r="F2413" s="444" t="str">
        <f t="shared" si="37"/>
        <v>89374</v>
      </c>
    </row>
    <row r="2414" spans="1:6" ht="38.25">
      <c r="A2414" s="390">
        <v>89375</v>
      </c>
      <c r="B2414" s="418" t="s">
        <v>12062</v>
      </c>
      <c r="C2414" s="420" t="s">
        <v>89</v>
      </c>
      <c r="D2414" s="423">
        <v>6.79</v>
      </c>
      <c r="F2414" s="444" t="str">
        <f t="shared" si="37"/>
        <v>89375</v>
      </c>
    </row>
    <row r="2415" spans="1:6" ht="51">
      <c r="A2415" s="389">
        <v>89376</v>
      </c>
      <c r="B2415" s="419" t="s">
        <v>12063</v>
      </c>
      <c r="C2415" s="421" t="s">
        <v>89</v>
      </c>
      <c r="D2415" s="425">
        <v>3.36</v>
      </c>
      <c r="F2415" s="444" t="str">
        <f t="shared" si="37"/>
        <v>89376</v>
      </c>
    </row>
    <row r="2416" spans="1:6" ht="38.25">
      <c r="A2416" s="390">
        <v>89378</v>
      </c>
      <c r="B2416" s="418" t="s">
        <v>12064</v>
      </c>
      <c r="C2416" s="420" t="s">
        <v>89</v>
      </c>
      <c r="D2416" s="423">
        <v>3.88</v>
      </c>
      <c r="F2416" s="444" t="str">
        <f t="shared" si="37"/>
        <v>89378</v>
      </c>
    </row>
    <row r="2417" spans="1:6" ht="38.25">
      <c r="A2417" s="389">
        <v>89379</v>
      </c>
      <c r="B2417" s="419" t="s">
        <v>12065</v>
      </c>
      <c r="C2417" s="421" t="s">
        <v>89</v>
      </c>
      <c r="D2417" s="425">
        <v>11.29</v>
      </c>
      <c r="F2417" s="444" t="str">
        <f t="shared" si="37"/>
        <v>89379</v>
      </c>
    </row>
    <row r="2418" spans="1:6" ht="38.25">
      <c r="A2418" s="390">
        <v>89380</v>
      </c>
      <c r="B2418" s="418" t="s">
        <v>12066</v>
      </c>
      <c r="C2418" s="420" t="s">
        <v>89</v>
      </c>
      <c r="D2418" s="423">
        <v>5.37</v>
      </c>
      <c r="F2418" s="444" t="str">
        <f t="shared" si="37"/>
        <v>89380</v>
      </c>
    </row>
    <row r="2419" spans="1:6" ht="38.25">
      <c r="A2419" s="389">
        <v>89381</v>
      </c>
      <c r="B2419" s="419" t="s">
        <v>12067</v>
      </c>
      <c r="C2419" s="421" t="s">
        <v>89</v>
      </c>
      <c r="D2419" s="425">
        <v>8.25</v>
      </c>
      <c r="F2419" s="444" t="str">
        <f t="shared" si="37"/>
        <v>89381</v>
      </c>
    </row>
    <row r="2420" spans="1:6" ht="38.25">
      <c r="A2420" s="390">
        <v>89382</v>
      </c>
      <c r="B2420" s="418" t="s">
        <v>12068</v>
      </c>
      <c r="C2420" s="420" t="s">
        <v>89</v>
      </c>
      <c r="D2420" s="423">
        <v>7.4</v>
      </c>
      <c r="F2420" s="444" t="str">
        <f t="shared" si="37"/>
        <v>89382</v>
      </c>
    </row>
    <row r="2421" spans="1:6" ht="51">
      <c r="A2421" s="389">
        <v>89383</v>
      </c>
      <c r="B2421" s="419" t="s">
        <v>12069</v>
      </c>
      <c r="C2421" s="421" t="s">
        <v>89</v>
      </c>
      <c r="D2421" s="425">
        <v>4.01</v>
      </c>
      <c r="F2421" s="444" t="str">
        <f t="shared" si="37"/>
        <v>89383</v>
      </c>
    </row>
    <row r="2422" spans="1:6" ht="38.25">
      <c r="A2422" s="390">
        <v>89385</v>
      </c>
      <c r="B2422" s="418" t="s">
        <v>12070</v>
      </c>
      <c r="C2422" s="420" t="s">
        <v>89</v>
      </c>
      <c r="D2422" s="423">
        <v>4.24</v>
      </c>
      <c r="F2422" s="444" t="str">
        <f t="shared" si="37"/>
        <v>89385</v>
      </c>
    </row>
    <row r="2423" spans="1:6" ht="38.25">
      <c r="A2423" s="389">
        <v>89386</v>
      </c>
      <c r="B2423" s="419" t="s">
        <v>12071</v>
      </c>
      <c r="C2423" s="421" t="s">
        <v>89</v>
      </c>
      <c r="D2423" s="425">
        <v>5.13</v>
      </c>
      <c r="F2423" s="444" t="str">
        <f t="shared" si="37"/>
        <v>89386</v>
      </c>
    </row>
    <row r="2424" spans="1:6" ht="38.25">
      <c r="A2424" s="390">
        <v>89388</v>
      </c>
      <c r="B2424" s="418" t="s">
        <v>12072</v>
      </c>
      <c r="C2424" s="420" t="s">
        <v>89</v>
      </c>
      <c r="D2424" s="423">
        <v>6.47</v>
      </c>
      <c r="F2424" s="444" t="str">
        <f t="shared" si="37"/>
        <v>89388</v>
      </c>
    </row>
    <row r="2425" spans="1:6" ht="38.25">
      <c r="A2425" s="389">
        <v>89389</v>
      </c>
      <c r="B2425" s="419" t="s">
        <v>12073</v>
      </c>
      <c r="C2425" s="421" t="s">
        <v>89</v>
      </c>
      <c r="D2425" s="425">
        <v>6.78</v>
      </c>
      <c r="F2425" s="444" t="str">
        <f t="shared" si="37"/>
        <v>89389</v>
      </c>
    </row>
    <row r="2426" spans="1:6" ht="38.25">
      <c r="A2426" s="390">
        <v>89390</v>
      </c>
      <c r="B2426" s="418" t="s">
        <v>12074</v>
      </c>
      <c r="C2426" s="420" t="s">
        <v>89</v>
      </c>
      <c r="D2426" s="423">
        <v>12.54</v>
      </c>
      <c r="F2426" s="444" t="str">
        <f t="shared" si="37"/>
        <v>89390</v>
      </c>
    </row>
    <row r="2427" spans="1:6" ht="51">
      <c r="A2427" s="389">
        <v>89391</v>
      </c>
      <c r="B2427" s="419" t="s">
        <v>12075</v>
      </c>
      <c r="C2427" s="421" t="s">
        <v>89</v>
      </c>
      <c r="D2427" s="425">
        <v>5.52</v>
      </c>
      <c r="F2427" s="444" t="str">
        <f t="shared" si="37"/>
        <v>89391</v>
      </c>
    </row>
    <row r="2428" spans="1:6" ht="38.25">
      <c r="A2428" s="390">
        <v>89393</v>
      </c>
      <c r="B2428" s="418" t="s">
        <v>12076</v>
      </c>
      <c r="C2428" s="420" t="s">
        <v>89</v>
      </c>
      <c r="D2428" s="423">
        <v>5.94</v>
      </c>
      <c r="F2428" s="444" t="str">
        <f t="shared" si="37"/>
        <v>89393</v>
      </c>
    </row>
    <row r="2429" spans="1:6" ht="51">
      <c r="A2429" s="389">
        <v>89394</v>
      </c>
      <c r="B2429" s="419" t="s">
        <v>12077</v>
      </c>
      <c r="C2429" s="421" t="s">
        <v>89</v>
      </c>
      <c r="D2429" s="425">
        <v>11.92</v>
      </c>
      <c r="F2429" s="444" t="str">
        <f t="shared" si="37"/>
        <v>89394</v>
      </c>
    </row>
    <row r="2430" spans="1:6" ht="38.25">
      <c r="A2430" s="390">
        <v>89395</v>
      </c>
      <c r="B2430" s="418" t="s">
        <v>12078</v>
      </c>
      <c r="C2430" s="420" t="s">
        <v>89</v>
      </c>
      <c r="D2430" s="423">
        <v>7.02</v>
      </c>
      <c r="F2430" s="444" t="str">
        <f t="shared" si="37"/>
        <v>89395</v>
      </c>
    </row>
    <row r="2431" spans="1:6" ht="51">
      <c r="A2431" s="389">
        <v>89396</v>
      </c>
      <c r="B2431" s="419" t="s">
        <v>12079</v>
      </c>
      <c r="C2431" s="421" t="s">
        <v>89</v>
      </c>
      <c r="D2431" s="425">
        <v>13.61</v>
      </c>
      <c r="F2431" s="444" t="str">
        <f t="shared" si="37"/>
        <v>89396</v>
      </c>
    </row>
    <row r="2432" spans="1:6" ht="38.25">
      <c r="A2432" s="390">
        <v>89397</v>
      </c>
      <c r="B2432" s="418" t="s">
        <v>12080</v>
      </c>
      <c r="C2432" s="420" t="s">
        <v>89</v>
      </c>
      <c r="D2432" s="423">
        <v>8.3000000000000007</v>
      </c>
      <c r="F2432" s="444" t="str">
        <f t="shared" si="37"/>
        <v>89397</v>
      </c>
    </row>
    <row r="2433" spans="1:6" ht="38.25">
      <c r="A2433" s="389">
        <v>89398</v>
      </c>
      <c r="B2433" s="419" t="s">
        <v>12081</v>
      </c>
      <c r="C2433" s="421" t="s">
        <v>89</v>
      </c>
      <c r="D2433" s="425">
        <v>9.94</v>
      </c>
      <c r="F2433" s="444" t="str">
        <f t="shared" si="37"/>
        <v>89398</v>
      </c>
    </row>
    <row r="2434" spans="1:6" ht="51">
      <c r="A2434" s="390">
        <v>89399</v>
      </c>
      <c r="B2434" s="418" t="s">
        <v>12082</v>
      </c>
      <c r="C2434" s="420" t="s">
        <v>89</v>
      </c>
      <c r="D2434" s="423">
        <v>20.09</v>
      </c>
      <c r="F2434" s="444" t="str">
        <f t="shared" si="37"/>
        <v>89399</v>
      </c>
    </row>
    <row r="2435" spans="1:6" ht="38.25">
      <c r="A2435" s="389">
        <v>89400</v>
      </c>
      <c r="B2435" s="419" t="s">
        <v>12083</v>
      </c>
      <c r="C2435" s="421" t="s">
        <v>89</v>
      </c>
      <c r="D2435" s="425">
        <v>11.59</v>
      </c>
      <c r="F2435" s="444" t="str">
        <f t="shared" si="37"/>
        <v>89400</v>
      </c>
    </row>
    <row r="2436" spans="1:6" ht="38.25">
      <c r="A2436" s="390">
        <v>89404</v>
      </c>
      <c r="B2436" s="418" t="s">
        <v>12084</v>
      </c>
      <c r="C2436" s="420" t="s">
        <v>89</v>
      </c>
      <c r="D2436" s="423">
        <v>2.93</v>
      </c>
      <c r="F2436" s="444" t="str">
        <f t="shared" si="37"/>
        <v>89404</v>
      </c>
    </row>
    <row r="2437" spans="1:6" ht="38.25">
      <c r="A2437" s="389">
        <v>89405</v>
      </c>
      <c r="B2437" s="419" t="s">
        <v>12085</v>
      </c>
      <c r="C2437" s="421" t="s">
        <v>89</v>
      </c>
      <c r="D2437" s="425">
        <v>3.07</v>
      </c>
      <c r="F2437" s="444" t="str">
        <f t="shared" si="37"/>
        <v>89405</v>
      </c>
    </row>
    <row r="2438" spans="1:6" ht="38.25">
      <c r="A2438" s="390">
        <v>89406</v>
      </c>
      <c r="B2438" s="418" t="s">
        <v>12086</v>
      </c>
      <c r="C2438" s="420" t="s">
        <v>89</v>
      </c>
      <c r="D2438" s="423">
        <v>3.8</v>
      </c>
      <c r="F2438" s="444" t="str">
        <f t="shared" ref="F2438:F2501" si="38">TRIM(A2438)</f>
        <v>89406</v>
      </c>
    </row>
    <row r="2439" spans="1:6" ht="38.25">
      <c r="A2439" s="389">
        <v>89407</v>
      </c>
      <c r="B2439" s="419" t="s">
        <v>12087</v>
      </c>
      <c r="C2439" s="421" t="s">
        <v>89</v>
      </c>
      <c r="D2439" s="425">
        <v>3.03</v>
      </c>
      <c r="F2439" s="444" t="str">
        <f t="shared" si="38"/>
        <v>89407</v>
      </c>
    </row>
    <row r="2440" spans="1:6" ht="38.25">
      <c r="A2440" s="390">
        <v>89408</v>
      </c>
      <c r="B2440" s="418" t="s">
        <v>12088</v>
      </c>
      <c r="C2440" s="420" t="s">
        <v>89</v>
      </c>
      <c r="D2440" s="423">
        <v>3.51</v>
      </c>
      <c r="F2440" s="444" t="str">
        <f t="shared" si="38"/>
        <v>89408</v>
      </c>
    </row>
    <row r="2441" spans="1:6" ht="38.25">
      <c r="A2441" s="389">
        <v>89409</v>
      </c>
      <c r="B2441" s="419" t="s">
        <v>12089</v>
      </c>
      <c r="C2441" s="421" t="s">
        <v>89</v>
      </c>
      <c r="D2441" s="425">
        <v>4.03</v>
      </c>
      <c r="F2441" s="444" t="str">
        <f t="shared" si="38"/>
        <v>89409</v>
      </c>
    </row>
    <row r="2442" spans="1:6" ht="38.25">
      <c r="A2442" s="390">
        <v>89410</v>
      </c>
      <c r="B2442" s="418" t="s">
        <v>12090</v>
      </c>
      <c r="C2442" s="420" t="s">
        <v>89</v>
      </c>
      <c r="D2442" s="423">
        <v>4.71</v>
      </c>
      <c r="F2442" s="444" t="str">
        <f t="shared" si="38"/>
        <v>89410</v>
      </c>
    </row>
    <row r="2443" spans="1:6" ht="38.25">
      <c r="A2443" s="389">
        <v>89411</v>
      </c>
      <c r="B2443" s="419" t="s">
        <v>12091</v>
      </c>
      <c r="C2443" s="421" t="s">
        <v>89</v>
      </c>
      <c r="D2443" s="425">
        <v>3.85</v>
      </c>
      <c r="F2443" s="444" t="str">
        <f t="shared" si="38"/>
        <v>89411</v>
      </c>
    </row>
    <row r="2444" spans="1:6" ht="38.25">
      <c r="A2444" s="390">
        <v>89412</v>
      </c>
      <c r="B2444" s="418" t="s">
        <v>12092</v>
      </c>
      <c r="C2444" s="420" t="s">
        <v>89</v>
      </c>
      <c r="D2444" s="423">
        <v>4.83</v>
      </c>
      <c r="F2444" s="444" t="str">
        <f t="shared" si="38"/>
        <v>89412</v>
      </c>
    </row>
    <row r="2445" spans="1:6" ht="38.25">
      <c r="A2445" s="389">
        <v>89413</v>
      </c>
      <c r="B2445" s="419" t="s">
        <v>12093</v>
      </c>
      <c r="C2445" s="421" t="s">
        <v>89</v>
      </c>
      <c r="D2445" s="425">
        <v>4.96</v>
      </c>
      <c r="F2445" s="444" t="str">
        <f t="shared" si="38"/>
        <v>89413</v>
      </c>
    </row>
    <row r="2446" spans="1:6" ht="38.25">
      <c r="A2446" s="390">
        <v>89414</v>
      </c>
      <c r="B2446" s="418" t="s">
        <v>12094</v>
      </c>
      <c r="C2446" s="420" t="s">
        <v>89</v>
      </c>
      <c r="D2446" s="423">
        <v>6.13</v>
      </c>
      <c r="F2446" s="444" t="str">
        <f t="shared" si="38"/>
        <v>89414</v>
      </c>
    </row>
    <row r="2447" spans="1:6" ht="38.25">
      <c r="A2447" s="389">
        <v>89415</v>
      </c>
      <c r="B2447" s="419" t="s">
        <v>12095</v>
      </c>
      <c r="C2447" s="421" t="s">
        <v>89</v>
      </c>
      <c r="D2447" s="425">
        <v>7.35</v>
      </c>
      <c r="F2447" s="444" t="str">
        <f t="shared" si="38"/>
        <v>89415</v>
      </c>
    </row>
    <row r="2448" spans="1:6" ht="38.25">
      <c r="A2448" s="390">
        <v>89416</v>
      </c>
      <c r="B2448" s="418" t="s">
        <v>12096</v>
      </c>
      <c r="C2448" s="420" t="s">
        <v>89</v>
      </c>
      <c r="D2448" s="423">
        <v>5.26</v>
      </c>
      <c r="F2448" s="444" t="str">
        <f t="shared" si="38"/>
        <v>89416</v>
      </c>
    </row>
    <row r="2449" spans="1:6" ht="38.25">
      <c r="A2449" s="389">
        <v>89417</v>
      </c>
      <c r="B2449" s="419" t="s">
        <v>12097</v>
      </c>
      <c r="C2449" s="421" t="s">
        <v>89</v>
      </c>
      <c r="D2449" s="425">
        <v>2.39</v>
      </c>
      <c r="F2449" s="444" t="str">
        <f t="shared" si="38"/>
        <v>89417</v>
      </c>
    </row>
    <row r="2450" spans="1:6" ht="38.25">
      <c r="A2450" s="390">
        <v>89418</v>
      </c>
      <c r="B2450" s="418" t="s">
        <v>12098</v>
      </c>
      <c r="C2450" s="420" t="s">
        <v>89</v>
      </c>
      <c r="D2450" s="423">
        <v>7.8</v>
      </c>
      <c r="F2450" s="444" t="str">
        <f t="shared" si="38"/>
        <v>89418</v>
      </c>
    </row>
    <row r="2451" spans="1:6" ht="38.25">
      <c r="A2451" s="389">
        <v>89419</v>
      </c>
      <c r="B2451" s="419" t="s">
        <v>12099</v>
      </c>
      <c r="C2451" s="421" t="s">
        <v>89</v>
      </c>
      <c r="D2451" s="425">
        <v>2.75</v>
      </c>
      <c r="F2451" s="444" t="str">
        <f t="shared" si="38"/>
        <v>89419</v>
      </c>
    </row>
    <row r="2452" spans="1:6" ht="38.25">
      <c r="A2452" s="390">
        <v>89420</v>
      </c>
      <c r="B2452" s="418" t="s">
        <v>12100</v>
      </c>
      <c r="C2452" s="420" t="s">
        <v>89</v>
      </c>
      <c r="D2452" s="423">
        <v>5.64</v>
      </c>
      <c r="F2452" s="444" t="str">
        <f t="shared" si="38"/>
        <v>89420</v>
      </c>
    </row>
    <row r="2453" spans="1:6" ht="38.25">
      <c r="A2453" s="389">
        <v>89421</v>
      </c>
      <c r="B2453" s="419" t="s">
        <v>12101</v>
      </c>
      <c r="C2453" s="421" t="s">
        <v>89</v>
      </c>
      <c r="D2453" s="425">
        <v>5.93</v>
      </c>
      <c r="F2453" s="444" t="str">
        <f t="shared" si="38"/>
        <v>89421</v>
      </c>
    </row>
    <row r="2454" spans="1:6" ht="51">
      <c r="A2454" s="390">
        <v>89422</v>
      </c>
      <c r="B2454" s="418" t="s">
        <v>12102</v>
      </c>
      <c r="C2454" s="420" t="s">
        <v>89</v>
      </c>
      <c r="D2454" s="423">
        <v>2.4900000000000002</v>
      </c>
      <c r="F2454" s="444" t="str">
        <f t="shared" si="38"/>
        <v>89422</v>
      </c>
    </row>
    <row r="2455" spans="1:6" ht="38.25">
      <c r="A2455" s="389">
        <v>89424</v>
      </c>
      <c r="B2455" s="419" t="s">
        <v>12103</v>
      </c>
      <c r="C2455" s="421" t="s">
        <v>89</v>
      </c>
      <c r="D2455" s="425">
        <v>2.86</v>
      </c>
      <c r="F2455" s="444" t="str">
        <f t="shared" si="38"/>
        <v>89424</v>
      </c>
    </row>
    <row r="2456" spans="1:6" ht="38.25">
      <c r="A2456" s="390">
        <v>89425</v>
      </c>
      <c r="B2456" s="418" t="s">
        <v>12104</v>
      </c>
      <c r="C2456" s="420" t="s">
        <v>89</v>
      </c>
      <c r="D2456" s="423">
        <v>10.27</v>
      </c>
      <c r="F2456" s="444" t="str">
        <f t="shared" si="38"/>
        <v>89425</v>
      </c>
    </row>
    <row r="2457" spans="1:6" ht="38.25">
      <c r="A2457" s="389">
        <v>89426</v>
      </c>
      <c r="B2457" s="419" t="s">
        <v>12105</v>
      </c>
      <c r="C2457" s="421" t="s">
        <v>89</v>
      </c>
      <c r="D2457" s="425">
        <v>4.3499999999999996</v>
      </c>
      <c r="F2457" s="444" t="str">
        <f t="shared" si="38"/>
        <v>89426</v>
      </c>
    </row>
    <row r="2458" spans="1:6" ht="38.25">
      <c r="A2458" s="390">
        <v>89427</v>
      </c>
      <c r="B2458" s="418" t="s">
        <v>12106</v>
      </c>
      <c r="C2458" s="420" t="s">
        <v>89</v>
      </c>
      <c r="D2458" s="423">
        <v>7.23</v>
      </c>
      <c r="F2458" s="444" t="str">
        <f t="shared" si="38"/>
        <v>89427</v>
      </c>
    </row>
    <row r="2459" spans="1:6" ht="38.25">
      <c r="A2459" s="389">
        <v>89428</v>
      </c>
      <c r="B2459" s="419" t="s">
        <v>12107</v>
      </c>
      <c r="C2459" s="421" t="s">
        <v>89</v>
      </c>
      <c r="D2459" s="425">
        <v>6.39</v>
      </c>
      <c r="F2459" s="444" t="str">
        <f t="shared" si="38"/>
        <v>89428</v>
      </c>
    </row>
    <row r="2460" spans="1:6" ht="51">
      <c r="A2460" s="390">
        <v>89429</v>
      </c>
      <c r="B2460" s="418" t="s">
        <v>12108</v>
      </c>
      <c r="C2460" s="420" t="s">
        <v>89</v>
      </c>
      <c r="D2460" s="423">
        <v>2.99</v>
      </c>
      <c r="F2460" s="444" t="str">
        <f t="shared" si="38"/>
        <v>89429</v>
      </c>
    </row>
    <row r="2461" spans="1:6" ht="38.25">
      <c r="A2461" s="389">
        <v>89431</v>
      </c>
      <c r="B2461" s="419" t="s">
        <v>12109</v>
      </c>
      <c r="C2461" s="421" t="s">
        <v>89</v>
      </c>
      <c r="D2461" s="425">
        <v>3.91</v>
      </c>
      <c r="F2461" s="444" t="str">
        <f t="shared" si="38"/>
        <v>89431</v>
      </c>
    </row>
    <row r="2462" spans="1:6" ht="38.25">
      <c r="A2462" s="390">
        <v>89433</v>
      </c>
      <c r="B2462" s="418" t="s">
        <v>12110</v>
      </c>
      <c r="C2462" s="420" t="s">
        <v>89</v>
      </c>
      <c r="D2462" s="423">
        <v>5.25</v>
      </c>
      <c r="F2462" s="444" t="str">
        <f t="shared" si="38"/>
        <v>89433</v>
      </c>
    </row>
    <row r="2463" spans="1:6" ht="38.25">
      <c r="A2463" s="389">
        <v>89434</v>
      </c>
      <c r="B2463" s="419" t="s">
        <v>12111</v>
      </c>
      <c r="C2463" s="421" t="s">
        <v>89</v>
      </c>
      <c r="D2463" s="425">
        <v>5.56</v>
      </c>
      <c r="F2463" s="444" t="str">
        <f t="shared" si="38"/>
        <v>89434</v>
      </c>
    </row>
    <row r="2464" spans="1:6" ht="38.25">
      <c r="A2464" s="390">
        <v>89435</v>
      </c>
      <c r="B2464" s="418" t="s">
        <v>12112</v>
      </c>
      <c r="C2464" s="420" t="s">
        <v>89</v>
      </c>
      <c r="D2464" s="423">
        <v>11.32</v>
      </c>
      <c r="F2464" s="444" t="str">
        <f t="shared" si="38"/>
        <v>89435</v>
      </c>
    </row>
    <row r="2465" spans="1:6" ht="51">
      <c r="A2465" s="389">
        <v>89436</v>
      </c>
      <c r="B2465" s="419" t="s">
        <v>12113</v>
      </c>
      <c r="C2465" s="421" t="s">
        <v>89</v>
      </c>
      <c r="D2465" s="425">
        <v>4.3</v>
      </c>
      <c r="F2465" s="444" t="str">
        <f t="shared" si="38"/>
        <v>89436</v>
      </c>
    </row>
    <row r="2466" spans="1:6" ht="38.25">
      <c r="A2466" s="390">
        <v>89438</v>
      </c>
      <c r="B2466" s="418" t="s">
        <v>12114</v>
      </c>
      <c r="C2466" s="420" t="s">
        <v>89</v>
      </c>
      <c r="D2466" s="423">
        <v>4.1900000000000004</v>
      </c>
      <c r="F2466" s="444" t="str">
        <f t="shared" si="38"/>
        <v>89438</v>
      </c>
    </row>
    <row r="2467" spans="1:6" ht="51">
      <c r="A2467" s="389">
        <v>89439</v>
      </c>
      <c r="B2467" s="419" t="s">
        <v>12115</v>
      </c>
      <c r="C2467" s="421" t="s">
        <v>89</v>
      </c>
      <c r="D2467" s="425">
        <v>5.22</v>
      </c>
      <c r="F2467" s="444" t="str">
        <f t="shared" si="38"/>
        <v>89439</v>
      </c>
    </row>
    <row r="2468" spans="1:6" ht="38.25">
      <c r="A2468" s="390">
        <v>89440</v>
      </c>
      <c r="B2468" s="418" t="s">
        <v>12116</v>
      </c>
      <c r="C2468" s="420" t="s">
        <v>89</v>
      </c>
      <c r="D2468" s="423">
        <v>4.99</v>
      </c>
      <c r="F2468" s="444" t="str">
        <f t="shared" si="38"/>
        <v>89440</v>
      </c>
    </row>
    <row r="2469" spans="1:6" ht="51">
      <c r="A2469" s="389">
        <v>89441</v>
      </c>
      <c r="B2469" s="419" t="s">
        <v>12117</v>
      </c>
      <c r="C2469" s="421" t="s">
        <v>89</v>
      </c>
      <c r="D2469" s="425">
        <v>11.58</v>
      </c>
      <c r="F2469" s="444" t="str">
        <f t="shared" si="38"/>
        <v>89441</v>
      </c>
    </row>
    <row r="2470" spans="1:6" ht="38.25">
      <c r="A2470" s="390">
        <v>89442</v>
      </c>
      <c r="B2470" s="418" t="s">
        <v>12118</v>
      </c>
      <c r="C2470" s="420" t="s">
        <v>89</v>
      </c>
      <c r="D2470" s="423">
        <v>6.27</v>
      </c>
      <c r="F2470" s="444" t="str">
        <f t="shared" si="38"/>
        <v>89442</v>
      </c>
    </row>
    <row r="2471" spans="1:6" ht="38.25">
      <c r="A2471" s="389">
        <v>89443</v>
      </c>
      <c r="B2471" s="419" t="s">
        <v>12119</v>
      </c>
      <c r="C2471" s="421" t="s">
        <v>89</v>
      </c>
      <c r="D2471" s="425">
        <v>7.53</v>
      </c>
      <c r="F2471" s="444" t="str">
        <f t="shared" si="38"/>
        <v>89443</v>
      </c>
    </row>
    <row r="2472" spans="1:6" ht="51">
      <c r="A2472" s="390">
        <v>89444</v>
      </c>
      <c r="B2472" s="418" t="s">
        <v>12120</v>
      </c>
      <c r="C2472" s="420" t="s">
        <v>89</v>
      </c>
      <c r="D2472" s="423">
        <v>17.68</v>
      </c>
      <c r="F2472" s="444" t="str">
        <f t="shared" si="38"/>
        <v>89444</v>
      </c>
    </row>
    <row r="2473" spans="1:6" ht="38.25">
      <c r="A2473" s="389">
        <v>89445</v>
      </c>
      <c r="B2473" s="419" t="s">
        <v>12121</v>
      </c>
      <c r="C2473" s="421" t="s">
        <v>89</v>
      </c>
      <c r="D2473" s="425">
        <v>9.18</v>
      </c>
      <c r="F2473" s="444" t="str">
        <f t="shared" si="38"/>
        <v>89445</v>
      </c>
    </row>
    <row r="2474" spans="1:6" ht="38.25">
      <c r="A2474" s="390">
        <v>89481</v>
      </c>
      <c r="B2474" s="418" t="s">
        <v>12122</v>
      </c>
      <c r="C2474" s="420" t="s">
        <v>89</v>
      </c>
      <c r="D2474" s="423">
        <v>2.75</v>
      </c>
      <c r="F2474" s="444" t="str">
        <f t="shared" si="38"/>
        <v>89481</v>
      </c>
    </row>
    <row r="2475" spans="1:6" ht="38.25">
      <c r="A2475" s="389">
        <v>89485</v>
      </c>
      <c r="B2475" s="419" t="s">
        <v>12123</v>
      </c>
      <c r="C2475" s="421" t="s">
        <v>89</v>
      </c>
      <c r="D2475" s="425">
        <v>3.27</v>
      </c>
      <c r="F2475" s="444" t="str">
        <f t="shared" si="38"/>
        <v>89485</v>
      </c>
    </row>
    <row r="2476" spans="1:6" ht="38.25">
      <c r="A2476" s="390">
        <v>89489</v>
      </c>
      <c r="B2476" s="418" t="s">
        <v>12124</v>
      </c>
      <c r="C2476" s="420" t="s">
        <v>89</v>
      </c>
      <c r="D2476" s="423">
        <v>3.94</v>
      </c>
      <c r="F2476" s="444" t="str">
        <f t="shared" si="38"/>
        <v>89489</v>
      </c>
    </row>
    <row r="2477" spans="1:6" ht="38.25">
      <c r="A2477" s="389">
        <v>89490</v>
      </c>
      <c r="B2477" s="419" t="s">
        <v>12125</v>
      </c>
      <c r="C2477" s="421" t="s">
        <v>89</v>
      </c>
      <c r="D2477" s="425">
        <v>3.09</v>
      </c>
      <c r="F2477" s="444" t="str">
        <f t="shared" si="38"/>
        <v>89490</v>
      </c>
    </row>
    <row r="2478" spans="1:6" ht="38.25">
      <c r="A2478" s="390">
        <v>89492</v>
      </c>
      <c r="B2478" s="418" t="s">
        <v>12126</v>
      </c>
      <c r="C2478" s="420" t="s">
        <v>89</v>
      </c>
      <c r="D2478" s="423">
        <v>4.09</v>
      </c>
      <c r="F2478" s="444" t="str">
        <f t="shared" si="38"/>
        <v>89492</v>
      </c>
    </row>
    <row r="2479" spans="1:6" ht="38.25">
      <c r="A2479" s="389">
        <v>89493</v>
      </c>
      <c r="B2479" s="419" t="s">
        <v>12127</v>
      </c>
      <c r="C2479" s="421" t="s">
        <v>89</v>
      </c>
      <c r="D2479" s="425">
        <v>5.27</v>
      </c>
      <c r="F2479" s="444" t="str">
        <f t="shared" si="38"/>
        <v>89493</v>
      </c>
    </row>
    <row r="2480" spans="1:6" ht="38.25">
      <c r="A2480" s="390">
        <v>89494</v>
      </c>
      <c r="B2480" s="418" t="s">
        <v>12128</v>
      </c>
      <c r="C2480" s="420" t="s">
        <v>89</v>
      </c>
      <c r="D2480" s="423">
        <v>6.49</v>
      </c>
      <c r="F2480" s="444" t="str">
        <f t="shared" si="38"/>
        <v>89494</v>
      </c>
    </row>
    <row r="2481" spans="1:6" ht="38.25">
      <c r="A2481" s="389">
        <v>89496</v>
      </c>
      <c r="B2481" s="419" t="s">
        <v>12129</v>
      </c>
      <c r="C2481" s="421" t="s">
        <v>89</v>
      </c>
      <c r="D2481" s="425">
        <v>4.3899999999999997</v>
      </c>
      <c r="F2481" s="444" t="str">
        <f t="shared" si="38"/>
        <v>89496</v>
      </c>
    </row>
    <row r="2482" spans="1:6" ht="38.25">
      <c r="A2482" s="390">
        <v>89497</v>
      </c>
      <c r="B2482" s="418" t="s">
        <v>12130</v>
      </c>
      <c r="C2482" s="420" t="s">
        <v>89</v>
      </c>
      <c r="D2482" s="423">
        <v>6.4</v>
      </c>
      <c r="F2482" s="444" t="str">
        <f t="shared" si="38"/>
        <v>89497</v>
      </c>
    </row>
    <row r="2483" spans="1:6" ht="38.25">
      <c r="A2483" s="389">
        <v>89498</v>
      </c>
      <c r="B2483" s="419" t="s">
        <v>12131</v>
      </c>
      <c r="C2483" s="421" t="s">
        <v>89</v>
      </c>
      <c r="D2483" s="425">
        <v>7.11</v>
      </c>
      <c r="F2483" s="444" t="str">
        <f t="shared" si="38"/>
        <v>89498</v>
      </c>
    </row>
    <row r="2484" spans="1:6" ht="38.25">
      <c r="A2484" s="390">
        <v>89499</v>
      </c>
      <c r="B2484" s="418" t="s">
        <v>12132</v>
      </c>
      <c r="C2484" s="420" t="s">
        <v>89</v>
      </c>
      <c r="D2484" s="423">
        <v>9.9600000000000009</v>
      </c>
      <c r="F2484" s="444" t="str">
        <f t="shared" si="38"/>
        <v>89499</v>
      </c>
    </row>
    <row r="2485" spans="1:6" ht="38.25">
      <c r="A2485" s="389">
        <v>89500</v>
      </c>
      <c r="B2485" s="419" t="s">
        <v>12133</v>
      </c>
      <c r="C2485" s="421" t="s">
        <v>89</v>
      </c>
      <c r="D2485" s="425">
        <v>6.43</v>
      </c>
      <c r="F2485" s="444" t="str">
        <f t="shared" si="38"/>
        <v>89500</v>
      </c>
    </row>
    <row r="2486" spans="1:6" ht="38.25">
      <c r="A2486" s="390">
        <v>89501</v>
      </c>
      <c r="B2486" s="418" t="s">
        <v>12134</v>
      </c>
      <c r="C2486" s="420" t="s">
        <v>89</v>
      </c>
      <c r="D2486" s="423">
        <v>8.07</v>
      </c>
      <c r="F2486" s="444" t="str">
        <f t="shared" si="38"/>
        <v>89501</v>
      </c>
    </row>
    <row r="2487" spans="1:6" ht="38.25">
      <c r="A2487" s="389">
        <v>89502</v>
      </c>
      <c r="B2487" s="419" t="s">
        <v>12135</v>
      </c>
      <c r="C2487" s="421" t="s">
        <v>89</v>
      </c>
      <c r="D2487" s="425">
        <v>9.25</v>
      </c>
      <c r="F2487" s="444" t="str">
        <f t="shared" si="38"/>
        <v>89502</v>
      </c>
    </row>
    <row r="2488" spans="1:6" ht="38.25">
      <c r="A2488" s="390">
        <v>89503</v>
      </c>
      <c r="B2488" s="418" t="s">
        <v>12136</v>
      </c>
      <c r="C2488" s="420" t="s">
        <v>89</v>
      </c>
      <c r="D2488" s="423">
        <v>12.64</v>
      </c>
      <c r="F2488" s="444" t="str">
        <f t="shared" si="38"/>
        <v>89503</v>
      </c>
    </row>
    <row r="2489" spans="1:6" ht="38.25">
      <c r="A2489" s="389">
        <v>89504</v>
      </c>
      <c r="B2489" s="419" t="s">
        <v>12137</v>
      </c>
      <c r="C2489" s="421" t="s">
        <v>89</v>
      </c>
      <c r="D2489" s="425">
        <v>10.64</v>
      </c>
      <c r="F2489" s="444" t="str">
        <f t="shared" si="38"/>
        <v>89504</v>
      </c>
    </row>
    <row r="2490" spans="1:6" ht="38.25">
      <c r="A2490" s="390">
        <v>89505</v>
      </c>
      <c r="B2490" s="418" t="s">
        <v>12138</v>
      </c>
      <c r="C2490" s="420" t="s">
        <v>89</v>
      </c>
      <c r="D2490" s="423">
        <v>22.06</v>
      </c>
      <c r="F2490" s="444" t="str">
        <f t="shared" si="38"/>
        <v>89505</v>
      </c>
    </row>
    <row r="2491" spans="1:6" ht="38.25">
      <c r="A2491" s="389">
        <v>89506</v>
      </c>
      <c r="B2491" s="419" t="s">
        <v>12139</v>
      </c>
      <c r="C2491" s="421" t="s">
        <v>89</v>
      </c>
      <c r="D2491" s="425">
        <v>21.68</v>
      </c>
      <c r="F2491" s="444" t="str">
        <f t="shared" si="38"/>
        <v>89506</v>
      </c>
    </row>
    <row r="2492" spans="1:6" ht="38.25">
      <c r="A2492" s="390">
        <v>89507</v>
      </c>
      <c r="B2492" s="418" t="s">
        <v>12140</v>
      </c>
      <c r="C2492" s="420" t="s">
        <v>89</v>
      </c>
      <c r="D2492" s="423">
        <v>24.59</v>
      </c>
      <c r="F2492" s="444" t="str">
        <f t="shared" si="38"/>
        <v>89507</v>
      </c>
    </row>
    <row r="2493" spans="1:6" ht="38.25">
      <c r="A2493" s="389">
        <v>89510</v>
      </c>
      <c r="B2493" s="419" t="s">
        <v>12141</v>
      </c>
      <c r="C2493" s="421" t="s">
        <v>89</v>
      </c>
      <c r="D2493" s="425">
        <v>15.72</v>
      </c>
      <c r="F2493" s="444" t="str">
        <f t="shared" si="38"/>
        <v>89510</v>
      </c>
    </row>
    <row r="2494" spans="1:6" ht="38.25">
      <c r="A2494" s="390">
        <v>89513</v>
      </c>
      <c r="B2494" s="418" t="s">
        <v>12142</v>
      </c>
      <c r="C2494" s="420" t="s">
        <v>89</v>
      </c>
      <c r="D2494" s="423">
        <v>60.51</v>
      </c>
      <c r="F2494" s="444" t="str">
        <f t="shared" si="38"/>
        <v>89513</v>
      </c>
    </row>
    <row r="2495" spans="1:6" ht="38.25">
      <c r="A2495" s="389">
        <v>89514</v>
      </c>
      <c r="B2495" s="419" t="s">
        <v>12143</v>
      </c>
      <c r="C2495" s="421" t="s">
        <v>89</v>
      </c>
      <c r="D2495" s="425">
        <v>6.14</v>
      </c>
      <c r="F2495" s="444" t="str">
        <f t="shared" si="38"/>
        <v>89514</v>
      </c>
    </row>
    <row r="2496" spans="1:6" ht="38.25">
      <c r="A2496" s="390">
        <v>89515</v>
      </c>
      <c r="B2496" s="418" t="s">
        <v>12144</v>
      </c>
      <c r="C2496" s="420" t="s">
        <v>89</v>
      </c>
      <c r="D2496" s="423">
        <v>46.89</v>
      </c>
      <c r="F2496" s="444" t="str">
        <f t="shared" si="38"/>
        <v>89515</v>
      </c>
    </row>
    <row r="2497" spans="1:6" ht="38.25">
      <c r="A2497" s="389">
        <v>89516</v>
      </c>
      <c r="B2497" s="419" t="s">
        <v>12145</v>
      </c>
      <c r="C2497" s="421" t="s">
        <v>89</v>
      </c>
      <c r="D2497" s="425">
        <v>5.81</v>
      </c>
      <c r="F2497" s="444" t="str">
        <f t="shared" si="38"/>
        <v>89516</v>
      </c>
    </row>
    <row r="2498" spans="1:6" ht="38.25">
      <c r="A2498" s="390">
        <v>89517</v>
      </c>
      <c r="B2498" s="418" t="s">
        <v>12146</v>
      </c>
      <c r="C2498" s="420" t="s">
        <v>89</v>
      </c>
      <c r="D2498" s="423">
        <v>33.86</v>
      </c>
      <c r="F2498" s="444" t="str">
        <f t="shared" si="38"/>
        <v>89517</v>
      </c>
    </row>
    <row r="2499" spans="1:6" ht="38.25">
      <c r="A2499" s="389">
        <v>89518</v>
      </c>
      <c r="B2499" s="419" t="s">
        <v>12147</v>
      </c>
      <c r="C2499" s="421" t="s">
        <v>89</v>
      </c>
      <c r="D2499" s="425">
        <v>8.77</v>
      </c>
      <c r="F2499" s="444" t="str">
        <f t="shared" si="38"/>
        <v>89518</v>
      </c>
    </row>
    <row r="2500" spans="1:6" ht="38.25">
      <c r="A2500" s="390">
        <v>89519</v>
      </c>
      <c r="B2500" s="418" t="s">
        <v>12148</v>
      </c>
      <c r="C2500" s="420" t="s">
        <v>89</v>
      </c>
      <c r="D2500" s="423">
        <v>26.23</v>
      </c>
      <c r="F2500" s="444" t="str">
        <f t="shared" si="38"/>
        <v>89519</v>
      </c>
    </row>
    <row r="2501" spans="1:6" ht="38.25">
      <c r="A2501" s="389">
        <v>89520</v>
      </c>
      <c r="B2501" s="419" t="s">
        <v>12149</v>
      </c>
      <c r="C2501" s="421" t="s">
        <v>89</v>
      </c>
      <c r="D2501" s="425">
        <v>8.06</v>
      </c>
      <c r="F2501" s="444" t="str">
        <f t="shared" si="38"/>
        <v>89520</v>
      </c>
    </row>
    <row r="2502" spans="1:6" ht="38.25">
      <c r="A2502" s="390">
        <v>89521</v>
      </c>
      <c r="B2502" s="418" t="s">
        <v>12150</v>
      </c>
      <c r="C2502" s="420" t="s">
        <v>89</v>
      </c>
      <c r="D2502" s="423">
        <v>68.349999999999994</v>
      </c>
      <c r="F2502" s="444" t="str">
        <f t="shared" ref="F2502:F2565" si="39">TRIM(A2502)</f>
        <v>89521</v>
      </c>
    </row>
    <row r="2503" spans="1:6" ht="38.25">
      <c r="A2503" s="389">
        <v>89522</v>
      </c>
      <c r="B2503" s="419" t="s">
        <v>12151</v>
      </c>
      <c r="C2503" s="421" t="s">
        <v>89</v>
      </c>
      <c r="D2503" s="425">
        <v>17.07</v>
      </c>
      <c r="F2503" s="444" t="str">
        <f t="shared" si="39"/>
        <v>89522</v>
      </c>
    </row>
    <row r="2504" spans="1:6" ht="38.25">
      <c r="A2504" s="390">
        <v>89523</v>
      </c>
      <c r="B2504" s="418" t="s">
        <v>12152</v>
      </c>
      <c r="C2504" s="420" t="s">
        <v>89</v>
      </c>
      <c r="D2504" s="423">
        <v>53.27</v>
      </c>
      <c r="F2504" s="444" t="str">
        <f t="shared" si="39"/>
        <v>89523</v>
      </c>
    </row>
    <row r="2505" spans="1:6" ht="38.25">
      <c r="A2505" s="389">
        <v>89524</v>
      </c>
      <c r="B2505" s="419" t="s">
        <v>12153</v>
      </c>
      <c r="C2505" s="421" t="s">
        <v>89</v>
      </c>
      <c r="D2505" s="425">
        <v>16.600000000000001</v>
      </c>
      <c r="F2505" s="444" t="str">
        <f t="shared" si="39"/>
        <v>89524</v>
      </c>
    </row>
    <row r="2506" spans="1:6" ht="38.25">
      <c r="A2506" s="390">
        <v>89525</v>
      </c>
      <c r="B2506" s="418" t="s">
        <v>12154</v>
      </c>
      <c r="C2506" s="420" t="s">
        <v>89</v>
      </c>
      <c r="D2506" s="423">
        <v>46.59</v>
      </c>
      <c r="F2506" s="444" t="str">
        <f t="shared" si="39"/>
        <v>89525</v>
      </c>
    </row>
    <row r="2507" spans="1:6" ht="38.25">
      <c r="A2507" s="389">
        <v>89527</v>
      </c>
      <c r="B2507" s="419" t="s">
        <v>12155</v>
      </c>
      <c r="C2507" s="421" t="s">
        <v>89</v>
      </c>
      <c r="D2507" s="425">
        <v>37.869999999999997</v>
      </c>
      <c r="F2507" s="444" t="str">
        <f t="shared" si="39"/>
        <v>89527</v>
      </c>
    </row>
    <row r="2508" spans="1:6" ht="38.25">
      <c r="A2508" s="390">
        <v>89528</v>
      </c>
      <c r="B2508" s="418" t="s">
        <v>12156</v>
      </c>
      <c r="C2508" s="420" t="s">
        <v>89</v>
      </c>
      <c r="D2508" s="423">
        <v>2.34</v>
      </c>
      <c r="F2508" s="444" t="str">
        <f t="shared" si="39"/>
        <v>89528</v>
      </c>
    </row>
    <row r="2509" spans="1:6" ht="38.25">
      <c r="A2509" s="389">
        <v>89529</v>
      </c>
      <c r="B2509" s="419" t="s">
        <v>12157</v>
      </c>
      <c r="C2509" s="421" t="s">
        <v>89</v>
      </c>
      <c r="D2509" s="425">
        <v>26.78</v>
      </c>
      <c r="F2509" s="444" t="str">
        <f t="shared" si="39"/>
        <v>89529</v>
      </c>
    </row>
    <row r="2510" spans="1:6" ht="38.25">
      <c r="A2510" s="390">
        <v>89530</v>
      </c>
      <c r="B2510" s="418" t="s">
        <v>12158</v>
      </c>
      <c r="C2510" s="420" t="s">
        <v>89</v>
      </c>
      <c r="D2510" s="423">
        <v>9.76</v>
      </c>
      <c r="F2510" s="444" t="str">
        <f t="shared" si="39"/>
        <v>89530</v>
      </c>
    </row>
    <row r="2511" spans="1:6" ht="38.25">
      <c r="A2511" s="389">
        <v>89531</v>
      </c>
      <c r="B2511" s="419" t="s">
        <v>12159</v>
      </c>
      <c r="C2511" s="421" t="s">
        <v>89</v>
      </c>
      <c r="D2511" s="425">
        <v>23.15</v>
      </c>
      <c r="F2511" s="444" t="str">
        <f t="shared" si="39"/>
        <v>89531</v>
      </c>
    </row>
    <row r="2512" spans="1:6" ht="38.25">
      <c r="A2512" s="390">
        <v>89532</v>
      </c>
      <c r="B2512" s="418" t="s">
        <v>12160</v>
      </c>
      <c r="C2512" s="420" t="s">
        <v>89</v>
      </c>
      <c r="D2512" s="423">
        <v>3.84</v>
      </c>
      <c r="F2512" s="444" t="str">
        <f t="shared" si="39"/>
        <v>89532</v>
      </c>
    </row>
    <row r="2513" spans="1:6" ht="38.25">
      <c r="A2513" s="389">
        <v>89534</v>
      </c>
      <c r="B2513" s="419" t="s">
        <v>12161</v>
      </c>
      <c r="C2513" s="421" t="s">
        <v>89</v>
      </c>
      <c r="D2513" s="425">
        <v>2.7</v>
      </c>
      <c r="F2513" s="444" t="str">
        <f t="shared" si="39"/>
        <v>89534</v>
      </c>
    </row>
    <row r="2514" spans="1:6" ht="38.25">
      <c r="A2514" s="390">
        <v>89536</v>
      </c>
      <c r="B2514" s="418" t="s">
        <v>12162</v>
      </c>
      <c r="C2514" s="420" t="s">
        <v>89</v>
      </c>
      <c r="D2514" s="423">
        <v>5.87</v>
      </c>
      <c r="F2514" s="444" t="str">
        <f t="shared" si="39"/>
        <v>89536</v>
      </c>
    </row>
    <row r="2515" spans="1:6" ht="51">
      <c r="A2515" s="389">
        <v>89538</v>
      </c>
      <c r="B2515" s="419" t="s">
        <v>12163</v>
      </c>
      <c r="C2515" s="421" t="s">
        <v>89</v>
      </c>
      <c r="D2515" s="425">
        <v>2.48</v>
      </c>
      <c r="F2515" s="444" t="str">
        <f t="shared" si="39"/>
        <v>89538</v>
      </c>
    </row>
    <row r="2516" spans="1:6" ht="38.25">
      <c r="A2516" s="390">
        <v>89541</v>
      </c>
      <c r="B2516" s="418" t="s">
        <v>12164</v>
      </c>
      <c r="C2516" s="420" t="s">
        <v>89</v>
      </c>
      <c r="D2516" s="423">
        <v>3.34</v>
      </c>
      <c r="F2516" s="444" t="str">
        <f t="shared" si="39"/>
        <v>89541</v>
      </c>
    </row>
    <row r="2517" spans="1:6" ht="38.25">
      <c r="A2517" s="389">
        <v>89543</v>
      </c>
      <c r="B2517" s="419" t="s">
        <v>12165</v>
      </c>
      <c r="C2517" s="421" t="s">
        <v>89</v>
      </c>
      <c r="D2517" s="425">
        <v>4.68</v>
      </c>
      <c r="F2517" s="444" t="str">
        <f t="shared" si="39"/>
        <v>89543</v>
      </c>
    </row>
    <row r="2518" spans="1:6" ht="38.25">
      <c r="A2518" s="390">
        <v>89544</v>
      </c>
      <c r="B2518" s="418" t="s">
        <v>12166</v>
      </c>
      <c r="C2518" s="420" t="s">
        <v>89</v>
      </c>
      <c r="D2518" s="423">
        <v>6.66</v>
      </c>
      <c r="F2518" s="444" t="str">
        <f t="shared" si="39"/>
        <v>89544</v>
      </c>
    </row>
    <row r="2519" spans="1:6" ht="38.25">
      <c r="A2519" s="389">
        <v>89545</v>
      </c>
      <c r="B2519" s="419" t="s">
        <v>12167</v>
      </c>
      <c r="C2519" s="421" t="s">
        <v>89</v>
      </c>
      <c r="D2519" s="425">
        <v>8.5399999999999991</v>
      </c>
      <c r="F2519" s="444" t="str">
        <f t="shared" si="39"/>
        <v>89545</v>
      </c>
    </row>
    <row r="2520" spans="1:6" ht="38.25">
      <c r="A2520" s="390">
        <v>89547</v>
      </c>
      <c r="B2520" s="418" t="s">
        <v>12168</v>
      </c>
      <c r="C2520" s="420" t="s">
        <v>89</v>
      </c>
      <c r="D2520" s="423">
        <v>11.21</v>
      </c>
      <c r="F2520" s="444" t="str">
        <f t="shared" si="39"/>
        <v>89547</v>
      </c>
    </row>
    <row r="2521" spans="1:6" ht="38.25">
      <c r="A2521" s="389">
        <v>89548</v>
      </c>
      <c r="B2521" s="419" t="s">
        <v>12169</v>
      </c>
      <c r="C2521" s="421" t="s">
        <v>89</v>
      </c>
      <c r="D2521" s="425">
        <v>12.34</v>
      </c>
      <c r="F2521" s="444" t="str">
        <f t="shared" si="39"/>
        <v>89548</v>
      </c>
    </row>
    <row r="2522" spans="1:6" ht="51">
      <c r="A2522" s="390">
        <v>89549</v>
      </c>
      <c r="B2522" s="418" t="s">
        <v>12170</v>
      </c>
      <c r="C2522" s="420" t="s">
        <v>89</v>
      </c>
      <c r="D2522" s="423">
        <v>6.13</v>
      </c>
      <c r="F2522" s="444" t="str">
        <f t="shared" si="39"/>
        <v>89549</v>
      </c>
    </row>
    <row r="2523" spans="1:6" ht="38.25">
      <c r="A2523" s="389">
        <v>89550</v>
      </c>
      <c r="B2523" s="419" t="s">
        <v>12171</v>
      </c>
      <c r="C2523" s="421" t="s">
        <v>89</v>
      </c>
      <c r="D2523" s="425">
        <v>33.33</v>
      </c>
      <c r="F2523" s="444" t="str">
        <f t="shared" si="39"/>
        <v>89550</v>
      </c>
    </row>
    <row r="2524" spans="1:6" ht="38.25">
      <c r="A2524" s="390">
        <v>89551</v>
      </c>
      <c r="B2524" s="418" t="s">
        <v>12172</v>
      </c>
      <c r="C2524" s="420" t="s">
        <v>89</v>
      </c>
      <c r="D2524" s="423">
        <v>4.6100000000000003</v>
      </c>
      <c r="F2524" s="444" t="str">
        <f t="shared" si="39"/>
        <v>89551</v>
      </c>
    </row>
    <row r="2525" spans="1:6" ht="38.25">
      <c r="A2525" s="389">
        <v>89552</v>
      </c>
      <c r="B2525" s="419" t="s">
        <v>12173</v>
      </c>
      <c r="C2525" s="421" t="s">
        <v>89</v>
      </c>
      <c r="D2525" s="425">
        <v>10.37</v>
      </c>
      <c r="F2525" s="444" t="str">
        <f t="shared" si="39"/>
        <v>89552</v>
      </c>
    </row>
    <row r="2526" spans="1:6" ht="51">
      <c r="A2526" s="390">
        <v>89553</v>
      </c>
      <c r="B2526" s="418" t="s">
        <v>12174</v>
      </c>
      <c r="C2526" s="420" t="s">
        <v>89</v>
      </c>
      <c r="D2526" s="423">
        <v>3.36</v>
      </c>
      <c r="F2526" s="444" t="str">
        <f t="shared" si="39"/>
        <v>89553</v>
      </c>
    </row>
    <row r="2527" spans="1:6" ht="38.25">
      <c r="A2527" s="389">
        <v>89554</v>
      </c>
      <c r="B2527" s="419" t="s">
        <v>12175</v>
      </c>
      <c r="C2527" s="421" t="s">
        <v>89</v>
      </c>
      <c r="D2527" s="425">
        <v>16.5</v>
      </c>
      <c r="F2527" s="444" t="str">
        <f t="shared" si="39"/>
        <v>89554</v>
      </c>
    </row>
    <row r="2528" spans="1:6" ht="38.25">
      <c r="A2528" s="390">
        <v>89556</v>
      </c>
      <c r="B2528" s="418" t="s">
        <v>12176</v>
      </c>
      <c r="C2528" s="420" t="s">
        <v>89</v>
      </c>
      <c r="D2528" s="423">
        <v>16.04</v>
      </c>
      <c r="F2528" s="444" t="str">
        <f t="shared" si="39"/>
        <v>89556</v>
      </c>
    </row>
    <row r="2529" spans="1:6" ht="51">
      <c r="A2529" s="389">
        <v>89557</v>
      </c>
      <c r="B2529" s="419" t="s">
        <v>12177</v>
      </c>
      <c r="C2529" s="421" t="s">
        <v>89</v>
      </c>
      <c r="D2529" s="425">
        <v>9.32</v>
      </c>
      <c r="F2529" s="444" t="str">
        <f t="shared" si="39"/>
        <v>89557</v>
      </c>
    </row>
    <row r="2530" spans="1:6" ht="38.25">
      <c r="A2530" s="390">
        <v>89558</v>
      </c>
      <c r="B2530" s="418" t="s">
        <v>12178</v>
      </c>
      <c r="C2530" s="420" t="s">
        <v>89</v>
      </c>
      <c r="D2530" s="423">
        <v>5.4</v>
      </c>
      <c r="F2530" s="444" t="str">
        <f t="shared" si="39"/>
        <v>89558</v>
      </c>
    </row>
    <row r="2531" spans="1:6" ht="38.25">
      <c r="A2531" s="389">
        <v>89559</v>
      </c>
      <c r="B2531" s="419" t="s">
        <v>12179</v>
      </c>
      <c r="C2531" s="421" t="s">
        <v>89</v>
      </c>
      <c r="D2531" s="425">
        <v>41.51</v>
      </c>
      <c r="F2531" s="444" t="str">
        <f t="shared" si="39"/>
        <v>89559</v>
      </c>
    </row>
    <row r="2532" spans="1:6" ht="38.25">
      <c r="A2532" s="390">
        <v>89561</v>
      </c>
      <c r="B2532" s="418" t="s">
        <v>12180</v>
      </c>
      <c r="C2532" s="420" t="s">
        <v>89</v>
      </c>
      <c r="D2532" s="423">
        <v>10.31</v>
      </c>
      <c r="F2532" s="444" t="str">
        <f t="shared" si="39"/>
        <v>89561</v>
      </c>
    </row>
    <row r="2533" spans="1:6" ht="38.25">
      <c r="A2533" s="389">
        <v>89562</v>
      </c>
      <c r="B2533" s="419" t="s">
        <v>12181</v>
      </c>
      <c r="C2533" s="421" t="s">
        <v>89</v>
      </c>
      <c r="D2533" s="425">
        <v>5.24</v>
      </c>
      <c r="F2533" s="444" t="str">
        <f t="shared" si="39"/>
        <v>89562</v>
      </c>
    </row>
    <row r="2534" spans="1:6" ht="38.25">
      <c r="A2534" s="390">
        <v>89563</v>
      </c>
      <c r="B2534" s="418" t="s">
        <v>12182</v>
      </c>
      <c r="C2534" s="420" t="s">
        <v>89</v>
      </c>
      <c r="D2534" s="423">
        <v>15.41</v>
      </c>
      <c r="F2534" s="444" t="str">
        <f t="shared" si="39"/>
        <v>89563</v>
      </c>
    </row>
    <row r="2535" spans="1:6" ht="38.25">
      <c r="A2535" s="389">
        <v>89564</v>
      </c>
      <c r="B2535" s="419" t="s">
        <v>12183</v>
      </c>
      <c r="C2535" s="421" t="s">
        <v>89</v>
      </c>
      <c r="D2535" s="425">
        <v>10.49</v>
      </c>
      <c r="F2535" s="444" t="str">
        <f t="shared" si="39"/>
        <v>89564</v>
      </c>
    </row>
    <row r="2536" spans="1:6" ht="38.25">
      <c r="A2536" s="390">
        <v>89565</v>
      </c>
      <c r="B2536" s="418" t="s">
        <v>12184</v>
      </c>
      <c r="C2536" s="420" t="s">
        <v>89</v>
      </c>
      <c r="D2536" s="423">
        <v>32.42</v>
      </c>
      <c r="F2536" s="444" t="str">
        <f t="shared" si="39"/>
        <v>89565</v>
      </c>
    </row>
    <row r="2537" spans="1:6" ht="38.25">
      <c r="A2537" s="389">
        <v>89566</v>
      </c>
      <c r="B2537" s="419" t="s">
        <v>12185</v>
      </c>
      <c r="C2537" s="421" t="s">
        <v>89</v>
      </c>
      <c r="D2537" s="425">
        <v>29.48</v>
      </c>
      <c r="F2537" s="444" t="str">
        <f t="shared" si="39"/>
        <v>89566</v>
      </c>
    </row>
    <row r="2538" spans="1:6" ht="38.25">
      <c r="A2538" s="390">
        <v>89567</v>
      </c>
      <c r="B2538" s="418" t="s">
        <v>12186</v>
      </c>
      <c r="C2538" s="420" t="s">
        <v>89</v>
      </c>
      <c r="D2538" s="423">
        <v>47.79</v>
      </c>
      <c r="F2538" s="444" t="str">
        <f t="shared" si="39"/>
        <v>89567</v>
      </c>
    </row>
    <row r="2539" spans="1:6" ht="38.25">
      <c r="A2539" s="389">
        <v>89568</v>
      </c>
      <c r="B2539" s="419" t="s">
        <v>12187</v>
      </c>
      <c r="C2539" s="421" t="s">
        <v>89</v>
      </c>
      <c r="D2539" s="425">
        <v>19.55</v>
      </c>
      <c r="F2539" s="444" t="str">
        <f t="shared" si="39"/>
        <v>89568</v>
      </c>
    </row>
    <row r="2540" spans="1:6" ht="38.25">
      <c r="A2540" s="390">
        <v>89569</v>
      </c>
      <c r="B2540" s="418" t="s">
        <v>12188</v>
      </c>
      <c r="C2540" s="420" t="s">
        <v>89</v>
      </c>
      <c r="D2540" s="423">
        <v>49.46</v>
      </c>
      <c r="F2540" s="444" t="str">
        <f t="shared" si="39"/>
        <v>89569</v>
      </c>
    </row>
    <row r="2541" spans="1:6" ht="51">
      <c r="A2541" s="389">
        <v>89570</v>
      </c>
      <c r="B2541" s="419" t="s">
        <v>12189</v>
      </c>
      <c r="C2541" s="421" t="s">
        <v>89</v>
      </c>
      <c r="D2541" s="425">
        <v>9.26</v>
      </c>
      <c r="F2541" s="444" t="str">
        <f t="shared" si="39"/>
        <v>89570</v>
      </c>
    </row>
    <row r="2542" spans="1:6" ht="38.25">
      <c r="A2542" s="390">
        <v>89571</v>
      </c>
      <c r="B2542" s="418" t="s">
        <v>12190</v>
      </c>
      <c r="C2542" s="420" t="s">
        <v>89</v>
      </c>
      <c r="D2542" s="423">
        <v>48</v>
      </c>
      <c r="F2542" s="444" t="str">
        <f t="shared" si="39"/>
        <v>89571</v>
      </c>
    </row>
    <row r="2543" spans="1:6" ht="51">
      <c r="A2543" s="389">
        <v>89572</v>
      </c>
      <c r="B2543" s="419" t="s">
        <v>12191</v>
      </c>
      <c r="C2543" s="421" t="s">
        <v>89</v>
      </c>
      <c r="D2543" s="425">
        <v>5.97</v>
      </c>
      <c r="F2543" s="444" t="str">
        <f t="shared" si="39"/>
        <v>89572</v>
      </c>
    </row>
    <row r="2544" spans="1:6" ht="38.25">
      <c r="A2544" s="390">
        <v>89573</v>
      </c>
      <c r="B2544" s="418" t="s">
        <v>12192</v>
      </c>
      <c r="C2544" s="420" t="s">
        <v>89</v>
      </c>
      <c r="D2544" s="423">
        <v>38.14</v>
      </c>
      <c r="F2544" s="444" t="str">
        <f t="shared" si="39"/>
        <v>89573</v>
      </c>
    </row>
    <row r="2545" spans="1:6" ht="38.25">
      <c r="A2545" s="389">
        <v>89574</v>
      </c>
      <c r="B2545" s="419" t="s">
        <v>12193</v>
      </c>
      <c r="C2545" s="421" t="s">
        <v>89</v>
      </c>
      <c r="D2545" s="425">
        <v>63.8</v>
      </c>
      <c r="F2545" s="444" t="str">
        <f t="shared" si="39"/>
        <v>89574</v>
      </c>
    </row>
    <row r="2546" spans="1:6" ht="38.25">
      <c r="A2546" s="390">
        <v>89575</v>
      </c>
      <c r="B2546" s="418" t="s">
        <v>12194</v>
      </c>
      <c r="C2546" s="420" t="s">
        <v>89</v>
      </c>
      <c r="D2546" s="423">
        <v>6.19</v>
      </c>
      <c r="F2546" s="444" t="str">
        <f t="shared" si="39"/>
        <v>89575</v>
      </c>
    </row>
    <row r="2547" spans="1:6" ht="38.25">
      <c r="A2547" s="389">
        <v>89577</v>
      </c>
      <c r="B2547" s="419" t="s">
        <v>12195</v>
      </c>
      <c r="C2547" s="421" t="s">
        <v>89</v>
      </c>
      <c r="D2547" s="425">
        <v>25.6</v>
      </c>
      <c r="F2547" s="444" t="str">
        <f t="shared" si="39"/>
        <v>89577</v>
      </c>
    </row>
    <row r="2548" spans="1:6" ht="51">
      <c r="A2548" s="390">
        <v>89581</v>
      </c>
      <c r="B2548" s="418" t="s">
        <v>12196</v>
      </c>
      <c r="C2548" s="420" t="s">
        <v>89</v>
      </c>
      <c r="D2548" s="423">
        <v>16.059999999999999</v>
      </c>
      <c r="F2548" s="444" t="str">
        <f t="shared" si="39"/>
        <v>89581</v>
      </c>
    </row>
    <row r="2549" spans="1:6" ht="51">
      <c r="A2549" s="389">
        <v>89582</v>
      </c>
      <c r="B2549" s="419" t="s">
        <v>12197</v>
      </c>
      <c r="C2549" s="421" t="s">
        <v>89</v>
      </c>
      <c r="D2549" s="425">
        <v>15.59</v>
      </c>
      <c r="F2549" s="444" t="str">
        <f t="shared" si="39"/>
        <v>89582</v>
      </c>
    </row>
    <row r="2550" spans="1:6" ht="51">
      <c r="A2550" s="390">
        <v>89584</v>
      </c>
      <c r="B2550" s="418" t="s">
        <v>12198</v>
      </c>
      <c r="C2550" s="420" t="s">
        <v>89</v>
      </c>
      <c r="D2550" s="423">
        <v>25.78</v>
      </c>
      <c r="F2550" s="444" t="str">
        <f t="shared" si="39"/>
        <v>89584</v>
      </c>
    </row>
    <row r="2551" spans="1:6" ht="51">
      <c r="A2551" s="389">
        <v>89585</v>
      </c>
      <c r="B2551" s="419" t="s">
        <v>12199</v>
      </c>
      <c r="C2551" s="421" t="s">
        <v>89</v>
      </c>
      <c r="D2551" s="425">
        <v>22.15</v>
      </c>
      <c r="F2551" s="444" t="str">
        <f t="shared" si="39"/>
        <v>89585</v>
      </c>
    </row>
    <row r="2552" spans="1:6" ht="51">
      <c r="A2552" s="390">
        <v>89590</v>
      </c>
      <c r="B2552" s="418" t="s">
        <v>12200</v>
      </c>
      <c r="C2552" s="420" t="s">
        <v>89</v>
      </c>
      <c r="D2552" s="423">
        <v>87.65</v>
      </c>
      <c r="F2552" s="444" t="str">
        <f t="shared" si="39"/>
        <v>89590</v>
      </c>
    </row>
    <row r="2553" spans="1:6" ht="51">
      <c r="A2553" s="389">
        <v>89591</v>
      </c>
      <c r="B2553" s="419" t="s">
        <v>12201</v>
      </c>
      <c r="C2553" s="421" t="s">
        <v>89</v>
      </c>
      <c r="D2553" s="425">
        <v>63.91</v>
      </c>
      <c r="F2553" s="444" t="str">
        <f t="shared" si="39"/>
        <v>89591</v>
      </c>
    </row>
    <row r="2554" spans="1:6" ht="38.25">
      <c r="A2554" s="390">
        <v>89593</v>
      </c>
      <c r="B2554" s="418" t="s">
        <v>12202</v>
      </c>
      <c r="C2554" s="420" t="s">
        <v>89</v>
      </c>
      <c r="D2554" s="423">
        <v>22.56</v>
      </c>
      <c r="F2554" s="444" t="str">
        <f t="shared" si="39"/>
        <v>89593</v>
      </c>
    </row>
    <row r="2555" spans="1:6" ht="38.25">
      <c r="A2555" s="389">
        <v>89594</v>
      </c>
      <c r="B2555" s="419" t="s">
        <v>12203</v>
      </c>
      <c r="C2555" s="421" t="s">
        <v>89</v>
      </c>
      <c r="D2555" s="425">
        <v>22.52</v>
      </c>
      <c r="F2555" s="444" t="str">
        <f t="shared" si="39"/>
        <v>89594</v>
      </c>
    </row>
    <row r="2556" spans="1:6" ht="51">
      <c r="A2556" s="390">
        <v>89595</v>
      </c>
      <c r="B2556" s="418" t="s">
        <v>12204</v>
      </c>
      <c r="C2556" s="420" t="s">
        <v>89</v>
      </c>
      <c r="D2556" s="423">
        <v>10.66</v>
      </c>
      <c r="F2556" s="444" t="str">
        <f t="shared" si="39"/>
        <v>89595</v>
      </c>
    </row>
    <row r="2557" spans="1:6" ht="51">
      <c r="A2557" s="389">
        <v>89596</v>
      </c>
      <c r="B2557" s="419" t="s">
        <v>12205</v>
      </c>
      <c r="C2557" s="421" t="s">
        <v>89</v>
      </c>
      <c r="D2557" s="425">
        <v>7.72</v>
      </c>
      <c r="F2557" s="444" t="str">
        <f t="shared" si="39"/>
        <v>89596</v>
      </c>
    </row>
    <row r="2558" spans="1:6" ht="38.25">
      <c r="A2558" s="390">
        <v>89597</v>
      </c>
      <c r="B2558" s="418" t="s">
        <v>12206</v>
      </c>
      <c r="C2558" s="420" t="s">
        <v>89</v>
      </c>
      <c r="D2558" s="423">
        <v>14.65</v>
      </c>
      <c r="F2558" s="444" t="str">
        <f t="shared" si="39"/>
        <v>89597</v>
      </c>
    </row>
    <row r="2559" spans="1:6" ht="51">
      <c r="A2559" s="389">
        <v>89599</v>
      </c>
      <c r="B2559" s="419" t="s">
        <v>12207</v>
      </c>
      <c r="C2559" s="421" t="s">
        <v>89</v>
      </c>
      <c r="D2559" s="425">
        <v>10.46</v>
      </c>
      <c r="F2559" s="444" t="str">
        <f t="shared" si="39"/>
        <v>89599</v>
      </c>
    </row>
    <row r="2560" spans="1:6" ht="51">
      <c r="A2560" s="390">
        <v>89600</v>
      </c>
      <c r="B2560" s="418" t="s">
        <v>12208</v>
      </c>
      <c r="C2560" s="420" t="s">
        <v>89</v>
      </c>
      <c r="D2560" s="423">
        <v>11.59</v>
      </c>
      <c r="F2560" s="444" t="str">
        <f t="shared" si="39"/>
        <v>89600</v>
      </c>
    </row>
    <row r="2561" spans="1:6" ht="38.25">
      <c r="A2561" s="389">
        <v>89605</v>
      </c>
      <c r="B2561" s="419" t="s">
        <v>12209</v>
      </c>
      <c r="C2561" s="421" t="s">
        <v>89</v>
      </c>
      <c r="D2561" s="425">
        <v>10.43</v>
      </c>
      <c r="F2561" s="444" t="str">
        <f t="shared" si="39"/>
        <v>89605</v>
      </c>
    </row>
    <row r="2562" spans="1:6" ht="38.25">
      <c r="A2562" s="390">
        <v>89609</v>
      </c>
      <c r="B2562" s="418" t="s">
        <v>12210</v>
      </c>
      <c r="C2562" s="420" t="s">
        <v>89</v>
      </c>
      <c r="D2562" s="423">
        <v>46.07</v>
      </c>
      <c r="F2562" s="444" t="str">
        <f t="shared" si="39"/>
        <v>89609</v>
      </c>
    </row>
    <row r="2563" spans="1:6" ht="51">
      <c r="A2563" s="389">
        <v>89610</v>
      </c>
      <c r="B2563" s="419" t="s">
        <v>12211</v>
      </c>
      <c r="C2563" s="421" t="s">
        <v>89</v>
      </c>
      <c r="D2563" s="425">
        <v>15.07</v>
      </c>
      <c r="F2563" s="444" t="str">
        <f t="shared" si="39"/>
        <v>89610</v>
      </c>
    </row>
    <row r="2564" spans="1:6" ht="38.25">
      <c r="A2564" s="390">
        <v>89611</v>
      </c>
      <c r="B2564" s="418" t="s">
        <v>12212</v>
      </c>
      <c r="C2564" s="420" t="s">
        <v>89</v>
      </c>
      <c r="D2564" s="423">
        <v>19.87</v>
      </c>
      <c r="F2564" s="444" t="str">
        <f t="shared" si="39"/>
        <v>89611</v>
      </c>
    </row>
    <row r="2565" spans="1:6" ht="38.25">
      <c r="A2565" s="389">
        <v>89612</v>
      </c>
      <c r="B2565" s="419" t="s">
        <v>12213</v>
      </c>
      <c r="C2565" s="421" t="s">
        <v>89</v>
      </c>
      <c r="D2565" s="425">
        <v>135.6</v>
      </c>
      <c r="F2565" s="444" t="str">
        <f t="shared" si="39"/>
        <v>89612</v>
      </c>
    </row>
    <row r="2566" spans="1:6" ht="51">
      <c r="A2566" s="390">
        <v>89613</v>
      </c>
      <c r="B2566" s="418" t="s">
        <v>12214</v>
      </c>
      <c r="C2566" s="420" t="s">
        <v>89</v>
      </c>
      <c r="D2566" s="423">
        <v>27.17</v>
      </c>
      <c r="F2566" s="444" t="str">
        <f t="shared" ref="F2566:F2629" si="40">TRIM(A2566)</f>
        <v>89613</v>
      </c>
    </row>
    <row r="2567" spans="1:6" ht="38.25">
      <c r="A2567" s="389">
        <v>89614</v>
      </c>
      <c r="B2567" s="419" t="s">
        <v>12215</v>
      </c>
      <c r="C2567" s="421" t="s">
        <v>89</v>
      </c>
      <c r="D2567" s="425">
        <v>44.04</v>
      </c>
      <c r="F2567" s="444" t="str">
        <f t="shared" si="40"/>
        <v>89614</v>
      </c>
    </row>
    <row r="2568" spans="1:6" ht="38.25">
      <c r="A2568" s="390">
        <v>89615</v>
      </c>
      <c r="B2568" s="418" t="s">
        <v>12216</v>
      </c>
      <c r="C2568" s="420" t="s">
        <v>89</v>
      </c>
      <c r="D2568" s="423">
        <v>198.82</v>
      </c>
      <c r="F2568" s="444" t="str">
        <f t="shared" si="40"/>
        <v>89615</v>
      </c>
    </row>
    <row r="2569" spans="1:6" ht="51">
      <c r="A2569" s="389">
        <v>89616</v>
      </c>
      <c r="B2569" s="419" t="s">
        <v>12217</v>
      </c>
      <c r="C2569" s="421" t="s">
        <v>89</v>
      </c>
      <c r="D2569" s="425">
        <v>39.89</v>
      </c>
      <c r="F2569" s="444" t="str">
        <f t="shared" si="40"/>
        <v>89616</v>
      </c>
    </row>
    <row r="2570" spans="1:6" ht="25.5">
      <c r="A2570" s="390">
        <v>89617</v>
      </c>
      <c r="B2570" s="418" t="s">
        <v>12218</v>
      </c>
      <c r="C2570" s="420" t="s">
        <v>89</v>
      </c>
      <c r="D2570" s="423">
        <v>3.96</v>
      </c>
      <c r="F2570" s="444" t="str">
        <f t="shared" si="40"/>
        <v>89617</v>
      </c>
    </row>
    <row r="2571" spans="1:6" ht="38.25">
      <c r="A2571" s="389">
        <v>89618</v>
      </c>
      <c r="B2571" s="419" t="s">
        <v>12219</v>
      </c>
      <c r="C2571" s="421" t="s">
        <v>89</v>
      </c>
      <c r="D2571" s="425">
        <v>10.56</v>
      </c>
      <c r="F2571" s="444" t="str">
        <f t="shared" si="40"/>
        <v>89618</v>
      </c>
    </row>
    <row r="2572" spans="1:6" ht="38.25">
      <c r="A2572" s="390">
        <v>89619</v>
      </c>
      <c r="B2572" s="418" t="s">
        <v>12220</v>
      </c>
      <c r="C2572" s="420" t="s">
        <v>89</v>
      </c>
      <c r="D2572" s="423">
        <v>5.25</v>
      </c>
      <c r="F2572" s="444" t="str">
        <f t="shared" si="40"/>
        <v>89619</v>
      </c>
    </row>
    <row r="2573" spans="1:6" ht="25.5">
      <c r="A2573" s="389">
        <v>89620</v>
      </c>
      <c r="B2573" s="419" t="s">
        <v>12221</v>
      </c>
      <c r="C2573" s="421" t="s">
        <v>89</v>
      </c>
      <c r="D2573" s="425">
        <v>6.38</v>
      </c>
      <c r="F2573" s="444" t="str">
        <f t="shared" si="40"/>
        <v>89620</v>
      </c>
    </row>
    <row r="2574" spans="1:6" ht="38.25">
      <c r="A2574" s="390">
        <v>89621</v>
      </c>
      <c r="B2574" s="418" t="s">
        <v>12222</v>
      </c>
      <c r="C2574" s="420" t="s">
        <v>89</v>
      </c>
      <c r="D2574" s="423">
        <v>16.53</v>
      </c>
      <c r="F2574" s="444" t="str">
        <f t="shared" si="40"/>
        <v>89621</v>
      </c>
    </row>
    <row r="2575" spans="1:6" ht="38.25">
      <c r="A2575" s="389">
        <v>89622</v>
      </c>
      <c r="B2575" s="419" t="s">
        <v>12223</v>
      </c>
      <c r="C2575" s="421" t="s">
        <v>89</v>
      </c>
      <c r="D2575" s="425">
        <v>8.0299999999999994</v>
      </c>
      <c r="F2575" s="444" t="str">
        <f t="shared" si="40"/>
        <v>89622</v>
      </c>
    </row>
    <row r="2576" spans="1:6" ht="25.5">
      <c r="A2576" s="390">
        <v>89623</v>
      </c>
      <c r="B2576" s="418" t="s">
        <v>12224</v>
      </c>
      <c r="C2576" s="420" t="s">
        <v>89</v>
      </c>
      <c r="D2576" s="423">
        <v>10.93</v>
      </c>
      <c r="F2576" s="444" t="str">
        <f t="shared" si="40"/>
        <v>89623</v>
      </c>
    </row>
    <row r="2577" spans="1:6" ht="38.25">
      <c r="A2577" s="389">
        <v>89624</v>
      </c>
      <c r="B2577" s="419" t="s">
        <v>12225</v>
      </c>
      <c r="C2577" s="421" t="s">
        <v>89</v>
      </c>
      <c r="D2577" s="425">
        <v>10.51</v>
      </c>
      <c r="F2577" s="444" t="str">
        <f t="shared" si="40"/>
        <v>89624</v>
      </c>
    </row>
    <row r="2578" spans="1:6" ht="25.5">
      <c r="A2578" s="390">
        <v>89625</v>
      </c>
      <c r="B2578" s="418" t="s">
        <v>12226</v>
      </c>
      <c r="C2578" s="420" t="s">
        <v>89</v>
      </c>
      <c r="D2578" s="423">
        <v>12.85</v>
      </c>
      <c r="F2578" s="444" t="str">
        <f t="shared" si="40"/>
        <v>89625</v>
      </c>
    </row>
    <row r="2579" spans="1:6" ht="38.25">
      <c r="A2579" s="389">
        <v>89626</v>
      </c>
      <c r="B2579" s="419" t="s">
        <v>12227</v>
      </c>
      <c r="C2579" s="421" t="s">
        <v>89</v>
      </c>
      <c r="D2579" s="425">
        <v>18.93</v>
      </c>
      <c r="F2579" s="444" t="str">
        <f t="shared" si="40"/>
        <v>89626</v>
      </c>
    </row>
    <row r="2580" spans="1:6" ht="38.25">
      <c r="A2580" s="390">
        <v>89627</v>
      </c>
      <c r="B2580" s="418" t="s">
        <v>12228</v>
      </c>
      <c r="C2580" s="420" t="s">
        <v>89</v>
      </c>
      <c r="D2580" s="423">
        <v>12.95</v>
      </c>
      <c r="F2580" s="444" t="str">
        <f t="shared" si="40"/>
        <v>89627</v>
      </c>
    </row>
    <row r="2581" spans="1:6" ht="25.5">
      <c r="A2581" s="389">
        <v>89628</v>
      </c>
      <c r="B2581" s="419" t="s">
        <v>12229</v>
      </c>
      <c r="C2581" s="421" t="s">
        <v>89</v>
      </c>
      <c r="D2581" s="425">
        <v>32.11</v>
      </c>
      <c r="F2581" s="444" t="str">
        <f t="shared" si="40"/>
        <v>89628</v>
      </c>
    </row>
    <row r="2582" spans="1:6" ht="25.5">
      <c r="A2582" s="390">
        <v>89629</v>
      </c>
      <c r="B2582" s="418" t="s">
        <v>12230</v>
      </c>
      <c r="C2582" s="420" t="s">
        <v>89</v>
      </c>
      <c r="D2582" s="423">
        <v>51.54</v>
      </c>
      <c r="F2582" s="444" t="str">
        <f t="shared" si="40"/>
        <v>89629</v>
      </c>
    </row>
    <row r="2583" spans="1:6" ht="38.25">
      <c r="A2583" s="389">
        <v>89630</v>
      </c>
      <c r="B2583" s="419" t="s">
        <v>12231</v>
      </c>
      <c r="C2583" s="421" t="s">
        <v>89</v>
      </c>
      <c r="D2583" s="425">
        <v>39.590000000000003</v>
      </c>
      <c r="F2583" s="444" t="str">
        <f t="shared" si="40"/>
        <v>89630</v>
      </c>
    </row>
    <row r="2584" spans="1:6" ht="25.5">
      <c r="A2584" s="390">
        <v>89631</v>
      </c>
      <c r="B2584" s="418" t="s">
        <v>12232</v>
      </c>
      <c r="C2584" s="420" t="s">
        <v>89</v>
      </c>
      <c r="D2584" s="423">
        <v>68.22</v>
      </c>
      <c r="F2584" s="444" t="str">
        <f t="shared" si="40"/>
        <v>89631</v>
      </c>
    </row>
    <row r="2585" spans="1:6" ht="38.25">
      <c r="A2585" s="389">
        <v>89632</v>
      </c>
      <c r="B2585" s="419" t="s">
        <v>12233</v>
      </c>
      <c r="C2585" s="421" t="s">
        <v>89</v>
      </c>
      <c r="D2585" s="425">
        <v>72.599999999999994</v>
      </c>
      <c r="F2585" s="444" t="str">
        <f t="shared" si="40"/>
        <v>89632</v>
      </c>
    </row>
    <row r="2586" spans="1:6" ht="38.25">
      <c r="A2586" s="390">
        <v>89637</v>
      </c>
      <c r="B2586" s="418" t="s">
        <v>12234</v>
      </c>
      <c r="C2586" s="420" t="s">
        <v>89</v>
      </c>
      <c r="D2586" s="423">
        <v>5.58</v>
      </c>
      <c r="F2586" s="444" t="str">
        <f t="shared" si="40"/>
        <v>89637</v>
      </c>
    </row>
    <row r="2587" spans="1:6" ht="38.25">
      <c r="A2587" s="389">
        <v>89641</v>
      </c>
      <c r="B2587" s="419" t="s">
        <v>12235</v>
      </c>
      <c r="C2587" s="421" t="s">
        <v>89</v>
      </c>
      <c r="D2587" s="425">
        <v>8.17</v>
      </c>
      <c r="F2587" s="444" t="str">
        <f t="shared" si="40"/>
        <v>89641</v>
      </c>
    </row>
    <row r="2588" spans="1:6" ht="38.25">
      <c r="A2588" s="390">
        <v>89645</v>
      </c>
      <c r="B2588" s="418" t="s">
        <v>12236</v>
      </c>
      <c r="C2588" s="420" t="s">
        <v>89</v>
      </c>
      <c r="D2588" s="423">
        <v>13.82</v>
      </c>
      <c r="F2588" s="444" t="str">
        <f t="shared" si="40"/>
        <v>89645</v>
      </c>
    </row>
    <row r="2589" spans="1:6" ht="38.25">
      <c r="A2589" s="389">
        <v>89651</v>
      </c>
      <c r="B2589" s="419" t="s">
        <v>12237</v>
      </c>
      <c r="C2589" s="421" t="s">
        <v>89</v>
      </c>
      <c r="D2589" s="425">
        <v>4.26</v>
      </c>
      <c r="F2589" s="444" t="str">
        <f t="shared" si="40"/>
        <v>89651</v>
      </c>
    </row>
    <row r="2590" spans="1:6" ht="38.25">
      <c r="A2590" s="390">
        <v>89653</v>
      </c>
      <c r="B2590" s="418" t="s">
        <v>12238</v>
      </c>
      <c r="C2590" s="420" t="s">
        <v>89</v>
      </c>
      <c r="D2590" s="423">
        <v>13.63</v>
      </c>
      <c r="F2590" s="444" t="str">
        <f t="shared" si="40"/>
        <v>89653</v>
      </c>
    </row>
    <row r="2591" spans="1:6" ht="38.25">
      <c r="A2591" s="389">
        <v>89660</v>
      </c>
      <c r="B2591" s="419" t="s">
        <v>12239</v>
      </c>
      <c r="C2591" s="421" t="s">
        <v>89</v>
      </c>
      <c r="D2591" s="425">
        <v>5.28</v>
      </c>
      <c r="F2591" s="444" t="str">
        <f t="shared" si="40"/>
        <v>89660</v>
      </c>
    </row>
    <row r="2592" spans="1:6" ht="51">
      <c r="A2592" s="390">
        <v>89665</v>
      </c>
      <c r="B2592" s="418" t="s">
        <v>12240</v>
      </c>
      <c r="C2592" s="420" t="s">
        <v>89</v>
      </c>
      <c r="D2592" s="423">
        <v>5.38</v>
      </c>
      <c r="F2592" s="444" t="str">
        <f t="shared" si="40"/>
        <v>89665</v>
      </c>
    </row>
    <row r="2593" spans="1:6" ht="51">
      <c r="A2593" s="389">
        <v>89667</v>
      </c>
      <c r="B2593" s="419" t="s">
        <v>12241</v>
      </c>
      <c r="C2593" s="421" t="s">
        <v>89</v>
      </c>
      <c r="D2593" s="425">
        <v>32.58</v>
      </c>
      <c r="F2593" s="444" t="str">
        <f t="shared" si="40"/>
        <v>89667</v>
      </c>
    </row>
    <row r="2594" spans="1:6" ht="38.25">
      <c r="A2594" s="390">
        <v>89668</v>
      </c>
      <c r="B2594" s="418" t="s">
        <v>12242</v>
      </c>
      <c r="C2594" s="420" t="s">
        <v>89</v>
      </c>
      <c r="D2594" s="423">
        <v>16.899999999999999</v>
      </c>
      <c r="F2594" s="444" t="str">
        <f t="shared" si="40"/>
        <v>89668</v>
      </c>
    </row>
    <row r="2595" spans="1:6" ht="51">
      <c r="A2595" s="389">
        <v>89669</v>
      </c>
      <c r="B2595" s="419" t="s">
        <v>12243</v>
      </c>
      <c r="C2595" s="421" t="s">
        <v>89</v>
      </c>
      <c r="D2595" s="425">
        <v>15.87</v>
      </c>
      <c r="F2595" s="444" t="str">
        <f t="shared" si="40"/>
        <v>89669</v>
      </c>
    </row>
    <row r="2596" spans="1:6" ht="51">
      <c r="A2596" s="390">
        <v>89671</v>
      </c>
      <c r="B2596" s="418" t="s">
        <v>12244</v>
      </c>
      <c r="C2596" s="420" t="s">
        <v>89</v>
      </c>
      <c r="D2596" s="423">
        <v>15.41</v>
      </c>
      <c r="F2596" s="444" t="str">
        <f t="shared" si="40"/>
        <v>89671</v>
      </c>
    </row>
    <row r="2597" spans="1:6" ht="51">
      <c r="A2597" s="389">
        <v>89673</v>
      </c>
      <c r="B2597" s="419" t="s">
        <v>12245</v>
      </c>
      <c r="C2597" s="421" t="s">
        <v>89</v>
      </c>
      <c r="D2597" s="425">
        <v>8.69</v>
      </c>
      <c r="F2597" s="444" t="str">
        <f t="shared" si="40"/>
        <v>89673</v>
      </c>
    </row>
    <row r="2598" spans="1:6" ht="51">
      <c r="A2598" s="390">
        <v>89675</v>
      </c>
      <c r="B2598" s="418" t="s">
        <v>12246</v>
      </c>
      <c r="C2598" s="420" t="s">
        <v>89</v>
      </c>
      <c r="D2598" s="423">
        <v>40.880000000000003</v>
      </c>
      <c r="F2598" s="444" t="str">
        <f t="shared" si="40"/>
        <v>89675</v>
      </c>
    </row>
    <row r="2599" spans="1:6" ht="51">
      <c r="A2599" s="389">
        <v>89677</v>
      </c>
      <c r="B2599" s="419" t="s">
        <v>12247</v>
      </c>
      <c r="C2599" s="421" t="s">
        <v>89</v>
      </c>
      <c r="D2599" s="425">
        <v>38.06</v>
      </c>
      <c r="F2599" s="444" t="str">
        <f t="shared" si="40"/>
        <v>89677</v>
      </c>
    </row>
    <row r="2600" spans="1:6" ht="51">
      <c r="A2600" s="390">
        <v>89679</v>
      </c>
      <c r="B2600" s="418" t="s">
        <v>12248</v>
      </c>
      <c r="C2600" s="420" t="s">
        <v>89</v>
      </c>
      <c r="D2600" s="423">
        <v>79.25</v>
      </c>
      <c r="F2600" s="444" t="str">
        <f t="shared" si="40"/>
        <v>89679</v>
      </c>
    </row>
    <row r="2601" spans="1:6" ht="51">
      <c r="A2601" s="389">
        <v>89681</v>
      </c>
      <c r="B2601" s="419" t="s">
        <v>12249</v>
      </c>
      <c r="C2601" s="421" t="s">
        <v>89</v>
      </c>
      <c r="D2601" s="425">
        <v>22.18</v>
      </c>
      <c r="F2601" s="444" t="str">
        <f t="shared" si="40"/>
        <v>89681</v>
      </c>
    </row>
    <row r="2602" spans="1:6" ht="51">
      <c r="A2602" s="390">
        <v>89685</v>
      </c>
      <c r="B2602" s="418" t="s">
        <v>12250</v>
      </c>
      <c r="C2602" s="420" t="s">
        <v>89</v>
      </c>
      <c r="D2602" s="423">
        <v>31.04</v>
      </c>
      <c r="F2602" s="444" t="str">
        <f t="shared" si="40"/>
        <v>89685</v>
      </c>
    </row>
    <row r="2603" spans="1:6" ht="38.25">
      <c r="A2603" s="389">
        <v>89687</v>
      </c>
      <c r="B2603" s="419" t="s">
        <v>12251</v>
      </c>
      <c r="C2603" s="421" t="s">
        <v>89</v>
      </c>
      <c r="D2603" s="425">
        <v>28.1</v>
      </c>
      <c r="F2603" s="444" t="str">
        <f t="shared" si="40"/>
        <v>89687</v>
      </c>
    </row>
    <row r="2604" spans="1:6" ht="51">
      <c r="A2604" s="390">
        <v>89690</v>
      </c>
      <c r="B2604" s="418" t="s">
        <v>12252</v>
      </c>
      <c r="C2604" s="420" t="s">
        <v>89</v>
      </c>
      <c r="D2604" s="423">
        <v>46.41</v>
      </c>
      <c r="F2604" s="444" t="str">
        <f t="shared" si="40"/>
        <v>89690</v>
      </c>
    </row>
    <row r="2605" spans="1:6" ht="38.25">
      <c r="A2605" s="389">
        <v>89691</v>
      </c>
      <c r="B2605" s="419" t="s">
        <v>12253</v>
      </c>
      <c r="C2605" s="421" t="s">
        <v>89</v>
      </c>
      <c r="D2605" s="425">
        <v>7.55</v>
      </c>
      <c r="F2605" s="444" t="str">
        <f t="shared" si="40"/>
        <v>89691</v>
      </c>
    </row>
    <row r="2606" spans="1:6" ht="51">
      <c r="A2606" s="390">
        <v>89692</v>
      </c>
      <c r="B2606" s="418" t="s">
        <v>12254</v>
      </c>
      <c r="C2606" s="420" t="s">
        <v>89</v>
      </c>
      <c r="D2606" s="423">
        <v>48.08</v>
      </c>
      <c r="F2606" s="444" t="str">
        <f t="shared" si="40"/>
        <v>89692</v>
      </c>
    </row>
    <row r="2607" spans="1:6" ht="51">
      <c r="A2607" s="389">
        <v>89693</v>
      </c>
      <c r="B2607" s="419" t="s">
        <v>12255</v>
      </c>
      <c r="C2607" s="421" t="s">
        <v>89</v>
      </c>
      <c r="D2607" s="425">
        <v>46.63</v>
      </c>
      <c r="F2607" s="444" t="str">
        <f t="shared" si="40"/>
        <v>89693</v>
      </c>
    </row>
    <row r="2608" spans="1:6" ht="38.25">
      <c r="A2608" s="390">
        <v>89696</v>
      </c>
      <c r="B2608" s="418" t="s">
        <v>12256</v>
      </c>
      <c r="C2608" s="420" t="s">
        <v>89</v>
      </c>
      <c r="D2608" s="423">
        <v>36.76</v>
      </c>
      <c r="F2608" s="444" t="str">
        <f t="shared" si="40"/>
        <v>89696</v>
      </c>
    </row>
    <row r="2609" spans="1:6" ht="38.25">
      <c r="A2609" s="389">
        <v>89697</v>
      </c>
      <c r="B2609" s="419" t="s">
        <v>12257</v>
      </c>
      <c r="C2609" s="421" t="s">
        <v>89</v>
      </c>
      <c r="D2609" s="425">
        <v>8.0500000000000007</v>
      </c>
      <c r="F2609" s="444" t="str">
        <f t="shared" si="40"/>
        <v>89697</v>
      </c>
    </row>
    <row r="2610" spans="1:6" ht="51">
      <c r="A2610" s="390">
        <v>89698</v>
      </c>
      <c r="B2610" s="418" t="s">
        <v>12258</v>
      </c>
      <c r="C2610" s="420" t="s">
        <v>89</v>
      </c>
      <c r="D2610" s="423">
        <v>121.34</v>
      </c>
      <c r="F2610" s="444" t="str">
        <f t="shared" si="40"/>
        <v>89698</v>
      </c>
    </row>
    <row r="2611" spans="1:6" ht="51">
      <c r="A2611" s="389">
        <v>89699</v>
      </c>
      <c r="B2611" s="419" t="s">
        <v>12259</v>
      </c>
      <c r="C2611" s="421" t="s">
        <v>89</v>
      </c>
      <c r="D2611" s="425">
        <v>113.56</v>
      </c>
      <c r="F2611" s="444" t="str">
        <f t="shared" si="40"/>
        <v>89699</v>
      </c>
    </row>
    <row r="2612" spans="1:6" ht="51">
      <c r="A2612" s="390">
        <v>89701</v>
      </c>
      <c r="B2612" s="418" t="s">
        <v>12260</v>
      </c>
      <c r="C2612" s="420" t="s">
        <v>89</v>
      </c>
      <c r="D2612" s="423">
        <v>97.25</v>
      </c>
      <c r="F2612" s="444" t="str">
        <f t="shared" si="40"/>
        <v>89701</v>
      </c>
    </row>
    <row r="2613" spans="1:6" ht="38.25">
      <c r="A2613" s="389">
        <v>89703</v>
      </c>
      <c r="B2613" s="419" t="s">
        <v>12261</v>
      </c>
      <c r="C2613" s="421" t="s">
        <v>89</v>
      </c>
      <c r="D2613" s="425">
        <v>25.16</v>
      </c>
      <c r="F2613" s="444" t="str">
        <f t="shared" si="40"/>
        <v>89703</v>
      </c>
    </row>
    <row r="2614" spans="1:6" ht="51">
      <c r="A2614" s="390">
        <v>89704</v>
      </c>
      <c r="B2614" s="418" t="s">
        <v>12262</v>
      </c>
      <c r="C2614" s="420" t="s">
        <v>89</v>
      </c>
      <c r="D2614" s="423">
        <v>84.31</v>
      </c>
      <c r="F2614" s="444" t="str">
        <f t="shared" si="40"/>
        <v>89704</v>
      </c>
    </row>
    <row r="2615" spans="1:6" ht="51">
      <c r="A2615" s="389">
        <v>89724</v>
      </c>
      <c r="B2615" s="419" t="s">
        <v>12263</v>
      </c>
      <c r="C2615" s="421" t="s">
        <v>89</v>
      </c>
      <c r="D2615" s="425">
        <v>4.8899999999999997</v>
      </c>
      <c r="F2615" s="444" t="str">
        <f t="shared" si="40"/>
        <v>89724</v>
      </c>
    </row>
    <row r="2616" spans="1:6" ht="51">
      <c r="A2616" s="390">
        <v>89726</v>
      </c>
      <c r="B2616" s="418" t="s">
        <v>12264</v>
      </c>
      <c r="C2616" s="420" t="s">
        <v>89</v>
      </c>
      <c r="D2616" s="423">
        <v>5.08</v>
      </c>
      <c r="F2616" s="444" t="str">
        <f t="shared" si="40"/>
        <v>89726</v>
      </c>
    </row>
    <row r="2617" spans="1:6" ht="51">
      <c r="A2617" s="389">
        <v>89728</v>
      </c>
      <c r="B2617" s="419" t="s">
        <v>12265</v>
      </c>
      <c r="C2617" s="421" t="s">
        <v>89</v>
      </c>
      <c r="D2617" s="425">
        <v>6.24</v>
      </c>
      <c r="F2617" s="444" t="str">
        <f t="shared" si="40"/>
        <v>89728</v>
      </c>
    </row>
    <row r="2618" spans="1:6" ht="51">
      <c r="A2618" s="390">
        <v>89730</v>
      </c>
      <c r="B2618" s="418" t="s">
        <v>12266</v>
      </c>
      <c r="C2618" s="420" t="s">
        <v>89</v>
      </c>
      <c r="D2618" s="423">
        <v>6.8</v>
      </c>
      <c r="F2618" s="444" t="str">
        <f t="shared" si="40"/>
        <v>89730</v>
      </c>
    </row>
    <row r="2619" spans="1:6" ht="51">
      <c r="A2619" s="389">
        <v>89731</v>
      </c>
      <c r="B2619" s="419" t="s">
        <v>12267</v>
      </c>
      <c r="C2619" s="421" t="s">
        <v>89</v>
      </c>
      <c r="D2619" s="425">
        <v>6.48</v>
      </c>
      <c r="F2619" s="444" t="str">
        <f t="shared" si="40"/>
        <v>89731</v>
      </c>
    </row>
    <row r="2620" spans="1:6" ht="51">
      <c r="A2620" s="390">
        <v>89732</v>
      </c>
      <c r="B2620" s="418" t="s">
        <v>12268</v>
      </c>
      <c r="C2620" s="420" t="s">
        <v>89</v>
      </c>
      <c r="D2620" s="423">
        <v>6.95</v>
      </c>
      <c r="F2620" s="444" t="str">
        <f t="shared" si="40"/>
        <v>89732</v>
      </c>
    </row>
    <row r="2621" spans="1:6" ht="51">
      <c r="A2621" s="389">
        <v>89733</v>
      </c>
      <c r="B2621" s="419" t="s">
        <v>12269</v>
      </c>
      <c r="C2621" s="421" t="s">
        <v>89</v>
      </c>
      <c r="D2621" s="425">
        <v>11.65</v>
      </c>
      <c r="F2621" s="444" t="str">
        <f t="shared" si="40"/>
        <v>89733</v>
      </c>
    </row>
    <row r="2622" spans="1:6" ht="51">
      <c r="A2622" s="390">
        <v>89735</v>
      </c>
      <c r="B2622" s="418" t="s">
        <v>12270</v>
      </c>
      <c r="C2622" s="420" t="s">
        <v>89</v>
      </c>
      <c r="D2622" s="423">
        <v>10.119999999999999</v>
      </c>
      <c r="F2622" s="444" t="str">
        <f t="shared" si="40"/>
        <v>89735</v>
      </c>
    </row>
    <row r="2623" spans="1:6" ht="51">
      <c r="A2623" s="389">
        <v>89737</v>
      </c>
      <c r="B2623" s="419" t="s">
        <v>12271</v>
      </c>
      <c r="C2623" s="421" t="s">
        <v>89</v>
      </c>
      <c r="D2623" s="425">
        <v>11.06</v>
      </c>
      <c r="F2623" s="444" t="str">
        <f t="shared" si="40"/>
        <v>89737</v>
      </c>
    </row>
    <row r="2624" spans="1:6" ht="51">
      <c r="A2624" s="390">
        <v>89739</v>
      </c>
      <c r="B2624" s="418" t="s">
        <v>12272</v>
      </c>
      <c r="C2624" s="420" t="s">
        <v>89</v>
      </c>
      <c r="D2624" s="423">
        <v>11.67</v>
      </c>
      <c r="F2624" s="444" t="str">
        <f t="shared" si="40"/>
        <v>89739</v>
      </c>
    </row>
    <row r="2625" spans="1:6" ht="51">
      <c r="A2625" s="389">
        <v>89742</v>
      </c>
      <c r="B2625" s="419" t="s">
        <v>12273</v>
      </c>
      <c r="C2625" s="421" t="s">
        <v>89</v>
      </c>
      <c r="D2625" s="425">
        <v>19.54</v>
      </c>
      <c r="F2625" s="444" t="str">
        <f t="shared" si="40"/>
        <v>89742</v>
      </c>
    </row>
    <row r="2626" spans="1:6" ht="51">
      <c r="A2626" s="390">
        <v>89743</v>
      </c>
      <c r="B2626" s="418" t="s">
        <v>12274</v>
      </c>
      <c r="C2626" s="420" t="s">
        <v>89</v>
      </c>
      <c r="D2626" s="423">
        <v>22.73</v>
      </c>
      <c r="F2626" s="444" t="str">
        <f t="shared" si="40"/>
        <v>89743</v>
      </c>
    </row>
    <row r="2627" spans="1:6" ht="51">
      <c r="A2627" s="389">
        <v>89744</v>
      </c>
      <c r="B2627" s="419" t="s">
        <v>12275</v>
      </c>
      <c r="C2627" s="421" t="s">
        <v>89</v>
      </c>
      <c r="D2627" s="425">
        <v>14.93</v>
      </c>
      <c r="F2627" s="444" t="str">
        <f t="shared" si="40"/>
        <v>89744</v>
      </c>
    </row>
    <row r="2628" spans="1:6" ht="51">
      <c r="A2628" s="390">
        <v>89746</v>
      </c>
      <c r="B2628" s="418" t="s">
        <v>12276</v>
      </c>
      <c r="C2628" s="420" t="s">
        <v>89</v>
      </c>
      <c r="D2628" s="423">
        <v>14.51</v>
      </c>
      <c r="F2628" s="444" t="str">
        <f t="shared" si="40"/>
        <v>89746</v>
      </c>
    </row>
    <row r="2629" spans="1:6" ht="51">
      <c r="A2629" s="389">
        <v>89748</v>
      </c>
      <c r="B2629" s="419" t="s">
        <v>12277</v>
      </c>
      <c r="C2629" s="421" t="s">
        <v>89</v>
      </c>
      <c r="D2629" s="425">
        <v>22.72</v>
      </c>
      <c r="F2629" s="444" t="str">
        <f t="shared" si="40"/>
        <v>89748</v>
      </c>
    </row>
    <row r="2630" spans="1:6" ht="51">
      <c r="A2630" s="390">
        <v>89750</v>
      </c>
      <c r="B2630" s="418" t="s">
        <v>12278</v>
      </c>
      <c r="C2630" s="420" t="s">
        <v>89</v>
      </c>
      <c r="D2630" s="423">
        <v>34.729999999999997</v>
      </c>
      <c r="F2630" s="444" t="str">
        <f t="shared" ref="F2630:F2693" si="41">TRIM(A2630)</f>
        <v>89750</v>
      </c>
    </row>
    <row r="2631" spans="1:6" ht="51">
      <c r="A2631" s="389">
        <v>89752</v>
      </c>
      <c r="B2631" s="419" t="s">
        <v>12279</v>
      </c>
      <c r="C2631" s="421" t="s">
        <v>89</v>
      </c>
      <c r="D2631" s="425">
        <v>4.0199999999999996</v>
      </c>
      <c r="F2631" s="444" t="str">
        <f t="shared" si="41"/>
        <v>89752</v>
      </c>
    </row>
    <row r="2632" spans="1:6" ht="51">
      <c r="A2632" s="390">
        <v>89753</v>
      </c>
      <c r="B2632" s="418" t="s">
        <v>12280</v>
      </c>
      <c r="C2632" s="420" t="s">
        <v>89</v>
      </c>
      <c r="D2632" s="423">
        <v>5.59</v>
      </c>
      <c r="F2632" s="444" t="str">
        <f t="shared" si="41"/>
        <v>89753</v>
      </c>
    </row>
    <row r="2633" spans="1:6" ht="51">
      <c r="A2633" s="389">
        <v>89754</v>
      </c>
      <c r="B2633" s="419" t="s">
        <v>12281</v>
      </c>
      <c r="C2633" s="421" t="s">
        <v>89</v>
      </c>
      <c r="D2633" s="425">
        <v>8.73</v>
      </c>
      <c r="F2633" s="444" t="str">
        <f t="shared" si="41"/>
        <v>89754</v>
      </c>
    </row>
    <row r="2634" spans="1:6" ht="51">
      <c r="A2634" s="390">
        <v>89774</v>
      </c>
      <c r="B2634" s="418" t="s">
        <v>12282</v>
      </c>
      <c r="C2634" s="420" t="s">
        <v>89</v>
      </c>
      <c r="D2634" s="423">
        <v>8.9499999999999993</v>
      </c>
      <c r="F2634" s="444" t="str">
        <f t="shared" si="41"/>
        <v>89774</v>
      </c>
    </row>
    <row r="2635" spans="1:6" ht="51">
      <c r="A2635" s="389">
        <v>89776</v>
      </c>
      <c r="B2635" s="419" t="s">
        <v>12283</v>
      </c>
      <c r="C2635" s="421" t="s">
        <v>89</v>
      </c>
      <c r="D2635" s="425">
        <v>13.43</v>
      </c>
      <c r="F2635" s="444" t="str">
        <f t="shared" si="41"/>
        <v>89776</v>
      </c>
    </row>
    <row r="2636" spans="1:6" ht="51">
      <c r="A2636" s="390">
        <v>89778</v>
      </c>
      <c r="B2636" s="418" t="s">
        <v>12284</v>
      </c>
      <c r="C2636" s="420" t="s">
        <v>89</v>
      </c>
      <c r="D2636" s="423">
        <v>11.63</v>
      </c>
      <c r="F2636" s="444" t="str">
        <f t="shared" si="41"/>
        <v>89778</v>
      </c>
    </row>
    <row r="2637" spans="1:6" ht="51">
      <c r="A2637" s="389">
        <v>89779</v>
      </c>
      <c r="B2637" s="419" t="s">
        <v>12285</v>
      </c>
      <c r="C2637" s="421" t="s">
        <v>89</v>
      </c>
      <c r="D2637" s="425">
        <v>23.94</v>
      </c>
      <c r="F2637" s="444" t="str">
        <f t="shared" si="41"/>
        <v>89779</v>
      </c>
    </row>
    <row r="2638" spans="1:6" ht="51">
      <c r="A2638" s="390">
        <v>89782</v>
      </c>
      <c r="B2638" s="418" t="s">
        <v>12286</v>
      </c>
      <c r="C2638" s="420" t="s">
        <v>89</v>
      </c>
      <c r="D2638" s="423">
        <v>7.23</v>
      </c>
      <c r="F2638" s="444" t="str">
        <f t="shared" si="41"/>
        <v>89782</v>
      </c>
    </row>
    <row r="2639" spans="1:6" ht="51">
      <c r="A2639" s="389">
        <v>89783</v>
      </c>
      <c r="B2639" s="419" t="s">
        <v>12287</v>
      </c>
      <c r="C2639" s="421" t="s">
        <v>89</v>
      </c>
      <c r="D2639" s="425">
        <v>7.37</v>
      </c>
      <c r="F2639" s="444" t="str">
        <f t="shared" si="41"/>
        <v>89783</v>
      </c>
    </row>
    <row r="2640" spans="1:6" ht="51">
      <c r="A2640" s="390">
        <v>89784</v>
      </c>
      <c r="B2640" s="418" t="s">
        <v>12288</v>
      </c>
      <c r="C2640" s="420" t="s">
        <v>89</v>
      </c>
      <c r="D2640" s="423">
        <v>11.9</v>
      </c>
      <c r="F2640" s="444" t="str">
        <f t="shared" si="41"/>
        <v>89784</v>
      </c>
    </row>
    <row r="2641" spans="1:6" ht="51">
      <c r="A2641" s="389">
        <v>89785</v>
      </c>
      <c r="B2641" s="419" t="s">
        <v>12289</v>
      </c>
      <c r="C2641" s="421" t="s">
        <v>89</v>
      </c>
      <c r="D2641" s="425">
        <v>12.5</v>
      </c>
      <c r="F2641" s="444" t="str">
        <f t="shared" si="41"/>
        <v>89785</v>
      </c>
    </row>
    <row r="2642" spans="1:6" ht="51">
      <c r="A2642" s="390">
        <v>89786</v>
      </c>
      <c r="B2642" s="418" t="s">
        <v>12290</v>
      </c>
      <c r="C2642" s="420" t="s">
        <v>89</v>
      </c>
      <c r="D2642" s="423">
        <v>22.45</v>
      </c>
      <c r="F2642" s="444" t="str">
        <f t="shared" si="41"/>
        <v>89786</v>
      </c>
    </row>
    <row r="2643" spans="1:6" ht="51">
      <c r="A2643" s="389">
        <v>89795</v>
      </c>
      <c r="B2643" s="419" t="s">
        <v>12291</v>
      </c>
      <c r="C2643" s="421" t="s">
        <v>89</v>
      </c>
      <c r="D2643" s="425">
        <v>20.98</v>
      </c>
      <c r="F2643" s="444" t="str">
        <f t="shared" si="41"/>
        <v>89795</v>
      </c>
    </row>
    <row r="2644" spans="1:6" ht="51">
      <c r="A2644" s="390">
        <v>89796</v>
      </c>
      <c r="B2644" s="418" t="s">
        <v>12292</v>
      </c>
      <c r="C2644" s="420" t="s">
        <v>89</v>
      </c>
      <c r="D2644" s="423">
        <v>26.07</v>
      </c>
      <c r="F2644" s="444" t="str">
        <f t="shared" si="41"/>
        <v>89796</v>
      </c>
    </row>
    <row r="2645" spans="1:6" ht="51">
      <c r="A2645" s="389">
        <v>89797</v>
      </c>
      <c r="B2645" s="419" t="s">
        <v>12293</v>
      </c>
      <c r="C2645" s="421" t="s">
        <v>89</v>
      </c>
      <c r="D2645" s="425">
        <v>28.06</v>
      </c>
      <c r="F2645" s="444" t="str">
        <f t="shared" si="41"/>
        <v>89797</v>
      </c>
    </row>
    <row r="2646" spans="1:6" ht="51">
      <c r="A2646" s="390">
        <v>89801</v>
      </c>
      <c r="B2646" s="418" t="s">
        <v>12294</v>
      </c>
      <c r="C2646" s="420" t="s">
        <v>89</v>
      </c>
      <c r="D2646" s="423">
        <v>4.22</v>
      </c>
      <c r="F2646" s="444" t="str">
        <f t="shared" si="41"/>
        <v>89801</v>
      </c>
    </row>
    <row r="2647" spans="1:6" ht="51">
      <c r="A2647" s="389">
        <v>89802</v>
      </c>
      <c r="B2647" s="419" t="s">
        <v>12295</v>
      </c>
      <c r="C2647" s="421" t="s">
        <v>89</v>
      </c>
      <c r="D2647" s="425">
        <v>4.7</v>
      </c>
      <c r="F2647" s="444" t="str">
        <f t="shared" si="41"/>
        <v>89802</v>
      </c>
    </row>
    <row r="2648" spans="1:6" ht="51">
      <c r="A2648" s="390">
        <v>89803</v>
      </c>
      <c r="B2648" s="418" t="s">
        <v>12296</v>
      </c>
      <c r="C2648" s="420" t="s">
        <v>89</v>
      </c>
      <c r="D2648" s="423">
        <v>9.39</v>
      </c>
      <c r="F2648" s="444" t="str">
        <f t="shared" si="41"/>
        <v>89803</v>
      </c>
    </row>
    <row r="2649" spans="1:6" ht="51">
      <c r="A2649" s="389">
        <v>89804</v>
      </c>
      <c r="B2649" s="419" t="s">
        <v>12297</v>
      </c>
      <c r="C2649" s="421" t="s">
        <v>89</v>
      </c>
      <c r="D2649" s="425">
        <v>7.87</v>
      </c>
      <c r="F2649" s="444" t="str">
        <f t="shared" si="41"/>
        <v>89804</v>
      </c>
    </row>
    <row r="2650" spans="1:6" ht="51">
      <c r="A2650" s="390">
        <v>89805</v>
      </c>
      <c r="B2650" s="418" t="s">
        <v>12298</v>
      </c>
      <c r="C2650" s="420" t="s">
        <v>89</v>
      </c>
      <c r="D2650" s="423">
        <v>8.3000000000000007</v>
      </c>
      <c r="F2650" s="444" t="str">
        <f t="shared" si="41"/>
        <v>89805</v>
      </c>
    </row>
    <row r="2651" spans="1:6" ht="51">
      <c r="A2651" s="389">
        <v>89806</v>
      </c>
      <c r="B2651" s="419" t="s">
        <v>12299</v>
      </c>
      <c r="C2651" s="421" t="s">
        <v>89</v>
      </c>
      <c r="D2651" s="425">
        <v>8.91</v>
      </c>
      <c r="F2651" s="444" t="str">
        <f t="shared" si="41"/>
        <v>89806</v>
      </c>
    </row>
    <row r="2652" spans="1:6" ht="51">
      <c r="A2652" s="390">
        <v>89807</v>
      </c>
      <c r="B2652" s="418" t="s">
        <v>12300</v>
      </c>
      <c r="C2652" s="420" t="s">
        <v>89</v>
      </c>
      <c r="D2652" s="423">
        <v>16.78</v>
      </c>
      <c r="F2652" s="444" t="str">
        <f t="shared" si="41"/>
        <v>89807</v>
      </c>
    </row>
    <row r="2653" spans="1:6" ht="51">
      <c r="A2653" s="389">
        <v>89808</v>
      </c>
      <c r="B2653" s="419" t="s">
        <v>12301</v>
      </c>
      <c r="C2653" s="421" t="s">
        <v>89</v>
      </c>
      <c r="D2653" s="425">
        <v>19.98</v>
      </c>
      <c r="F2653" s="444" t="str">
        <f t="shared" si="41"/>
        <v>89808</v>
      </c>
    </row>
    <row r="2654" spans="1:6" ht="51">
      <c r="A2654" s="390">
        <v>89809</v>
      </c>
      <c r="B2654" s="418" t="s">
        <v>12302</v>
      </c>
      <c r="C2654" s="420" t="s">
        <v>89</v>
      </c>
      <c r="D2654" s="423">
        <v>11.68</v>
      </c>
      <c r="F2654" s="444" t="str">
        <f t="shared" si="41"/>
        <v>89809</v>
      </c>
    </row>
    <row r="2655" spans="1:6" ht="51">
      <c r="A2655" s="389">
        <v>89810</v>
      </c>
      <c r="B2655" s="419" t="s">
        <v>12303</v>
      </c>
      <c r="C2655" s="421" t="s">
        <v>89</v>
      </c>
      <c r="D2655" s="425">
        <v>11.25</v>
      </c>
      <c r="F2655" s="444" t="str">
        <f t="shared" si="41"/>
        <v>89810</v>
      </c>
    </row>
    <row r="2656" spans="1:6" ht="51">
      <c r="A2656" s="390">
        <v>89811</v>
      </c>
      <c r="B2656" s="418" t="s">
        <v>12304</v>
      </c>
      <c r="C2656" s="420" t="s">
        <v>89</v>
      </c>
      <c r="D2656" s="423">
        <v>19.46</v>
      </c>
      <c r="F2656" s="444" t="str">
        <f t="shared" si="41"/>
        <v>89811</v>
      </c>
    </row>
    <row r="2657" spans="1:6" ht="51">
      <c r="A2657" s="389">
        <v>89812</v>
      </c>
      <c r="B2657" s="419" t="s">
        <v>12305</v>
      </c>
      <c r="C2657" s="421" t="s">
        <v>89</v>
      </c>
      <c r="D2657" s="425">
        <v>31.47</v>
      </c>
      <c r="F2657" s="444" t="str">
        <f t="shared" si="41"/>
        <v>89812</v>
      </c>
    </row>
    <row r="2658" spans="1:6" ht="51">
      <c r="A2658" s="390">
        <v>89813</v>
      </c>
      <c r="B2658" s="418" t="s">
        <v>12306</v>
      </c>
      <c r="C2658" s="420" t="s">
        <v>89</v>
      </c>
      <c r="D2658" s="423">
        <v>4.33</v>
      </c>
      <c r="F2658" s="444" t="str">
        <f t="shared" si="41"/>
        <v>89813</v>
      </c>
    </row>
    <row r="2659" spans="1:6" ht="51">
      <c r="A2659" s="389">
        <v>89814</v>
      </c>
      <c r="B2659" s="419" t="s">
        <v>12307</v>
      </c>
      <c r="C2659" s="421" t="s">
        <v>89</v>
      </c>
      <c r="D2659" s="425">
        <v>7.47</v>
      </c>
      <c r="F2659" s="444" t="str">
        <f t="shared" si="41"/>
        <v>89814</v>
      </c>
    </row>
    <row r="2660" spans="1:6" ht="51">
      <c r="A2660" s="390">
        <v>89817</v>
      </c>
      <c r="B2660" s="418" t="s">
        <v>12308</v>
      </c>
      <c r="C2660" s="420" t="s">
        <v>89</v>
      </c>
      <c r="D2660" s="423">
        <v>7.19</v>
      </c>
      <c r="F2660" s="444" t="str">
        <f t="shared" si="41"/>
        <v>89817</v>
      </c>
    </row>
    <row r="2661" spans="1:6" ht="51">
      <c r="A2661" s="389">
        <v>89819</v>
      </c>
      <c r="B2661" s="419" t="s">
        <v>12309</v>
      </c>
      <c r="C2661" s="421" t="s">
        <v>89</v>
      </c>
      <c r="D2661" s="425">
        <v>11.67</v>
      </c>
      <c r="F2661" s="444" t="str">
        <f t="shared" si="41"/>
        <v>89819</v>
      </c>
    </row>
    <row r="2662" spans="1:6" ht="51">
      <c r="A2662" s="390">
        <v>89821</v>
      </c>
      <c r="B2662" s="418" t="s">
        <v>12310</v>
      </c>
      <c r="C2662" s="420" t="s">
        <v>89</v>
      </c>
      <c r="D2662" s="423">
        <v>9.3800000000000008</v>
      </c>
      <c r="F2662" s="444" t="str">
        <f t="shared" si="41"/>
        <v>89821</v>
      </c>
    </row>
    <row r="2663" spans="1:6" ht="51">
      <c r="A2663" s="389">
        <v>89823</v>
      </c>
      <c r="B2663" s="419" t="s">
        <v>12311</v>
      </c>
      <c r="C2663" s="421" t="s">
        <v>89</v>
      </c>
      <c r="D2663" s="425">
        <v>21.69</v>
      </c>
      <c r="F2663" s="444" t="str">
        <f t="shared" si="41"/>
        <v>89823</v>
      </c>
    </row>
    <row r="2664" spans="1:6" ht="51">
      <c r="A2664" s="390">
        <v>89825</v>
      </c>
      <c r="B2664" s="418" t="s">
        <v>12312</v>
      </c>
      <c r="C2664" s="420" t="s">
        <v>89</v>
      </c>
      <c r="D2664" s="423">
        <v>9.14</v>
      </c>
      <c r="F2664" s="444" t="str">
        <f t="shared" si="41"/>
        <v>89825</v>
      </c>
    </row>
    <row r="2665" spans="1:6" ht="51">
      <c r="A2665" s="389">
        <v>89827</v>
      </c>
      <c r="B2665" s="419" t="s">
        <v>12313</v>
      </c>
      <c r="C2665" s="421" t="s">
        <v>89</v>
      </c>
      <c r="D2665" s="425">
        <v>9.74</v>
      </c>
      <c r="F2665" s="444" t="str">
        <f t="shared" si="41"/>
        <v>89827</v>
      </c>
    </row>
    <row r="2666" spans="1:6" ht="51">
      <c r="A2666" s="390">
        <v>89829</v>
      </c>
      <c r="B2666" s="418" t="s">
        <v>12314</v>
      </c>
      <c r="C2666" s="420" t="s">
        <v>89</v>
      </c>
      <c r="D2666" s="423">
        <v>18.940000000000001</v>
      </c>
      <c r="F2666" s="444" t="str">
        <f t="shared" si="41"/>
        <v>89829</v>
      </c>
    </row>
    <row r="2667" spans="1:6" ht="51">
      <c r="A2667" s="389">
        <v>89830</v>
      </c>
      <c r="B2667" s="419" t="s">
        <v>12315</v>
      </c>
      <c r="C2667" s="421" t="s">
        <v>89</v>
      </c>
      <c r="D2667" s="425">
        <v>17.47</v>
      </c>
      <c r="F2667" s="444" t="str">
        <f t="shared" si="41"/>
        <v>89830</v>
      </c>
    </row>
    <row r="2668" spans="1:6" ht="51">
      <c r="A2668" s="390">
        <v>89833</v>
      </c>
      <c r="B2668" s="418" t="s">
        <v>12316</v>
      </c>
      <c r="C2668" s="420" t="s">
        <v>89</v>
      </c>
      <c r="D2668" s="423">
        <v>21.81</v>
      </c>
      <c r="F2668" s="444" t="str">
        <f t="shared" si="41"/>
        <v>89833</v>
      </c>
    </row>
    <row r="2669" spans="1:6" ht="51">
      <c r="A2669" s="389">
        <v>89834</v>
      </c>
      <c r="B2669" s="419" t="s">
        <v>12317</v>
      </c>
      <c r="C2669" s="421" t="s">
        <v>89</v>
      </c>
      <c r="D2669" s="425">
        <v>23.8</v>
      </c>
      <c r="F2669" s="444" t="str">
        <f t="shared" si="41"/>
        <v>89834</v>
      </c>
    </row>
    <row r="2670" spans="1:6" ht="51">
      <c r="A2670" s="390">
        <v>89850</v>
      </c>
      <c r="B2670" s="418" t="s">
        <v>12318</v>
      </c>
      <c r="C2670" s="420" t="s">
        <v>89</v>
      </c>
      <c r="D2670" s="423">
        <v>14.68</v>
      </c>
      <c r="F2670" s="444" t="str">
        <f t="shared" si="41"/>
        <v>89850</v>
      </c>
    </row>
    <row r="2671" spans="1:6" ht="51">
      <c r="A2671" s="389">
        <v>89851</v>
      </c>
      <c r="B2671" s="419" t="s">
        <v>12319</v>
      </c>
      <c r="C2671" s="421" t="s">
        <v>89</v>
      </c>
      <c r="D2671" s="425">
        <v>14.26</v>
      </c>
      <c r="F2671" s="444" t="str">
        <f t="shared" si="41"/>
        <v>89851</v>
      </c>
    </row>
    <row r="2672" spans="1:6" ht="51">
      <c r="A2672" s="390">
        <v>89852</v>
      </c>
      <c r="B2672" s="418" t="s">
        <v>12320</v>
      </c>
      <c r="C2672" s="420" t="s">
        <v>89</v>
      </c>
      <c r="D2672" s="423">
        <v>22.47</v>
      </c>
      <c r="F2672" s="444" t="str">
        <f t="shared" si="41"/>
        <v>89852</v>
      </c>
    </row>
    <row r="2673" spans="1:6" ht="51">
      <c r="A2673" s="389">
        <v>89853</v>
      </c>
      <c r="B2673" s="419" t="s">
        <v>12321</v>
      </c>
      <c r="C2673" s="421" t="s">
        <v>89</v>
      </c>
      <c r="D2673" s="425">
        <v>34.479999999999997</v>
      </c>
      <c r="F2673" s="444" t="str">
        <f t="shared" si="41"/>
        <v>89853</v>
      </c>
    </row>
    <row r="2674" spans="1:6" ht="51">
      <c r="A2674" s="390">
        <v>89854</v>
      </c>
      <c r="B2674" s="418" t="s">
        <v>12322</v>
      </c>
      <c r="C2674" s="420" t="s">
        <v>89</v>
      </c>
      <c r="D2674" s="423">
        <v>68.42</v>
      </c>
      <c r="F2674" s="444" t="str">
        <f t="shared" si="41"/>
        <v>89854</v>
      </c>
    </row>
    <row r="2675" spans="1:6" ht="51">
      <c r="A2675" s="389">
        <v>89855</v>
      </c>
      <c r="B2675" s="419" t="s">
        <v>12323</v>
      </c>
      <c r="C2675" s="421" t="s">
        <v>89</v>
      </c>
      <c r="D2675" s="425">
        <v>65.97</v>
      </c>
      <c r="F2675" s="444" t="str">
        <f t="shared" si="41"/>
        <v>89855</v>
      </c>
    </row>
    <row r="2676" spans="1:6" ht="51">
      <c r="A2676" s="390">
        <v>89856</v>
      </c>
      <c r="B2676" s="418" t="s">
        <v>12324</v>
      </c>
      <c r="C2676" s="420" t="s">
        <v>89</v>
      </c>
      <c r="D2676" s="423">
        <v>11.38</v>
      </c>
      <c r="F2676" s="444" t="str">
        <f t="shared" si="41"/>
        <v>89856</v>
      </c>
    </row>
    <row r="2677" spans="1:6" ht="51">
      <c r="A2677" s="389">
        <v>89857</v>
      </c>
      <c r="B2677" s="419" t="s">
        <v>12325</v>
      </c>
      <c r="C2677" s="421" t="s">
        <v>89</v>
      </c>
      <c r="D2677" s="425">
        <v>23.69</v>
      </c>
      <c r="F2677" s="444" t="str">
        <f t="shared" si="41"/>
        <v>89857</v>
      </c>
    </row>
    <row r="2678" spans="1:6" ht="51">
      <c r="A2678" s="390">
        <v>89859</v>
      </c>
      <c r="B2678" s="418" t="s">
        <v>12326</v>
      </c>
      <c r="C2678" s="420" t="s">
        <v>89</v>
      </c>
      <c r="D2678" s="423">
        <v>35.33</v>
      </c>
      <c r="F2678" s="444" t="str">
        <f t="shared" si="41"/>
        <v>89859</v>
      </c>
    </row>
    <row r="2679" spans="1:6" ht="51">
      <c r="A2679" s="389">
        <v>89860</v>
      </c>
      <c r="B2679" s="419" t="s">
        <v>12327</v>
      </c>
      <c r="C2679" s="421" t="s">
        <v>89</v>
      </c>
      <c r="D2679" s="425">
        <v>25.82</v>
      </c>
      <c r="F2679" s="444" t="str">
        <f t="shared" si="41"/>
        <v>89860</v>
      </c>
    </row>
    <row r="2680" spans="1:6" ht="51">
      <c r="A2680" s="390">
        <v>89861</v>
      </c>
      <c r="B2680" s="418" t="s">
        <v>12328</v>
      </c>
      <c r="C2680" s="420" t="s">
        <v>89</v>
      </c>
      <c r="D2680" s="423">
        <v>27.81</v>
      </c>
      <c r="F2680" s="444" t="str">
        <f t="shared" si="41"/>
        <v>89861</v>
      </c>
    </row>
    <row r="2681" spans="1:6" ht="51">
      <c r="A2681" s="389">
        <v>89862</v>
      </c>
      <c r="B2681" s="419" t="s">
        <v>12329</v>
      </c>
      <c r="C2681" s="421" t="s">
        <v>89</v>
      </c>
      <c r="D2681" s="425">
        <v>74.05</v>
      </c>
      <c r="F2681" s="444" t="str">
        <f t="shared" si="41"/>
        <v>89862</v>
      </c>
    </row>
    <row r="2682" spans="1:6" ht="51">
      <c r="A2682" s="390">
        <v>89863</v>
      </c>
      <c r="B2682" s="418" t="s">
        <v>12330</v>
      </c>
      <c r="C2682" s="420" t="s">
        <v>89</v>
      </c>
      <c r="D2682" s="423">
        <v>136.57</v>
      </c>
      <c r="F2682" s="444" t="str">
        <f t="shared" si="41"/>
        <v>89863</v>
      </c>
    </row>
    <row r="2683" spans="1:6" ht="38.25">
      <c r="A2683" s="389">
        <v>89866</v>
      </c>
      <c r="B2683" s="419" t="s">
        <v>12331</v>
      </c>
      <c r="C2683" s="421" t="s">
        <v>89</v>
      </c>
      <c r="D2683" s="425">
        <v>3.01</v>
      </c>
      <c r="F2683" s="444" t="str">
        <f t="shared" si="41"/>
        <v>89866</v>
      </c>
    </row>
    <row r="2684" spans="1:6" ht="38.25">
      <c r="A2684" s="390">
        <v>89867</v>
      </c>
      <c r="B2684" s="418" t="s">
        <v>12332</v>
      </c>
      <c r="C2684" s="420" t="s">
        <v>89</v>
      </c>
      <c r="D2684" s="423">
        <v>3.53</v>
      </c>
      <c r="F2684" s="444" t="str">
        <f t="shared" si="41"/>
        <v>89867</v>
      </c>
    </row>
    <row r="2685" spans="1:6" ht="38.25">
      <c r="A2685" s="389">
        <v>89868</v>
      </c>
      <c r="B2685" s="419" t="s">
        <v>12333</v>
      </c>
      <c r="C2685" s="421" t="s">
        <v>89</v>
      </c>
      <c r="D2685" s="425">
        <v>2.35</v>
      </c>
      <c r="F2685" s="444" t="str">
        <f t="shared" si="41"/>
        <v>89868</v>
      </c>
    </row>
    <row r="2686" spans="1:6" ht="38.25">
      <c r="A2686" s="390">
        <v>89869</v>
      </c>
      <c r="B2686" s="418" t="s">
        <v>12334</v>
      </c>
      <c r="C2686" s="420" t="s">
        <v>89</v>
      </c>
      <c r="D2686" s="423">
        <v>4.9800000000000004</v>
      </c>
      <c r="F2686" s="444" t="str">
        <f t="shared" si="41"/>
        <v>89869</v>
      </c>
    </row>
    <row r="2687" spans="1:6" ht="38.25">
      <c r="A2687" s="389">
        <v>89980</v>
      </c>
      <c r="B2687" s="419" t="s">
        <v>12335</v>
      </c>
      <c r="C2687" s="421" t="s">
        <v>89</v>
      </c>
      <c r="D2687" s="425">
        <v>6.72</v>
      </c>
      <c r="F2687" s="444" t="str">
        <f t="shared" si="41"/>
        <v>89980</v>
      </c>
    </row>
    <row r="2688" spans="1:6">
      <c r="A2688" s="390">
        <v>181</v>
      </c>
      <c r="B2688" s="418" t="s">
        <v>4354</v>
      </c>
      <c r="C2688" s="420"/>
      <c r="D2688" s="423"/>
      <c r="F2688" s="444" t="str">
        <f t="shared" si="41"/>
        <v>181</v>
      </c>
    </row>
    <row r="2689" spans="1:6">
      <c r="A2689" s="389">
        <v>6171</v>
      </c>
      <c r="B2689" s="419" t="s">
        <v>3445</v>
      </c>
      <c r="C2689" s="421" t="s">
        <v>89</v>
      </c>
      <c r="D2689" s="425">
        <v>24.36</v>
      </c>
      <c r="F2689" s="444" t="str">
        <f t="shared" si="41"/>
        <v>6171</v>
      </c>
    </row>
    <row r="2690" spans="1:6" ht="25.5">
      <c r="A2690" s="390">
        <v>72289</v>
      </c>
      <c r="B2690" s="418" t="s">
        <v>3483</v>
      </c>
      <c r="C2690" s="420" t="s">
        <v>89</v>
      </c>
      <c r="D2690" s="423">
        <v>289.57</v>
      </c>
      <c r="F2690" s="444" t="str">
        <f t="shared" si="41"/>
        <v>72289</v>
      </c>
    </row>
    <row r="2691" spans="1:6" ht="25.5">
      <c r="A2691" s="389">
        <v>72290</v>
      </c>
      <c r="B2691" s="419" t="s">
        <v>3484</v>
      </c>
      <c r="C2691" s="421" t="s">
        <v>89</v>
      </c>
      <c r="D2691" s="425">
        <v>327.01</v>
      </c>
      <c r="F2691" s="444" t="str">
        <f t="shared" si="41"/>
        <v>72290</v>
      </c>
    </row>
    <row r="2692" spans="1:6">
      <c r="A2692" s="390">
        <v>74051</v>
      </c>
      <c r="B2692" s="418" t="s">
        <v>9094</v>
      </c>
      <c r="C2692" s="420"/>
      <c r="D2692" s="423"/>
      <c r="F2692" s="444" t="str">
        <f t="shared" si="41"/>
        <v>74051</v>
      </c>
    </row>
    <row r="2693" spans="1:6" ht="38.25">
      <c r="A2693" s="424" t="s">
        <v>5019</v>
      </c>
      <c r="B2693" s="419" t="s">
        <v>9095</v>
      </c>
      <c r="C2693" s="421" t="s">
        <v>89</v>
      </c>
      <c r="D2693" s="425">
        <v>159.61000000000001</v>
      </c>
      <c r="F2693" s="444" t="str">
        <f t="shared" si="41"/>
        <v>74051/001</v>
      </c>
    </row>
    <row r="2694" spans="1:6" ht="38.25">
      <c r="A2694" s="422" t="s">
        <v>5020</v>
      </c>
      <c r="B2694" s="418" t="s">
        <v>9096</v>
      </c>
      <c r="C2694" s="420" t="s">
        <v>89</v>
      </c>
      <c r="D2694" s="423">
        <v>101.05</v>
      </c>
      <c r="F2694" s="444" t="str">
        <f t="shared" ref="F2694:F2757" si="42">TRIM(A2694)</f>
        <v>74051/002</v>
      </c>
    </row>
    <row r="2695" spans="1:6">
      <c r="A2695" s="389">
        <v>74058</v>
      </c>
      <c r="B2695" s="419" t="s">
        <v>9097</v>
      </c>
      <c r="C2695" s="421"/>
      <c r="D2695" s="425"/>
      <c r="F2695" s="444" t="str">
        <f t="shared" si="42"/>
        <v>74058</v>
      </c>
    </row>
    <row r="2696" spans="1:6" ht="25.5">
      <c r="A2696" s="422" t="s">
        <v>5021</v>
      </c>
      <c r="B2696" s="418" t="s">
        <v>9098</v>
      </c>
      <c r="C2696" s="420" t="s">
        <v>89</v>
      </c>
      <c r="D2696" s="423">
        <v>37.380000000000003</v>
      </c>
      <c r="F2696" s="444" t="str">
        <f t="shared" si="42"/>
        <v>74058/001</v>
      </c>
    </row>
    <row r="2697" spans="1:6" ht="25.5">
      <c r="A2697" s="424" t="s">
        <v>5022</v>
      </c>
      <c r="B2697" s="419" t="s">
        <v>9099</v>
      </c>
      <c r="C2697" s="421" t="s">
        <v>89</v>
      </c>
      <c r="D2697" s="425">
        <v>51.83</v>
      </c>
      <c r="F2697" s="444" t="str">
        <f t="shared" si="42"/>
        <v>74058/002</v>
      </c>
    </row>
    <row r="2698" spans="1:6" ht="25.5">
      <c r="A2698" s="422" t="s">
        <v>5023</v>
      </c>
      <c r="B2698" s="418" t="s">
        <v>9100</v>
      </c>
      <c r="C2698" s="420" t="s">
        <v>89</v>
      </c>
      <c r="D2698" s="423">
        <v>52.21</v>
      </c>
      <c r="F2698" s="444" t="str">
        <f t="shared" si="42"/>
        <v>74058/003</v>
      </c>
    </row>
    <row r="2699" spans="1:6" ht="25.5">
      <c r="A2699" s="424" t="s">
        <v>5024</v>
      </c>
      <c r="B2699" s="419" t="s">
        <v>9101</v>
      </c>
      <c r="C2699" s="421" t="s">
        <v>89</v>
      </c>
      <c r="D2699" s="425">
        <v>109.27</v>
      </c>
      <c r="F2699" s="444" t="str">
        <f t="shared" si="42"/>
        <v>74058/004</v>
      </c>
    </row>
    <row r="2700" spans="1:6" ht="25.5">
      <c r="A2700" s="390">
        <v>74104</v>
      </c>
      <c r="B2700" s="418" t="s">
        <v>9102</v>
      </c>
      <c r="C2700" s="420"/>
      <c r="D2700" s="423"/>
      <c r="F2700" s="444" t="str">
        <f t="shared" si="42"/>
        <v>74104</v>
      </c>
    </row>
    <row r="2701" spans="1:6" ht="63.75">
      <c r="A2701" s="424" t="s">
        <v>5025</v>
      </c>
      <c r="B2701" s="419" t="s">
        <v>9103</v>
      </c>
      <c r="C2701" s="421" t="s">
        <v>89</v>
      </c>
      <c r="D2701" s="425">
        <v>124.85</v>
      </c>
      <c r="F2701" s="444" t="str">
        <f t="shared" si="42"/>
        <v>74104/001</v>
      </c>
    </row>
    <row r="2702" spans="1:6" ht="25.5">
      <c r="A2702" s="390">
        <v>74166</v>
      </c>
      <c r="B2702" s="418" t="s">
        <v>9104</v>
      </c>
      <c r="C2702" s="420"/>
      <c r="D2702" s="423"/>
      <c r="F2702" s="444" t="str">
        <f t="shared" si="42"/>
        <v>74166</v>
      </c>
    </row>
    <row r="2703" spans="1:6" ht="38.25">
      <c r="A2703" s="424" t="s">
        <v>5026</v>
      </c>
      <c r="B2703" s="419" t="s">
        <v>9105</v>
      </c>
      <c r="C2703" s="421" t="s">
        <v>89</v>
      </c>
      <c r="D2703" s="425">
        <v>160.66999999999999</v>
      </c>
      <c r="F2703" s="444" t="str">
        <f t="shared" si="42"/>
        <v>74166/001</v>
      </c>
    </row>
    <row r="2704" spans="1:6" ht="51">
      <c r="A2704" s="422" t="s">
        <v>5027</v>
      </c>
      <c r="B2704" s="418" t="s">
        <v>12336</v>
      </c>
      <c r="C2704" s="420" t="s">
        <v>89</v>
      </c>
      <c r="D2704" s="423">
        <v>127.86</v>
      </c>
      <c r="F2704" s="444" t="str">
        <f t="shared" si="42"/>
        <v>74166/002</v>
      </c>
    </row>
    <row r="2705" spans="1:6">
      <c r="A2705" s="389">
        <v>83703</v>
      </c>
      <c r="B2705" s="419" t="s">
        <v>3446</v>
      </c>
      <c r="C2705" s="421" t="s">
        <v>89</v>
      </c>
      <c r="D2705" s="425">
        <v>78.52</v>
      </c>
      <c r="F2705" s="444" t="str">
        <f t="shared" si="42"/>
        <v>83703</v>
      </c>
    </row>
    <row r="2706" spans="1:6">
      <c r="A2706" s="390">
        <v>83704</v>
      </c>
      <c r="B2706" s="418" t="s">
        <v>3447</v>
      </c>
      <c r="C2706" s="420" t="s">
        <v>89</v>
      </c>
      <c r="D2706" s="423">
        <v>91.69</v>
      </c>
      <c r="F2706" s="444" t="str">
        <f t="shared" si="42"/>
        <v>83704</v>
      </c>
    </row>
    <row r="2707" spans="1:6" ht="25.5">
      <c r="A2707" s="389">
        <v>88503</v>
      </c>
      <c r="B2707" s="419" t="s">
        <v>3448</v>
      </c>
      <c r="C2707" s="421" t="s">
        <v>89</v>
      </c>
      <c r="D2707" s="425">
        <v>635.12</v>
      </c>
      <c r="F2707" s="444" t="str">
        <f t="shared" si="42"/>
        <v>88503</v>
      </c>
    </row>
    <row r="2708" spans="1:6" ht="25.5">
      <c r="A2708" s="390">
        <v>88504</v>
      </c>
      <c r="B2708" s="418" t="s">
        <v>3449</v>
      </c>
      <c r="C2708" s="420" t="s">
        <v>89</v>
      </c>
      <c r="D2708" s="423">
        <v>493.55</v>
      </c>
      <c r="F2708" s="444" t="str">
        <f t="shared" si="42"/>
        <v>88504</v>
      </c>
    </row>
    <row r="2709" spans="1:6">
      <c r="A2709" s="389">
        <v>182</v>
      </c>
      <c r="B2709" s="419" t="s">
        <v>3450</v>
      </c>
      <c r="C2709" s="421"/>
      <c r="D2709" s="425"/>
      <c r="F2709" s="444" t="str">
        <f t="shared" si="42"/>
        <v>182</v>
      </c>
    </row>
    <row r="2710" spans="1:6" ht="38.25">
      <c r="A2710" s="390">
        <v>89482</v>
      </c>
      <c r="B2710" s="418" t="s">
        <v>12337</v>
      </c>
      <c r="C2710" s="420" t="s">
        <v>89</v>
      </c>
      <c r="D2710" s="423">
        <v>17.329999999999998</v>
      </c>
      <c r="F2710" s="444" t="str">
        <f t="shared" si="42"/>
        <v>89482</v>
      </c>
    </row>
    <row r="2711" spans="1:6" ht="38.25">
      <c r="A2711" s="389">
        <v>89491</v>
      </c>
      <c r="B2711" s="419" t="s">
        <v>12338</v>
      </c>
      <c r="C2711" s="421" t="s">
        <v>89</v>
      </c>
      <c r="D2711" s="425">
        <v>42.74</v>
      </c>
      <c r="F2711" s="444" t="str">
        <f t="shared" si="42"/>
        <v>89491</v>
      </c>
    </row>
    <row r="2712" spans="1:6" ht="38.25">
      <c r="A2712" s="390">
        <v>89495</v>
      </c>
      <c r="B2712" s="418" t="s">
        <v>12339</v>
      </c>
      <c r="C2712" s="420" t="s">
        <v>89</v>
      </c>
      <c r="D2712" s="423">
        <v>6.94</v>
      </c>
      <c r="F2712" s="444" t="str">
        <f t="shared" si="42"/>
        <v>89495</v>
      </c>
    </row>
    <row r="2713" spans="1:6" ht="51">
      <c r="A2713" s="389">
        <v>89707</v>
      </c>
      <c r="B2713" s="419" t="s">
        <v>12340</v>
      </c>
      <c r="C2713" s="421" t="s">
        <v>89</v>
      </c>
      <c r="D2713" s="425">
        <v>20.32</v>
      </c>
      <c r="F2713" s="444" t="str">
        <f t="shared" si="42"/>
        <v>89707</v>
      </c>
    </row>
    <row r="2714" spans="1:6" ht="51">
      <c r="A2714" s="390">
        <v>89708</v>
      </c>
      <c r="B2714" s="418" t="s">
        <v>12341</v>
      </c>
      <c r="C2714" s="420" t="s">
        <v>89</v>
      </c>
      <c r="D2714" s="423">
        <v>46.85</v>
      </c>
      <c r="F2714" s="444" t="str">
        <f t="shared" si="42"/>
        <v>89708</v>
      </c>
    </row>
    <row r="2715" spans="1:6" ht="51">
      <c r="A2715" s="389">
        <v>89709</v>
      </c>
      <c r="B2715" s="419" t="s">
        <v>12342</v>
      </c>
      <c r="C2715" s="421" t="s">
        <v>89</v>
      </c>
      <c r="D2715" s="425">
        <v>7.82</v>
      </c>
      <c r="F2715" s="444" t="str">
        <f t="shared" si="42"/>
        <v>89709</v>
      </c>
    </row>
    <row r="2716" spans="1:6" ht="38.25">
      <c r="A2716" s="390">
        <v>89710</v>
      </c>
      <c r="B2716" s="418" t="s">
        <v>12343</v>
      </c>
      <c r="C2716" s="420" t="s">
        <v>89</v>
      </c>
      <c r="D2716" s="423">
        <v>7.66</v>
      </c>
      <c r="F2716" s="444" t="str">
        <f t="shared" si="42"/>
        <v>89710</v>
      </c>
    </row>
    <row r="2717" spans="1:6">
      <c r="A2717" s="389">
        <v>183</v>
      </c>
      <c r="B2717" s="419" t="s">
        <v>3451</v>
      </c>
      <c r="C2717" s="421"/>
      <c r="D2717" s="425"/>
      <c r="F2717" s="444" t="str">
        <f t="shared" si="42"/>
        <v>183</v>
      </c>
    </row>
    <row r="2718" spans="1:6" ht="51">
      <c r="A2718" s="390">
        <v>6021</v>
      </c>
      <c r="B2718" s="418" t="s">
        <v>12344</v>
      </c>
      <c r="C2718" s="420" t="s">
        <v>89</v>
      </c>
      <c r="D2718" s="423">
        <v>176.66</v>
      </c>
      <c r="F2718" s="444" t="str">
        <f t="shared" si="42"/>
        <v>6021</v>
      </c>
    </row>
    <row r="2719" spans="1:6" ht="63.75">
      <c r="A2719" s="389">
        <v>72739</v>
      </c>
      <c r="B2719" s="419" t="s">
        <v>9106</v>
      </c>
      <c r="C2719" s="421" t="s">
        <v>89</v>
      </c>
      <c r="D2719" s="425">
        <v>338.84</v>
      </c>
      <c r="F2719" s="444" t="str">
        <f t="shared" si="42"/>
        <v>72739</v>
      </c>
    </row>
    <row r="2720" spans="1:6">
      <c r="A2720" s="390">
        <v>74234</v>
      </c>
      <c r="B2720" s="418" t="s">
        <v>9107</v>
      </c>
      <c r="C2720" s="420"/>
      <c r="D2720" s="423"/>
      <c r="F2720" s="444" t="str">
        <f t="shared" si="42"/>
        <v>74234</v>
      </c>
    </row>
    <row r="2721" spans="1:6" ht="63.75">
      <c r="A2721" s="424" t="s">
        <v>5028</v>
      </c>
      <c r="B2721" s="419" t="s">
        <v>12345</v>
      </c>
      <c r="C2721" s="421" t="s">
        <v>89</v>
      </c>
      <c r="D2721" s="425">
        <v>387.55</v>
      </c>
      <c r="F2721" s="444" t="str">
        <f t="shared" si="42"/>
        <v>74234/001</v>
      </c>
    </row>
    <row r="2722" spans="1:6" ht="38.25">
      <c r="A2722" s="390">
        <v>86872</v>
      </c>
      <c r="B2722" s="418" t="s">
        <v>12346</v>
      </c>
      <c r="C2722" s="420" t="s">
        <v>89</v>
      </c>
      <c r="D2722" s="423">
        <v>224.66</v>
      </c>
      <c r="F2722" s="444" t="str">
        <f t="shared" si="42"/>
        <v>86872</v>
      </c>
    </row>
    <row r="2723" spans="1:6" ht="38.25">
      <c r="A2723" s="389">
        <v>86874</v>
      </c>
      <c r="B2723" s="419" t="s">
        <v>9108</v>
      </c>
      <c r="C2723" s="421" t="s">
        <v>89</v>
      </c>
      <c r="D2723" s="425">
        <v>290.49</v>
      </c>
      <c r="F2723" s="444" t="str">
        <f t="shared" si="42"/>
        <v>86874</v>
      </c>
    </row>
    <row r="2724" spans="1:6" ht="38.25">
      <c r="A2724" s="390">
        <v>86876</v>
      </c>
      <c r="B2724" s="418" t="s">
        <v>9109</v>
      </c>
      <c r="C2724" s="420" t="s">
        <v>89</v>
      </c>
      <c r="D2724" s="423">
        <v>114.76</v>
      </c>
      <c r="F2724" s="444" t="str">
        <f t="shared" si="42"/>
        <v>86876</v>
      </c>
    </row>
    <row r="2725" spans="1:6" ht="38.25">
      <c r="A2725" s="389">
        <v>86878</v>
      </c>
      <c r="B2725" s="419" t="s">
        <v>9110</v>
      </c>
      <c r="C2725" s="421" t="s">
        <v>89</v>
      </c>
      <c r="D2725" s="425">
        <v>41.98</v>
      </c>
      <c r="F2725" s="444" t="str">
        <f t="shared" si="42"/>
        <v>86878</v>
      </c>
    </row>
    <row r="2726" spans="1:6" ht="38.25">
      <c r="A2726" s="390">
        <v>86879</v>
      </c>
      <c r="B2726" s="418" t="s">
        <v>9111</v>
      </c>
      <c r="C2726" s="420" t="s">
        <v>89</v>
      </c>
      <c r="D2726" s="423">
        <v>4.1500000000000004</v>
      </c>
      <c r="F2726" s="444" t="str">
        <f t="shared" si="42"/>
        <v>86879</v>
      </c>
    </row>
    <row r="2727" spans="1:6" ht="38.25">
      <c r="A2727" s="389">
        <v>86880</v>
      </c>
      <c r="B2727" s="419" t="s">
        <v>9112</v>
      </c>
      <c r="C2727" s="421" t="s">
        <v>89</v>
      </c>
      <c r="D2727" s="425">
        <v>11.83</v>
      </c>
      <c r="F2727" s="444" t="str">
        <f t="shared" si="42"/>
        <v>86880</v>
      </c>
    </row>
    <row r="2728" spans="1:6" ht="25.5">
      <c r="A2728" s="390">
        <v>86881</v>
      </c>
      <c r="B2728" s="418" t="s">
        <v>9113</v>
      </c>
      <c r="C2728" s="420" t="s">
        <v>89</v>
      </c>
      <c r="D2728" s="423">
        <v>95.1</v>
      </c>
      <c r="F2728" s="444" t="str">
        <f t="shared" si="42"/>
        <v>86881</v>
      </c>
    </row>
    <row r="2729" spans="1:6" ht="25.5">
      <c r="A2729" s="389">
        <v>86882</v>
      </c>
      <c r="B2729" s="419" t="s">
        <v>9114</v>
      </c>
      <c r="C2729" s="421" t="s">
        <v>89</v>
      </c>
      <c r="D2729" s="425">
        <v>12.22</v>
      </c>
      <c r="F2729" s="444" t="str">
        <f t="shared" si="42"/>
        <v>86882</v>
      </c>
    </row>
    <row r="2730" spans="1:6" ht="25.5">
      <c r="A2730" s="390">
        <v>86883</v>
      </c>
      <c r="B2730" s="418" t="s">
        <v>9115</v>
      </c>
      <c r="C2730" s="420" t="s">
        <v>89</v>
      </c>
      <c r="D2730" s="423">
        <v>16.16</v>
      </c>
      <c r="F2730" s="444" t="str">
        <f t="shared" si="42"/>
        <v>86883</v>
      </c>
    </row>
    <row r="2731" spans="1:6" ht="25.5">
      <c r="A2731" s="389">
        <v>86884</v>
      </c>
      <c r="B2731" s="419" t="s">
        <v>9116</v>
      </c>
      <c r="C2731" s="421" t="s">
        <v>89</v>
      </c>
      <c r="D2731" s="425">
        <v>5.0999999999999996</v>
      </c>
      <c r="F2731" s="444" t="str">
        <f t="shared" si="42"/>
        <v>86884</v>
      </c>
    </row>
    <row r="2732" spans="1:6" ht="25.5">
      <c r="A2732" s="390">
        <v>86885</v>
      </c>
      <c r="B2732" s="418" t="s">
        <v>9117</v>
      </c>
      <c r="C2732" s="420" t="s">
        <v>89</v>
      </c>
      <c r="D2732" s="423">
        <v>7.96</v>
      </c>
      <c r="F2732" s="444" t="str">
        <f t="shared" si="42"/>
        <v>86885</v>
      </c>
    </row>
    <row r="2733" spans="1:6" ht="25.5">
      <c r="A2733" s="389">
        <v>86886</v>
      </c>
      <c r="B2733" s="419" t="s">
        <v>9118</v>
      </c>
      <c r="C2733" s="421" t="s">
        <v>89</v>
      </c>
      <c r="D2733" s="425">
        <v>24.83</v>
      </c>
      <c r="F2733" s="444" t="str">
        <f t="shared" si="42"/>
        <v>86886</v>
      </c>
    </row>
    <row r="2734" spans="1:6" ht="25.5">
      <c r="A2734" s="390">
        <v>86887</v>
      </c>
      <c r="B2734" s="418" t="s">
        <v>9119</v>
      </c>
      <c r="C2734" s="420" t="s">
        <v>89</v>
      </c>
      <c r="D2734" s="423">
        <v>27.06</v>
      </c>
      <c r="F2734" s="444" t="str">
        <f t="shared" si="42"/>
        <v>86887</v>
      </c>
    </row>
    <row r="2735" spans="1:6" ht="38.25">
      <c r="A2735" s="389">
        <v>86888</v>
      </c>
      <c r="B2735" s="419" t="s">
        <v>12347</v>
      </c>
      <c r="C2735" s="421" t="s">
        <v>89</v>
      </c>
      <c r="D2735" s="425">
        <v>302.45</v>
      </c>
      <c r="F2735" s="444" t="str">
        <f t="shared" si="42"/>
        <v>86888</v>
      </c>
    </row>
    <row r="2736" spans="1:6" ht="38.25">
      <c r="A2736" s="390">
        <v>86889</v>
      </c>
      <c r="B2736" s="418" t="s">
        <v>9120</v>
      </c>
      <c r="C2736" s="420" t="s">
        <v>89</v>
      </c>
      <c r="D2736" s="423">
        <v>254.32</v>
      </c>
      <c r="F2736" s="444" t="str">
        <f t="shared" si="42"/>
        <v>86889</v>
      </c>
    </row>
    <row r="2737" spans="1:6" ht="38.25">
      <c r="A2737" s="389">
        <v>86890</v>
      </c>
      <c r="B2737" s="419" t="s">
        <v>9121</v>
      </c>
      <c r="C2737" s="421" t="s">
        <v>89</v>
      </c>
      <c r="D2737" s="425">
        <v>291.8</v>
      </c>
      <c r="F2737" s="444" t="str">
        <f t="shared" si="42"/>
        <v>86890</v>
      </c>
    </row>
    <row r="2738" spans="1:6" ht="38.25">
      <c r="A2738" s="390">
        <v>86891</v>
      </c>
      <c r="B2738" s="418" t="s">
        <v>12348</v>
      </c>
      <c r="C2738" s="420" t="s">
        <v>89</v>
      </c>
      <c r="D2738" s="423">
        <v>334.04</v>
      </c>
      <c r="F2738" s="444" t="str">
        <f t="shared" si="42"/>
        <v>86891</v>
      </c>
    </row>
    <row r="2739" spans="1:6" ht="38.25">
      <c r="A2739" s="389">
        <v>86892</v>
      </c>
      <c r="B2739" s="419" t="s">
        <v>9122</v>
      </c>
      <c r="C2739" s="421" t="s">
        <v>89</v>
      </c>
      <c r="D2739" s="425">
        <v>447.45</v>
      </c>
      <c r="F2739" s="444" t="str">
        <f t="shared" si="42"/>
        <v>86892</v>
      </c>
    </row>
    <row r="2740" spans="1:6" ht="38.25">
      <c r="A2740" s="390">
        <v>86893</v>
      </c>
      <c r="B2740" s="418" t="s">
        <v>9123</v>
      </c>
      <c r="C2740" s="420" t="s">
        <v>89</v>
      </c>
      <c r="D2740" s="423">
        <v>510.73</v>
      </c>
      <c r="F2740" s="444" t="str">
        <f t="shared" si="42"/>
        <v>86893</v>
      </c>
    </row>
    <row r="2741" spans="1:6" ht="38.25">
      <c r="A2741" s="389">
        <v>86894</v>
      </c>
      <c r="B2741" s="419" t="s">
        <v>9124</v>
      </c>
      <c r="C2741" s="421" t="s">
        <v>89</v>
      </c>
      <c r="D2741" s="425">
        <v>164.69</v>
      </c>
      <c r="F2741" s="444" t="str">
        <f t="shared" si="42"/>
        <v>86894</v>
      </c>
    </row>
    <row r="2742" spans="1:6" ht="38.25">
      <c r="A2742" s="390">
        <v>86895</v>
      </c>
      <c r="B2742" s="418" t="s">
        <v>9125</v>
      </c>
      <c r="C2742" s="420" t="s">
        <v>89</v>
      </c>
      <c r="D2742" s="423">
        <v>154.04</v>
      </c>
      <c r="F2742" s="444" t="str">
        <f t="shared" si="42"/>
        <v>86895</v>
      </c>
    </row>
    <row r="2743" spans="1:6" ht="38.25">
      <c r="A2743" s="389">
        <v>86896</v>
      </c>
      <c r="B2743" s="419" t="s">
        <v>9126</v>
      </c>
      <c r="C2743" s="421" t="s">
        <v>89</v>
      </c>
      <c r="D2743" s="425">
        <v>168.1</v>
      </c>
      <c r="F2743" s="444" t="str">
        <f t="shared" si="42"/>
        <v>86896</v>
      </c>
    </row>
    <row r="2744" spans="1:6" ht="38.25">
      <c r="A2744" s="390">
        <v>86897</v>
      </c>
      <c r="B2744" s="418" t="s">
        <v>9127</v>
      </c>
      <c r="C2744" s="420" t="s">
        <v>89</v>
      </c>
      <c r="D2744" s="423">
        <v>183.94</v>
      </c>
      <c r="F2744" s="444" t="str">
        <f t="shared" si="42"/>
        <v>86897</v>
      </c>
    </row>
    <row r="2745" spans="1:6" ht="38.25">
      <c r="A2745" s="389">
        <v>86898</v>
      </c>
      <c r="B2745" s="419" t="s">
        <v>9128</v>
      </c>
      <c r="C2745" s="421" t="s">
        <v>89</v>
      </c>
      <c r="D2745" s="425">
        <v>226.48</v>
      </c>
      <c r="F2745" s="444" t="str">
        <f t="shared" si="42"/>
        <v>86898</v>
      </c>
    </row>
    <row r="2746" spans="1:6" ht="38.25">
      <c r="A2746" s="390">
        <v>86899</v>
      </c>
      <c r="B2746" s="418" t="s">
        <v>9129</v>
      </c>
      <c r="C2746" s="420" t="s">
        <v>89</v>
      </c>
      <c r="D2746" s="423">
        <v>250.22</v>
      </c>
      <c r="F2746" s="444" t="str">
        <f t="shared" si="42"/>
        <v>86899</v>
      </c>
    </row>
    <row r="2747" spans="1:6" ht="25.5">
      <c r="A2747" s="389">
        <v>86900</v>
      </c>
      <c r="B2747" s="419" t="s">
        <v>9130</v>
      </c>
      <c r="C2747" s="421" t="s">
        <v>89</v>
      </c>
      <c r="D2747" s="425">
        <v>66.48</v>
      </c>
      <c r="F2747" s="444" t="str">
        <f t="shared" si="42"/>
        <v>86900</v>
      </c>
    </row>
    <row r="2748" spans="1:6" ht="38.25">
      <c r="A2748" s="390">
        <v>86901</v>
      </c>
      <c r="B2748" s="418" t="s">
        <v>9131</v>
      </c>
      <c r="C2748" s="420" t="s">
        <v>89</v>
      </c>
      <c r="D2748" s="423">
        <v>90.65</v>
      </c>
      <c r="F2748" s="444" t="str">
        <f t="shared" si="42"/>
        <v>86901</v>
      </c>
    </row>
    <row r="2749" spans="1:6" ht="38.25">
      <c r="A2749" s="389">
        <v>86902</v>
      </c>
      <c r="B2749" s="419" t="s">
        <v>12349</v>
      </c>
      <c r="C2749" s="421" t="s">
        <v>89</v>
      </c>
      <c r="D2749" s="425">
        <v>131.32</v>
      </c>
      <c r="F2749" s="444" t="str">
        <f t="shared" si="42"/>
        <v>86902</v>
      </c>
    </row>
    <row r="2750" spans="1:6" ht="38.25">
      <c r="A2750" s="390">
        <v>86903</v>
      </c>
      <c r="B2750" s="418" t="s">
        <v>9132</v>
      </c>
      <c r="C2750" s="420" t="s">
        <v>89</v>
      </c>
      <c r="D2750" s="423">
        <v>185.89</v>
      </c>
      <c r="F2750" s="444" t="str">
        <f t="shared" si="42"/>
        <v>86903</v>
      </c>
    </row>
    <row r="2751" spans="1:6" ht="38.25">
      <c r="A2751" s="389">
        <v>86904</v>
      </c>
      <c r="B2751" s="419" t="s">
        <v>9133</v>
      </c>
      <c r="C2751" s="421" t="s">
        <v>89</v>
      </c>
      <c r="D2751" s="425">
        <v>76.02</v>
      </c>
      <c r="F2751" s="444" t="str">
        <f t="shared" si="42"/>
        <v>86904</v>
      </c>
    </row>
    <row r="2752" spans="1:6" ht="38.25">
      <c r="A2752" s="390">
        <v>86905</v>
      </c>
      <c r="B2752" s="418" t="s">
        <v>9134</v>
      </c>
      <c r="C2752" s="420" t="s">
        <v>89</v>
      </c>
      <c r="D2752" s="423">
        <v>135.91999999999999</v>
      </c>
      <c r="F2752" s="444" t="str">
        <f t="shared" si="42"/>
        <v>86905</v>
      </c>
    </row>
    <row r="2753" spans="1:6" ht="38.25">
      <c r="A2753" s="389">
        <v>86906</v>
      </c>
      <c r="B2753" s="419" t="s">
        <v>12350</v>
      </c>
      <c r="C2753" s="421" t="s">
        <v>89</v>
      </c>
      <c r="D2753" s="425">
        <v>31.78</v>
      </c>
      <c r="F2753" s="444" t="str">
        <f t="shared" si="42"/>
        <v>86906</v>
      </c>
    </row>
    <row r="2754" spans="1:6" ht="38.25">
      <c r="A2754" s="390">
        <v>86908</v>
      </c>
      <c r="B2754" s="418" t="s">
        <v>9135</v>
      </c>
      <c r="C2754" s="420" t="s">
        <v>89</v>
      </c>
      <c r="D2754" s="423">
        <v>162.59</v>
      </c>
      <c r="F2754" s="444" t="str">
        <f t="shared" si="42"/>
        <v>86908</v>
      </c>
    </row>
    <row r="2755" spans="1:6" ht="38.25">
      <c r="A2755" s="389">
        <v>86909</v>
      </c>
      <c r="B2755" s="419" t="s">
        <v>9136</v>
      </c>
      <c r="C2755" s="421" t="s">
        <v>89</v>
      </c>
      <c r="D2755" s="425">
        <v>63.46</v>
      </c>
      <c r="F2755" s="444" t="str">
        <f t="shared" si="42"/>
        <v>86909</v>
      </c>
    </row>
    <row r="2756" spans="1:6" ht="38.25">
      <c r="A2756" s="390">
        <v>86910</v>
      </c>
      <c r="B2756" s="418" t="s">
        <v>9137</v>
      </c>
      <c r="C2756" s="420" t="s">
        <v>89</v>
      </c>
      <c r="D2756" s="423">
        <v>60.71</v>
      </c>
      <c r="F2756" s="444" t="str">
        <f t="shared" si="42"/>
        <v>86910</v>
      </c>
    </row>
    <row r="2757" spans="1:6" ht="38.25">
      <c r="A2757" s="389">
        <v>86911</v>
      </c>
      <c r="B2757" s="419" t="s">
        <v>9138</v>
      </c>
      <c r="C2757" s="421" t="s">
        <v>89</v>
      </c>
      <c r="D2757" s="425">
        <v>27.01</v>
      </c>
      <c r="F2757" s="444" t="str">
        <f t="shared" si="42"/>
        <v>86911</v>
      </c>
    </row>
    <row r="2758" spans="1:6" ht="38.25">
      <c r="A2758" s="390">
        <v>86912</v>
      </c>
      <c r="B2758" s="418" t="s">
        <v>9139</v>
      </c>
      <c r="C2758" s="420" t="s">
        <v>89</v>
      </c>
      <c r="D2758" s="423">
        <v>46.17</v>
      </c>
      <c r="F2758" s="444" t="str">
        <f t="shared" ref="F2758:F2821" si="43">TRIM(A2758)</f>
        <v>86912</v>
      </c>
    </row>
    <row r="2759" spans="1:6" ht="38.25">
      <c r="A2759" s="389">
        <v>86913</v>
      </c>
      <c r="B2759" s="419" t="s">
        <v>9140</v>
      </c>
      <c r="C2759" s="421" t="s">
        <v>89</v>
      </c>
      <c r="D2759" s="425">
        <v>12.18</v>
      </c>
      <c r="F2759" s="444" t="str">
        <f t="shared" si="43"/>
        <v>86913</v>
      </c>
    </row>
    <row r="2760" spans="1:6" ht="38.25">
      <c r="A2760" s="390">
        <v>86914</v>
      </c>
      <c r="B2760" s="418" t="s">
        <v>12351</v>
      </c>
      <c r="C2760" s="420" t="s">
        <v>89</v>
      </c>
      <c r="D2760" s="423">
        <v>29.01</v>
      </c>
      <c r="F2760" s="444" t="str">
        <f t="shared" si="43"/>
        <v>86914</v>
      </c>
    </row>
    <row r="2761" spans="1:6" ht="25.5">
      <c r="A2761" s="389">
        <v>86916</v>
      </c>
      <c r="B2761" s="419" t="s">
        <v>9141</v>
      </c>
      <c r="C2761" s="421" t="s">
        <v>89</v>
      </c>
      <c r="D2761" s="425">
        <v>11.77</v>
      </c>
      <c r="F2761" s="444" t="str">
        <f t="shared" si="43"/>
        <v>86916</v>
      </c>
    </row>
    <row r="2762" spans="1:6" ht="63.75">
      <c r="A2762" s="390">
        <v>86920</v>
      </c>
      <c r="B2762" s="418" t="s">
        <v>9142</v>
      </c>
      <c r="C2762" s="420" t="s">
        <v>89</v>
      </c>
      <c r="D2762" s="423">
        <v>257.16000000000003</v>
      </c>
      <c r="F2762" s="444" t="str">
        <f t="shared" si="43"/>
        <v>86920</v>
      </c>
    </row>
    <row r="2763" spans="1:6" ht="51">
      <c r="A2763" s="389">
        <v>86921</v>
      </c>
      <c r="B2763" s="419" t="s">
        <v>12352</v>
      </c>
      <c r="C2763" s="421" t="s">
        <v>89</v>
      </c>
      <c r="D2763" s="425">
        <v>256.75</v>
      </c>
      <c r="F2763" s="444" t="str">
        <f t="shared" si="43"/>
        <v>86921</v>
      </c>
    </row>
    <row r="2764" spans="1:6" ht="63.75">
      <c r="A2764" s="390">
        <v>86923</v>
      </c>
      <c r="B2764" s="418" t="s">
        <v>9143</v>
      </c>
      <c r="C2764" s="420" t="s">
        <v>89</v>
      </c>
      <c r="D2764" s="423">
        <v>319.06</v>
      </c>
      <c r="F2764" s="444" t="str">
        <f t="shared" si="43"/>
        <v>86923</v>
      </c>
    </row>
    <row r="2765" spans="1:6" ht="51">
      <c r="A2765" s="389">
        <v>86924</v>
      </c>
      <c r="B2765" s="419" t="s">
        <v>9144</v>
      </c>
      <c r="C2765" s="421" t="s">
        <v>89</v>
      </c>
      <c r="D2765" s="425">
        <v>318.64</v>
      </c>
      <c r="F2765" s="444" t="str">
        <f t="shared" si="43"/>
        <v>86924</v>
      </c>
    </row>
    <row r="2766" spans="1:6" ht="63.75">
      <c r="A2766" s="390">
        <v>86927</v>
      </c>
      <c r="B2766" s="418" t="s">
        <v>9145</v>
      </c>
      <c r="C2766" s="420" t="s">
        <v>89</v>
      </c>
      <c r="D2766" s="423">
        <v>143.32</v>
      </c>
      <c r="F2766" s="444" t="str">
        <f t="shared" si="43"/>
        <v>86927</v>
      </c>
    </row>
    <row r="2767" spans="1:6" ht="51">
      <c r="A2767" s="389">
        <v>86928</v>
      </c>
      <c r="B2767" s="419" t="s">
        <v>9146</v>
      </c>
      <c r="C2767" s="421" t="s">
        <v>89</v>
      </c>
      <c r="D2767" s="425">
        <v>142.91</v>
      </c>
      <c r="F2767" s="444" t="str">
        <f t="shared" si="43"/>
        <v>86928</v>
      </c>
    </row>
    <row r="2768" spans="1:6" ht="63.75">
      <c r="A2768" s="390">
        <v>86929</v>
      </c>
      <c r="B2768" s="418" t="s">
        <v>12353</v>
      </c>
      <c r="C2768" s="420" t="s">
        <v>89</v>
      </c>
      <c r="D2768" s="423">
        <v>147.26</v>
      </c>
      <c r="F2768" s="444" t="str">
        <f t="shared" si="43"/>
        <v>86929</v>
      </c>
    </row>
    <row r="2769" spans="1:6" ht="51">
      <c r="A2769" s="389">
        <v>86930</v>
      </c>
      <c r="B2769" s="419" t="s">
        <v>9147</v>
      </c>
      <c r="C2769" s="421" t="s">
        <v>89</v>
      </c>
      <c r="D2769" s="425">
        <v>146.85</v>
      </c>
      <c r="F2769" s="444" t="str">
        <f t="shared" si="43"/>
        <v>86930</v>
      </c>
    </row>
    <row r="2770" spans="1:6" ht="51">
      <c r="A2770" s="390">
        <v>86931</v>
      </c>
      <c r="B2770" s="418" t="s">
        <v>9148</v>
      </c>
      <c r="C2770" s="420" t="s">
        <v>89</v>
      </c>
      <c r="D2770" s="423">
        <v>310.41000000000003</v>
      </c>
      <c r="F2770" s="444" t="str">
        <f t="shared" si="43"/>
        <v>86931</v>
      </c>
    </row>
    <row r="2771" spans="1:6" ht="51">
      <c r="A2771" s="389">
        <v>86932</v>
      </c>
      <c r="B2771" s="419" t="s">
        <v>12354</v>
      </c>
      <c r="C2771" s="421" t="s">
        <v>89</v>
      </c>
      <c r="D2771" s="425">
        <v>329.51</v>
      </c>
      <c r="F2771" s="444" t="str">
        <f t="shared" si="43"/>
        <v>86932</v>
      </c>
    </row>
    <row r="2772" spans="1:6" ht="76.5">
      <c r="A2772" s="390">
        <v>86933</v>
      </c>
      <c r="B2772" s="418" t="s">
        <v>12355</v>
      </c>
      <c r="C2772" s="420" t="s">
        <v>89</v>
      </c>
      <c r="D2772" s="423">
        <v>215.77</v>
      </c>
      <c r="F2772" s="444" t="str">
        <f t="shared" si="43"/>
        <v>86933</v>
      </c>
    </row>
    <row r="2773" spans="1:6" ht="76.5">
      <c r="A2773" s="389">
        <v>86934</v>
      </c>
      <c r="B2773" s="419" t="s">
        <v>9149</v>
      </c>
      <c r="C2773" s="421" t="s">
        <v>89</v>
      </c>
      <c r="D2773" s="425">
        <v>219.71</v>
      </c>
      <c r="F2773" s="444" t="str">
        <f t="shared" si="43"/>
        <v>86934</v>
      </c>
    </row>
    <row r="2774" spans="1:6" ht="51">
      <c r="A2774" s="390">
        <v>86935</v>
      </c>
      <c r="B2774" s="418" t="s">
        <v>9150</v>
      </c>
      <c r="C2774" s="420" t="s">
        <v>89</v>
      </c>
      <c r="D2774" s="423">
        <v>124.63</v>
      </c>
      <c r="F2774" s="444" t="str">
        <f t="shared" si="43"/>
        <v>86935</v>
      </c>
    </row>
    <row r="2775" spans="1:6" ht="51">
      <c r="A2775" s="389">
        <v>86936</v>
      </c>
      <c r="B2775" s="419" t="s">
        <v>9151</v>
      </c>
      <c r="C2775" s="421" t="s">
        <v>89</v>
      </c>
      <c r="D2775" s="425">
        <v>203.57</v>
      </c>
      <c r="F2775" s="444" t="str">
        <f t="shared" si="43"/>
        <v>86936</v>
      </c>
    </row>
    <row r="2776" spans="1:6" ht="63.75">
      <c r="A2776" s="390">
        <v>86939</v>
      </c>
      <c r="B2776" s="418" t="s">
        <v>12356</v>
      </c>
      <c r="C2776" s="420" t="s">
        <v>89</v>
      </c>
      <c r="D2776" s="423">
        <v>188.53</v>
      </c>
      <c r="F2776" s="444" t="str">
        <f t="shared" si="43"/>
        <v>86939</v>
      </c>
    </row>
    <row r="2777" spans="1:6" ht="76.5">
      <c r="A2777" s="389">
        <v>86942</v>
      </c>
      <c r="B2777" s="419" t="s">
        <v>9152</v>
      </c>
      <c r="C2777" s="421" t="s">
        <v>89</v>
      </c>
      <c r="D2777" s="425">
        <v>129.29</v>
      </c>
      <c r="F2777" s="444" t="str">
        <f t="shared" si="43"/>
        <v>86942</v>
      </c>
    </row>
    <row r="2778" spans="1:6" ht="63.75">
      <c r="A2778" s="390">
        <v>86943</v>
      </c>
      <c r="B2778" s="418" t="s">
        <v>12357</v>
      </c>
      <c r="C2778" s="420" t="s">
        <v>89</v>
      </c>
      <c r="D2778" s="423">
        <v>133.22999999999999</v>
      </c>
      <c r="F2778" s="444" t="str">
        <f t="shared" si="43"/>
        <v>86943</v>
      </c>
    </row>
    <row r="2779" spans="1:6" ht="76.5">
      <c r="A2779" s="389">
        <v>86944</v>
      </c>
      <c r="B2779" s="419" t="s">
        <v>12358</v>
      </c>
      <c r="C2779" s="421" t="s">
        <v>89</v>
      </c>
      <c r="D2779" s="425">
        <v>447.52</v>
      </c>
      <c r="F2779" s="444" t="str">
        <f t="shared" si="43"/>
        <v>86944</v>
      </c>
    </row>
    <row r="2780" spans="1:6" ht="76.5">
      <c r="A2780" s="390">
        <v>86945</v>
      </c>
      <c r="B2780" s="418" t="s">
        <v>12359</v>
      </c>
      <c r="C2780" s="420" t="s">
        <v>89</v>
      </c>
      <c r="D2780" s="423">
        <v>754.33</v>
      </c>
      <c r="F2780" s="444" t="str">
        <f t="shared" si="43"/>
        <v>86945</v>
      </c>
    </row>
    <row r="2781" spans="1:6" ht="38.25">
      <c r="A2781" s="389">
        <v>88571</v>
      </c>
      <c r="B2781" s="419" t="s">
        <v>9153</v>
      </c>
      <c r="C2781" s="421" t="s">
        <v>89</v>
      </c>
      <c r="D2781" s="425">
        <v>47.54</v>
      </c>
      <c r="F2781" s="444" t="str">
        <f t="shared" si="43"/>
        <v>88571</v>
      </c>
    </row>
    <row r="2782" spans="1:6">
      <c r="A2782" s="390">
        <v>184</v>
      </c>
      <c r="B2782" s="418" t="s">
        <v>9154</v>
      </c>
      <c r="C2782" s="420"/>
      <c r="D2782" s="423"/>
      <c r="F2782" s="444" t="str">
        <f t="shared" si="43"/>
        <v>184</v>
      </c>
    </row>
    <row r="2783" spans="1:6" ht="25.5">
      <c r="A2783" s="389">
        <v>6087</v>
      </c>
      <c r="B2783" s="419" t="s">
        <v>3452</v>
      </c>
      <c r="C2783" s="421" t="s">
        <v>89</v>
      </c>
      <c r="D2783" s="425">
        <v>23.95</v>
      </c>
      <c r="F2783" s="444" t="str">
        <f t="shared" si="43"/>
        <v>6087</v>
      </c>
    </row>
    <row r="2784" spans="1:6" ht="25.5">
      <c r="A2784" s="390">
        <v>74197</v>
      </c>
      <c r="B2784" s="418" t="s">
        <v>9155</v>
      </c>
      <c r="C2784" s="420"/>
      <c r="D2784" s="423"/>
      <c r="F2784" s="444" t="str">
        <f t="shared" si="43"/>
        <v>74197</v>
      </c>
    </row>
    <row r="2785" spans="1:6" ht="63.75">
      <c r="A2785" s="424" t="s">
        <v>5029</v>
      </c>
      <c r="B2785" s="419" t="s">
        <v>9156</v>
      </c>
      <c r="C2785" s="421" t="s">
        <v>89</v>
      </c>
      <c r="D2785" s="425">
        <v>1169.1400000000001</v>
      </c>
      <c r="F2785" s="444" t="str">
        <f t="shared" si="43"/>
        <v>74197/001</v>
      </c>
    </row>
    <row r="2786" spans="1:6" ht="25.5">
      <c r="A2786" s="390">
        <v>74198</v>
      </c>
      <c r="B2786" s="418" t="s">
        <v>9157</v>
      </c>
      <c r="C2786" s="420"/>
      <c r="D2786" s="423"/>
      <c r="F2786" s="444" t="str">
        <f t="shared" si="43"/>
        <v>74198</v>
      </c>
    </row>
    <row r="2787" spans="1:6" ht="51">
      <c r="A2787" s="424" t="s">
        <v>5030</v>
      </c>
      <c r="B2787" s="419" t="s">
        <v>3453</v>
      </c>
      <c r="C2787" s="421" t="s">
        <v>89</v>
      </c>
      <c r="D2787" s="425">
        <v>1098.71</v>
      </c>
      <c r="F2787" s="444" t="str">
        <f t="shared" si="43"/>
        <v>74198/001</v>
      </c>
    </row>
    <row r="2788" spans="1:6" ht="51">
      <c r="A2788" s="422" t="s">
        <v>5031</v>
      </c>
      <c r="B2788" s="418" t="s">
        <v>3454</v>
      </c>
      <c r="C2788" s="420" t="s">
        <v>89</v>
      </c>
      <c r="D2788" s="423">
        <v>1358.57</v>
      </c>
      <c r="F2788" s="444" t="str">
        <f t="shared" si="43"/>
        <v>74198/002</v>
      </c>
    </row>
    <row r="2789" spans="1:6">
      <c r="A2789" s="389">
        <v>185</v>
      </c>
      <c r="B2789" s="419" t="s">
        <v>12360</v>
      </c>
      <c r="C2789" s="421"/>
      <c r="D2789" s="425"/>
      <c r="F2789" s="444" t="str">
        <f t="shared" si="43"/>
        <v>185</v>
      </c>
    </row>
    <row r="2790" spans="1:6" ht="38.25">
      <c r="A2790" s="390">
        <v>89957</v>
      </c>
      <c r="B2790" s="418" t="s">
        <v>12361</v>
      </c>
      <c r="C2790" s="420" t="s">
        <v>89</v>
      </c>
      <c r="D2790" s="423">
        <v>47.7</v>
      </c>
      <c r="F2790" s="444" t="str">
        <f t="shared" si="43"/>
        <v>89957</v>
      </c>
    </row>
    <row r="2791" spans="1:6" ht="38.25">
      <c r="A2791" s="389">
        <v>89959</v>
      </c>
      <c r="B2791" s="419" t="s">
        <v>12362</v>
      </c>
      <c r="C2791" s="421" t="s">
        <v>89</v>
      </c>
      <c r="D2791" s="425">
        <v>93.71</v>
      </c>
      <c r="F2791" s="444" t="str">
        <f t="shared" si="43"/>
        <v>89959</v>
      </c>
    </row>
    <row r="2792" spans="1:6">
      <c r="A2792" s="390">
        <v>271</v>
      </c>
      <c r="B2792" s="418" t="s">
        <v>3455</v>
      </c>
      <c r="C2792" s="420"/>
      <c r="D2792" s="423"/>
      <c r="F2792" s="444" t="str">
        <f t="shared" si="43"/>
        <v>271</v>
      </c>
    </row>
    <row r="2793" spans="1:6" ht="38.25">
      <c r="A2793" s="389">
        <v>40729</v>
      </c>
      <c r="B2793" s="419" t="s">
        <v>9158</v>
      </c>
      <c r="C2793" s="421" t="s">
        <v>89</v>
      </c>
      <c r="D2793" s="425">
        <v>182.08</v>
      </c>
      <c r="F2793" s="444" t="str">
        <f t="shared" si="43"/>
        <v>40729</v>
      </c>
    </row>
    <row r="2794" spans="1:6" ht="25.5">
      <c r="A2794" s="390">
        <v>73663</v>
      </c>
      <c r="B2794" s="418" t="s">
        <v>3456</v>
      </c>
      <c r="C2794" s="420" t="s">
        <v>89</v>
      </c>
      <c r="D2794" s="423">
        <v>95.64</v>
      </c>
      <c r="F2794" s="444" t="str">
        <f t="shared" si="43"/>
        <v>73663</v>
      </c>
    </row>
    <row r="2795" spans="1:6" ht="25.5">
      <c r="A2795" s="389">
        <v>73664</v>
      </c>
      <c r="B2795" s="419" t="s">
        <v>9159</v>
      </c>
      <c r="C2795" s="421" t="s">
        <v>89</v>
      </c>
      <c r="D2795" s="425">
        <v>73.66</v>
      </c>
      <c r="F2795" s="444" t="str">
        <f t="shared" si="43"/>
        <v>73664</v>
      </c>
    </row>
    <row r="2796" spans="1:6" ht="25.5">
      <c r="A2796" s="390">
        <v>73795</v>
      </c>
      <c r="B2796" s="418" t="s">
        <v>9160</v>
      </c>
      <c r="C2796" s="420"/>
      <c r="D2796" s="423"/>
      <c r="F2796" s="444" t="str">
        <f t="shared" si="43"/>
        <v>73795</v>
      </c>
    </row>
    <row r="2797" spans="1:6" ht="25.5">
      <c r="A2797" s="424" t="s">
        <v>5032</v>
      </c>
      <c r="B2797" s="419" t="s">
        <v>3457</v>
      </c>
      <c r="C2797" s="421" t="s">
        <v>89</v>
      </c>
      <c r="D2797" s="425">
        <v>47.52</v>
      </c>
      <c r="F2797" s="444" t="str">
        <f t="shared" si="43"/>
        <v>73795/001</v>
      </c>
    </row>
    <row r="2798" spans="1:6" ht="25.5">
      <c r="A2798" s="422" t="s">
        <v>5033</v>
      </c>
      <c r="B2798" s="418" t="s">
        <v>3458</v>
      </c>
      <c r="C2798" s="420" t="s">
        <v>89</v>
      </c>
      <c r="D2798" s="423">
        <v>52.77</v>
      </c>
      <c r="F2798" s="444" t="str">
        <f t="shared" si="43"/>
        <v>73795/002</v>
      </c>
    </row>
    <row r="2799" spans="1:6" ht="25.5">
      <c r="A2799" s="424" t="s">
        <v>5034</v>
      </c>
      <c r="B2799" s="419" t="s">
        <v>9161</v>
      </c>
      <c r="C2799" s="421" t="s">
        <v>89</v>
      </c>
      <c r="D2799" s="425">
        <v>64.02</v>
      </c>
      <c r="F2799" s="444" t="str">
        <f t="shared" si="43"/>
        <v>73795/003</v>
      </c>
    </row>
    <row r="2800" spans="1:6" ht="25.5">
      <c r="A2800" s="422" t="s">
        <v>5035</v>
      </c>
      <c r="B2800" s="418" t="s">
        <v>9162</v>
      </c>
      <c r="C2800" s="420" t="s">
        <v>89</v>
      </c>
      <c r="D2800" s="423">
        <v>78.77</v>
      </c>
      <c r="F2800" s="444" t="str">
        <f t="shared" si="43"/>
        <v>73795/004</v>
      </c>
    </row>
    <row r="2801" spans="1:6" ht="25.5">
      <c r="A2801" s="424" t="s">
        <v>5036</v>
      </c>
      <c r="B2801" s="419" t="s">
        <v>3459</v>
      </c>
      <c r="C2801" s="421" t="s">
        <v>89</v>
      </c>
      <c r="D2801" s="425">
        <v>98.33</v>
      </c>
      <c r="F2801" s="444" t="str">
        <f t="shared" si="43"/>
        <v>73795/005</v>
      </c>
    </row>
    <row r="2802" spans="1:6" ht="25.5">
      <c r="A2802" s="422" t="s">
        <v>4166</v>
      </c>
      <c r="B2802" s="418" t="s">
        <v>3460</v>
      </c>
      <c r="C2802" s="420" t="s">
        <v>89</v>
      </c>
      <c r="D2802" s="423">
        <v>198.37</v>
      </c>
      <c r="F2802" s="444" t="str">
        <f t="shared" si="43"/>
        <v>73795/006</v>
      </c>
    </row>
    <row r="2803" spans="1:6" ht="25.5">
      <c r="A2803" s="424" t="s">
        <v>5037</v>
      </c>
      <c r="B2803" s="419" t="s">
        <v>3461</v>
      </c>
      <c r="C2803" s="421" t="s">
        <v>89</v>
      </c>
      <c r="D2803" s="425">
        <v>369.67</v>
      </c>
      <c r="F2803" s="444" t="str">
        <f t="shared" si="43"/>
        <v>73795/007</v>
      </c>
    </row>
    <row r="2804" spans="1:6" ht="25.5">
      <c r="A2804" s="422" t="s">
        <v>5038</v>
      </c>
      <c r="B2804" s="418" t="s">
        <v>9163</v>
      </c>
      <c r="C2804" s="420" t="s">
        <v>89</v>
      </c>
      <c r="D2804" s="423">
        <v>60.65</v>
      </c>
      <c r="F2804" s="444" t="str">
        <f t="shared" si="43"/>
        <v>73795/008</v>
      </c>
    </row>
    <row r="2805" spans="1:6" ht="25.5">
      <c r="A2805" s="424" t="s">
        <v>5039</v>
      </c>
      <c r="B2805" s="419" t="s">
        <v>4355</v>
      </c>
      <c r="C2805" s="421" t="s">
        <v>89</v>
      </c>
      <c r="D2805" s="425">
        <v>77.099999999999994</v>
      </c>
      <c r="F2805" s="444" t="str">
        <f t="shared" si="43"/>
        <v>73795/009</v>
      </c>
    </row>
    <row r="2806" spans="1:6" ht="25.5">
      <c r="A2806" s="422" t="s">
        <v>5040</v>
      </c>
      <c r="B2806" s="418" t="s">
        <v>9164</v>
      </c>
      <c r="C2806" s="420" t="s">
        <v>89</v>
      </c>
      <c r="D2806" s="423">
        <v>104.74</v>
      </c>
      <c r="F2806" s="444" t="str">
        <f t="shared" si="43"/>
        <v>73795/010</v>
      </c>
    </row>
    <row r="2807" spans="1:6" ht="25.5">
      <c r="A2807" s="424" t="s">
        <v>5041</v>
      </c>
      <c r="B2807" s="419" t="s">
        <v>9165</v>
      </c>
      <c r="C2807" s="421" t="s">
        <v>89</v>
      </c>
      <c r="D2807" s="425">
        <v>122</v>
      </c>
      <c r="F2807" s="444" t="str">
        <f t="shared" si="43"/>
        <v>73795/011</v>
      </c>
    </row>
    <row r="2808" spans="1:6" ht="25.5">
      <c r="A2808" s="422" t="s">
        <v>5042</v>
      </c>
      <c r="B2808" s="418" t="s">
        <v>3462</v>
      </c>
      <c r="C2808" s="420" t="s">
        <v>89</v>
      </c>
      <c r="D2808" s="423">
        <v>170.86</v>
      </c>
      <c r="F2808" s="444" t="str">
        <f t="shared" si="43"/>
        <v>73795/012</v>
      </c>
    </row>
    <row r="2809" spans="1:6" ht="25.5">
      <c r="A2809" s="424" t="s">
        <v>5043</v>
      </c>
      <c r="B2809" s="419" t="s">
        <v>9166</v>
      </c>
      <c r="C2809" s="421" t="s">
        <v>89</v>
      </c>
      <c r="D2809" s="425">
        <v>228.43</v>
      </c>
      <c r="F2809" s="444" t="str">
        <f t="shared" si="43"/>
        <v>73795/013</v>
      </c>
    </row>
    <row r="2810" spans="1:6" ht="25.5">
      <c r="A2810" s="422" t="s">
        <v>5044</v>
      </c>
      <c r="B2810" s="418" t="s">
        <v>3463</v>
      </c>
      <c r="C2810" s="420" t="s">
        <v>89</v>
      </c>
      <c r="D2810" s="423">
        <v>258.36</v>
      </c>
      <c r="F2810" s="444" t="str">
        <f t="shared" si="43"/>
        <v>73795/014</v>
      </c>
    </row>
    <row r="2811" spans="1:6" ht="25.5">
      <c r="A2811" s="424" t="s">
        <v>5045</v>
      </c>
      <c r="B2811" s="419" t="s">
        <v>9167</v>
      </c>
      <c r="C2811" s="421" t="s">
        <v>89</v>
      </c>
      <c r="D2811" s="425">
        <v>487.58</v>
      </c>
      <c r="F2811" s="444" t="str">
        <f t="shared" si="43"/>
        <v>73795/015</v>
      </c>
    </row>
    <row r="2812" spans="1:6">
      <c r="A2812" s="390">
        <v>73796</v>
      </c>
      <c r="B2812" s="418" t="s">
        <v>9168</v>
      </c>
      <c r="C2812" s="420"/>
      <c r="D2812" s="423"/>
      <c r="F2812" s="444" t="str">
        <f t="shared" si="43"/>
        <v>73796</v>
      </c>
    </row>
    <row r="2813" spans="1:6" ht="25.5">
      <c r="A2813" s="424" t="s">
        <v>5046</v>
      </c>
      <c r="B2813" s="419" t="s">
        <v>3464</v>
      </c>
      <c r="C2813" s="421" t="s">
        <v>89</v>
      </c>
      <c r="D2813" s="425">
        <v>42.12</v>
      </c>
      <c r="F2813" s="444" t="str">
        <f t="shared" si="43"/>
        <v>73796/001</v>
      </c>
    </row>
    <row r="2814" spans="1:6" ht="25.5">
      <c r="A2814" s="422" t="s">
        <v>5047</v>
      </c>
      <c r="B2814" s="418" t="s">
        <v>3465</v>
      </c>
      <c r="C2814" s="420" t="s">
        <v>89</v>
      </c>
      <c r="D2814" s="423">
        <v>46.12</v>
      </c>
      <c r="F2814" s="444" t="str">
        <f t="shared" si="43"/>
        <v>73796/002</v>
      </c>
    </row>
    <row r="2815" spans="1:6" ht="25.5">
      <c r="A2815" s="424" t="s">
        <v>5048</v>
      </c>
      <c r="B2815" s="419" t="s">
        <v>3466</v>
      </c>
      <c r="C2815" s="421" t="s">
        <v>89</v>
      </c>
      <c r="D2815" s="425">
        <v>70.67</v>
      </c>
      <c r="F2815" s="444" t="str">
        <f t="shared" si="43"/>
        <v>73796/003</v>
      </c>
    </row>
    <row r="2816" spans="1:6" ht="25.5">
      <c r="A2816" s="422" t="s">
        <v>5049</v>
      </c>
      <c r="B2816" s="418" t="s">
        <v>3467</v>
      </c>
      <c r="C2816" s="420" t="s">
        <v>89</v>
      </c>
      <c r="D2816" s="423">
        <v>91.11</v>
      </c>
      <c r="F2816" s="444" t="str">
        <f t="shared" si="43"/>
        <v>73796/004</v>
      </c>
    </row>
    <row r="2817" spans="1:6" ht="25.5">
      <c r="A2817" s="424" t="s">
        <v>5050</v>
      </c>
      <c r="B2817" s="419" t="s">
        <v>3468</v>
      </c>
      <c r="C2817" s="421" t="s">
        <v>89</v>
      </c>
      <c r="D2817" s="425">
        <v>157.43</v>
      </c>
      <c r="F2817" s="444" t="str">
        <f t="shared" si="43"/>
        <v>73796/005</v>
      </c>
    </row>
    <row r="2818" spans="1:6" ht="25.5">
      <c r="A2818" s="422" t="s">
        <v>5051</v>
      </c>
      <c r="B2818" s="418" t="s">
        <v>3469</v>
      </c>
      <c r="C2818" s="420" t="s">
        <v>89</v>
      </c>
      <c r="D2818" s="423">
        <v>194.02</v>
      </c>
      <c r="F2818" s="444" t="str">
        <f t="shared" si="43"/>
        <v>73796/006</v>
      </c>
    </row>
    <row r="2819" spans="1:6" ht="25.5">
      <c r="A2819" s="424" t="s">
        <v>5052</v>
      </c>
      <c r="B2819" s="419" t="s">
        <v>3470</v>
      </c>
      <c r="C2819" s="421" t="s">
        <v>89</v>
      </c>
      <c r="D2819" s="425">
        <v>313.97000000000003</v>
      </c>
      <c r="F2819" s="444" t="str">
        <f t="shared" si="43"/>
        <v>73796/007</v>
      </c>
    </row>
    <row r="2820" spans="1:6" ht="25.5">
      <c r="A2820" s="390">
        <v>73797</v>
      </c>
      <c r="B2820" s="418" t="s">
        <v>9169</v>
      </c>
      <c r="C2820" s="420"/>
      <c r="D2820" s="423"/>
      <c r="F2820" s="444" t="str">
        <f t="shared" si="43"/>
        <v>73797</v>
      </c>
    </row>
    <row r="2821" spans="1:6" ht="25.5">
      <c r="A2821" s="424" t="s">
        <v>4167</v>
      </c>
      <c r="B2821" s="419" t="s">
        <v>9170</v>
      </c>
      <c r="C2821" s="421" t="s">
        <v>89</v>
      </c>
      <c r="D2821" s="425">
        <v>120.9</v>
      </c>
      <c r="F2821" s="444" t="str">
        <f t="shared" si="43"/>
        <v>73797/001</v>
      </c>
    </row>
    <row r="2822" spans="1:6" ht="25.5">
      <c r="A2822" s="390">
        <v>73870</v>
      </c>
      <c r="B2822" s="418" t="s">
        <v>9171</v>
      </c>
      <c r="C2822" s="420"/>
      <c r="D2822" s="423"/>
      <c r="F2822" s="444" t="str">
        <f t="shared" ref="F2822:F2885" si="44">TRIM(A2822)</f>
        <v>73870</v>
      </c>
    </row>
    <row r="2823" spans="1:6" ht="25.5">
      <c r="A2823" s="424" t="s">
        <v>5053</v>
      </c>
      <c r="B2823" s="419" t="s">
        <v>3471</v>
      </c>
      <c r="C2823" s="421" t="s">
        <v>89</v>
      </c>
      <c r="D2823" s="425">
        <v>51.2</v>
      </c>
      <c r="F2823" s="444" t="str">
        <f t="shared" si="44"/>
        <v>73870/001</v>
      </c>
    </row>
    <row r="2824" spans="1:6" ht="25.5">
      <c r="A2824" s="422" t="s">
        <v>5054</v>
      </c>
      <c r="B2824" s="418" t="s">
        <v>3472</v>
      </c>
      <c r="C2824" s="420" t="s">
        <v>89</v>
      </c>
      <c r="D2824" s="423">
        <v>56.82</v>
      </c>
      <c r="F2824" s="444" t="str">
        <f t="shared" si="44"/>
        <v>73870/002</v>
      </c>
    </row>
    <row r="2825" spans="1:6" ht="25.5">
      <c r="A2825" s="424" t="s">
        <v>5055</v>
      </c>
      <c r="B2825" s="419" t="s">
        <v>3473</v>
      </c>
      <c r="C2825" s="421" t="s">
        <v>89</v>
      </c>
      <c r="D2825" s="425">
        <v>71.489999999999995</v>
      </c>
      <c r="F2825" s="444" t="str">
        <f t="shared" si="44"/>
        <v>73870/003</v>
      </c>
    </row>
    <row r="2826" spans="1:6" ht="25.5">
      <c r="A2826" s="422" t="s">
        <v>4168</v>
      </c>
      <c r="B2826" s="418" t="s">
        <v>9172</v>
      </c>
      <c r="C2826" s="420" t="s">
        <v>89</v>
      </c>
      <c r="D2826" s="423">
        <v>99.23</v>
      </c>
      <c r="F2826" s="444" t="str">
        <f t="shared" si="44"/>
        <v>73870/004</v>
      </c>
    </row>
    <row r="2827" spans="1:6" ht="25.5">
      <c r="A2827" s="424" t="s">
        <v>5056</v>
      </c>
      <c r="B2827" s="419" t="s">
        <v>3474</v>
      </c>
      <c r="C2827" s="421" t="s">
        <v>89</v>
      </c>
      <c r="D2827" s="425">
        <v>119.04</v>
      </c>
      <c r="F2827" s="444" t="str">
        <f t="shared" si="44"/>
        <v>73870/005</v>
      </c>
    </row>
    <row r="2828" spans="1:6" ht="25.5">
      <c r="A2828" s="422" t="s">
        <v>5057</v>
      </c>
      <c r="B2828" s="418" t="s">
        <v>4356</v>
      </c>
      <c r="C2828" s="420" t="s">
        <v>89</v>
      </c>
      <c r="D2828" s="423">
        <v>174.01</v>
      </c>
      <c r="F2828" s="444" t="str">
        <f t="shared" si="44"/>
        <v>73870/006</v>
      </c>
    </row>
    <row r="2829" spans="1:6" ht="25.5">
      <c r="A2829" s="389">
        <v>74091</v>
      </c>
      <c r="B2829" s="419" t="s">
        <v>9173</v>
      </c>
      <c r="C2829" s="421"/>
      <c r="D2829" s="425"/>
      <c r="F2829" s="444" t="str">
        <f t="shared" si="44"/>
        <v>74091</v>
      </c>
    </row>
    <row r="2830" spans="1:6" ht="38.25">
      <c r="A2830" s="422" t="s">
        <v>4169</v>
      </c>
      <c r="B2830" s="418" t="s">
        <v>9174</v>
      </c>
      <c r="C2830" s="420" t="s">
        <v>89</v>
      </c>
      <c r="D2830" s="423">
        <v>170.59</v>
      </c>
      <c r="F2830" s="444" t="str">
        <f t="shared" si="44"/>
        <v>74091/001</v>
      </c>
    </row>
    <row r="2831" spans="1:6">
      <c r="A2831" s="389">
        <v>74093</v>
      </c>
      <c r="B2831" s="419" t="s">
        <v>9175</v>
      </c>
      <c r="C2831" s="421"/>
      <c r="D2831" s="425"/>
      <c r="F2831" s="444" t="str">
        <f t="shared" si="44"/>
        <v>74093</v>
      </c>
    </row>
    <row r="2832" spans="1:6" ht="25.5">
      <c r="A2832" s="422" t="s">
        <v>5058</v>
      </c>
      <c r="B2832" s="418" t="s">
        <v>3475</v>
      </c>
      <c r="C2832" s="420" t="s">
        <v>89</v>
      </c>
      <c r="D2832" s="423">
        <v>61.92</v>
      </c>
      <c r="F2832" s="444" t="str">
        <f t="shared" si="44"/>
        <v>74093/001</v>
      </c>
    </row>
    <row r="2833" spans="1:6">
      <c r="A2833" s="389">
        <v>74169</v>
      </c>
      <c r="B2833" s="419" t="s">
        <v>9176</v>
      </c>
      <c r="C2833" s="421"/>
      <c r="D2833" s="425"/>
      <c r="F2833" s="444" t="str">
        <f t="shared" si="44"/>
        <v>74169</v>
      </c>
    </row>
    <row r="2834" spans="1:6" ht="38.25">
      <c r="A2834" s="422" t="s">
        <v>5059</v>
      </c>
      <c r="B2834" s="418" t="s">
        <v>9177</v>
      </c>
      <c r="C2834" s="420" t="s">
        <v>89</v>
      </c>
      <c r="D2834" s="423">
        <v>141.99</v>
      </c>
      <c r="F2834" s="444" t="str">
        <f t="shared" si="44"/>
        <v>74169/001</v>
      </c>
    </row>
    <row r="2835" spans="1:6" ht="25.5">
      <c r="A2835" s="389">
        <v>74174</v>
      </c>
      <c r="B2835" s="419" t="s">
        <v>9178</v>
      </c>
      <c r="C2835" s="421"/>
      <c r="D2835" s="425"/>
      <c r="F2835" s="444" t="str">
        <f t="shared" si="44"/>
        <v>74174</v>
      </c>
    </row>
    <row r="2836" spans="1:6" ht="25.5">
      <c r="A2836" s="422" t="s">
        <v>4170</v>
      </c>
      <c r="B2836" s="418" t="s">
        <v>9179</v>
      </c>
      <c r="C2836" s="420" t="s">
        <v>89</v>
      </c>
      <c r="D2836" s="423">
        <v>134.82</v>
      </c>
      <c r="F2836" s="444" t="str">
        <f t="shared" si="44"/>
        <v>74174/001</v>
      </c>
    </row>
    <row r="2837" spans="1:6" ht="25.5">
      <c r="A2837" s="389">
        <v>74175</v>
      </c>
      <c r="B2837" s="419" t="s">
        <v>9180</v>
      </c>
      <c r="C2837" s="421"/>
      <c r="D2837" s="425"/>
      <c r="F2837" s="444" t="str">
        <f t="shared" si="44"/>
        <v>74175</v>
      </c>
    </row>
    <row r="2838" spans="1:6" ht="25.5">
      <c r="A2838" s="422" t="s">
        <v>4171</v>
      </c>
      <c r="B2838" s="418" t="s">
        <v>9181</v>
      </c>
      <c r="C2838" s="420" t="s">
        <v>89</v>
      </c>
      <c r="D2838" s="423">
        <v>91.6</v>
      </c>
      <c r="F2838" s="444" t="str">
        <f t="shared" si="44"/>
        <v>74175/001</v>
      </c>
    </row>
    <row r="2839" spans="1:6" ht="25.5">
      <c r="A2839" s="389">
        <v>74176</v>
      </c>
      <c r="B2839" s="419" t="s">
        <v>9182</v>
      </c>
      <c r="C2839" s="421"/>
      <c r="D2839" s="425"/>
      <c r="F2839" s="444" t="str">
        <f t="shared" si="44"/>
        <v>74176</v>
      </c>
    </row>
    <row r="2840" spans="1:6" ht="25.5">
      <c r="A2840" s="422" t="s">
        <v>4172</v>
      </c>
      <c r="B2840" s="418" t="s">
        <v>9183</v>
      </c>
      <c r="C2840" s="420" t="s">
        <v>89</v>
      </c>
      <c r="D2840" s="423">
        <v>77.61</v>
      </c>
      <c r="F2840" s="444" t="str">
        <f t="shared" si="44"/>
        <v>74176/001</v>
      </c>
    </row>
    <row r="2841" spans="1:6" ht="25.5">
      <c r="A2841" s="389">
        <v>74177</v>
      </c>
      <c r="B2841" s="419" t="s">
        <v>9184</v>
      </c>
      <c r="C2841" s="421"/>
      <c r="D2841" s="425"/>
      <c r="F2841" s="444" t="str">
        <f t="shared" si="44"/>
        <v>74177</v>
      </c>
    </row>
    <row r="2842" spans="1:6" ht="25.5">
      <c r="A2842" s="422" t="s">
        <v>5060</v>
      </c>
      <c r="B2842" s="418" t="s">
        <v>9185</v>
      </c>
      <c r="C2842" s="420" t="s">
        <v>89</v>
      </c>
      <c r="D2842" s="423">
        <v>70.47</v>
      </c>
      <c r="F2842" s="444" t="str">
        <f t="shared" si="44"/>
        <v>74177/001</v>
      </c>
    </row>
    <row r="2843" spans="1:6">
      <c r="A2843" s="389">
        <v>74178</v>
      </c>
      <c r="B2843" s="419" t="s">
        <v>9186</v>
      </c>
      <c r="C2843" s="421"/>
      <c r="D2843" s="425"/>
      <c r="F2843" s="444" t="str">
        <f t="shared" si="44"/>
        <v>74178</v>
      </c>
    </row>
    <row r="2844" spans="1:6" ht="25.5">
      <c r="A2844" s="422" t="s">
        <v>4173</v>
      </c>
      <c r="B2844" s="418" t="s">
        <v>3476</v>
      </c>
      <c r="C2844" s="420" t="s">
        <v>89</v>
      </c>
      <c r="D2844" s="423">
        <v>667.38</v>
      </c>
      <c r="F2844" s="444" t="str">
        <f t="shared" si="44"/>
        <v>74178/001</v>
      </c>
    </row>
    <row r="2845" spans="1:6">
      <c r="A2845" s="389">
        <v>74179</v>
      </c>
      <c r="B2845" s="419" t="s">
        <v>9187</v>
      </c>
      <c r="C2845" s="421"/>
      <c r="D2845" s="425"/>
      <c r="F2845" s="444" t="str">
        <f t="shared" si="44"/>
        <v>74179</v>
      </c>
    </row>
    <row r="2846" spans="1:6" ht="25.5">
      <c r="A2846" s="422" t="s">
        <v>4174</v>
      </c>
      <c r="B2846" s="418" t="s">
        <v>3477</v>
      </c>
      <c r="C2846" s="420" t="s">
        <v>89</v>
      </c>
      <c r="D2846" s="423">
        <v>398.87</v>
      </c>
      <c r="F2846" s="444" t="str">
        <f t="shared" si="44"/>
        <v>74179/001</v>
      </c>
    </row>
    <row r="2847" spans="1:6">
      <c r="A2847" s="389">
        <v>74180</v>
      </c>
      <c r="B2847" s="419" t="s">
        <v>9188</v>
      </c>
      <c r="C2847" s="421"/>
      <c r="D2847" s="425"/>
      <c r="F2847" s="444" t="str">
        <f t="shared" si="44"/>
        <v>74180</v>
      </c>
    </row>
    <row r="2848" spans="1:6" ht="25.5">
      <c r="A2848" s="422" t="s">
        <v>5061</v>
      </c>
      <c r="B2848" s="418" t="s">
        <v>9189</v>
      </c>
      <c r="C2848" s="420" t="s">
        <v>89</v>
      </c>
      <c r="D2848" s="423">
        <v>229.22</v>
      </c>
      <c r="F2848" s="444" t="str">
        <f t="shared" si="44"/>
        <v>74180/001</v>
      </c>
    </row>
    <row r="2849" spans="1:6">
      <c r="A2849" s="389">
        <v>74181</v>
      </c>
      <c r="B2849" s="419" t="s">
        <v>9190</v>
      </c>
      <c r="C2849" s="421"/>
      <c r="D2849" s="425"/>
      <c r="F2849" s="444" t="str">
        <f t="shared" si="44"/>
        <v>74181</v>
      </c>
    </row>
    <row r="2850" spans="1:6" ht="25.5">
      <c r="A2850" s="422" t="s">
        <v>4175</v>
      </c>
      <c r="B2850" s="418" t="s">
        <v>4357</v>
      </c>
      <c r="C2850" s="420" t="s">
        <v>89</v>
      </c>
      <c r="D2850" s="423">
        <v>118.15</v>
      </c>
      <c r="F2850" s="444" t="str">
        <f t="shared" si="44"/>
        <v>74181/001</v>
      </c>
    </row>
    <row r="2851" spans="1:6">
      <c r="A2851" s="389">
        <v>74182</v>
      </c>
      <c r="B2851" s="419" t="s">
        <v>9191</v>
      </c>
      <c r="C2851" s="421"/>
      <c r="D2851" s="425"/>
      <c r="F2851" s="444" t="str">
        <f t="shared" si="44"/>
        <v>74182</v>
      </c>
    </row>
    <row r="2852" spans="1:6" ht="25.5">
      <c r="A2852" s="422" t="s">
        <v>4176</v>
      </c>
      <c r="B2852" s="418" t="s">
        <v>3478</v>
      </c>
      <c r="C2852" s="420" t="s">
        <v>89</v>
      </c>
      <c r="D2852" s="423">
        <v>90.89</v>
      </c>
      <c r="F2852" s="444" t="str">
        <f t="shared" si="44"/>
        <v>74182/001</v>
      </c>
    </row>
    <row r="2853" spans="1:6">
      <c r="A2853" s="389">
        <v>74183</v>
      </c>
      <c r="B2853" s="419" t="s">
        <v>9192</v>
      </c>
      <c r="C2853" s="421"/>
      <c r="D2853" s="425"/>
      <c r="F2853" s="444" t="str">
        <f t="shared" si="44"/>
        <v>74183</v>
      </c>
    </row>
    <row r="2854" spans="1:6" ht="25.5">
      <c r="A2854" s="422" t="s">
        <v>4177</v>
      </c>
      <c r="B2854" s="418" t="s">
        <v>3479</v>
      </c>
      <c r="C2854" s="420" t="s">
        <v>89</v>
      </c>
      <c r="D2854" s="423">
        <v>76.430000000000007</v>
      </c>
      <c r="F2854" s="444" t="str">
        <f t="shared" si="44"/>
        <v>74183/001</v>
      </c>
    </row>
    <row r="2855" spans="1:6">
      <c r="A2855" s="389">
        <v>74184</v>
      </c>
      <c r="B2855" s="419" t="s">
        <v>9193</v>
      </c>
      <c r="C2855" s="421"/>
      <c r="D2855" s="425"/>
      <c r="F2855" s="444" t="str">
        <f t="shared" si="44"/>
        <v>74184</v>
      </c>
    </row>
    <row r="2856" spans="1:6" ht="25.5">
      <c r="A2856" s="422" t="s">
        <v>4178</v>
      </c>
      <c r="B2856" s="418" t="s">
        <v>3480</v>
      </c>
      <c r="C2856" s="420" t="s">
        <v>89</v>
      </c>
      <c r="D2856" s="423">
        <v>54.01</v>
      </c>
      <c r="F2856" s="444" t="str">
        <f t="shared" si="44"/>
        <v>74184/001</v>
      </c>
    </row>
    <row r="2857" spans="1:6" ht="38.25">
      <c r="A2857" s="389">
        <v>85117</v>
      </c>
      <c r="B2857" s="419" t="s">
        <v>12363</v>
      </c>
      <c r="C2857" s="421" t="s">
        <v>89</v>
      </c>
      <c r="D2857" s="425">
        <v>35.229999999999997</v>
      </c>
      <c r="F2857" s="444" t="str">
        <f t="shared" si="44"/>
        <v>85117</v>
      </c>
    </row>
    <row r="2858" spans="1:6" ht="25.5">
      <c r="A2858" s="390">
        <v>85118</v>
      </c>
      <c r="B2858" s="418" t="s">
        <v>9194</v>
      </c>
      <c r="C2858" s="420" t="s">
        <v>89</v>
      </c>
      <c r="D2858" s="423">
        <v>73.900000000000006</v>
      </c>
      <c r="F2858" s="444" t="str">
        <f t="shared" si="44"/>
        <v>85118</v>
      </c>
    </row>
    <row r="2859" spans="1:6" ht="25.5">
      <c r="A2859" s="389">
        <v>85119</v>
      </c>
      <c r="B2859" s="419" t="s">
        <v>9195</v>
      </c>
      <c r="C2859" s="421" t="s">
        <v>89</v>
      </c>
      <c r="D2859" s="425">
        <v>71.989999999999995</v>
      </c>
      <c r="F2859" s="444" t="str">
        <f t="shared" si="44"/>
        <v>85119</v>
      </c>
    </row>
    <row r="2860" spans="1:6" ht="38.25">
      <c r="A2860" s="390">
        <v>89349</v>
      </c>
      <c r="B2860" s="418" t="s">
        <v>12364</v>
      </c>
      <c r="C2860" s="420" t="s">
        <v>89</v>
      </c>
      <c r="D2860" s="423">
        <v>22.25</v>
      </c>
      <c r="F2860" s="444" t="str">
        <f t="shared" si="44"/>
        <v>89349</v>
      </c>
    </row>
    <row r="2861" spans="1:6" ht="38.25">
      <c r="A2861" s="389">
        <v>89351</v>
      </c>
      <c r="B2861" s="419" t="s">
        <v>12365</v>
      </c>
      <c r="C2861" s="421" t="s">
        <v>89</v>
      </c>
      <c r="D2861" s="425">
        <v>25.57</v>
      </c>
      <c r="F2861" s="444" t="str">
        <f t="shared" si="44"/>
        <v>89351</v>
      </c>
    </row>
    <row r="2862" spans="1:6" ht="38.25">
      <c r="A2862" s="390">
        <v>89352</v>
      </c>
      <c r="B2862" s="418" t="s">
        <v>12366</v>
      </c>
      <c r="C2862" s="420" t="s">
        <v>89</v>
      </c>
      <c r="D2862" s="423">
        <v>29.28</v>
      </c>
      <c r="F2862" s="444" t="str">
        <f t="shared" si="44"/>
        <v>89352</v>
      </c>
    </row>
    <row r="2863" spans="1:6" ht="38.25">
      <c r="A2863" s="389">
        <v>89353</v>
      </c>
      <c r="B2863" s="419" t="s">
        <v>12367</v>
      </c>
      <c r="C2863" s="421" t="s">
        <v>89</v>
      </c>
      <c r="D2863" s="425">
        <v>30.6</v>
      </c>
      <c r="F2863" s="444" t="str">
        <f t="shared" si="44"/>
        <v>89353</v>
      </c>
    </row>
    <row r="2864" spans="1:6" ht="38.25">
      <c r="A2864" s="390">
        <v>89354</v>
      </c>
      <c r="B2864" s="418" t="s">
        <v>12368</v>
      </c>
      <c r="C2864" s="420" t="s">
        <v>89</v>
      </c>
      <c r="D2864" s="423">
        <v>62.38</v>
      </c>
      <c r="F2864" s="444" t="str">
        <f t="shared" si="44"/>
        <v>89354</v>
      </c>
    </row>
    <row r="2865" spans="1:6" ht="51">
      <c r="A2865" s="389">
        <v>89969</v>
      </c>
      <c r="B2865" s="419" t="s">
        <v>12369</v>
      </c>
      <c r="C2865" s="421" t="s">
        <v>89</v>
      </c>
      <c r="D2865" s="425">
        <v>31.25</v>
      </c>
      <c r="F2865" s="444" t="str">
        <f t="shared" si="44"/>
        <v>89969</v>
      </c>
    </row>
    <row r="2866" spans="1:6" ht="51">
      <c r="A2866" s="390">
        <v>89970</v>
      </c>
      <c r="B2866" s="418" t="s">
        <v>12370</v>
      </c>
      <c r="C2866" s="420" t="s">
        <v>89</v>
      </c>
      <c r="D2866" s="423">
        <v>33.82</v>
      </c>
      <c r="F2866" s="444" t="str">
        <f t="shared" si="44"/>
        <v>89970</v>
      </c>
    </row>
    <row r="2867" spans="1:6" ht="51">
      <c r="A2867" s="389">
        <v>89971</v>
      </c>
      <c r="B2867" s="419" t="s">
        <v>12371</v>
      </c>
      <c r="C2867" s="421" t="s">
        <v>89</v>
      </c>
      <c r="D2867" s="425">
        <v>36</v>
      </c>
      <c r="F2867" s="444" t="str">
        <f t="shared" si="44"/>
        <v>89971</v>
      </c>
    </row>
    <row r="2868" spans="1:6" ht="51">
      <c r="A2868" s="390">
        <v>89972</v>
      </c>
      <c r="B2868" s="418" t="s">
        <v>12372</v>
      </c>
      <c r="C2868" s="420" t="s">
        <v>89</v>
      </c>
      <c r="D2868" s="423">
        <v>38.630000000000003</v>
      </c>
      <c r="F2868" s="444" t="str">
        <f t="shared" si="44"/>
        <v>89972</v>
      </c>
    </row>
    <row r="2869" spans="1:6" ht="51">
      <c r="A2869" s="389">
        <v>89973</v>
      </c>
      <c r="B2869" s="419" t="s">
        <v>12373</v>
      </c>
      <c r="C2869" s="421" t="s">
        <v>89</v>
      </c>
      <c r="D2869" s="425">
        <v>182.65</v>
      </c>
      <c r="F2869" s="444" t="str">
        <f t="shared" si="44"/>
        <v>89973</v>
      </c>
    </row>
    <row r="2870" spans="1:6" ht="51">
      <c r="A2870" s="390">
        <v>89974</v>
      </c>
      <c r="B2870" s="418" t="s">
        <v>12374</v>
      </c>
      <c r="C2870" s="420" t="s">
        <v>89</v>
      </c>
      <c r="D2870" s="423">
        <v>179.67</v>
      </c>
      <c r="F2870" s="444" t="str">
        <f t="shared" si="44"/>
        <v>89974</v>
      </c>
    </row>
    <row r="2871" spans="1:6">
      <c r="A2871" s="389">
        <v>297</v>
      </c>
      <c r="B2871" s="419" t="s">
        <v>3301</v>
      </c>
      <c r="C2871" s="421"/>
      <c r="D2871" s="425"/>
      <c r="F2871" s="444" t="str">
        <f t="shared" si="44"/>
        <v>297</v>
      </c>
    </row>
    <row r="2872" spans="1:6" ht="38.25">
      <c r="A2872" s="390">
        <v>72135</v>
      </c>
      <c r="B2872" s="418" t="s">
        <v>9196</v>
      </c>
      <c r="C2872" s="420" t="s">
        <v>86</v>
      </c>
      <c r="D2872" s="423">
        <v>3.62</v>
      </c>
      <c r="F2872" s="444" t="str">
        <f t="shared" si="44"/>
        <v>72135</v>
      </c>
    </row>
    <row r="2873" spans="1:6">
      <c r="A2873" s="389">
        <v>72285</v>
      </c>
      <c r="B2873" s="419" t="s">
        <v>3481</v>
      </c>
      <c r="C2873" s="421" t="s">
        <v>89</v>
      </c>
      <c r="D2873" s="425">
        <v>68.62</v>
      </c>
      <c r="F2873" s="444" t="str">
        <f t="shared" si="44"/>
        <v>72285</v>
      </c>
    </row>
    <row r="2874" spans="1:6">
      <c r="A2874" s="390">
        <v>72286</v>
      </c>
      <c r="B2874" s="418" t="s">
        <v>3482</v>
      </c>
      <c r="C2874" s="420" t="s">
        <v>89</v>
      </c>
      <c r="D2874" s="423">
        <v>128.85</v>
      </c>
      <c r="F2874" s="444" t="str">
        <f t="shared" si="44"/>
        <v>72286</v>
      </c>
    </row>
    <row r="2875" spans="1:6">
      <c r="A2875" s="424" t="s">
        <v>4096</v>
      </c>
      <c r="B2875" s="419" t="s">
        <v>3486</v>
      </c>
      <c r="C2875" s="421"/>
      <c r="D2875" s="425"/>
      <c r="F2875" s="444" t="str">
        <f t="shared" si="44"/>
        <v>INPR</v>
      </c>
    </row>
    <row r="2876" spans="1:6">
      <c r="A2876" s="390">
        <v>232</v>
      </c>
      <c r="B2876" s="418" t="s">
        <v>3487</v>
      </c>
      <c r="C2876" s="420"/>
      <c r="D2876" s="423"/>
      <c r="F2876" s="444" t="str">
        <f t="shared" si="44"/>
        <v>232</v>
      </c>
    </row>
    <row r="2877" spans="1:6">
      <c r="A2877" s="389">
        <v>73826</v>
      </c>
      <c r="B2877" s="419" t="s">
        <v>9197</v>
      </c>
      <c r="C2877" s="421"/>
      <c r="D2877" s="425"/>
      <c r="F2877" s="444" t="str">
        <f t="shared" si="44"/>
        <v>73826</v>
      </c>
    </row>
    <row r="2878" spans="1:6" ht="25.5">
      <c r="A2878" s="422" t="s">
        <v>5062</v>
      </c>
      <c r="B2878" s="418" t="s">
        <v>3488</v>
      </c>
      <c r="C2878" s="420" t="s">
        <v>89</v>
      </c>
      <c r="D2878" s="423">
        <v>388.16</v>
      </c>
      <c r="F2878" s="444" t="str">
        <f t="shared" si="44"/>
        <v>73826/001</v>
      </c>
    </row>
    <row r="2879" spans="1:6" ht="25.5">
      <c r="A2879" s="424" t="s">
        <v>5063</v>
      </c>
      <c r="B2879" s="419" t="s">
        <v>3489</v>
      </c>
      <c r="C2879" s="421" t="s">
        <v>89</v>
      </c>
      <c r="D2879" s="425">
        <v>504.62</v>
      </c>
      <c r="F2879" s="444" t="str">
        <f t="shared" si="44"/>
        <v>73826/002</v>
      </c>
    </row>
    <row r="2880" spans="1:6">
      <c r="A2880" s="390">
        <v>73834</v>
      </c>
      <c r="B2880" s="418" t="s">
        <v>9198</v>
      </c>
      <c r="C2880" s="420"/>
      <c r="D2880" s="423"/>
      <c r="F2880" s="444" t="str">
        <f t="shared" si="44"/>
        <v>73834</v>
      </c>
    </row>
    <row r="2881" spans="1:6" ht="25.5">
      <c r="A2881" s="424" t="s">
        <v>5064</v>
      </c>
      <c r="B2881" s="419" t="s">
        <v>9199</v>
      </c>
      <c r="C2881" s="421" t="s">
        <v>89</v>
      </c>
      <c r="D2881" s="425">
        <v>136.72999999999999</v>
      </c>
      <c r="F2881" s="444" t="str">
        <f t="shared" si="44"/>
        <v>73834/001</v>
      </c>
    </row>
    <row r="2882" spans="1:6" ht="25.5">
      <c r="A2882" s="422" t="s">
        <v>5065</v>
      </c>
      <c r="B2882" s="418" t="s">
        <v>3490</v>
      </c>
      <c r="C2882" s="420" t="s">
        <v>89</v>
      </c>
      <c r="D2882" s="423">
        <v>218.77</v>
      </c>
      <c r="F2882" s="444" t="str">
        <f t="shared" si="44"/>
        <v>73834/002</v>
      </c>
    </row>
    <row r="2883" spans="1:6" ht="25.5">
      <c r="A2883" s="424" t="s">
        <v>5066</v>
      </c>
      <c r="B2883" s="419" t="s">
        <v>4358</v>
      </c>
      <c r="C2883" s="421" t="s">
        <v>89</v>
      </c>
      <c r="D2883" s="425">
        <v>437.55</v>
      </c>
      <c r="F2883" s="444" t="str">
        <f t="shared" si="44"/>
        <v>73834/003</v>
      </c>
    </row>
    <row r="2884" spans="1:6" ht="25.5">
      <c r="A2884" s="422" t="s">
        <v>5067</v>
      </c>
      <c r="B2884" s="418" t="s">
        <v>3491</v>
      </c>
      <c r="C2884" s="420" t="s">
        <v>89</v>
      </c>
      <c r="D2884" s="423">
        <v>656.33</v>
      </c>
      <c r="F2884" s="444" t="str">
        <f t="shared" si="44"/>
        <v>73834/004</v>
      </c>
    </row>
    <row r="2885" spans="1:6">
      <c r="A2885" s="389">
        <v>73835</v>
      </c>
      <c r="B2885" s="419" t="s">
        <v>9200</v>
      </c>
      <c r="C2885" s="421"/>
      <c r="D2885" s="425"/>
      <c r="F2885" s="444" t="str">
        <f t="shared" si="44"/>
        <v>73835</v>
      </c>
    </row>
    <row r="2886" spans="1:6" ht="25.5">
      <c r="A2886" s="422" t="s">
        <v>5068</v>
      </c>
      <c r="B2886" s="418" t="s">
        <v>3492</v>
      </c>
      <c r="C2886" s="420" t="s">
        <v>89</v>
      </c>
      <c r="D2886" s="423">
        <v>912.9</v>
      </c>
      <c r="F2886" s="444" t="str">
        <f t="shared" ref="F2886:F2949" si="45">TRIM(A2886)</f>
        <v>73835/001</v>
      </c>
    </row>
    <row r="2887" spans="1:6" ht="25.5">
      <c r="A2887" s="424" t="s">
        <v>5069</v>
      </c>
      <c r="B2887" s="419" t="s">
        <v>3493</v>
      </c>
      <c r="C2887" s="421" t="s">
        <v>89</v>
      </c>
      <c r="D2887" s="425">
        <v>1241.54</v>
      </c>
      <c r="F2887" s="444" t="str">
        <f t="shared" si="45"/>
        <v>73835/002</v>
      </c>
    </row>
    <row r="2888" spans="1:6" ht="25.5">
      <c r="A2888" s="422" t="s">
        <v>5070</v>
      </c>
      <c r="B2888" s="418" t="s">
        <v>3494</v>
      </c>
      <c r="C2888" s="420" t="s">
        <v>89</v>
      </c>
      <c r="D2888" s="423">
        <v>1387.61</v>
      </c>
      <c r="F2888" s="444" t="str">
        <f t="shared" si="45"/>
        <v>73835/003</v>
      </c>
    </row>
    <row r="2889" spans="1:6">
      <c r="A2889" s="389">
        <v>73836</v>
      </c>
      <c r="B2889" s="419" t="s">
        <v>9201</v>
      </c>
      <c r="C2889" s="421"/>
      <c r="D2889" s="425"/>
      <c r="F2889" s="444" t="str">
        <f t="shared" si="45"/>
        <v>73836</v>
      </c>
    </row>
    <row r="2890" spans="1:6" ht="25.5">
      <c r="A2890" s="422" t="s">
        <v>5071</v>
      </c>
      <c r="B2890" s="418" t="s">
        <v>3495</v>
      </c>
      <c r="C2890" s="420" t="s">
        <v>89</v>
      </c>
      <c r="D2890" s="423">
        <v>365.16</v>
      </c>
      <c r="F2890" s="444" t="str">
        <f t="shared" si="45"/>
        <v>73836/001</v>
      </c>
    </row>
    <row r="2891" spans="1:6" ht="25.5">
      <c r="A2891" s="424" t="s">
        <v>5072</v>
      </c>
      <c r="B2891" s="419" t="s">
        <v>3496</v>
      </c>
      <c r="C2891" s="421" t="s">
        <v>89</v>
      </c>
      <c r="D2891" s="425">
        <v>474.7</v>
      </c>
      <c r="F2891" s="444" t="str">
        <f t="shared" si="45"/>
        <v>73836/002</v>
      </c>
    </row>
    <row r="2892" spans="1:6" ht="25.5">
      <c r="A2892" s="422" t="s">
        <v>5073</v>
      </c>
      <c r="B2892" s="418" t="s">
        <v>3497</v>
      </c>
      <c r="C2892" s="420" t="s">
        <v>89</v>
      </c>
      <c r="D2892" s="423">
        <v>730.32</v>
      </c>
      <c r="F2892" s="444" t="str">
        <f t="shared" si="45"/>
        <v>73836/003</v>
      </c>
    </row>
    <row r="2893" spans="1:6" ht="25.5">
      <c r="A2893" s="424" t="s">
        <v>5074</v>
      </c>
      <c r="B2893" s="419" t="s">
        <v>3498</v>
      </c>
      <c r="C2893" s="421" t="s">
        <v>89</v>
      </c>
      <c r="D2893" s="425">
        <v>1168.51</v>
      </c>
      <c r="F2893" s="444" t="str">
        <f t="shared" si="45"/>
        <v>73836/004</v>
      </c>
    </row>
    <row r="2894" spans="1:6" ht="25.5">
      <c r="A2894" s="390">
        <v>73837</v>
      </c>
      <c r="B2894" s="418" t="s">
        <v>9202</v>
      </c>
      <c r="C2894" s="420"/>
      <c r="D2894" s="423"/>
      <c r="F2894" s="444" t="str">
        <f t="shared" si="45"/>
        <v>73837</v>
      </c>
    </row>
    <row r="2895" spans="1:6" ht="25.5">
      <c r="A2895" s="424" t="s">
        <v>5075</v>
      </c>
      <c r="B2895" s="419" t="s">
        <v>3499</v>
      </c>
      <c r="C2895" s="421" t="s">
        <v>89</v>
      </c>
      <c r="D2895" s="425">
        <v>136.72999999999999</v>
      </c>
      <c r="F2895" s="444" t="str">
        <f t="shared" si="45"/>
        <v>73837/001</v>
      </c>
    </row>
    <row r="2896" spans="1:6" ht="25.5">
      <c r="A2896" s="422" t="s">
        <v>5076</v>
      </c>
      <c r="B2896" s="418" t="s">
        <v>3500</v>
      </c>
      <c r="C2896" s="420" t="s">
        <v>89</v>
      </c>
      <c r="D2896" s="423">
        <v>273.47000000000003</v>
      </c>
      <c r="F2896" s="444" t="str">
        <f t="shared" si="45"/>
        <v>73837/002</v>
      </c>
    </row>
    <row r="2897" spans="1:6" ht="25.5">
      <c r="A2897" s="424" t="s">
        <v>5077</v>
      </c>
      <c r="B2897" s="419" t="s">
        <v>3501</v>
      </c>
      <c r="C2897" s="421" t="s">
        <v>89</v>
      </c>
      <c r="D2897" s="425">
        <v>546.94000000000005</v>
      </c>
      <c r="F2897" s="444" t="str">
        <f t="shared" si="45"/>
        <v>73837/003</v>
      </c>
    </row>
    <row r="2898" spans="1:6">
      <c r="A2898" s="390">
        <v>240</v>
      </c>
      <c r="B2898" s="418" t="s">
        <v>3502</v>
      </c>
      <c r="C2898" s="420"/>
      <c r="D2898" s="423"/>
      <c r="F2898" s="444" t="str">
        <f t="shared" si="45"/>
        <v>240</v>
      </c>
    </row>
    <row r="2899" spans="1:6">
      <c r="A2899" s="389">
        <v>73612</v>
      </c>
      <c r="B2899" s="419" t="s">
        <v>3503</v>
      </c>
      <c r="C2899" s="421" t="s">
        <v>89</v>
      </c>
      <c r="D2899" s="425">
        <v>294.83999999999997</v>
      </c>
      <c r="F2899" s="444" t="str">
        <f t="shared" si="45"/>
        <v>73612</v>
      </c>
    </row>
    <row r="2900" spans="1:6" ht="25.5">
      <c r="A2900" s="390">
        <v>73660</v>
      </c>
      <c r="B2900" s="418" t="s">
        <v>3504</v>
      </c>
      <c r="C2900" s="420" t="s">
        <v>82</v>
      </c>
      <c r="D2900" s="423">
        <v>60.41</v>
      </c>
      <c r="F2900" s="444" t="str">
        <f t="shared" si="45"/>
        <v>73660</v>
      </c>
    </row>
    <row r="2901" spans="1:6" ht="25.5">
      <c r="A2901" s="389">
        <v>73661</v>
      </c>
      <c r="B2901" s="419" t="s">
        <v>3505</v>
      </c>
      <c r="C2901" s="421" t="s">
        <v>89</v>
      </c>
      <c r="D2901" s="425">
        <v>1131.49</v>
      </c>
      <c r="F2901" s="444" t="str">
        <f t="shared" si="45"/>
        <v>73661</v>
      </c>
    </row>
    <row r="2902" spans="1:6">
      <c r="A2902" s="390">
        <v>73693</v>
      </c>
      <c r="B2902" s="418" t="s">
        <v>3506</v>
      </c>
      <c r="C2902" s="420" t="s">
        <v>82</v>
      </c>
      <c r="D2902" s="423">
        <v>14.65</v>
      </c>
      <c r="F2902" s="444" t="str">
        <f t="shared" si="45"/>
        <v>73693</v>
      </c>
    </row>
    <row r="2903" spans="1:6">
      <c r="A2903" s="389">
        <v>73694</v>
      </c>
      <c r="B2903" s="419" t="s">
        <v>3507</v>
      </c>
      <c r="C2903" s="421" t="s">
        <v>89</v>
      </c>
      <c r="D2903" s="425">
        <v>107.13</v>
      </c>
      <c r="F2903" s="444" t="str">
        <f t="shared" si="45"/>
        <v>73694</v>
      </c>
    </row>
    <row r="2904" spans="1:6">
      <c r="A2904" s="390">
        <v>73695</v>
      </c>
      <c r="B2904" s="418" t="s">
        <v>3508</v>
      </c>
      <c r="C2904" s="420" t="s">
        <v>89</v>
      </c>
      <c r="D2904" s="423">
        <v>55.09</v>
      </c>
      <c r="F2904" s="444" t="str">
        <f t="shared" si="45"/>
        <v>73695</v>
      </c>
    </row>
    <row r="2905" spans="1:6">
      <c r="A2905" s="389">
        <v>73824</v>
      </c>
      <c r="B2905" s="419" t="s">
        <v>9203</v>
      </c>
      <c r="C2905" s="421"/>
      <c r="D2905" s="425"/>
      <c r="F2905" s="444" t="str">
        <f t="shared" si="45"/>
        <v>73824</v>
      </c>
    </row>
    <row r="2906" spans="1:6">
      <c r="A2906" s="422" t="s">
        <v>5078</v>
      </c>
      <c r="B2906" s="418" t="s">
        <v>3509</v>
      </c>
      <c r="C2906" s="420" t="s">
        <v>89</v>
      </c>
      <c r="D2906" s="423">
        <v>294.83999999999997</v>
      </c>
      <c r="F2906" s="444" t="str">
        <f t="shared" si="45"/>
        <v>73824/001</v>
      </c>
    </row>
    <row r="2907" spans="1:6">
      <c r="A2907" s="389">
        <v>73825</v>
      </c>
      <c r="B2907" s="419" t="s">
        <v>9204</v>
      </c>
      <c r="C2907" s="421"/>
      <c r="D2907" s="425"/>
      <c r="F2907" s="444" t="str">
        <f t="shared" si="45"/>
        <v>73825</v>
      </c>
    </row>
    <row r="2908" spans="1:6">
      <c r="A2908" s="422" t="s">
        <v>5079</v>
      </c>
      <c r="B2908" s="418" t="s">
        <v>3510</v>
      </c>
      <c r="C2908" s="420" t="s">
        <v>82</v>
      </c>
      <c r="D2908" s="423">
        <v>361.12</v>
      </c>
      <c r="F2908" s="444" t="str">
        <f t="shared" si="45"/>
        <v>73825/002</v>
      </c>
    </row>
    <row r="2909" spans="1:6">
      <c r="A2909" s="389">
        <v>73873</v>
      </c>
      <c r="B2909" s="419" t="s">
        <v>9205</v>
      </c>
      <c r="C2909" s="421"/>
      <c r="D2909" s="425"/>
      <c r="F2909" s="444" t="str">
        <f t="shared" si="45"/>
        <v>73873</v>
      </c>
    </row>
    <row r="2910" spans="1:6" ht="25.5">
      <c r="A2910" s="422" t="s">
        <v>5080</v>
      </c>
      <c r="B2910" s="418" t="s">
        <v>3511</v>
      </c>
      <c r="C2910" s="420" t="s">
        <v>52</v>
      </c>
      <c r="D2910" s="423">
        <v>55.61</v>
      </c>
      <c r="F2910" s="444" t="str">
        <f t="shared" si="45"/>
        <v>73873/001</v>
      </c>
    </row>
    <row r="2911" spans="1:6">
      <c r="A2911" s="424" t="s">
        <v>5081</v>
      </c>
      <c r="B2911" s="419" t="s">
        <v>4359</v>
      </c>
      <c r="C2911" s="421" t="s">
        <v>52</v>
      </c>
      <c r="D2911" s="425">
        <v>123.32</v>
      </c>
      <c r="F2911" s="444" t="str">
        <f t="shared" si="45"/>
        <v>73873/002</v>
      </c>
    </row>
    <row r="2912" spans="1:6">
      <c r="A2912" s="422" t="s">
        <v>5082</v>
      </c>
      <c r="B2912" s="418" t="s">
        <v>3512</v>
      </c>
      <c r="C2912" s="420" t="s">
        <v>52</v>
      </c>
      <c r="D2912" s="423">
        <v>55.61</v>
      </c>
      <c r="F2912" s="444" t="str">
        <f t="shared" si="45"/>
        <v>73873/003</v>
      </c>
    </row>
    <row r="2913" spans="1:6" ht="25.5">
      <c r="A2913" s="424" t="s">
        <v>5083</v>
      </c>
      <c r="B2913" s="419" t="s">
        <v>3513</v>
      </c>
      <c r="C2913" s="421" t="s">
        <v>52</v>
      </c>
      <c r="D2913" s="425">
        <v>60.9</v>
      </c>
      <c r="F2913" s="444" t="str">
        <f t="shared" si="45"/>
        <v>73873/004</v>
      </c>
    </row>
    <row r="2914" spans="1:6" ht="25.5">
      <c r="A2914" s="422" t="s">
        <v>5084</v>
      </c>
      <c r="B2914" s="418" t="s">
        <v>3514</v>
      </c>
      <c r="C2914" s="420" t="s">
        <v>52</v>
      </c>
      <c r="D2914" s="423">
        <v>55.61</v>
      </c>
      <c r="F2914" s="444" t="str">
        <f t="shared" si="45"/>
        <v>73873/005</v>
      </c>
    </row>
    <row r="2915" spans="1:6">
      <c r="A2915" s="424" t="s">
        <v>4097</v>
      </c>
      <c r="B2915" s="419" t="s">
        <v>3515</v>
      </c>
      <c r="C2915" s="421"/>
      <c r="D2915" s="425"/>
      <c r="F2915" s="444" t="str">
        <f t="shared" si="45"/>
        <v>LIPR</v>
      </c>
    </row>
    <row r="2916" spans="1:6">
      <c r="A2916" s="390">
        <v>58</v>
      </c>
      <c r="B2916" s="418" t="s">
        <v>3516</v>
      </c>
      <c r="C2916" s="420"/>
      <c r="D2916" s="423"/>
      <c r="F2916" s="444" t="str">
        <f t="shared" si="45"/>
        <v>58</v>
      </c>
    </row>
    <row r="2917" spans="1:6">
      <c r="A2917" s="389">
        <v>73827</v>
      </c>
      <c r="B2917" s="419" t="s">
        <v>9206</v>
      </c>
      <c r="C2917" s="421"/>
      <c r="D2917" s="425"/>
      <c r="F2917" s="444" t="str">
        <f t="shared" si="45"/>
        <v>73827</v>
      </c>
    </row>
    <row r="2918" spans="1:6" ht="25.5">
      <c r="A2918" s="422" t="s">
        <v>5085</v>
      </c>
      <c r="B2918" s="418" t="s">
        <v>3517</v>
      </c>
      <c r="C2918" s="420" t="s">
        <v>89</v>
      </c>
      <c r="D2918" s="423">
        <v>42.8</v>
      </c>
      <c r="F2918" s="444" t="str">
        <f t="shared" si="45"/>
        <v>73827/001</v>
      </c>
    </row>
    <row r="2919" spans="1:6">
      <c r="A2919" s="389">
        <v>74102</v>
      </c>
      <c r="B2919" s="419" t="s">
        <v>9207</v>
      </c>
      <c r="C2919" s="421"/>
      <c r="D2919" s="425"/>
      <c r="F2919" s="444" t="str">
        <f t="shared" si="45"/>
        <v>74102</v>
      </c>
    </row>
    <row r="2920" spans="1:6" ht="25.5">
      <c r="A2920" s="422" t="s">
        <v>5086</v>
      </c>
      <c r="B2920" s="418" t="s">
        <v>3485</v>
      </c>
      <c r="C2920" s="420" t="s">
        <v>89</v>
      </c>
      <c r="D2920" s="423">
        <v>136.91999999999999</v>
      </c>
      <c r="F2920" s="444" t="str">
        <f t="shared" si="45"/>
        <v>74102/001</v>
      </c>
    </row>
    <row r="2921" spans="1:6">
      <c r="A2921" s="389">
        <v>74217</v>
      </c>
      <c r="B2921" s="419" t="s">
        <v>9208</v>
      </c>
      <c r="C2921" s="421"/>
      <c r="D2921" s="425"/>
      <c r="F2921" s="444" t="str">
        <f t="shared" si="45"/>
        <v>74217</v>
      </c>
    </row>
    <row r="2922" spans="1:6" ht="25.5">
      <c r="A2922" s="422" t="s">
        <v>5087</v>
      </c>
      <c r="B2922" s="418" t="s">
        <v>3518</v>
      </c>
      <c r="C2922" s="420" t="s">
        <v>89</v>
      </c>
      <c r="D2922" s="423">
        <v>83.7</v>
      </c>
      <c r="F2922" s="444" t="str">
        <f t="shared" si="45"/>
        <v>74217/001</v>
      </c>
    </row>
    <row r="2923" spans="1:6" ht="25.5">
      <c r="A2923" s="424" t="s">
        <v>5088</v>
      </c>
      <c r="B2923" s="419" t="s">
        <v>3519</v>
      </c>
      <c r="C2923" s="421" t="s">
        <v>89</v>
      </c>
      <c r="D2923" s="425">
        <v>107.22</v>
      </c>
      <c r="F2923" s="444" t="str">
        <f t="shared" si="45"/>
        <v>74217/002</v>
      </c>
    </row>
    <row r="2924" spans="1:6" ht="25.5">
      <c r="A2924" s="422" t="s">
        <v>5089</v>
      </c>
      <c r="B2924" s="418" t="s">
        <v>3520</v>
      </c>
      <c r="C2924" s="420" t="s">
        <v>89</v>
      </c>
      <c r="D2924" s="423">
        <v>80.11</v>
      </c>
      <c r="F2924" s="444" t="str">
        <f t="shared" si="45"/>
        <v>74217/003</v>
      </c>
    </row>
    <row r="2925" spans="1:6">
      <c r="A2925" s="389">
        <v>74218</v>
      </c>
      <c r="B2925" s="419" t="s">
        <v>9209</v>
      </c>
      <c r="C2925" s="421"/>
      <c r="D2925" s="425"/>
      <c r="F2925" s="444" t="str">
        <f t="shared" si="45"/>
        <v>74218</v>
      </c>
    </row>
    <row r="2926" spans="1:6" ht="25.5">
      <c r="A2926" s="422" t="s">
        <v>5090</v>
      </c>
      <c r="B2926" s="418" t="s">
        <v>3521</v>
      </c>
      <c r="C2926" s="420" t="s">
        <v>89</v>
      </c>
      <c r="D2926" s="423">
        <v>45.03</v>
      </c>
      <c r="F2926" s="444" t="str">
        <f t="shared" si="45"/>
        <v>74218/001</v>
      </c>
    </row>
    <row r="2927" spans="1:6">
      <c r="A2927" s="389">
        <v>74253</v>
      </c>
      <c r="B2927" s="419" t="s">
        <v>9210</v>
      </c>
      <c r="C2927" s="421"/>
      <c r="D2927" s="425"/>
      <c r="F2927" s="444" t="str">
        <f t="shared" si="45"/>
        <v>74253</v>
      </c>
    </row>
    <row r="2928" spans="1:6" ht="25.5">
      <c r="A2928" s="422" t="s">
        <v>5091</v>
      </c>
      <c r="B2928" s="418" t="s">
        <v>9211</v>
      </c>
      <c r="C2928" s="420" t="s">
        <v>86</v>
      </c>
      <c r="D2928" s="423">
        <v>15.6</v>
      </c>
      <c r="F2928" s="444" t="str">
        <f t="shared" si="45"/>
        <v>74253/001</v>
      </c>
    </row>
    <row r="2929" spans="1:6">
      <c r="A2929" s="389">
        <v>83878</v>
      </c>
      <c r="B2929" s="419" t="s">
        <v>3522</v>
      </c>
      <c r="C2929" s="421" t="s">
        <v>89</v>
      </c>
      <c r="D2929" s="425">
        <v>28.16</v>
      </c>
      <c r="F2929" s="444" t="str">
        <f t="shared" si="45"/>
        <v>83878</v>
      </c>
    </row>
    <row r="2930" spans="1:6">
      <c r="A2930" s="390">
        <v>83879</v>
      </c>
      <c r="B2930" s="418" t="s">
        <v>3523</v>
      </c>
      <c r="C2930" s="420" t="s">
        <v>89</v>
      </c>
      <c r="D2930" s="423">
        <v>32.75</v>
      </c>
      <c r="F2930" s="444" t="str">
        <f t="shared" si="45"/>
        <v>83879</v>
      </c>
    </row>
    <row r="2931" spans="1:6">
      <c r="A2931" s="389">
        <v>59</v>
      </c>
      <c r="B2931" s="419" t="s">
        <v>3524</v>
      </c>
      <c r="C2931" s="421"/>
      <c r="D2931" s="425"/>
      <c r="F2931" s="444" t="str">
        <f t="shared" si="45"/>
        <v>59</v>
      </c>
    </row>
    <row r="2932" spans="1:6" ht="63.75">
      <c r="A2932" s="390">
        <v>73658</v>
      </c>
      <c r="B2932" s="418" t="s">
        <v>9212</v>
      </c>
      <c r="C2932" s="420" t="s">
        <v>89</v>
      </c>
      <c r="D2932" s="423">
        <v>413.59</v>
      </c>
      <c r="F2932" s="444" t="str">
        <f t="shared" si="45"/>
        <v>73658</v>
      </c>
    </row>
    <row r="2933" spans="1:6">
      <c r="A2933" s="389">
        <v>73784</v>
      </c>
      <c r="B2933" s="419" t="s">
        <v>9213</v>
      </c>
      <c r="C2933" s="421"/>
      <c r="D2933" s="425"/>
      <c r="F2933" s="444" t="str">
        <f t="shared" si="45"/>
        <v>73784</v>
      </c>
    </row>
    <row r="2934" spans="1:6" ht="76.5">
      <c r="A2934" s="422" t="s">
        <v>5092</v>
      </c>
      <c r="B2934" s="418" t="s">
        <v>12375</v>
      </c>
      <c r="C2934" s="420" t="s">
        <v>89</v>
      </c>
      <c r="D2934" s="423">
        <v>740.89</v>
      </c>
      <c r="F2934" s="444" t="str">
        <f t="shared" si="45"/>
        <v>73784/001</v>
      </c>
    </row>
    <row r="2935" spans="1:6" ht="63.75">
      <c r="A2935" s="424" t="s">
        <v>5093</v>
      </c>
      <c r="B2935" s="419" t="s">
        <v>12376</v>
      </c>
      <c r="C2935" s="421" t="s">
        <v>89</v>
      </c>
      <c r="D2935" s="425">
        <v>1129.93</v>
      </c>
      <c r="F2935" s="444" t="str">
        <f t="shared" si="45"/>
        <v>73784/002</v>
      </c>
    </row>
    <row r="2936" spans="1:6" ht="38.25">
      <c r="A2936" s="390">
        <v>74216</v>
      </c>
      <c r="B2936" s="418" t="s">
        <v>9214</v>
      </c>
      <c r="C2936" s="420"/>
      <c r="D2936" s="423"/>
      <c r="F2936" s="444" t="str">
        <f t="shared" si="45"/>
        <v>74216</v>
      </c>
    </row>
    <row r="2937" spans="1:6" ht="38.25">
      <c r="A2937" s="424" t="s">
        <v>5094</v>
      </c>
      <c r="B2937" s="419" t="s">
        <v>9215</v>
      </c>
      <c r="C2937" s="421" t="s">
        <v>86</v>
      </c>
      <c r="D2937" s="425">
        <v>64.680000000000007</v>
      </c>
      <c r="F2937" s="444" t="str">
        <f t="shared" si="45"/>
        <v>74216/001</v>
      </c>
    </row>
    <row r="2938" spans="1:6">
      <c r="A2938" s="422" t="s">
        <v>4098</v>
      </c>
      <c r="B2938" s="418" t="s">
        <v>1497</v>
      </c>
      <c r="C2938" s="420"/>
      <c r="D2938" s="423"/>
      <c r="F2938" s="444" t="str">
        <f t="shared" si="45"/>
        <v>MOVT</v>
      </c>
    </row>
    <row r="2939" spans="1:6">
      <c r="A2939" s="389">
        <v>17</v>
      </c>
      <c r="B2939" s="419" t="s">
        <v>3525</v>
      </c>
      <c r="C2939" s="421"/>
      <c r="D2939" s="425"/>
      <c r="F2939" s="444" t="str">
        <f t="shared" si="45"/>
        <v>17</v>
      </c>
    </row>
    <row r="2940" spans="1:6">
      <c r="A2940" s="390">
        <v>76451</v>
      </c>
      <c r="B2940" s="418" t="s">
        <v>9216</v>
      </c>
      <c r="C2940" s="420"/>
      <c r="D2940" s="423"/>
      <c r="F2940" s="444" t="str">
        <f t="shared" si="45"/>
        <v>76451</v>
      </c>
    </row>
    <row r="2941" spans="1:6" ht="51">
      <c r="A2941" s="424" t="s">
        <v>5095</v>
      </c>
      <c r="B2941" s="419" t="s">
        <v>9217</v>
      </c>
      <c r="C2941" s="421" t="s">
        <v>52</v>
      </c>
      <c r="D2941" s="425">
        <v>26.84</v>
      </c>
      <c r="F2941" s="444" t="str">
        <f t="shared" si="45"/>
        <v>76451/001</v>
      </c>
    </row>
    <row r="2942" spans="1:6">
      <c r="A2942" s="390">
        <v>83335</v>
      </c>
      <c r="B2942" s="418" t="s">
        <v>3526</v>
      </c>
      <c r="C2942" s="420" t="s">
        <v>52</v>
      </c>
      <c r="D2942" s="423">
        <v>33.47</v>
      </c>
      <c r="F2942" s="444" t="str">
        <f t="shared" si="45"/>
        <v>83335</v>
      </c>
    </row>
    <row r="2943" spans="1:6" ht="25.5">
      <c r="A2943" s="389">
        <v>88548</v>
      </c>
      <c r="B2943" s="419" t="s">
        <v>3530</v>
      </c>
      <c r="C2943" s="421" t="s">
        <v>52</v>
      </c>
      <c r="D2943" s="425">
        <v>25.57</v>
      </c>
      <c r="F2943" s="444" t="str">
        <f t="shared" si="45"/>
        <v>88548</v>
      </c>
    </row>
    <row r="2944" spans="1:6">
      <c r="A2944" s="390">
        <v>18</v>
      </c>
      <c r="B2944" s="418" t="s">
        <v>3527</v>
      </c>
      <c r="C2944" s="420"/>
      <c r="D2944" s="423"/>
      <c r="F2944" s="444" t="str">
        <f t="shared" si="45"/>
        <v>18</v>
      </c>
    </row>
    <row r="2945" spans="1:6" ht="38.25">
      <c r="A2945" s="389">
        <v>7011</v>
      </c>
      <c r="B2945" s="419" t="s">
        <v>9218</v>
      </c>
      <c r="C2945" s="421" t="s">
        <v>86</v>
      </c>
      <c r="D2945" s="425">
        <v>4.01</v>
      </c>
      <c r="F2945" s="444" t="str">
        <f t="shared" si="45"/>
        <v>7011</v>
      </c>
    </row>
    <row r="2946" spans="1:6">
      <c r="A2946" s="390">
        <v>73903</v>
      </c>
      <c r="B2946" s="418" t="s">
        <v>9219</v>
      </c>
      <c r="C2946" s="420"/>
      <c r="D2946" s="423"/>
      <c r="F2946" s="444" t="str">
        <f t="shared" si="45"/>
        <v>73903</v>
      </c>
    </row>
    <row r="2947" spans="1:6">
      <c r="A2947" s="424" t="s">
        <v>5096</v>
      </c>
      <c r="B2947" s="419" t="s">
        <v>3528</v>
      </c>
      <c r="C2947" s="421" t="s">
        <v>82</v>
      </c>
      <c r="D2947" s="425">
        <v>0.37</v>
      </c>
      <c r="F2947" s="444" t="str">
        <f t="shared" si="45"/>
        <v>73903/001</v>
      </c>
    </row>
    <row r="2948" spans="1:6" ht="25.5">
      <c r="A2948" s="422" t="s">
        <v>5097</v>
      </c>
      <c r="B2948" s="418" t="s">
        <v>12377</v>
      </c>
      <c r="C2948" s="420" t="s">
        <v>52</v>
      </c>
      <c r="D2948" s="423">
        <v>1.98</v>
      </c>
      <c r="F2948" s="444" t="str">
        <f t="shared" si="45"/>
        <v>73903/002</v>
      </c>
    </row>
    <row r="2949" spans="1:6">
      <c r="A2949" s="389">
        <v>74151</v>
      </c>
      <c r="B2949" s="419" t="s">
        <v>9220</v>
      </c>
      <c r="C2949" s="421"/>
      <c r="D2949" s="425"/>
      <c r="F2949" s="444" t="str">
        <f t="shared" si="45"/>
        <v>74151</v>
      </c>
    </row>
    <row r="2950" spans="1:6" ht="51">
      <c r="A2950" s="422" t="s">
        <v>5098</v>
      </c>
      <c r="B2950" s="418" t="s">
        <v>12378</v>
      </c>
      <c r="C2950" s="420" t="s">
        <v>52</v>
      </c>
      <c r="D2950" s="423">
        <v>2.92</v>
      </c>
      <c r="F2950" s="444" t="str">
        <f t="shared" ref="F2950:F3013" si="46">TRIM(A2950)</f>
        <v>74151/001</v>
      </c>
    </row>
    <row r="2951" spans="1:6" ht="25.5">
      <c r="A2951" s="389">
        <v>74154</v>
      </c>
      <c r="B2951" s="419" t="s">
        <v>9221</v>
      </c>
      <c r="C2951" s="421"/>
      <c r="D2951" s="425"/>
      <c r="F2951" s="444" t="str">
        <f t="shared" si="46"/>
        <v>74154</v>
      </c>
    </row>
    <row r="2952" spans="1:6" ht="38.25">
      <c r="A2952" s="422" t="s">
        <v>5099</v>
      </c>
      <c r="B2952" s="418" t="s">
        <v>9222</v>
      </c>
      <c r="C2952" s="420" t="s">
        <v>52</v>
      </c>
      <c r="D2952" s="423">
        <v>4.82</v>
      </c>
      <c r="F2952" s="444" t="str">
        <f t="shared" si="46"/>
        <v>74154/001</v>
      </c>
    </row>
    <row r="2953" spans="1:6" ht="25.5">
      <c r="A2953" s="389">
        <v>74155</v>
      </c>
      <c r="B2953" s="419" t="s">
        <v>9223</v>
      </c>
      <c r="C2953" s="421"/>
      <c r="D2953" s="425"/>
      <c r="F2953" s="444" t="str">
        <f t="shared" si="46"/>
        <v>74155</v>
      </c>
    </row>
    <row r="2954" spans="1:6" ht="25.5">
      <c r="A2954" s="422" t="s">
        <v>5100</v>
      </c>
      <c r="B2954" s="418" t="s">
        <v>3529</v>
      </c>
      <c r="C2954" s="420" t="s">
        <v>52</v>
      </c>
      <c r="D2954" s="423">
        <v>1.66</v>
      </c>
      <c r="F2954" s="444" t="str">
        <f t="shared" si="46"/>
        <v>74155/001</v>
      </c>
    </row>
    <row r="2955" spans="1:6" ht="38.25">
      <c r="A2955" s="424" t="s">
        <v>5101</v>
      </c>
      <c r="B2955" s="419" t="s">
        <v>12379</v>
      </c>
      <c r="C2955" s="421" t="s">
        <v>52</v>
      </c>
      <c r="D2955" s="425">
        <v>3.22</v>
      </c>
      <c r="F2955" s="444" t="str">
        <f t="shared" si="46"/>
        <v>74155/002</v>
      </c>
    </row>
    <row r="2956" spans="1:6">
      <c r="A2956" s="390">
        <v>74205</v>
      </c>
      <c r="B2956" s="418" t="s">
        <v>9224</v>
      </c>
      <c r="C2956" s="420"/>
      <c r="D2956" s="423"/>
      <c r="F2956" s="444" t="str">
        <f t="shared" si="46"/>
        <v>74205</v>
      </c>
    </row>
    <row r="2957" spans="1:6" ht="38.25">
      <c r="A2957" s="424" t="s">
        <v>5102</v>
      </c>
      <c r="B2957" s="419" t="s">
        <v>9225</v>
      </c>
      <c r="C2957" s="421" t="s">
        <v>52</v>
      </c>
      <c r="D2957" s="425">
        <v>1.64</v>
      </c>
      <c r="F2957" s="444" t="str">
        <f t="shared" si="46"/>
        <v>74205/001</v>
      </c>
    </row>
    <row r="2958" spans="1:6" ht="25.5">
      <c r="A2958" s="390">
        <v>78018</v>
      </c>
      <c r="B2958" s="418" t="s">
        <v>9226</v>
      </c>
      <c r="C2958" s="420" t="s">
        <v>52</v>
      </c>
      <c r="D2958" s="423">
        <v>26.75</v>
      </c>
      <c r="F2958" s="444" t="str">
        <f t="shared" si="46"/>
        <v>78018</v>
      </c>
    </row>
    <row r="2959" spans="1:6" ht="25.5">
      <c r="A2959" s="389">
        <v>79472</v>
      </c>
      <c r="B2959" s="419" t="s">
        <v>9227</v>
      </c>
      <c r="C2959" s="421" t="s">
        <v>82</v>
      </c>
      <c r="D2959" s="425">
        <v>0.37</v>
      </c>
      <c r="F2959" s="444" t="str">
        <f t="shared" si="46"/>
        <v>79472</v>
      </c>
    </row>
    <row r="2960" spans="1:6">
      <c r="A2960" s="390">
        <v>79473</v>
      </c>
      <c r="B2960" s="418" t="s">
        <v>3531</v>
      </c>
      <c r="C2960" s="420" t="s">
        <v>52</v>
      </c>
      <c r="D2960" s="423">
        <v>4.8499999999999996</v>
      </c>
      <c r="F2960" s="444" t="str">
        <f t="shared" si="46"/>
        <v>79473</v>
      </c>
    </row>
    <row r="2961" spans="1:6" ht="25.5">
      <c r="A2961" s="389">
        <v>79474</v>
      </c>
      <c r="B2961" s="419" t="s">
        <v>12380</v>
      </c>
      <c r="C2961" s="421" t="s">
        <v>52</v>
      </c>
      <c r="D2961" s="425">
        <v>45.14</v>
      </c>
      <c r="F2961" s="444" t="str">
        <f t="shared" si="46"/>
        <v>79474</v>
      </c>
    </row>
    <row r="2962" spans="1:6" ht="25.5">
      <c r="A2962" s="390">
        <v>79477</v>
      </c>
      <c r="B2962" s="418" t="s">
        <v>3532</v>
      </c>
      <c r="C2962" s="420" t="s">
        <v>52</v>
      </c>
      <c r="D2962" s="423">
        <v>270.55</v>
      </c>
      <c r="F2962" s="444" t="str">
        <f t="shared" si="46"/>
        <v>79477</v>
      </c>
    </row>
    <row r="2963" spans="1:6" ht="25.5">
      <c r="A2963" s="389">
        <v>79478</v>
      </c>
      <c r="B2963" s="419" t="s">
        <v>9228</v>
      </c>
      <c r="C2963" s="421" t="s">
        <v>52</v>
      </c>
      <c r="D2963" s="425">
        <v>32.65</v>
      </c>
      <c r="F2963" s="444" t="str">
        <f t="shared" si="46"/>
        <v>79478</v>
      </c>
    </row>
    <row r="2964" spans="1:6" ht="25.5">
      <c r="A2964" s="390">
        <v>79479</v>
      </c>
      <c r="B2964" s="418" t="s">
        <v>12381</v>
      </c>
      <c r="C2964" s="420" t="s">
        <v>52</v>
      </c>
      <c r="D2964" s="423">
        <v>38.9</v>
      </c>
      <c r="F2964" s="444" t="str">
        <f t="shared" si="46"/>
        <v>79479</v>
      </c>
    </row>
    <row r="2965" spans="1:6" ht="25.5">
      <c r="A2965" s="389">
        <v>79480</v>
      </c>
      <c r="B2965" s="419" t="s">
        <v>9229</v>
      </c>
      <c r="C2965" s="421" t="s">
        <v>52</v>
      </c>
      <c r="D2965" s="425">
        <v>1.86</v>
      </c>
      <c r="F2965" s="444" t="str">
        <f t="shared" si="46"/>
        <v>79480</v>
      </c>
    </row>
    <row r="2966" spans="1:6">
      <c r="A2966" s="390">
        <v>79505</v>
      </c>
      <c r="B2966" s="418" t="s">
        <v>9230</v>
      </c>
      <c r="C2966" s="420"/>
      <c r="D2966" s="423"/>
      <c r="F2966" s="444" t="str">
        <f t="shared" si="46"/>
        <v>79505</v>
      </c>
    </row>
    <row r="2967" spans="1:6" ht="38.25">
      <c r="A2967" s="424" t="s">
        <v>5103</v>
      </c>
      <c r="B2967" s="419" t="s">
        <v>9231</v>
      </c>
      <c r="C2967" s="421" t="s">
        <v>52</v>
      </c>
      <c r="D2967" s="425">
        <v>62.6</v>
      </c>
      <c r="F2967" s="444" t="str">
        <f t="shared" si="46"/>
        <v>79505/001</v>
      </c>
    </row>
    <row r="2968" spans="1:6" ht="25.5">
      <c r="A2968" s="422" t="s">
        <v>5104</v>
      </c>
      <c r="B2968" s="418" t="s">
        <v>9232</v>
      </c>
      <c r="C2968" s="420" t="s">
        <v>52</v>
      </c>
      <c r="D2968" s="423">
        <v>133.72999999999999</v>
      </c>
      <c r="F2968" s="444" t="str">
        <f t="shared" si="46"/>
        <v>79505/002</v>
      </c>
    </row>
    <row r="2969" spans="1:6">
      <c r="A2969" s="389">
        <v>79517</v>
      </c>
      <c r="B2969" s="419" t="s">
        <v>9233</v>
      </c>
      <c r="C2969" s="421"/>
      <c r="D2969" s="425"/>
      <c r="F2969" s="444" t="str">
        <f t="shared" si="46"/>
        <v>79517</v>
      </c>
    </row>
    <row r="2970" spans="1:6">
      <c r="A2970" s="422" t="s">
        <v>5105</v>
      </c>
      <c r="B2970" s="418" t="s">
        <v>3533</v>
      </c>
      <c r="C2970" s="420" t="s">
        <v>52</v>
      </c>
      <c r="D2970" s="423">
        <v>22.29</v>
      </c>
      <c r="F2970" s="444" t="str">
        <f t="shared" si="46"/>
        <v>79517/001</v>
      </c>
    </row>
    <row r="2971" spans="1:6" ht="25.5">
      <c r="A2971" s="424" t="s">
        <v>5106</v>
      </c>
      <c r="B2971" s="419" t="s">
        <v>3534</v>
      </c>
      <c r="C2971" s="421" t="s">
        <v>52</v>
      </c>
      <c r="D2971" s="425">
        <v>35.659999999999997</v>
      </c>
      <c r="F2971" s="444" t="str">
        <f t="shared" si="46"/>
        <v>79517/002</v>
      </c>
    </row>
    <row r="2972" spans="1:6" ht="38.25">
      <c r="A2972" s="390">
        <v>83336</v>
      </c>
      <c r="B2972" s="418" t="s">
        <v>9234</v>
      </c>
      <c r="C2972" s="420" t="s">
        <v>52</v>
      </c>
      <c r="D2972" s="423">
        <v>3.61</v>
      </c>
      <c r="F2972" s="444" t="str">
        <f t="shared" si="46"/>
        <v>83336</v>
      </c>
    </row>
    <row r="2973" spans="1:6" ht="38.25">
      <c r="A2973" s="389">
        <v>83338</v>
      </c>
      <c r="B2973" s="419" t="s">
        <v>9235</v>
      </c>
      <c r="C2973" s="421" t="s">
        <v>52</v>
      </c>
      <c r="D2973" s="425">
        <v>2.04</v>
      </c>
      <c r="F2973" s="444" t="str">
        <f t="shared" si="46"/>
        <v>83338</v>
      </c>
    </row>
    <row r="2974" spans="1:6" ht="76.5">
      <c r="A2974" s="390">
        <v>89885</v>
      </c>
      <c r="B2974" s="418" t="s">
        <v>12382</v>
      </c>
      <c r="C2974" s="420" t="s">
        <v>52</v>
      </c>
      <c r="D2974" s="423">
        <v>5.64</v>
      </c>
      <c r="F2974" s="444" t="str">
        <f t="shared" si="46"/>
        <v>89885</v>
      </c>
    </row>
    <row r="2975" spans="1:6" ht="76.5">
      <c r="A2975" s="389">
        <v>89886</v>
      </c>
      <c r="B2975" s="419" t="s">
        <v>12383</v>
      </c>
      <c r="C2975" s="421" t="s">
        <v>52</v>
      </c>
      <c r="D2975" s="425">
        <v>5.66</v>
      </c>
      <c r="F2975" s="444" t="str">
        <f t="shared" si="46"/>
        <v>89886</v>
      </c>
    </row>
    <row r="2976" spans="1:6" ht="76.5">
      <c r="A2976" s="390">
        <v>89887</v>
      </c>
      <c r="B2976" s="418" t="s">
        <v>12384</v>
      </c>
      <c r="C2976" s="420" t="s">
        <v>52</v>
      </c>
      <c r="D2976" s="423">
        <v>5.83</v>
      </c>
      <c r="F2976" s="444" t="str">
        <f t="shared" si="46"/>
        <v>89887</v>
      </c>
    </row>
    <row r="2977" spans="1:6" ht="76.5">
      <c r="A2977" s="389">
        <v>89888</v>
      </c>
      <c r="B2977" s="419" t="s">
        <v>12385</v>
      </c>
      <c r="C2977" s="421" t="s">
        <v>52</v>
      </c>
      <c r="D2977" s="425">
        <v>5.78</v>
      </c>
      <c r="F2977" s="444" t="str">
        <f t="shared" si="46"/>
        <v>89888</v>
      </c>
    </row>
    <row r="2978" spans="1:6" ht="76.5">
      <c r="A2978" s="390">
        <v>89889</v>
      </c>
      <c r="B2978" s="418" t="s">
        <v>12386</v>
      </c>
      <c r="C2978" s="420" t="s">
        <v>52</v>
      </c>
      <c r="D2978" s="423">
        <v>5.96</v>
      </c>
      <c r="F2978" s="444" t="str">
        <f t="shared" si="46"/>
        <v>89889</v>
      </c>
    </row>
    <row r="2979" spans="1:6" ht="76.5">
      <c r="A2979" s="389">
        <v>89890</v>
      </c>
      <c r="B2979" s="419" t="s">
        <v>12387</v>
      </c>
      <c r="C2979" s="421" t="s">
        <v>52</v>
      </c>
      <c r="D2979" s="425">
        <v>8.08</v>
      </c>
      <c r="F2979" s="444" t="str">
        <f t="shared" si="46"/>
        <v>89890</v>
      </c>
    </row>
    <row r="2980" spans="1:6" ht="76.5">
      <c r="A2980" s="390">
        <v>89891</v>
      </c>
      <c r="B2980" s="418" t="s">
        <v>12388</v>
      </c>
      <c r="C2980" s="420" t="s">
        <v>52</v>
      </c>
      <c r="D2980" s="423">
        <v>8.23</v>
      </c>
      <c r="F2980" s="444" t="str">
        <f t="shared" si="46"/>
        <v>89891</v>
      </c>
    </row>
    <row r="2981" spans="1:6" ht="76.5">
      <c r="A2981" s="389">
        <v>89892</v>
      </c>
      <c r="B2981" s="419" t="s">
        <v>12389</v>
      </c>
      <c r="C2981" s="421" t="s">
        <v>52</v>
      </c>
      <c r="D2981" s="425">
        <v>7.58</v>
      </c>
      <c r="F2981" s="444" t="str">
        <f t="shared" si="46"/>
        <v>89892</v>
      </c>
    </row>
    <row r="2982" spans="1:6" ht="76.5">
      <c r="A2982" s="390">
        <v>89893</v>
      </c>
      <c r="B2982" s="418" t="s">
        <v>12390</v>
      </c>
      <c r="C2982" s="420" t="s">
        <v>52</v>
      </c>
      <c r="D2982" s="423">
        <v>9.84</v>
      </c>
      <c r="F2982" s="444" t="str">
        <f t="shared" si="46"/>
        <v>89893</v>
      </c>
    </row>
    <row r="2983" spans="1:6" ht="76.5">
      <c r="A2983" s="389">
        <v>89894</v>
      </c>
      <c r="B2983" s="419" t="s">
        <v>12391</v>
      </c>
      <c r="C2983" s="421" t="s">
        <v>52</v>
      </c>
      <c r="D2983" s="425">
        <v>10.95</v>
      </c>
      <c r="F2983" s="444" t="str">
        <f t="shared" si="46"/>
        <v>89894</v>
      </c>
    </row>
    <row r="2984" spans="1:6" ht="76.5">
      <c r="A2984" s="390">
        <v>89895</v>
      </c>
      <c r="B2984" s="418" t="s">
        <v>12392</v>
      </c>
      <c r="C2984" s="420" t="s">
        <v>52</v>
      </c>
      <c r="D2984" s="423">
        <v>13.17</v>
      </c>
      <c r="F2984" s="444" t="str">
        <f t="shared" si="46"/>
        <v>89895</v>
      </c>
    </row>
    <row r="2985" spans="1:6" ht="76.5">
      <c r="A2985" s="389">
        <v>89896</v>
      </c>
      <c r="B2985" s="419" t="s">
        <v>12393</v>
      </c>
      <c r="C2985" s="421" t="s">
        <v>52</v>
      </c>
      <c r="D2985" s="425">
        <v>10.76</v>
      </c>
      <c r="F2985" s="444" t="str">
        <f t="shared" si="46"/>
        <v>89896</v>
      </c>
    </row>
    <row r="2986" spans="1:6" ht="76.5">
      <c r="A2986" s="390">
        <v>89897</v>
      </c>
      <c r="B2986" s="418" t="s">
        <v>12394</v>
      </c>
      <c r="C2986" s="420" t="s">
        <v>52</v>
      </c>
      <c r="D2986" s="423">
        <v>15.9</v>
      </c>
      <c r="F2986" s="444" t="str">
        <f t="shared" si="46"/>
        <v>89897</v>
      </c>
    </row>
    <row r="2987" spans="1:6" ht="76.5">
      <c r="A2987" s="389">
        <v>89898</v>
      </c>
      <c r="B2987" s="419" t="s">
        <v>12395</v>
      </c>
      <c r="C2987" s="421" t="s">
        <v>52</v>
      </c>
      <c r="D2987" s="425">
        <v>18.12</v>
      </c>
      <c r="F2987" s="444" t="str">
        <f t="shared" si="46"/>
        <v>89898</v>
      </c>
    </row>
    <row r="2988" spans="1:6" ht="76.5">
      <c r="A2988" s="390">
        <v>89899</v>
      </c>
      <c r="B2988" s="418" t="s">
        <v>12396</v>
      </c>
      <c r="C2988" s="420" t="s">
        <v>52</v>
      </c>
      <c r="D2988" s="423">
        <v>13.42</v>
      </c>
      <c r="F2988" s="444" t="str">
        <f t="shared" si="46"/>
        <v>89899</v>
      </c>
    </row>
    <row r="2989" spans="1:6" ht="76.5">
      <c r="A2989" s="389">
        <v>89900</v>
      </c>
      <c r="B2989" s="419" t="s">
        <v>12397</v>
      </c>
      <c r="C2989" s="421" t="s">
        <v>52</v>
      </c>
      <c r="D2989" s="425">
        <v>22.84</v>
      </c>
      <c r="F2989" s="444" t="str">
        <f t="shared" si="46"/>
        <v>89900</v>
      </c>
    </row>
    <row r="2990" spans="1:6" ht="76.5">
      <c r="A2990" s="390">
        <v>89901</v>
      </c>
      <c r="B2990" s="418" t="s">
        <v>12398</v>
      </c>
      <c r="C2990" s="420" t="s">
        <v>52</v>
      </c>
      <c r="D2990" s="423">
        <v>14.83</v>
      </c>
      <c r="F2990" s="444" t="str">
        <f t="shared" si="46"/>
        <v>89901</v>
      </c>
    </row>
    <row r="2991" spans="1:6" ht="76.5">
      <c r="A2991" s="389">
        <v>89902</v>
      </c>
      <c r="B2991" s="419" t="s">
        <v>12399</v>
      </c>
      <c r="C2991" s="421" t="s">
        <v>52</v>
      </c>
      <c r="D2991" s="425">
        <v>28.3</v>
      </c>
      <c r="F2991" s="444" t="str">
        <f t="shared" si="46"/>
        <v>89902</v>
      </c>
    </row>
    <row r="2992" spans="1:6" ht="76.5">
      <c r="A2992" s="390">
        <v>89903</v>
      </c>
      <c r="B2992" s="418" t="s">
        <v>12400</v>
      </c>
      <c r="C2992" s="420" t="s">
        <v>52</v>
      </c>
      <c r="D2992" s="423">
        <v>5.24</v>
      </c>
      <c r="F2992" s="444" t="str">
        <f t="shared" si="46"/>
        <v>89903</v>
      </c>
    </row>
    <row r="2993" spans="1:6" ht="76.5">
      <c r="A2993" s="389">
        <v>89904</v>
      </c>
      <c r="B2993" s="419" t="s">
        <v>12401</v>
      </c>
      <c r="C2993" s="421" t="s">
        <v>52</v>
      </c>
      <c r="D2993" s="425">
        <v>5.27</v>
      </c>
      <c r="F2993" s="444" t="str">
        <f t="shared" si="46"/>
        <v>89904</v>
      </c>
    </row>
    <row r="2994" spans="1:6" ht="76.5">
      <c r="A2994" s="390">
        <v>89905</v>
      </c>
      <c r="B2994" s="418" t="s">
        <v>12402</v>
      </c>
      <c r="C2994" s="420" t="s">
        <v>52</v>
      </c>
      <c r="D2994" s="423">
        <v>5.42</v>
      </c>
      <c r="F2994" s="444" t="str">
        <f t="shared" si="46"/>
        <v>89905</v>
      </c>
    </row>
    <row r="2995" spans="1:6" ht="76.5">
      <c r="A2995" s="389">
        <v>89906</v>
      </c>
      <c r="B2995" s="419" t="s">
        <v>12403</v>
      </c>
      <c r="C2995" s="421" t="s">
        <v>52</v>
      </c>
      <c r="D2995" s="425">
        <v>5.37</v>
      </c>
      <c r="F2995" s="444" t="str">
        <f t="shared" si="46"/>
        <v>89906</v>
      </c>
    </row>
    <row r="2996" spans="1:6" ht="76.5">
      <c r="A2996" s="390">
        <v>89907</v>
      </c>
      <c r="B2996" s="418" t="s">
        <v>12404</v>
      </c>
      <c r="C2996" s="420" t="s">
        <v>52</v>
      </c>
      <c r="D2996" s="423">
        <v>6.13</v>
      </c>
      <c r="F2996" s="444" t="str">
        <f t="shared" si="46"/>
        <v>89907</v>
      </c>
    </row>
    <row r="2997" spans="1:6" ht="76.5">
      <c r="A2997" s="389">
        <v>89908</v>
      </c>
      <c r="B2997" s="419" t="s">
        <v>12405</v>
      </c>
      <c r="C2997" s="421" t="s">
        <v>52</v>
      </c>
      <c r="D2997" s="425">
        <v>8.2100000000000009</v>
      </c>
      <c r="F2997" s="444" t="str">
        <f t="shared" si="46"/>
        <v>89908</v>
      </c>
    </row>
    <row r="2998" spans="1:6" ht="76.5">
      <c r="A2998" s="390">
        <v>89909</v>
      </c>
      <c r="B2998" s="418" t="s">
        <v>12406</v>
      </c>
      <c r="C2998" s="420" t="s">
        <v>52</v>
      </c>
      <c r="D2998" s="423">
        <v>8.34</v>
      </c>
      <c r="F2998" s="444" t="str">
        <f t="shared" si="46"/>
        <v>89909</v>
      </c>
    </row>
    <row r="2999" spans="1:6" ht="76.5">
      <c r="A2999" s="389">
        <v>89910</v>
      </c>
      <c r="B2999" s="419" t="s">
        <v>12407</v>
      </c>
      <c r="C2999" s="421" t="s">
        <v>52</v>
      </c>
      <c r="D2999" s="425">
        <v>7.19</v>
      </c>
      <c r="F2999" s="444" t="str">
        <f t="shared" si="46"/>
        <v>89910</v>
      </c>
    </row>
    <row r="3000" spans="1:6" ht="76.5">
      <c r="A3000" s="390">
        <v>89911</v>
      </c>
      <c r="B3000" s="418" t="s">
        <v>12408</v>
      </c>
      <c r="C3000" s="420" t="s">
        <v>52</v>
      </c>
      <c r="D3000" s="423">
        <v>9.9499999999999993</v>
      </c>
      <c r="F3000" s="444" t="str">
        <f t="shared" si="46"/>
        <v>89911</v>
      </c>
    </row>
    <row r="3001" spans="1:6" ht="76.5">
      <c r="A3001" s="389">
        <v>89912</v>
      </c>
      <c r="B3001" s="419" t="s">
        <v>12409</v>
      </c>
      <c r="C3001" s="421" t="s">
        <v>52</v>
      </c>
      <c r="D3001" s="425">
        <v>10.53</v>
      </c>
      <c r="F3001" s="444" t="str">
        <f t="shared" si="46"/>
        <v>89912</v>
      </c>
    </row>
    <row r="3002" spans="1:6" ht="76.5">
      <c r="A3002" s="390">
        <v>89913</v>
      </c>
      <c r="B3002" s="418" t="s">
        <v>12410</v>
      </c>
      <c r="C3002" s="420" t="s">
        <v>52</v>
      </c>
      <c r="D3002" s="423">
        <v>12.71</v>
      </c>
      <c r="F3002" s="444" t="str">
        <f t="shared" si="46"/>
        <v>89913</v>
      </c>
    </row>
    <row r="3003" spans="1:6" ht="76.5">
      <c r="A3003" s="389">
        <v>89914</v>
      </c>
      <c r="B3003" s="419" t="s">
        <v>12411</v>
      </c>
      <c r="C3003" s="421" t="s">
        <v>52</v>
      </c>
      <c r="D3003" s="425">
        <v>10.34</v>
      </c>
      <c r="F3003" s="444" t="str">
        <f t="shared" si="46"/>
        <v>89914</v>
      </c>
    </row>
    <row r="3004" spans="1:6" ht="76.5">
      <c r="A3004" s="390">
        <v>89915</v>
      </c>
      <c r="B3004" s="418" t="s">
        <v>12412</v>
      </c>
      <c r="C3004" s="420" t="s">
        <v>52</v>
      </c>
      <c r="D3004" s="423">
        <v>14.89</v>
      </c>
      <c r="F3004" s="444" t="str">
        <f t="shared" si="46"/>
        <v>89915</v>
      </c>
    </row>
    <row r="3005" spans="1:6" ht="76.5">
      <c r="A3005" s="389">
        <v>89916</v>
      </c>
      <c r="B3005" s="419" t="s">
        <v>12413</v>
      </c>
      <c r="C3005" s="421" t="s">
        <v>52</v>
      </c>
      <c r="D3005" s="425">
        <v>17.66</v>
      </c>
      <c r="F3005" s="444" t="str">
        <f t="shared" si="46"/>
        <v>89916</v>
      </c>
    </row>
    <row r="3006" spans="1:6" ht="76.5">
      <c r="A3006" s="390">
        <v>89917</v>
      </c>
      <c r="B3006" s="418" t="s">
        <v>12414</v>
      </c>
      <c r="C3006" s="420" t="s">
        <v>52</v>
      </c>
      <c r="D3006" s="423">
        <v>12.94</v>
      </c>
      <c r="F3006" s="444" t="str">
        <f t="shared" si="46"/>
        <v>89917</v>
      </c>
    </row>
    <row r="3007" spans="1:6" ht="76.5">
      <c r="A3007" s="389">
        <v>89918</v>
      </c>
      <c r="B3007" s="419" t="s">
        <v>12415</v>
      </c>
      <c r="C3007" s="421" t="s">
        <v>52</v>
      </c>
      <c r="D3007" s="425">
        <v>21.81</v>
      </c>
      <c r="F3007" s="444" t="str">
        <f t="shared" si="46"/>
        <v>89918</v>
      </c>
    </row>
    <row r="3008" spans="1:6" ht="76.5">
      <c r="A3008" s="390">
        <v>89919</v>
      </c>
      <c r="B3008" s="418" t="s">
        <v>12416</v>
      </c>
      <c r="C3008" s="420" t="s">
        <v>52</v>
      </c>
      <c r="D3008" s="423">
        <v>14.35</v>
      </c>
      <c r="F3008" s="444" t="str">
        <f t="shared" si="46"/>
        <v>89919</v>
      </c>
    </row>
    <row r="3009" spans="1:6" ht="76.5">
      <c r="A3009" s="389">
        <v>89920</v>
      </c>
      <c r="B3009" s="419" t="s">
        <v>12417</v>
      </c>
      <c r="C3009" s="421" t="s">
        <v>52</v>
      </c>
      <c r="D3009" s="425">
        <v>26.65</v>
      </c>
      <c r="F3009" s="444" t="str">
        <f t="shared" si="46"/>
        <v>89920</v>
      </c>
    </row>
    <row r="3010" spans="1:6" ht="76.5">
      <c r="A3010" s="390">
        <v>89921</v>
      </c>
      <c r="B3010" s="418" t="s">
        <v>12418</v>
      </c>
      <c r="C3010" s="420" t="s">
        <v>52</v>
      </c>
      <c r="D3010" s="423">
        <v>4.58</v>
      </c>
      <c r="F3010" s="444" t="str">
        <f t="shared" si="46"/>
        <v>89921</v>
      </c>
    </row>
    <row r="3011" spans="1:6" ht="76.5">
      <c r="A3011" s="389">
        <v>89922</v>
      </c>
      <c r="B3011" s="419" t="s">
        <v>12419</v>
      </c>
      <c r="C3011" s="421" t="s">
        <v>52</v>
      </c>
      <c r="D3011" s="425">
        <v>4.5999999999999996</v>
      </c>
      <c r="F3011" s="444" t="str">
        <f t="shared" si="46"/>
        <v>89922</v>
      </c>
    </row>
    <row r="3012" spans="1:6" ht="76.5">
      <c r="A3012" s="390">
        <v>89923</v>
      </c>
      <c r="B3012" s="418" t="s">
        <v>12420</v>
      </c>
      <c r="C3012" s="420" t="s">
        <v>52</v>
      </c>
      <c r="D3012" s="423">
        <v>4.7699999999999996</v>
      </c>
      <c r="F3012" s="444" t="str">
        <f t="shared" si="46"/>
        <v>89923</v>
      </c>
    </row>
    <row r="3013" spans="1:6" ht="76.5">
      <c r="A3013" s="389">
        <v>89924</v>
      </c>
      <c r="B3013" s="419" t="s">
        <v>12421</v>
      </c>
      <c r="C3013" s="421" t="s">
        <v>52</v>
      </c>
      <c r="D3013" s="425">
        <v>4.71</v>
      </c>
      <c r="F3013" s="444" t="str">
        <f t="shared" si="46"/>
        <v>89924</v>
      </c>
    </row>
    <row r="3014" spans="1:6" ht="76.5">
      <c r="A3014" s="390">
        <v>89925</v>
      </c>
      <c r="B3014" s="418" t="s">
        <v>12422</v>
      </c>
      <c r="C3014" s="420" t="s">
        <v>52</v>
      </c>
      <c r="D3014" s="423">
        <v>4.8899999999999997</v>
      </c>
      <c r="F3014" s="444" t="str">
        <f t="shared" ref="F3014:F3077" si="47">TRIM(A3014)</f>
        <v>89925</v>
      </c>
    </row>
    <row r="3015" spans="1:6" ht="76.5">
      <c r="A3015" s="389">
        <v>89926</v>
      </c>
      <c r="B3015" s="419" t="s">
        <v>12423</v>
      </c>
      <c r="C3015" s="421" t="s">
        <v>52</v>
      </c>
      <c r="D3015" s="425">
        <v>7.23</v>
      </c>
      <c r="F3015" s="444" t="str">
        <f t="shared" si="47"/>
        <v>89926</v>
      </c>
    </row>
    <row r="3016" spans="1:6" ht="76.5">
      <c r="A3016" s="390">
        <v>89927</v>
      </c>
      <c r="B3016" s="418" t="s">
        <v>12424</v>
      </c>
      <c r="C3016" s="420" t="s">
        <v>52</v>
      </c>
      <c r="D3016" s="423">
        <v>7.38</v>
      </c>
      <c r="F3016" s="444" t="str">
        <f t="shared" si="47"/>
        <v>89927</v>
      </c>
    </row>
    <row r="3017" spans="1:6" ht="76.5">
      <c r="A3017" s="389">
        <v>89928</v>
      </c>
      <c r="B3017" s="419" t="s">
        <v>12425</v>
      </c>
      <c r="C3017" s="421" t="s">
        <v>52</v>
      </c>
      <c r="D3017" s="425">
        <v>6.74</v>
      </c>
      <c r="F3017" s="444" t="str">
        <f t="shared" si="47"/>
        <v>89928</v>
      </c>
    </row>
    <row r="3018" spans="1:6" ht="76.5">
      <c r="A3018" s="390">
        <v>89929</v>
      </c>
      <c r="B3018" s="418" t="s">
        <v>12426</v>
      </c>
      <c r="C3018" s="420" t="s">
        <v>52</v>
      </c>
      <c r="D3018" s="423">
        <v>9.2200000000000006</v>
      </c>
      <c r="F3018" s="444" t="str">
        <f t="shared" si="47"/>
        <v>89929</v>
      </c>
    </row>
    <row r="3019" spans="1:6" ht="76.5">
      <c r="A3019" s="389">
        <v>89930</v>
      </c>
      <c r="B3019" s="419" t="s">
        <v>12427</v>
      </c>
      <c r="C3019" s="421" t="s">
        <v>52</v>
      </c>
      <c r="D3019" s="425">
        <v>9.81</v>
      </c>
      <c r="F3019" s="444" t="str">
        <f t="shared" si="47"/>
        <v>89930</v>
      </c>
    </row>
    <row r="3020" spans="1:6" ht="76.5">
      <c r="A3020" s="390">
        <v>89931</v>
      </c>
      <c r="B3020" s="418" t="s">
        <v>12428</v>
      </c>
      <c r="C3020" s="420" t="s">
        <v>52</v>
      </c>
      <c r="D3020" s="423">
        <v>12.25</v>
      </c>
      <c r="F3020" s="444" t="str">
        <f t="shared" si="47"/>
        <v>89931</v>
      </c>
    </row>
    <row r="3021" spans="1:6" ht="76.5">
      <c r="A3021" s="389">
        <v>89932</v>
      </c>
      <c r="B3021" s="419" t="s">
        <v>12429</v>
      </c>
      <c r="C3021" s="421" t="s">
        <v>52</v>
      </c>
      <c r="D3021" s="425">
        <v>9.6199999999999992</v>
      </c>
      <c r="F3021" s="444" t="str">
        <f t="shared" si="47"/>
        <v>89932</v>
      </c>
    </row>
    <row r="3022" spans="1:6" ht="76.5">
      <c r="A3022" s="390">
        <v>89933</v>
      </c>
      <c r="B3022" s="418" t="s">
        <v>12430</v>
      </c>
      <c r="C3022" s="420" t="s">
        <v>52</v>
      </c>
      <c r="D3022" s="423">
        <v>14.68</v>
      </c>
      <c r="F3022" s="444" t="str">
        <f t="shared" si="47"/>
        <v>89933</v>
      </c>
    </row>
    <row r="3023" spans="1:6" ht="76.5">
      <c r="A3023" s="389">
        <v>89934</v>
      </c>
      <c r="B3023" s="419" t="s">
        <v>12431</v>
      </c>
      <c r="C3023" s="421" t="s">
        <v>52</v>
      </c>
      <c r="D3023" s="425">
        <v>17.12</v>
      </c>
      <c r="F3023" s="444" t="str">
        <f t="shared" si="47"/>
        <v>89934</v>
      </c>
    </row>
    <row r="3024" spans="1:6" ht="76.5">
      <c r="A3024" s="390">
        <v>89935</v>
      </c>
      <c r="B3024" s="418" t="s">
        <v>12432</v>
      </c>
      <c r="C3024" s="420" t="s">
        <v>52</v>
      </c>
      <c r="D3024" s="423">
        <v>12.85</v>
      </c>
      <c r="F3024" s="444" t="str">
        <f t="shared" si="47"/>
        <v>89935</v>
      </c>
    </row>
    <row r="3025" spans="1:6" ht="76.5">
      <c r="A3025" s="389">
        <v>89936</v>
      </c>
      <c r="B3025" s="419" t="s">
        <v>12433</v>
      </c>
      <c r="C3025" s="421" t="s">
        <v>52</v>
      </c>
      <c r="D3025" s="425">
        <v>21.78</v>
      </c>
      <c r="F3025" s="444" t="str">
        <f t="shared" si="47"/>
        <v>89936</v>
      </c>
    </row>
    <row r="3026" spans="1:6" ht="76.5">
      <c r="A3026" s="390">
        <v>89937</v>
      </c>
      <c r="B3026" s="418" t="s">
        <v>12434</v>
      </c>
      <c r="C3026" s="420" t="s">
        <v>52</v>
      </c>
      <c r="D3026" s="423">
        <v>14.11</v>
      </c>
      <c r="F3026" s="444" t="str">
        <f t="shared" si="47"/>
        <v>89937</v>
      </c>
    </row>
    <row r="3027" spans="1:6" ht="76.5">
      <c r="A3027" s="389">
        <v>89938</v>
      </c>
      <c r="B3027" s="419" t="s">
        <v>12435</v>
      </c>
      <c r="C3027" s="421" t="s">
        <v>52</v>
      </c>
      <c r="D3027" s="425">
        <v>27.5</v>
      </c>
      <c r="F3027" s="444" t="str">
        <f t="shared" si="47"/>
        <v>89938</v>
      </c>
    </row>
    <row r="3028" spans="1:6" ht="76.5">
      <c r="A3028" s="390">
        <v>89939</v>
      </c>
      <c r="B3028" s="418" t="s">
        <v>12436</v>
      </c>
      <c r="C3028" s="420" t="s">
        <v>52</v>
      </c>
      <c r="D3028" s="423">
        <v>4.59</v>
      </c>
      <c r="F3028" s="444" t="str">
        <f t="shared" si="47"/>
        <v>89939</v>
      </c>
    </row>
    <row r="3029" spans="1:6" ht="76.5">
      <c r="A3029" s="389">
        <v>89940</v>
      </c>
      <c r="B3029" s="419" t="s">
        <v>12437</v>
      </c>
      <c r="C3029" s="421" t="s">
        <v>52</v>
      </c>
      <c r="D3029" s="425">
        <v>4.5999999999999996</v>
      </c>
      <c r="F3029" s="444" t="str">
        <f t="shared" si="47"/>
        <v>89940</v>
      </c>
    </row>
    <row r="3030" spans="1:6" ht="76.5">
      <c r="A3030" s="390">
        <v>89941</v>
      </c>
      <c r="B3030" s="418" t="s">
        <v>12438</v>
      </c>
      <c r="C3030" s="420" t="s">
        <v>52</v>
      </c>
      <c r="D3030" s="423">
        <v>4.7699999999999996</v>
      </c>
      <c r="F3030" s="444" t="str">
        <f t="shared" si="47"/>
        <v>89941</v>
      </c>
    </row>
    <row r="3031" spans="1:6" ht="76.5">
      <c r="A3031" s="389">
        <v>89942</v>
      </c>
      <c r="B3031" s="419" t="s">
        <v>12439</v>
      </c>
      <c r="C3031" s="421" t="s">
        <v>52</v>
      </c>
      <c r="D3031" s="425">
        <v>4.71</v>
      </c>
      <c r="F3031" s="444" t="str">
        <f t="shared" si="47"/>
        <v>89942</v>
      </c>
    </row>
    <row r="3032" spans="1:6" ht="76.5">
      <c r="A3032" s="390">
        <v>89943</v>
      </c>
      <c r="B3032" s="418" t="s">
        <v>12440</v>
      </c>
      <c r="C3032" s="420" t="s">
        <v>52</v>
      </c>
      <c r="D3032" s="423">
        <v>4.88</v>
      </c>
      <c r="F3032" s="444" t="str">
        <f t="shared" si="47"/>
        <v>89943</v>
      </c>
    </row>
    <row r="3033" spans="1:6" ht="76.5">
      <c r="A3033" s="389">
        <v>89944</v>
      </c>
      <c r="B3033" s="419" t="s">
        <v>12441</v>
      </c>
      <c r="C3033" s="421" t="s">
        <v>52</v>
      </c>
      <c r="D3033" s="425">
        <v>7.19</v>
      </c>
      <c r="F3033" s="444" t="str">
        <f t="shared" si="47"/>
        <v>89944</v>
      </c>
    </row>
    <row r="3034" spans="1:6" ht="76.5">
      <c r="A3034" s="390">
        <v>89945</v>
      </c>
      <c r="B3034" s="418" t="s">
        <v>12442</v>
      </c>
      <c r="C3034" s="420" t="s">
        <v>52</v>
      </c>
      <c r="D3034" s="423">
        <v>7.33</v>
      </c>
      <c r="F3034" s="444" t="str">
        <f t="shared" si="47"/>
        <v>89945</v>
      </c>
    </row>
    <row r="3035" spans="1:6" ht="76.5">
      <c r="A3035" s="389">
        <v>89946</v>
      </c>
      <c r="B3035" s="419" t="s">
        <v>12443</v>
      </c>
      <c r="C3035" s="421" t="s">
        <v>52</v>
      </c>
      <c r="D3035" s="425">
        <v>6.34</v>
      </c>
      <c r="F3035" s="444" t="str">
        <f t="shared" si="47"/>
        <v>89946</v>
      </c>
    </row>
    <row r="3036" spans="1:6" ht="76.5">
      <c r="A3036" s="390">
        <v>89947</v>
      </c>
      <c r="B3036" s="418" t="s">
        <v>12444</v>
      </c>
      <c r="C3036" s="420" t="s">
        <v>52</v>
      </c>
      <c r="D3036" s="423">
        <v>8.77</v>
      </c>
      <c r="F3036" s="444" t="str">
        <f t="shared" si="47"/>
        <v>89947</v>
      </c>
    </row>
    <row r="3037" spans="1:6" ht="76.5">
      <c r="A3037" s="389">
        <v>89948</v>
      </c>
      <c r="B3037" s="419" t="s">
        <v>12445</v>
      </c>
      <c r="C3037" s="421" t="s">
        <v>52</v>
      </c>
      <c r="D3037" s="425">
        <v>9.73</v>
      </c>
      <c r="F3037" s="444" t="str">
        <f t="shared" si="47"/>
        <v>89948</v>
      </c>
    </row>
    <row r="3038" spans="1:6" ht="76.5">
      <c r="A3038" s="390">
        <v>89949</v>
      </c>
      <c r="B3038" s="418" t="s">
        <v>12446</v>
      </c>
      <c r="C3038" s="420" t="s">
        <v>52</v>
      </c>
      <c r="D3038" s="423">
        <v>11.74</v>
      </c>
      <c r="F3038" s="444" t="str">
        <f t="shared" si="47"/>
        <v>89949</v>
      </c>
    </row>
    <row r="3039" spans="1:6" ht="76.5">
      <c r="A3039" s="389">
        <v>89950</v>
      </c>
      <c r="B3039" s="419" t="s">
        <v>12447</v>
      </c>
      <c r="C3039" s="421" t="s">
        <v>52</v>
      </c>
      <c r="D3039" s="425">
        <v>9.16</v>
      </c>
      <c r="F3039" s="444" t="str">
        <f t="shared" si="47"/>
        <v>89950</v>
      </c>
    </row>
    <row r="3040" spans="1:6" ht="76.5">
      <c r="A3040" s="390">
        <v>89951</v>
      </c>
      <c r="B3040" s="418" t="s">
        <v>12448</v>
      </c>
      <c r="C3040" s="420" t="s">
        <v>52</v>
      </c>
      <c r="D3040" s="423">
        <v>14.13</v>
      </c>
      <c r="F3040" s="444" t="str">
        <f t="shared" si="47"/>
        <v>89951</v>
      </c>
    </row>
    <row r="3041" spans="1:6" ht="76.5">
      <c r="A3041" s="389">
        <v>89952</v>
      </c>
      <c r="B3041" s="419" t="s">
        <v>12449</v>
      </c>
      <c r="C3041" s="421" t="s">
        <v>52</v>
      </c>
      <c r="D3041" s="425">
        <v>10.56</v>
      </c>
      <c r="F3041" s="444" t="str">
        <f t="shared" si="47"/>
        <v>89952</v>
      </c>
    </row>
    <row r="3042" spans="1:6" ht="76.5">
      <c r="A3042" s="390">
        <v>89953</v>
      </c>
      <c r="B3042" s="418" t="s">
        <v>12450</v>
      </c>
      <c r="C3042" s="420" t="s">
        <v>52</v>
      </c>
      <c r="D3042" s="423">
        <v>16.55</v>
      </c>
      <c r="F3042" s="444" t="str">
        <f t="shared" si="47"/>
        <v>89953</v>
      </c>
    </row>
    <row r="3043" spans="1:6" ht="76.5">
      <c r="A3043" s="389">
        <v>89954</v>
      </c>
      <c r="B3043" s="419" t="s">
        <v>12451</v>
      </c>
      <c r="C3043" s="421" t="s">
        <v>52</v>
      </c>
      <c r="D3043" s="425">
        <v>11.96</v>
      </c>
      <c r="F3043" s="444" t="str">
        <f t="shared" si="47"/>
        <v>89954</v>
      </c>
    </row>
    <row r="3044" spans="1:6" ht="76.5">
      <c r="A3044" s="390">
        <v>89955</v>
      </c>
      <c r="B3044" s="418" t="s">
        <v>12452</v>
      </c>
      <c r="C3044" s="420" t="s">
        <v>52</v>
      </c>
      <c r="D3044" s="423">
        <v>20.75</v>
      </c>
      <c r="F3044" s="444" t="str">
        <f t="shared" si="47"/>
        <v>89955</v>
      </c>
    </row>
    <row r="3045" spans="1:6" ht="76.5">
      <c r="A3045" s="389">
        <v>89956</v>
      </c>
      <c r="B3045" s="419" t="s">
        <v>12453</v>
      </c>
      <c r="C3045" s="421" t="s">
        <v>52</v>
      </c>
      <c r="D3045" s="425">
        <v>13.2</v>
      </c>
      <c r="F3045" s="444" t="str">
        <f t="shared" si="47"/>
        <v>89956</v>
      </c>
    </row>
    <row r="3046" spans="1:6" ht="76.5">
      <c r="A3046" s="390">
        <v>89958</v>
      </c>
      <c r="B3046" s="418" t="s">
        <v>12454</v>
      </c>
      <c r="C3046" s="420" t="s">
        <v>52</v>
      </c>
      <c r="D3046" s="423">
        <v>26.04</v>
      </c>
      <c r="F3046" s="444" t="str">
        <f t="shared" si="47"/>
        <v>89958</v>
      </c>
    </row>
    <row r="3047" spans="1:6" ht="76.5">
      <c r="A3047" s="389">
        <v>89960</v>
      </c>
      <c r="B3047" s="419" t="s">
        <v>12455</v>
      </c>
      <c r="C3047" s="421" t="s">
        <v>52</v>
      </c>
      <c r="D3047" s="425">
        <v>18.899999999999999</v>
      </c>
      <c r="F3047" s="444" t="str">
        <f t="shared" si="47"/>
        <v>89960</v>
      </c>
    </row>
    <row r="3048" spans="1:6" ht="76.5">
      <c r="A3048" s="390">
        <v>89961</v>
      </c>
      <c r="B3048" s="418" t="s">
        <v>12456</v>
      </c>
      <c r="C3048" s="420" t="s">
        <v>52</v>
      </c>
      <c r="D3048" s="423">
        <v>21.8</v>
      </c>
      <c r="F3048" s="444" t="str">
        <f t="shared" si="47"/>
        <v>89961</v>
      </c>
    </row>
    <row r="3049" spans="1:6" ht="76.5">
      <c r="A3049" s="389">
        <v>89962</v>
      </c>
      <c r="B3049" s="419" t="s">
        <v>12457</v>
      </c>
      <c r="C3049" s="421" t="s">
        <v>52</v>
      </c>
      <c r="D3049" s="425">
        <v>21.52</v>
      </c>
      <c r="F3049" s="444" t="str">
        <f t="shared" si="47"/>
        <v>89962</v>
      </c>
    </row>
    <row r="3050" spans="1:6" ht="76.5">
      <c r="A3050" s="390">
        <v>89963</v>
      </c>
      <c r="B3050" s="418" t="s">
        <v>12458</v>
      </c>
      <c r="C3050" s="420" t="s">
        <v>52</v>
      </c>
      <c r="D3050" s="423">
        <v>24.71</v>
      </c>
      <c r="F3050" s="444" t="str">
        <f t="shared" si="47"/>
        <v>89963</v>
      </c>
    </row>
    <row r="3051" spans="1:6" ht="76.5">
      <c r="A3051" s="389">
        <v>89964</v>
      </c>
      <c r="B3051" s="419" t="s">
        <v>12459</v>
      </c>
      <c r="C3051" s="421" t="s">
        <v>52</v>
      </c>
      <c r="D3051" s="425">
        <v>27.63</v>
      </c>
      <c r="F3051" s="444" t="str">
        <f t="shared" si="47"/>
        <v>89964</v>
      </c>
    </row>
    <row r="3052" spans="1:6" ht="76.5">
      <c r="A3052" s="390">
        <v>89965</v>
      </c>
      <c r="B3052" s="418" t="s">
        <v>12460</v>
      </c>
      <c r="C3052" s="420" t="s">
        <v>52</v>
      </c>
      <c r="D3052" s="423">
        <v>27.27</v>
      </c>
      <c r="F3052" s="444" t="str">
        <f t="shared" si="47"/>
        <v>89965</v>
      </c>
    </row>
    <row r="3053" spans="1:6" ht="76.5">
      <c r="A3053" s="389">
        <v>89966</v>
      </c>
      <c r="B3053" s="419" t="s">
        <v>12461</v>
      </c>
      <c r="C3053" s="421" t="s">
        <v>52</v>
      </c>
      <c r="D3053" s="425">
        <v>30.52</v>
      </c>
      <c r="F3053" s="444" t="str">
        <f t="shared" si="47"/>
        <v>89966</v>
      </c>
    </row>
    <row r="3054" spans="1:6" ht="76.5">
      <c r="A3054" s="390">
        <v>89967</v>
      </c>
      <c r="B3054" s="418" t="s">
        <v>12462</v>
      </c>
      <c r="C3054" s="420" t="s">
        <v>52</v>
      </c>
      <c r="D3054" s="423">
        <v>33.44</v>
      </c>
      <c r="F3054" s="444" t="str">
        <f t="shared" si="47"/>
        <v>89967</v>
      </c>
    </row>
    <row r="3055" spans="1:6" ht="76.5">
      <c r="A3055" s="389">
        <v>89968</v>
      </c>
      <c r="B3055" s="419" t="s">
        <v>12463</v>
      </c>
      <c r="C3055" s="421" t="s">
        <v>52</v>
      </c>
      <c r="D3055" s="425">
        <v>33.020000000000003</v>
      </c>
      <c r="F3055" s="444" t="str">
        <f t="shared" si="47"/>
        <v>89968</v>
      </c>
    </row>
    <row r="3056" spans="1:6">
      <c r="A3056" s="390">
        <v>19</v>
      </c>
      <c r="B3056" s="418" t="s">
        <v>3535</v>
      </c>
      <c r="C3056" s="420"/>
      <c r="D3056" s="423"/>
      <c r="F3056" s="444" t="str">
        <f t="shared" si="47"/>
        <v>19</v>
      </c>
    </row>
    <row r="3057" spans="1:6" ht="25.5">
      <c r="A3057" s="389">
        <v>3061</v>
      </c>
      <c r="B3057" s="419" t="s">
        <v>9236</v>
      </c>
      <c r="C3057" s="421" t="s">
        <v>52</v>
      </c>
      <c r="D3057" s="425">
        <v>4.33</v>
      </c>
      <c r="F3057" s="444" t="str">
        <f t="shared" si="47"/>
        <v>3061</v>
      </c>
    </row>
    <row r="3058" spans="1:6" ht="38.25">
      <c r="A3058" s="390">
        <v>3063</v>
      </c>
      <c r="B3058" s="418" t="s">
        <v>9237</v>
      </c>
      <c r="C3058" s="420" t="s">
        <v>52</v>
      </c>
      <c r="D3058" s="423">
        <v>13.42</v>
      </c>
      <c r="F3058" s="444" t="str">
        <f t="shared" si="47"/>
        <v>3063</v>
      </c>
    </row>
    <row r="3059" spans="1:6" ht="51">
      <c r="A3059" s="389">
        <v>3065</v>
      </c>
      <c r="B3059" s="419" t="s">
        <v>9238</v>
      </c>
      <c r="C3059" s="421" t="s">
        <v>52</v>
      </c>
      <c r="D3059" s="425">
        <v>17.22</v>
      </c>
      <c r="F3059" s="444" t="str">
        <f t="shared" si="47"/>
        <v>3065</v>
      </c>
    </row>
    <row r="3060" spans="1:6" ht="51">
      <c r="A3060" s="390">
        <v>3070</v>
      </c>
      <c r="B3060" s="418" t="s">
        <v>9239</v>
      </c>
      <c r="C3060" s="420" t="s">
        <v>52</v>
      </c>
      <c r="D3060" s="423">
        <v>5.05</v>
      </c>
      <c r="F3060" s="444" t="str">
        <f t="shared" si="47"/>
        <v>3070</v>
      </c>
    </row>
    <row r="3061" spans="1:6" ht="38.25">
      <c r="A3061" s="389">
        <v>3071</v>
      </c>
      <c r="B3061" s="419" t="s">
        <v>9240</v>
      </c>
      <c r="C3061" s="421" t="s">
        <v>52</v>
      </c>
      <c r="D3061" s="425">
        <v>6.36</v>
      </c>
      <c r="F3061" s="444" t="str">
        <f t="shared" si="47"/>
        <v>3071</v>
      </c>
    </row>
    <row r="3062" spans="1:6" ht="38.25">
      <c r="A3062" s="390">
        <v>72915</v>
      </c>
      <c r="B3062" s="418" t="s">
        <v>9241</v>
      </c>
      <c r="C3062" s="420" t="s">
        <v>52</v>
      </c>
      <c r="D3062" s="423">
        <v>8.7799999999999994</v>
      </c>
      <c r="F3062" s="444" t="str">
        <f t="shared" si="47"/>
        <v>72915</v>
      </c>
    </row>
    <row r="3063" spans="1:6" ht="38.25">
      <c r="A3063" s="389">
        <v>72917</v>
      </c>
      <c r="B3063" s="419" t="s">
        <v>9242</v>
      </c>
      <c r="C3063" s="421" t="s">
        <v>52</v>
      </c>
      <c r="D3063" s="425">
        <v>10.029999999999999</v>
      </c>
      <c r="F3063" s="444" t="str">
        <f t="shared" si="47"/>
        <v>72917</v>
      </c>
    </row>
    <row r="3064" spans="1:6" ht="38.25">
      <c r="A3064" s="390">
        <v>72918</v>
      </c>
      <c r="B3064" s="418" t="s">
        <v>9243</v>
      </c>
      <c r="C3064" s="420" t="s">
        <v>52</v>
      </c>
      <c r="D3064" s="423">
        <v>11.7</v>
      </c>
      <c r="F3064" s="444" t="str">
        <f t="shared" si="47"/>
        <v>72918</v>
      </c>
    </row>
    <row r="3065" spans="1:6" ht="25.5">
      <c r="A3065" s="389">
        <v>73566</v>
      </c>
      <c r="B3065" s="419" t="s">
        <v>12464</v>
      </c>
      <c r="C3065" s="421" t="s">
        <v>52</v>
      </c>
      <c r="D3065" s="425">
        <v>9.91</v>
      </c>
      <c r="F3065" s="444" t="str">
        <f t="shared" si="47"/>
        <v>73566</v>
      </c>
    </row>
    <row r="3066" spans="1:6" ht="25.5">
      <c r="A3066" s="390">
        <v>73567</v>
      </c>
      <c r="B3066" s="418" t="s">
        <v>12465</v>
      </c>
      <c r="C3066" s="420" t="s">
        <v>52</v>
      </c>
      <c r="D3066" s="423">
        <v>6.79</v>
      </c>
      <c r="F3066" s="444" t="str">
        <f t="shared" si="47"/>
        <v>73567</v>
      </c>
    </row>
    <row r="3067" spans="1:6" ht="25.5">
      <c r="A3067" s="389">
        <v>73568</v>
      </c>
      <c r="B3067" s="419" t="s">
        <v>12466</v>
      </c>
      <c r="C3067" s="421" t="s">
        <v>52</v>
      </c>
      <c r="D3067" s="425">
        <v>4.5999999999999996</v>
      </c>
      <c r="F3067" s="444" t="str">
        <f t="shared" si="47"/>
        <v>73568</v>
      </c>
    </row>
    <row r="3068" spans="1:6" ht="51">
      <c r="A3068" s="390">
        <v>73570</v>
      </c>
      <c r="B3068" s="418" t="s">
        <v>12467</v>
      </c>
      <c r="C3068" s="420" t="s">
        <v>52</v>
      </c>
      <c r="D3068" s="423">
        <v>25.84</v>
      </c>
      <c r="F3068" s="444" t="str">
        <f t="shared" si="47"/>
        <v>73570</v>
      </c>
    </row>
    <row r="3069" spans="1:6" ht="51">
      <c r="A3069" s="389">
        <v>73571</v>
      </c>
      <c r="B3069" s="419" t="s">
        <v>12468</v>
      </c>
      <c r="C3069" s="421" t="s">
        <v>52</v>
      </c>
      <c r="D3069" s="425">
        <v>15.64</v>
      </c>
      <c r="F3069" s="444" t="str">
        <f t="shared" si="47"/>
        <v>73571</v>
      </c>
    </row>
    <row r="3070" spans="1:6" ht="63.75">
      <c r="A3070" s="390">
        <v>73572</v>
      </c>
      <c r="B3070" s="418" t="s">
        <v>12469</v>
      </c>
      <c r="C3070" s="420" t="s">
        <v>52</v>
      </c>
      <c r="D3070" s="423">
        <v>10.27</v>
      </c>
      <c r="F3070" s="444" t="str">
        <f t="shared" si="47"/>
        <v>73572</v>
      </c>
    </row>
    <row r="3071" spans="1:6" ht="38.25">
      <c r="A3071" s="389">
        <v>73573</v>
      </c>
      <c r="B3071" s="419" t="s">
        <v>9244</v>
      </c>
      <c r="C3071" s="421" t="s">
        <v>52</v>
      </c>
      <c r="D3071" s="425">
        <v>10.57</v>
      </c>
      <c r="F3071" s="444" t="str">
        <f t="shared" si="47"/>
        <v>73573</v>
      </c>
    </row>
    <row r="3072" spans="1:6" ht="25.5">
      <c r="A3072" s="390">
        <v>73574</v>
      </c>
      <c r="B3072" s="418" t="s">
        <v>12470</v>
      </c>
      <c r="C3072" s="420" t="s">
        <v>52</v>
      </c>
      <c r="D3072" s="423">
        <v>5.55</v>
      </c>
      <c r="F3072" s="444" t="str">
        <f t="shared" si="47"/>
        <v>73574</v>
      </c>
    </row>
    <row r="3073" spans="1:6" ht="25.5">
      <c r="A3073" s="389">
        <v>73575</v>
      </c>
      <c r="B3073" s="419" t="s">
        <v>9245</v>
      </c>
      <c r="C3073" s="421" t="s">
        <v>52</v>
      </c>
      <c r="D3073" s="425">
        <v>4.54</v>
      </c>
      <c r="F3073" s="444" t="str">
        <f t="shared" si="47"/>
        <v>73575</v>
      </c>
    </row>
    <row r="3074" spans="1:6" ht="25.5">
      <c r="A3074" s="390">
        <v>73576</v>
      </c>
      <c r="B3074" s="418" t="s">
        <v>12471</v>
      </c>
      <c r="C3074" s="420" t="s">
        <v>52</v>
      </c>
      <c r="D3074" s="423">
        <v>3.62</v>
      </c>
      <c r="F3074" s="444" t="str">
        <f t="shared" si="47"/>
        <v>73576</v>
      </c>
    </row>
    <row r="3075" spans="1:6" ht="51">
      <c r="A3075" s="389">
        <v>73577</v>
      </c>
      <c r="B3075" s="419" t="s">
        <v>9246</v>
      </c>
      <c r="C3075" s="421" t="s">
        <v>52</v>
      </c>
      <c r="D3075" s="425">
        <v>13.5</v>
      </c>
      <c r="F3075" s="444" t="str">
        <f t="shared" si="47"/>
        <v>73577</v>
      </c>
    </row>
    <row r="3076" spans="1:6" ht="51">
      <c r="A3076" s="390">
        <v>73578</v>
      </c>
      <c r="B3076" s="418" t="s">
        <v>12472</v>
      </c>
      <c r="C3076" s="420" t="s">
        <v>52</v>
      </c>
      <c r="D3076" s="423">
        <v>10.83</v>
      </c>
      <c r="F3076" s="444" t="str">
        <f t="shared" si="47"/>
        <v>73578</v>
      </c>
    </row>
    <row r="3077" spans="1:6" ht="51">
      <c r="A3077" s="389">
        <v>73579</v>
      </c>
      <c r="B3077" s="419" t="s">
        <v>12473</v>
      </c>
      <c r="C3077" s="421" t="s">
        <v>52</v>
      </c>
      <c r="D3077" s="425">
        <v>9.44</v>
      </c>
      <c r="F3077" s="444" t="str">
        <f t="shared" si="47"/>
        <v>73579</v>
      </c>
    </row>
    <row r="3078" spans="1:6" ht="51">
      <c r="A3078" s="390">
        <v>73580</v>
      </c>
      <c r="B3078" s="418" t="s">
        <v>12474</v>
      </c>
      <c r="C3078" s="420" t="s">
        <v>52</v>
      </c>
      <c r="D3078" s="423">
        <v>8.2200000000000006</v>
      </c>
      <c r="F3078" s="444" t="str">
        <f t="shared" ref="F3078:F3141" si="48">TRIM(A3078)</f>
        <v>73580</v>
      </c>
    </row>
    <row r="3079" spans="1:6" ht="25.5">
      <c r="A3079" s="389">
        <v>73599</v>
      </c>
      <c r="B3079" s="419" t="s">
        <v>12475</v>
      </c>
      <c r="C3079" s="421" t="s">
        <v>52</v>
      </c>
      <c r="D3079" s="425">
        <v>7.44</v>
      </c>
      <c r="F3079" s="444" t="str">
        <f t="shared" si="48"/>
        <v>73599</v>
      </c>
    </row>
    <row r="3080" spans="1:6">
      <c r="A3080" s="390">
        <v>73962</v>
      </c>
      <c r="B3080" s="418" t="s">
        <v>9247</v>
      </c>
      <c r="C3080" s="420"/>
      <c r="D3080" s="423"/>
      <c r="F3080" s="444" t="str">
        <f t="shared" si="48"/>
        <v>73962</v>
      </c>
    </row>
    <row r="3081" spans="1:6" ht="38.25">
      <c r="A3081" s="424" t="s">
        <v>5107</v>
      </c>
      <c r="B3081" s="419" t="s">
        <v>9248</v>
      </c>
      <c r="C3081" s="421" t="s">
        <v>52</v>
      </c>
      <c r="D3081" s="425">
        <v>5.24</v>
      </c>
      <c r="F3081" s="444" t="str">
        <f t="shared" si="48"/>
        <v>73962/004</v>
      </c>
    </row>
    <row r="3082" spans="1:6" ht="51">
      <c r="A3082" s="422" t="s">
        <v>5108</v>
      </c>
      <c r="B3082" s="418" t="s">
        <v>12476</v>
      </c>
      <c r="C3082" s="420" t="s">
        <v>52</v>
      </c>
      <c r="D3082" s="423">
        <v>3.19</v>
      </c>
      <c r="F3082" s="444" t="str">
        <f t="shared" si="48"/>
        <v>73962/013</v>
      </c>
    </row>
    <row r="3083" spans="1:6" ht="51">
      <c r="A3083" s="424" t="s">
        <v>5109</v>
      </c>
      <c r="B3083" s="419" t="s">
        <v>12477</v>
      </c>
      <c r="C3083" s="421" t="s">
        <v>52</v>
      </c>
      <c r="D3083" s="425">
        <v>4.0199999999999996</v>
      </c>
      <c r="F3083" s="444" t="str">
        <f t="shared" si="48"/>
        <v>73962/021</v>
      </c>
    </row>
    <row r="3084" spans="1:6">
      <c r="A3084" s="390">
        <v>73965</v>
      </c>
      <c r="B3084" s="418" t="s">
        <v>9249</v>
      </c>
      <c r="C3084" s="420"/>
      <c r="D3084" s="423"/>
      <c r="F3084" s="444" t="str">
        <f t="shared" si="48"/>
        <v>73965</v>
      </c>
    </row>
    <row r="3085" spans="1:6" ht="38.25">
      <c r="A3085" s="424" t="s">
        <v>5110</v>
      </c>
      <c r="B3085" s="419" t="s">
        <v>12478</v>
      </c>
      <c r="C3085" s="421" t="s">
        <v>52</v>
      </c>
      <c r="D3085" s="425">
        <v>83.59</v>
      </c>
      <c r="F3085" s="444" t="str">
        <f t="shared" si="48"/>
        <v>73965/001</v>
      </c>
    </row>
    <row r="3086" spans="1:6" ht="51">
      <c r="A3086" s="422" t="s">
        <v>5111</v>
      </c>
      <c r="B3086" s="418" t="s">
        <v>9250</v>
      </c>
      <c r="C3086" s="420" t="s">
        <v>52</v>
      </c>
      <c r="D3086" s="423">
        <v>122.61</v>
      </c>
      <c r="F3086" s="444" t="str">
        <f t="shared" si="48"/>
        <v>73965/002</v>
      </c>
    </row>
    <row r="3087" spans="1:6" ht="51">
      <c r="A3087" s="424" t="s">
        <v>5112</v>
      </c>
      <c r="B3087" s="419" t="s">
        <v>9251</v>
      </c>
      <c r="C3087" s="421" t="s">
        <v>52</v>
      </c>
      <c r="D3087" s="425">
        <v>144.9</v>
      </c>
      <c r="F3087" s="444" t="str">
        <f t="shared" si="48"/>
        <v>73965/003</v>
      </c>
    </row>
    <row r="3088" spans="1:6" ht="38.25">
      <c r="A3088" s="422" t="s">
        <v>5113</v>
      </c>
      <c r="B3088" s="418" t="s">
        <v>9252</v>
      </c>
      <c r="C3088" s="420" t="s">
        <v>52</v>
      </c>
      <c r="D3088" s="423">
        <v>53.5</v>
      </c>
      <c r="F3088" s="444" t="str">
        <f t="shared" si="48"/>
        <v>73965/004</v>
      </c>
    </row>
    <row r="3089" spans="1:6" ht="38.25">
      <c r="A3089" s="424" t="s">
        <v>5114</v>
      </c>
      <c r="B3089" s="419" t="s">
        <v>9253</v>
      </c>
      <c r="C3089" s="421" t="s">
        <v>52</v>
      </c>
      <c r="D3089" s="425">
        <v>62.42</v>
      </c>
      <c r="F3089" s="444" t="str">
        <f t="shared" si="48"/>
        <v>73965/005</v>
      </c>
    </row>
    <row r="3090" spans="1:6" ht="38.25">
      <c r="A3090" s="422" t="s">
        <v>5115</v>
      </c>
      <c r="B3090" s="418" t="s">
        <v>9254</v>
      </c>
      <c r="C3090" s="420" t="s">
        <v>52</v>
      </c>
      <c r="D3090" s="423">
        <v>100.31</v>
      </c>
      <c r="F3090" s="444" t="str">
        <f t="shared" si="48"/>
        <v>73965/006</v>
      </c>
    </row>
    <row r="3091" spans="1:6" ht="38.25">
      <c r="A3091" s="424" t="s">
        <v>5116</v>
      </c>
      <c r="B3091" s="419" t="s">
        <v>9255</v>
      </c>
      <c r="C3091" s="421" t="s">
        <v>52</v>
      </c>
      <c r="D3091" s="425">
        <v>122.61</v>
      </c>
      <c r="F3091" s="444" t="str">
        <f t="shared" si="48"/>
        <v>73965/007</v>
      </c>
    </row>
    <row r="3092" spans="1:6" ht="25.5">
      <c r="A3092" s="422" t="s">
        <v>5117</v>
      </c>
      <c r="B3092" s="418" t="s">
        <v>9256</v>
      </c>
      <c r="C3092" s="420" t="s">
        <v>52</v>
      </c>
      <c r="D3092" s="423">
        <v>61.3</v>
      </c>
      <c r="F3092" s="444" t="str">
        <f t="shared" si="48"/>
        <v>73965/008</v>
      </c>
    </row>
    <row r="3093" spans="1:6" ht="25.5">
      <c r="A3093" s="424" t="s">
        <v>5118</v>
      </c>
      <c r="B3093" s="419" t="s">
        <v>9257</v>
      </c>
      <c r="C3093" s="421" t="s">
        <v>52</v>
      </c>
      <c r="D3093" s="425">
        <v>111.46</v>
      </c>
      <c r="F3093" s="444" t="str">
        <f t="shared" si="48"/>
        <v>73965/009</v>
      </c>
    </row>
    <row r="3094" spans="1:6" ht="38.25">
      <c r="A3094" s="422" t="s">
        <v>4179</v>
      </c>
      <c r="B3094" s="418" t="s">
        <v>9258</v>
      </c>
      <c r="C3094" s="420" t="s">
        <v>52</v>
      </c>
      <c r="D3094" s="423">
        <v>39.01</v>
      </c>
      <c r="F3094" s="444" t="str">
        <f t="shared" si="48"/>
        <v>73965/010</v>
      </c>
    </row>
    <row r="3095" spans="1:6" ht="38.25">
      <c r="A3095" s="424" t="s">
        <v>5119</v>
      </c>
      <c r="B3095" s="419" t="s">
        <v>9259</v>
      </c>
      <c r="C3095" s="421" t="s">
        <v>52</v>
      </c>
      <c r="D3095" s="425">
        <v>50.15</v>
      </c>
      <c r="F3095" s="444" t="str">
        <f t="shared" si="48"/>
        <v>73965/011</v>
      </c>
    </row>
    <row r="3096" spans="1:6" ht="38.25">
      <c r="A3096" s="422" t="s">
        <v>5120</v>
      </c>
      <c r="B3096" s="418" t="s">
        <v>9260</v>
      </c>
      <c r="C3096" s="420" t="s">
        <v>52</v>
      </c>
      <c r="D3096" s="423">
        <v>66.87</v>
      </c>
      <c r="F3096" s="444" t="str">
        <f t="shared" si="48"/>
        <v>73965/012</v>
      </c>
    </row>
    <row r="3097" spans="1:6" ht="38.25">
      <c r="A3097" s="424" t="s">
        <v>5121</v>
      </c>
      <c r="B3097" s="419" t="s">
        <v>9261</v>
      </c>
      <c r="C3097" s="421" t="s">
        <v>52</v>
      </c>
      <c r="D3097" s="425">
        <v>111.46</v>
      </c>
      <c r="F3097" s="444" t="str">
        <f t="shared" si="48"/>
        <v>73965/013</v>
      </c>
    </row>
    <row r="3098" spans="1:6" ht="51">
      <c r="A3098" s="422" t="s">
        <v>5122</v>
      </c>
      <c r="B3098" s="418" t="s">
        <v>9262</v>
      </c>
      <c r="C3098" s="420" t="s">
        <v>52</v>
      </c>
      <c r="D3098" s="423">
        <v>144.9</v>
      </c>
      <c r="F3098" s="444" t="str">
        <f t="shared" si="48"/>
        <v>73965/014</v>
      </c>
    </row>
    <row r="3099" spans="1:6" ht="25.5">
      <c r="A3099" s="424" t="s">
        <v>5123</v>
      </c>
      <c r="B3099" s="419" t="s">
        <v>9263</v>
      </c>
      <c r="C3099" s="421" t="s">
        <v>52</v>
      </c>
      <c r="D3099" s="425">
        <v>89.17</v>
      </c>
      <c r="F3099" s="444" t="str">
        <f t="shared" si="48"/>
        <v>73965/016</v>
      </c>
    </row>
    <row r="3100" spans="1:6">
      <c r="A3100" s="390">
        <v>76443</v>
      </c>
      <c r="B3100" s="418" t="s">
        <v>9249</v>
      </c>
      <c r="C3100" s="420"/>
      <c r="D3100" s="423"/>
      <c r="F3100" s="444" t="str">
        <f t="shared" si="48"/>
        <v>76443</v>
      </c>
    </row>
    <row r="3101" spans="1:6" ht="51">
      <c r="A3101" s="424" t="s">
        <v>5124</v>
      </c>
      <c r="B3101" s="419" t="s">
        <v>9264</v>
      </c>
      <c r="C3101" s="421" t="s">
        <v>52</v>
      </c>
      <c r="D3101" s="425">
        <v>46.81</v>
      </c>
      <c r="F3101" s="444" t="str">
        <f t="shared" si="48"/>
        <v>76443/001</v>
      </c>
    </row>
    <row r="3102" spans="1:6" ht="51">
      <c r="A3102" s="422" t="s">
        <v>5125</v>
      </c>
      <c r="B3102" s="418" t="s">
        <v>9265</v>
      </c>
      <c r="C3102" s="420" t="s">
        <v>52</v>
      </c>
      <c r="D3102" s="423">
        <v>60.19</v>
      </c>
      <c r="F3102" s="444" t="str">
        <f t="shared" si="48"/>
        <v>76443/002</v>
      </c>
    </row>
    <row r="3103" spans="1:6" ht="51">
      <c r="A3103" s="424" t="s">
        <v>5126</v>
      </c>
      <c r="B3103" s="419" t="s">
        <v>12479</v>
      </c>
      <c r="C3103" s="421" t="s">
        <v>52</v>
      </c>
      <c r="D3103" s="425">
        <v>80.25</v>
      </c>
      <c r="F3103" s="444" t="str">
        <f t="shared" si="48"/>
        <v>76443/003</v>
      </c>
    </row>
    <row r="3104" spans="1:6" ht="38.25">
      <c r="A3104" s="422" t="s">
        <v>5127</v>
      </c>
      <c r="B3104" s="418" t="s">
        <v>9266</v>
      </c>
      <c r="C3104" s="420" t="s">
        <v>52</v>
      </c>
      <c r="D3104" s="423">
        <v>70.55</v>
      </c>
      <c r="F3104" s="444" t="str">
        <f t="shared" si="48"/>
        <v>76443/004</v>
      </c>
    </row>
    <row r="3105" spans="1:6" ht="38.25">
      <c r="A3105" s="424" t="s">
        <v>5128</v>
      </c>
      <c r="B3105" s="419" t="s">
        <v>9267</v>
      </c>
      <c r="C3105" s="421" t="s">
        <v>52</v>
      </c>
      <c r="D3105" s="425">
        <v>128.18</v>
      </c>
      <c r="F3105" s="444" t="str">
        <f t="shared" si="48"/>
        <v>76443/005</v>
      </c>
    </row>
    <row r="3106" spans="1:6" ht="38.25">
      <c r="A3106" s="422" t="s">
        <v>5129</v>
      </c>
      <c r="B3106" s="418" t="s">
        <v>9268</v>
      </c>
      <c r="C3106" s="420" t="s">
        <v>52</v>
      </c>
      <c r="D3106" s="423">
        <v>167.19</v>
      </c>
      <c r="F3106" s="444" t="str">
        <f t="shared" si="48"/>
        <v>76443/006</v>
      </c>
    </row>
    <row r="3107" spans="1:6">
      <c r="A3107" s="389">
        <v>79506</v>
      </c>
      <c r="B3107" s="419" t="s">
        <v>9249</v>
      </c>
      <c r="C3107" s="421"/>
      <c r="D3107" s="425"/>
      <c r="F3107" s="444" t="str">
        <f t="shared" si="48"/>
        <v>79506</v>
      </c>
    </row>
    <row r="3108" spans="1:6" ht="38.25">
      <c r="A3108" s="422" t="s">
        <v>5130</v>
      </c>
      <c r="B3108" s="418" t="s">
        <v>9269</v>
      </c>
      <c r="C3108" s="420" t="s">
        <v>52</v>
      </c>
      <c r="D3108" s="423">
        <v>105.89</v>
      </c>
      <c r="F3108" s="444" t="str">
        <f t="shared" si="48"/>
        <v>79506/001</v>
      </c>
    </row>
    <row r="3109" spans="1:6" ht="25.5">
      <c r="A3109" s="424" t="s">
        <v>5131</v>
      </c>
      <c r="B3109" s="419" t="s">
        <v>9270</v>
      </c>
      <c r="C3109" s="421" t="s">
        <v>52</v>
      </c>
      <c r="D3109" s="425">
        <v>167.19</v>
      </c>
      <c r="F3109" s="444" t="str">
        <f t="shared" si="48"/>
        <v>79506/002</v>
      </c>
    </row>
    <row r="3110" spans="1:6" ht="25.5">
      <c r="A3110" s="422" t="s">
        <v>5132</v>
      </c>
      <c r="B3110" s="418" t="s">
        <v>3536</v>
      </c>
      <c r="C3110" s="420" t="s">
        <v>52</v>
      </c>
      <c r="D3110" s="423">
        <v>200.63</v>
      </c>
      <c r="F3110" s="444" t="str">
        <f t="shared" si="48"/>
        <v>79506/003</v>
      </c>
    </row>
    <row r="3111" spans="1:6" ht="25.5">
      <c r="A3111" s="424" t="s">
        <v>5133</v>
      </c>
      <c r="B3111" s="419" t="s">
        <v>4360</v>
      </c>
      <c r="C3111" s="421" t="s">
        <v>52</v>
      </c>
      <c r="D3111" s="425">
        <v>234.07</v>
      </c>
      <c r="F3111" s="444" t="str">
        <f t="shared" si="48"/>
        <v>79506/009</v>
      </c>
    </row>
    <row r="3112" spans="1:6">
      <c r="A3112" s="390">
        <v>79507</v>
      </c>
      <c r="B3112" s="418" t="s">
        <v>9271</v>
      </c>
      <c r="C3112" s="420"/>
      <c r="D3112" s="423"/>
      <c r="F3112" s="444" t="str">
        <f t="shared" si="48"/>
        <v>79507</v>
      </c>
    </row>
    <row r="3113" spans="1:6">
      <c r="A3113" s="424" t="s">
        <v>5134</v>
      </c>
      <c r="B3113" s="419" t="s">
        <v>3537</v>
      </c>
      <c r="C3113" s="421" t="s">
        <v>52</v>
      </c>
      <c r="D3113" s="425">
        <v>14.49</v>
      </c>
      <c r="F3113" s="444" t="str">
        <f t="shared" si="48"/>
        <v>79507/005</v>
      </c>
    </row>
    <row r="3114" spans="1:6" ht="25.5">
      <c r="A3114" s="422" t="s">
        <v>5135</v>
      </c>
      <c r="B3114" s="418" t="s">
        <v>3538</v>
      </c>
      <c r="C3114" s="420" t="s">
        <v>52</v>
      </c>
      <c r="D3114" s="423">
        <v>246.56</v>
      </c>
      <c r="F3114" s="444" t="str">
        <f t="shared" si="48"/>
        <v>79507/006</v>
      </c>
    </row>
    <row r="3115" spans="1:6">
      <c r="A3115" s="389">
        <v>79518</v>
      </c>
      <c r="B3115" s="419" t="s">
        <v>9272</v>
      </c>
      <c r="C3115" s="421"/>
      <c r="D3115" s="425"/>
      <c r="F3115" s="444" t="str">
        <f t="shared" si="48"/>
        <v>79518</v>
      </c>
    </row>
    <row r="3116" spans="1:6" ht="25.5">
      <c r="A3116" s="422" t="s">
        <v>5136</v>
      </c>
      <c r="B3116" s="418" t="s">
        <v>9273</v>
      </c>
      <c r="C3116" s="420" t="s">
        <v>52</v>
      </c>
      <c r="D3116" s="423">
        <v>26.75</v>
      </c>
      <c r="F3116" s="444" t="str">
        <f t="shared" si="48"/>
        <v>79518/001</v>
      </c>
    </row>
    <row r="3117" spans="1:6" ht="25.5">
      <c r="A3117" s="424" t="s">
        <v>5137</v>
      </c>
      <c r="B3117" s="419" t="s">
        <v>12480</v>
      </c>
      <c r="C3117" s="421" t="s">
        <v>52</v>
      </c>
      <c r="D3117" s="425">
        <v>24.07</v>
      </c>
      <c r="F3117" s="444" t="str">
        <f t="shared" si="48"/>
        <v>79518/002</v>
      </c>
    </row>
    <row r="3118" spans="1:6" ht="25.5">
      <c r="A3118" s="390">
        <v>83337</v>
      </c>
      <c r="B3118" s="418" t="s">
        <v>9274</v>
      </c>
      <c r="C3118" s="420" t="s">
        <v>52</v>
      </c>
      <c r="D3118" s="423">
        <v>78.02</v>
      </c>
      <c r="F3118" s="444" t="str">
        <f t="shared" si="48"/>
        <v>83337</v>
      </c>
    </row>
    <row r="3119" spans="1:6" ht="25.5">
      <c r="A3119" s="389">
        <v>83339</v>
      </c>
      <c r="B3119" s="419" t="s">
        <v>3539</v>
      </c>
      <c r="C3119" s="421" t="s">
        <v>52</v>
      </c>
      <c r="D3119" s="425">
        <v>41.79</v>
      </c>
      <c r="F3119" s="444" t="str">
        <f t="shared" si="48"/>
        <v>83339</v>
      </c>
    </row>
    <row r="3120" spans="1:6" ht="25.5">
      <c r="A3120" s="390">
        <v>83340</v>
      </c>
      <c r="B3120" s="418" t="s">
        <v>12481</v>
      </c>
      <c r="C3120" s="420" t="s">
        <v>52</v>
      </c>
      <c r="D3120" s="423">
        <v>55.73</v>
      </c>
      <c r="F3120" s="444" t="str">
        <f t="shared" si="48"/>
        <v>83340</v>
      </c>
    </row>
    <row r="3121" spans="1:6" ht="25.5">
      <c r="A3121" s="389">
        <v>83341</v>
      </c>
      <c r="B3121" s="419" t="s">
        <v>3540</v>
      </c>
      <c r="C3121" s="421" t="s">
        <v>52</v>
      </c>
      <c r="D3121" s="425">
        <v>8.84</v>
      </c>
      <c r="F3121" s="444" t="str">
        <f t="shared" si="48"/>
        <v>83341</v>
      </c>
    </row>
    <row r="3122" spans="1:6" ht="25.5">
      <c r="A3122" s="390">
        <v>83342</v>
      </c>
      <c r="B3122" s="418" t="s">
        <v>9275</v>
      </c>
      <c r="C3122" s="420" t="s">
        <v>52</v>
      </c>
      <c r="D3122" s="423">
        <v>6.79</v>
      </c>
      <c r="F3122" s="444" t="str">
        <f t="shared" si="48"/>
        <v>83342</v>
      </c>
    </row>
    <row r="3123" spans="1:6" ht="25.5">
      <c r="A3123" s="389">
        <v>83343</v>
      </c>
      <c r="B3123" s="419" t="s">
        <v>9276</v>
      </c>
      <c r="C3123" s="421" t="s">
        <v>52</v>
      </c>
      <c r="D3123" s="425">
        <v>10.18</v>
      </c>
      <c r="F3123" s="444" t="str">
        <f t="shared" si="48"/>
        <v>83343</v>
      </c>
    </row>
    <row r="3124" spans="1:6">
      <c r="A3124" s="390">
        <v>20</v>
      </c>
      <c r="B3124" s="418" t="s">
        <v>3541</v>
      </c>
      <c r="C3124" s="420"/>
      <c r="D3124" s="423"/>
      <c r="F3124" s="444" t="str">
        <f t="shared" si="48"/>
        <v>20</v>
      </c>
    </row>
    <row r="3125" spans="1:6" ht="63.75">
      <c r="A3125" s="389">
        <v>5719</v>
      </c>
      <c r="B3125" s="419" t="s">
        <v>12482</v>
      </c>
      <c r="C3125" s="421" t="s">
        <v>52</v>
      </c>
      <c r="D3125" s="425">
        <v>46.21</v>
      </c>
      <c r="F3125" s="444" t="str">
        <f t="shared" si="48"/>
        <v>5719</v>
      </c>
    </row>
    <row r="3126" spans="1:6" ht="25.5">
      <c r="A3126" s="390">
        <v>55835</v>
      </c>
      <c r="B3126" s="418" t="s">
        <v>3542</v>
      </c>
      <c r="C3126" s="420" t="s">
        <v>52</v>
      </c>
      <c r="D3126" s="423">
        <v>39.01</v>
      </c>
      <c r="F3126" s="444" t="str">
        <f t="shared" si="48"/>
        <v>55835</v>
      </c>
    </row>
    <row r="3127" spans="1:6">
      <c r="A3127" s="389">
        <v>73904</v>
      </c>
      <c r="B3127" s="419" t="s">
        <v>9277</v>
      </c>
      <c r="C3127" s="421"/>
      <c r="D3127" s="425"/>
      <c r="F3127" s="444" t="str">
        <f t="shared" si="48"/>
        <v>73904</v>
      </c>
    </row>
    <row r="3128" spans="1:6" ht="25.5">
      <c r="A3128" s="422" t="s">
        <v>5138</v>
      </c>
      <c r="B3128" s="418" t="s">
        <v>9278</v>
      </c>
      <c r="C3128" s="420" t="s">
        <v>52</v>
      </c>
      <c r="D3128" s="423">
        <v>97.66</v>
      </c>
      <c r="F3128" s="444" t="str">
        <f t="shared" si="48"/>
        <v>73904/001</v>
      </c>
    </row>
    <row r="3129" spans="1:6" ht="25.5">
      <c r="A3129" s="389">
        <v>74153</v>
      </c>
      <c r="B3129" s="419" t="s">
        <v>9279</v>
      </c>
      <c r="C3129" s="421"/>
      <c r="D3129" s="425"/>
      <c r="F3129" s="444" t="str">
        <f t="shared" si="48"/>
        <v>74153</v>
      </c>
    </row>
    <row r="3130" spans="1:6" ht="25.5">
      <c r="A3130" s="422" t="s">
        <v>5139</v>
      </c>
      <c r="B3130" s="418" t="s">
        <v>9280</v>
      </c>
      <c r="C3130" s="420" t="s">
        <v>82</v>
      </c>
      <c r="D3130" s="423">
        <v>0.18</v>
      </c>
      <c r="F3130" s="444" t="str">
        <f t="shared" si="48"/>
        <v>74153/001</v>
      </c>
    </row>
    <row r="3131" spans="1:6" ht="25.5">
      <c r="A3131" s="389">
        <v>79481</v>
      </c>
      <c r="B3131" s="419" t="s">
        <v>3543</v>
      </c>
      <c r="C3131" s="421" t="s">
        <v>52</v>
      </c>
      <c r="D3131" s="425">
        <v>22.29</v>
      </c>
      <c r="F3131" s="444" t="str">
        <f t="shared" si="48"/>
        <v>79481</v>
      </c>
    </row>
    <row r="3132" spans="1:6">
      <c r="A3132" s="390">
        <v>79482</v>
      </c>
      <c r="B3132" s="418" t="s">
        <v>3544</v>
      </c>
      <c r="C3132" s="420" t="s">
        <v>52</v>
      </c>
      <c r="D3132" s="423">
        <v>62.46</v>
      </c>
      <c r="F3132" s="444" t="str">
        <f t="shared" si="48"/>
        <v>79482</v>
      </c>
    </row>
    <row r="3133" spans="1:6">
      <c r="A3133" s="389">
        <v>79483</v>
      </c>
      <c r="B3133" s="419" t="s">
        <v>3545</v>
      </c>
      <c r="C3133" s="421" t="s">
        <v>82</v>
      </c>
      <c r="D3133" s="425">
        <v>16.71</v>
      </c>
      <c r="F3133" s="444" t="str">
        <f t="shared" si="48"/>
        <v>79483</v>
      </c>
    </row>
    <row r="3134" spans="1:6" ht="25.5">
      <c r="A3134" s="390">
        <v>79484</v>
      </c>
      <c r="B3134" s="418" t="s">
        <v>3546</v>
      </c>
      <c r="C3134" s="420" t="s">
        <v>52</v>
      </c>
      <c r="D3134" s="423">
        <v>55.46</v>
      </c>
      <c r="F3134" s="444" t="str">
        <f t="shared" si="48"/>
        <v>79484</v>
      </c>
    </row>
    <row r="3135" spans="1:6" ht="25.5">
      <c r="A3135" s="389">
        <v>79508</v>
      </c>
      <c r="B3135" s="419" t="s">
        <v>9281</v>
      </c>
      <c r="C3135" s="421"/>
      <c r="D3135" s="425"/>
      <c r="F3135" s="444" t="str">
        <f t="shared" si="48"/>
        <v>79508</v>
      </c>
    </row>
    <row r="3136" spans="1:6" ht="25.5">
      <c r="A3136" s="422" t="s">
        <v>5140</v>
      </c>
      <c r="B3136" s="418" t="s">
        <v>9282</v>
      </c>
      <c r="C3136" s="420" t="s">
        <v>52</v>
      </c>
      <c r="D3136" s="423">
        <v>85.91</v>
      </c>
      <c r="F3136" s="444" t="str">
        <f t="shared" si="48"/>
        <v>79508/001</v>
      </c>
    </row>
    <row r="3137" spans="1:6" ht="25.5">
      <c r="A3137" s="424" t="s">
        <v>5141</v>
      </c>
      <c r="B3137" s="419" t="s">
        <v>9283</v>
      </c>
      <c r="C3137" s="421" t="s">
        <v>52</v>
      </c>
      <c r="D3137" s="425">
        <v>108.2</v>
      </c>
      <c r="F3137" s="444" t="str">
        <f t="shared" si="48"/>
        <v>79508/002</v>
      </c>
    </row>
    <row r="3138" spans="1:6" ht="25.5">
      <c r="A3138" s="390">
        <v>21</v>
      </c>
      <c r="B3138" s="418" t="s">
        <v>3547</v>
      </c>
      <c r="C3138" s="420"/>
      <c r="D3138" s="423"/>
      <c r="F3138" s="444" t="str">
        <f t="shared" si="48"/>
        <v>21</v>
      </c>
    </row>
    <row r="3139" spans="1:6" ht="25.5">
      <c r="A3139" s="389">
        <v>53527</v>
      </c>
      <c r="B3139" s="419" t="s">
        <v>3548</v>
      </c>
      <c r="C3139" s="421" t="s">
        <v>52</v>
      </c>
      <c r="D3139" s="425">
        <v>44.58</v>
      </c>
      <c r="F3139" s="444" t="str">
        <f t="shared" si="48"/>
        <v>53527</v>
      </c>
    </row>
    <row r="3140" spans="1:6" ht="25.5">
      <c r="A3140" s="390">
        <v>72920</v>
      </c>
      <c r="B3140" s="418" t="s">
        <v>9284</v>
      </c>
      <c r="C3140" s="420" t="s">
        <v>52</v>
      </c>
      <c r="D3140" s="423">
        <v>13.57</v>
      </c>
      <c r="F3140" s="444" t="str">
        <f t="shared" si="48"/>
        <v>72920</v>
      </c>
    </row>
    <row r="3141" spans="1:6" ht="25.5">
      <c r="A3141" s="389">
        <v>72921</v>
      </c>
      <c r="B3141" s="419" t="s">
        <v>9285</v>
      </c>
      <c r="C3141" s="421" t="s">
        <v>52</v>
      </c>
      <c r="D3141" s="425">
        <v>66.64</v>
      </c>
      <c r="F3141" s="444" t="str">
        <f t="shared" si="48"/>
        <v>72921</v>
      </c>
    </row>
    <row r="3142" spans="1:6">
      <c r="A3142" s="390">
        <v>73964</v>
      </c>
      <c r="B3142" s="418" t="s">
        <v>9286</v>
      </c>
      <c r="C3142" s="420"/>
      <c r="D3142" s="423"/>
      <c r="F3142" s="444" t="str">
        <f t="shared" ref="F3142:F3205" si="49">TRIM(A3142)</f>
        <v>73964</v>
      </c>
    </row>
    <row r="3143" spans="1:6" ht="38.25">
      <c r="A3143" s="424" t="s">
        <v>5142</v>
      </c>
      <c r="B3143" s="419" t="s">
        <v>12483</v>
      </c>
      <c r="C3143" s="421" t="s">
        <v>52</v>
      </c>
      <c r="D3143" s="425">
        <v>33.43</v>
      </c>
      <c r="F3143" s="444" t="str">
        <f t="shared" si="49"/>
        <v>73964/001</v>
      </c>
    </row>
    <row r="3144" spans="1:6" ht="25.5">
      <c r="A3144" s="422" t="s">
        <v>5143</v>
      </c>
      <c r="B3144" s="418" t="s">
        <v>9287</v>
      </c>
      <c r="C3144" s="420" t="s">
        <v>52</v>
      </c>
      <c r="D3144" s="423">
        <v>28.08</v>
      </c>
      <c r="F3144" s="444" t="str">
        <f t="shared" si="49"/>
        <v>73964/002</v>
      </c>
    </row>
    <row r="3145" spans="1:6" ht="25.5">
      <c r="A3145" s="424" t="s">
        <v>5144</v>
      </c>
      <c r="B3145" s="419" t="s">
        <v>3549</v>
      </c>
      <c r="C3145" s="421" t="s">
        <v>52</v>
      </c>
      <c r="D3145" s="425">
        <v>1.68</v>
      </c>
      <c r="F3145" s="444" t="str">
        <f t="shared" si="49"/>
        <v>73964/003</v>
      </c>
    </row>
    <row r="3146" spans="1:6" ht="25.5">
      <c r="A3146" s="422" t="s">
        <v>5145</v>
      </c>
      <c r="B3146" s="418" t="s">
        <v>3550</v>
      </c>
      <c r="C3146" s="420" t="s">
        <v>52</v>
      </c>
      <c r="D3146" s="423">
        <v>23.4</v>
      </c>
      <c r="F3146" s="444" t="str">
        <f t="shared" si="49"/>
        <v>73964/004</v>
      </c>
    </row>
    <row r="3147" spans="1:6" ht="51">
      <c r="A3147" s="424" t="s">
        <v>5146</v>
      </c>
      <c r="B3147" s="419" t="s">
        <v>9288</v>
      </c>
      <c r="C3147" s="421" t="s">
        <v>52</v>
      </c>
      <c r="D3147" s="425">
        <v>7.95</v>
      </c>
      <c r="F3147" s="444" t="str">
        <f t="shared" si="49"/>
        <v>73964/005</v>
      </c>
    </row>
    <row r="3148" spans="1:6">
      <c r="A3148" s="422" t="s">
        <v>4180</v>
      </c>
      <c r="B3148" s="418" t="s">
        <v>9289</v>
      </c>
      <c r="C3148" s="420" t="s">
        <v>52</v>
      </c>
      <c r="D3148" s="423">
        <v>33.43</v>
      </c>
      <c r="F3148" s="444" t="str">
        <f t="shared" si="49"/>
        <v>73964/006</v>
      </c>
    </row>
    <row r="3149" spans="1:6">
      <c r="A3149" s="389">
        <v>74015</v>
      </c>
      <c r="B3149" s="419" t="s">
        <v>9290</v>
      </c>
      <c r="C3149" s="421"/>
      <c r="D3149" s="425"/>
      <c r="F3149" s="444" t="str">
        <f t="shared" si="49"/>
        <v>74015</v>
      </c>
    </row>
    <row r="3150" spans="1:6" ht="25.5">
      <c r="A3150" s="422" t="s">
        <v>5147</v>
      </c>
      <c r="B3150" s="418" t="s">
        <v>9291</v>
      </c>
      <c r="C3150" s="420" t="s">
        <v>52</v>
      </c>
      <c r="D3150" s="423">
        <v>22.17</v>
      </c>
      <c r="F3150" s="444" t="str">
        <f t="shared" si="49"/>
        <v>74015/001</v>
      </c>
    </row>
    <row r="3151" spans="1:6">
      <c r="A3151" s="389">
        <v>76444</v>
      </c>
      <c r="B3151" s="419" t="s">
        <v>9292</v>
      </c>
      <c r="C3151" s="421"/>
      <c r="D3151" s="425"/>
      <c r="F3151" s="444" t="str">
        <f t="shared" si="49"/>
        <v>76444</v>
      </c>
    </row>
    <row r="3152" spans="1:6" ht="25.5">
      <c r="A3152" s="422" t="s">
        <v>5148</v>
      </c>
      <c r="B3152" s="418" t="s">
        <v>9293</v>
      </c>
      <c r="C3152" s="420" t="s">
        <v>52</v>
      </c>
      <c r="D3152" s="423">
        <v>10.039999999999999</v>
      </c>
      <c r="F3152" s="444" t="str">
        <f t="shared" si="49"/>
        <v>76444/001</v>
      </c>
    </row>
    <row r="3153" spans="1:6" ht="38.25">
      <c r="A3153" s="424" t="s">
        <v>5149</v>
      </c>
      <c r="B3153" s="419" t="s">
        <v>9294</v>
      </c>
      <c r="C3153" s="421" t="s">
        <v>52</v>
      </c>
      <c r="D3153" s="425">
        <v>15.83</v>
      </c>
      <c r="F3153" s="444" t="str">
        <f t="shared" si="49"/>
        <v>76444/002</v>
      </c>
    </row>
    <row r="3154" spans="1:6">
      <c r="A3154" s="390">
        <v>79488</v>
      </c>
      <c r="B3154" s="418" t="s">
        <v>3551</v>
      </c>
      <c r="C3154" s="420" t="s">
        <v>52</v>
      </c>
      <c r="D3154" s="423">
        <v>5.48</v>
      </c>
      <c r="F3154" s="444" t="str">
        <f t="shared" si="49"/>
        <v>79488</v>
      </c>
    </row>
    <row r="3155" spans="1:6">
      <c r="A3155" s="389">
        <v>79489</v>
      </c>
      <c r="B3155" s="419" t="s">
        <v>3552</v>
      </c>
      <c r="C3155" s="421" t="s">
        <v>52</v>
      </c>
      <c r="D3155" s="425">
        <v>5.01</v>
      </c>
      <c r="F3155" s="444" t="str">
        <f t="shared" si="49"/>
        <v>79489</v>
      </c>
    </row>
    <row r="3156" spans="1:6">
      <c r="A3156" s="390">
        <v>79490</v>
      </c>
      <c r="B3156" s="418" t="s">
        <v>3553</v>
      </c>
      <c r="C3156" s="420" t="s">
        <v>52</v>
      </c>
      <c r="D3156" s="423">
        <v>1.48</v>
      </c>
      <c r="F3156" s="444" t="str">
        <f t="shared" si="49"/>
        <v>79490</v>
      </c>
    </row>
    <row r="3157" spans="1:6">
      <c r="A3157" s="389">
        <v>79510</v>
      </c>
      <c r="B3157" s="419" t="s">
        <v>9286</v>
      </c>
      <c r="C3157" s="421"/>
      <c r="D3157" s="425"/>
      <c r="F3157" s="444" t="str">
        <f t="shared" si="49"/>
        <v>79510</v>
      </c>
    </row>
    <row r="3158" spans="1:6" ht="25.5">
      <c r="A3158" s="422" t="s">
        <v>5150</v>
      </c>
      <c r="B3158" s="418" t="s">
        <v>3554</v>
      </c>
      <c r="C3158" s="420" t="s">
        <v>52</v>
      </c>
      <c r="D3158" s="423">
        <v>86.61</v>
      </c>
      <c r="F3158" s="444" t="str">
        <f t="shared" si="49"/>
        <v>79510/001</v>
      </c>
    </row>
    <row r="3159" spans="1:6" ht="38.25">
      <c r="A3159" s="424" t="s">
        <v>5151</v>
      </c>
      <c r="B3159" s="419" t="s">
        <v>9295</v>
      </c>
      <c r="C3159" s="421" t="s">
        <v>52</v>
      </c>
      <c r="D3159" s="425">
        <v>93.52</v>
      </c>
      <c r="F3159" s="444" t="str">
        <f t="shared" si="49"/>
        <v>79510/002</v>
      </c>
    </row>
    <row r="3160" spans="1:6" ht="25.5">
      <c r="A3160" s="390">
        <v>83345</v>
      </c>
      <c r="B3160" s="418" t="s">
        <v>3555</v>
      </c>
      <c r="C3160" s="420" t="s">
        <v>52</v>
      </c>
      <c r="D3160" s="423">
        <v>67.349999999999994</v>
      </c>
      <c r="F3160" s="444" t="str">
        <f t="shared" si="49"/>
        <v>83345</v>
      </c>
    </row>
    <row r="3161" spans="1:6" ht="25.5">
      <c r="A3161" s="389">
        <v>83346</v>
      </c>
      <c r="B3161" s="419" t="s">
        <v>3556</v>
      </c>
      <c r="C3161" s="421" t="s">
        <v>52</v>
      </c>
      <c r="D3161" s="425">
        <v>0.77</v>
      </c>
      <c r="F3161" s="444" t="str">
        <f t="shared" si="49"/>
        <v>83346</v>
      </c>
    </row>
    <row r="3162" spans="1:6" ht="38.25">
      <c r="A3162" s="390">
        <v>83441</v>
      </c>
      <c r="B3162" s="418" t="s">
        <v>9296</v>
      </c>
      <c r="C3162" s="420" t="s">
        <v>52</v>
      </c>
      <c r="D3162" s="423">
        <v>39.01</v>
      </c>
      <c r="F3162" s="444" t="str">
        <f t="shared" si="49"/>
        <v>83441</v>
      </c>
    </row>
    <row r="3163" spans="1:6">
      <c r="A3163" s="389">
        <v>22</v>
      </c>
      <c r="B3163" s="419" t="s">
        <v>3557</v>
      </c>
      <c r="C3163" s="421"/>
      <c r="D3163" s="425"/>
      <c r="F3163" s="444" t="str">
        <f t="shared" si="49"/>
        <v>22</v>
      </c>
    </row>
    <row r="3164" spans="1:6" ht="51">
      <c r="A3164" s="390">
        <v>72818</v>
      </c>
      <c r="B3164" s="418" t="s">
        <v>9297</v>
      </c>
      <c r="C3164" s="420" t="s">
        <v>52</v>
      </c>
      <c r="D3164" s="423">
        <v>4.3600000000000003</v>
      </c>
      <c r="F3164" s="444" t="str">
        <f t="shared" si="49"/>
        <v>72818</v>
      </c>
    </row>
    <row r="3165" spans="1:6" ht="51">
      <c r="A3165" s="389">
        <v>72821</v>
      </c>
      <c r="B3165" s="419" t="s">
        <v>9298</v>
      </c>
      <c r="C3165" s="421" t="s">
        <v>52</v>
      </c>
      <c r="D3165" s="425">
        <v>4.45</v>
      </c>
      <c r="F3165" s="444" t="str">
        <f t="shared" si="49"/>
        <v>72821</v>
      </c>
    </row>
    <row r="3166" spans="1:6" ht="51">
      <c r="A3166" s="390">
        <v>72822</v>
      </c>
      <c r="B3166" s="418" t="s">
        <v>9299</v>
      </c>
      <c r="C3166" s="420" t="s">
        <v>52</v>
      </c>
      <c r="D3166" s="423">
        <v>4.53</v>
      </c>
      <c r="F3166" s="444" t="str">
        <f t="shared" si="49"/>
        <v>72822</v>
      </c>
    </row>
    <row r="3167" spans="1:6" ht="51">
      <c r="A3167" s="389">
        <v>72823</v>
      </c>
      <c r="B3167" s="419" t="s">
        <v>9300</v>
      </c>
      <c r="C3167" s="421" t="s">
        <v>52</v>
      </c>
      <c r="D3167" s="425">
        <v>4.5999999999999996</v>
      </c>
      <c r="F3167" s="444" t="str">
        <f t="shared" si="49"/>
        <v>72823</v>
      </c>
    </row>
    <row r="3168" spans="1:6" ht="51">
      <c r="A3168" s="390">
        <v>72824</v>
      </c>
      <c r="B3168" s="418" t="s">
        <v>9301</v>
      </c>
      <c r="C3168" s="420" t="s">
        <v>52</v>
      </c>
      <c r="D3168" s="423">
        <v>4.74</v>
      </c>
      <c r="F3168" s="444" t="str">
        <f t="shared" si="49"/>
        <v>72824</v>
      </c>
    </row>
    <row r="3169" spans="1:6" ht="51">
      <c r="A3169" s="389">
        <v>72825</v>
      </c>
      <c r="B3169" s="419" t="s">
        <v>9302</v>
      </c>
      <c r="C3169" s="421" t="s">
        <v>52</v>
      </c>
      <c r="D3169" s="425">
        <v>4.07</v>
      </c>
      <c r="F3169" s="444" t="str">
        <f t="shared" si="49"/>
        <v>72825</v>
      </c>
    </row>
    <row r="3170" spans="1:6" ht="51">
      <c r="A3170" s="390">
        <v>72826</v>
      </c>
      <c r="B3170" s="418" t="s">
        <v>9303</v>
      </c>
      <c r="C3170" s="420" t="s">
        <v>52</v>
      </c>
      <c r="D3170" s="423">
        <v>4.1399999999999997</v>
      </c>
      <c r="F3170" s="444" t="str">
        <f t="shared" si="49"/>
        <v>72826</v>
      </c>
    </row>
    <row r="3171" spans="1:6" ht="51">
      <c r="A3171" s="389">
        <v>72827</v>
      </c>
      <c r="B3171" s="419" t="s">
        <v>9304</v>
      </c>
      <c r="C3171" s="421" t="s">
        <v>52</v>
      </c>
      <c r="D3171" s="425">
        <v>4.22</v>
      </c>
      <c r="F3171" s="444" t="str">
        <f t="shared" si="49"/>
        <v>72827</v>
      </c>
    </row>
    <row r="3172" spans="1:6" ht="51">
      <c r="A3172" s="390">
        <v>72828</v>
      </c>
      <c r="B3172" s="418" t="s">
        <v>9305</v>
      </c>
      <c r="C3172" s="420" t="s">
        <v>52</v>
      </c>
      <c r="D3172" s="423">
        <v>4.3</v>
      </c>
      <c r="F3172" s="444" t="str">
        <f t="shared" si="49"/>
        <v>72828</v>
      </c>
    </row>
    <row r="3173" spans="1:6" ht="51">
      <c r="A3173" s="389">
        <v>72829</v>
      </c>
      <c r="B3173" s="419" t="s">
        <v>9306</v>
      </c>
      <c r="C3173" s="421" t="s">
        <v>52</v>
      </c>
      <c r="D3173" s="425">
        <v>4.4000000000000004</v>
      </c>
      <c r="F3173" s="444" t="str">
        <f t="shared" si="49"/>
        <v>72829</v>
      </c>
    </row>
    <row r="3174" spans="1:6" ht="51">
      <c r="A3174" s="390">
        <v>72832</v>
      </c>
      <c r="B3174" s="418" t="s">
        <v>9307</v>
      </c>
      <c r="C3174" s="420" t="s">
        <v>52</v>
      </c>
      <c r="D3174" s="423">
        <v>3.84</v>
      </c>
      <c r="F3174" s="444" t="str">
        <f t="shared" si="49"/>
        <v>72832</v>
      </c>
    </row>
    <row r="3175" spans="1:6" ht="51">
      <c r="A3175" s="389">
        <v>72833</v>
      </c>
      <c r="B3175" s="419" t="s">
        <v>9308</v>
      </c>
      <c r="C3175" s="421" t="s">
        <v>52</v>
      </c>
      <c r="D3175" s="425">
        <v>3.91</v>
      </c>
      <c r="F3175" s="444" t="str">
        <f t="shared" si="49"/>
        <v>72833</v>
      </c>
    </row>
    <row r="3176" spans="1:6" ht="51">
      <c r="A3176" s="390">
        <v>72834</v>
      </c>
      <c r="B3176" s="418" t="s">
        <v>9309</v>
      </c>
      <c r="C3176" s="420" t="s">
        <v>52</v>
      </c>
      <c r="D3176" s="423">
        <v>3.98</v>
      </c>
      <c r="F3176" s="444" t="str">
        <f t="shared" si="49"/>
        <v>72834</v>
      </c>
    </row>
    <row r="3177" spans="1:6" ht="51">
      <c r="A3177" s="389">
        <v>72835</v>
      </c>
      <c r="B3177" s="419" t="s">
        <v>9310</v>
      </c>
      <c r="C3177" s="421" t="s">
        <v>52</v>
      </c>
      <c r="D3177" s="425">
        <v>4.05</v>
      </c>
      <c r="F3177" s="444" t="str">
        <f t="shared" si="49"/>
        <v>72835</v>
      </c>
    </row>
    <row r="3178" spans="1:6" ht="51">
      <c r="A3178" s="390">
        <v>72836</v>
      </c>
      <c r="B3178" s="418" t="s">
        <v>9311</v>
      </c>
      <c r="C3178" s="420" t="s">
        <v>52</v>
      </c>
      <c r="D3178" s="423">
        <v>4.13</v>
      </c>
      <c r="F3178" s="444" t="str">
        <f t="shared" si="49"/>
        <v>72836</v>
      </c>
    </row>
    <row r="3179" spans="1:6" ht="25.5">
      <c r="A3179" s="389">
        <v>72838</v>
      </c>
      <c r="B3179" s="419" t="s">
        <v>9312</v>
      </c>
      <c r="C3179" s="421" t="s">
        <v>3558</v>
      </c>
      <c r="D3179" s="425">
        <v>0.67</v>
      </c>
      <c r="F3179" s="444" t="str">
        <f t="shared" si="49"/>
        <v>72838</v>
      </c>
    </row>
    <row r="3180" spans="1:6" ht="25.5">
      <c r="A3180" s="390">
        <v>72839</v>
      </c>
      <c r="B3180" s="418" t="s">
        <v>9313</v>
      </c>
      <c r="C3180" s="420" t="s">
        <v>3558</v>
      </c>
      <c r="D3180" s="423">
        <v>0.54</v>
      </c>
      <c r="F3180" s="444" t="str">
        <f t="shared" si="49"/>
        <v>72839</v>
      </c>
    </row>
    <row r="3181" spans="1:6" ht="25.5">
      <c r="A3181" s="389">
        <v>72840</v>
      </c>
      <c r="B3181" s="419" t="s">
        <v>3559</v>
      </c>
      <c r="C3181" s="421" t="s">
        <v>3558</v>
      </c>
      <c r="D3181" s="425">
        <v>0.45</v>
      </c>
      <c r="F3181" s="444" t="str">
        <f t="shared" si="49"/>
        <v>72840</v>
      </c>
    </row>
    <row r="3182" spans="1:6" ht="25.5">
      <c r="A3182" s="390">
        <v>72841</v>
      </c>
      <c r="B3182" s="418" t="s">
        <v>9314</v>
      </c>
      <c r="C3182" s="420" t="s">
        <v>3558</v>
      </c>
      <c r="D3182" s="423">
        <v>0.77</v>
      </c>
      <c r="F3182" s="444" t="str">
        <f t="shared" si="49"/>
        <v>72841</v>
      </c>
    </row>
    <row r="3183" spans="1:6" ht="25.5">
      <c r="A3183" s="389">
        <v>72842</v>
      </c>
      <c r="B3183" s="419" t="s">
        <v>9315</v>
      </c>
      <c r="C3183" s="421" t="s">
        <v>3558</v>
      </c>
      <c r="D3183" s="425">
        <v>0.62</v>
      </c>
      <c r="F3183" s="444" t="str">
        <f t="shared" si="49"/>
        <v>72842</v>
      </c>
    </row>
    <row r="3184" spans="1:6" ht="25.5">
      <c r="A3184" s="390">
        <v>72843</v>
      </c>
      <c r="B3184" s="418" t="s">
        <v>3560</v>
      </c>
      <c r="C3184" s="420" t="s">
        <v>3558</v>
      </c>
      <c r="D3184" s="423">
        <v>0.51</v>
      </c>
      <c r="F3184" s="444" t="str">
        <f t="shared" si="49"/>
        <v>72843</v>
      </c>
    </row>
    <row r="3185" spans="1:6" ht="38.25">
      <c r="A3185" s="389">
        <v>72844</v>
      </c>
      <c r="B3185" s="419" t="s">
        <v>9316</v>
      </c>
      <c r="C3185" s="421" t="s">
        <v>2702</v>
      </c>
      <c r="D3185" s="425">
        <v>0.54</v>
      </c>
      <c r="F3185" s="444" t="str">
        <f t="shared" si="49"/>
        <v>72844</v>
      </c>
    </row>
    <row r="3186" spans="1:6" ht="38.25">
      <c r="A3186" s="390">
        <v>72845</v>
      </c>
      <c r="B3186" s="418" t="s">
        <v>12484</v>
      </c>
      <c r="C3186" s="420" t="s">
        <v>2702</v>
      </c>
      <c r="D3186" s="423">
        <v>3.23</v>
      </c>
      <c r="F3186" s="444" t="str">
        <f t="shared" si="49"/>
        <v>72845</v>
      </c>
    </row>
    <row r="3187" spans="1:6" ht="38.25">
      <c r="A3187" s="389">
        <v>72846</v>
      </c>
      <c r="B3187" s="419" t="s">
        <v>9317</v>
      </c>
      <c r="C3187" s="421" t="s">
        <v>2702</v>
      </c>
      <c r="D3187" s="425">
        <v>2.67</v>
      </c>
      <c r="F3187" s="444" t="str">
        <f t="shared" si="49"/>
        <v>72846</v>
      </c>
    </row>
    <row r="3188" spans="1:6" ht="25.5">
      <c r="A3188" s="390">
        <v>72847</v>
      </c>
      <c r="B3188" s="418" t="s">
        <v>9318</v>
      </c>
      <c r="C3188" s="420" t="s">
        <v>2702</v>
      </c>
      <c r="D3188" s="423">
        <v>5.75</v>
      </c>
      <c r="F3188" s="444" t="str">
        <f t="shared" si="49"/>
        <v>72847</v>
      </c>
    </row>
    <row r="3189" spans="1:6" ht="25.5">
      <c r="A3189" s="389">
        <v>72848</v>
      </c>
      <c r="B3189" s="419" t="s">
        <v>9319</v>
      </c>
      <c r="C3189" s="421" t="s">
        <v>2702</v>
      </c>
      <c r="D3189" s="425">
        <v>1.43</v>
      </c>
      <c r="F3189" s="444" t="str">
        <f t="shared" si="49"/>
        <v>72848</v>
      </c>
    </row>
    <row r="3190" spans="1:6" ht="38.25">
      <c r="A3190" s="390">
        <v>72849</v>
      </c>
      <c r="B3190" s="418" t="s">
        <v>9320</v>
      </c>
      <c r="C3190" s="420" t="s">
        <v>2702</v>
      </c>
      <c r="D3190" s="423">
        <v>1.84</v>
      </c>
      <c r="F3190" s="444" t="str">
        <f t="shared" si="49"/>
        <v>72849</v>
      </c>
    </row>
    <row r="3191" spans="1:6" ht="38.25">
      <c r="A3191" s="389">
        <v>72850</v>
      </c>
      <c r="B3191" s="419" t="s">
        <v>9321</v>
      </c>
      <c r="C3191" s="421" t="s">
        <v>2702</v>
      </c>
      <c r="D3191" s="425">
        <v>8.43</v>
      </c>
      <c r="F3191" s="444" t="str">
        <f t="shared" si="49"/>
        <v>72850</v>
      </c>
    </row>
    <row r="3192" spans="1:6" ht="25.5">
      <c r="A3192" s="390">
        <v>72851</v>
      </c>
      <c r="B3192" s="418" t="s">
        <v>9322</v>
      </c>
      <c r="C3192" s="420" t="s">
        <v>52</v>
      </c>
      <c r="D3192" s="423">
        <v>2.62</v>
      </c>
      <c r="F3192" s="444" t="str">
        <f t="shared" si="49"/>
        <v>72851</v>
      </c>
    </row>
    <row r="3193" spans="1:6" ht="25.5">
      <c r="A3193" s="389">
        <v>72852</v>
      </c>
      <c r="B3193" s="419" t="s">
        <v>9323</v>
      </c>
      <c r="C3193" s="421" t="s">
        <v>52</v>
      </c>
      <c r="D3193" s="425">
        <v>2.69</v>
      </c>
      <c r="F3193" s="444" t="str">
        <f t="shared" si="49"/>
        <v>72852</v>
      </c>
    </row>
    <row r="3194" spans="1:6" ht="25.5">
      <c r="A3194" s="390">
        <v>72853</v>
      </c>
      <c r="B3194" s="418" t="s">
        <v>9324</v>
      </c>
      <c r="C3194" s="420" t="s">
        <v>52</v>
      </c>
      <c r="D3194" s="423">
        <v>2.76</v>
      </c>
      <c r="F3194" s="444" t="str">
        <f t="shared" si="49"/>
        <v>72853</v>
      </c>
    </row>
    <row r="3195" spans="1:6" ht="25.5">
      <c r="A3195" s="389">
        <v>72854</v>
      </c>
      <c r="B3195" s="419" t="s">
        <v>9325</v>
      </c>
      <c r="C3195" s="421" t="s">
        <v>52</v>
      </c>
      <c r="D3195" s="425">
        <v>2.84</v>
      </c>
      <c r="F3195" s="444" t="str">
        <f t="shared" si="49"/>
        <v>72854</v>
      </c>
    </row>
    <row r="3196" spans="1:6" ht="25.5">
      <c r="A3196" s="390">
        <v>72855</v>
      </c>
      <c r="B3196" s="418" t="s">
        <v>9326</v>
      </c>
      <c r="C3196" s="420" t="s">
        <v>52</v>
      </c>
      <c r="D3196" s="423">
        <v>2.92</v>
      </c>
      <c r="F3196" s="444" t="str">
        <f t="shared" si="49"/>
        <v>72855</v>
      </c>
    </row>
    <row r="3197" spans="1:6" ht="25.5">
      <c r="A3197" s="389">
        <v>72856</v>
      </c>
      <c r="B3197" s="419" t="s">
        <v>9327</v>
      </c>
      <c r="C3197" s="421" t="s">
        <v>3561</v>
      </c>
      <c r="D3197" s="425">
        <v>1.27</v>
      </c>
      <c r="F3197" s="444" t="str">
        <f t="shared" si="49"/>
        <v>72856</v>
      </c>
    </row>
    <row r="3198" spans="1:6" ht="38.25">
      <c r="A3198" s="390">
        <v>72857</v>
      </c>
      <c r="B3198" s="418" t="s">
        <v>9328</v>
      </c>
      <c r="C3198" s="420" t="s">
        <v>52</v>
      </c>
      <c r="D3198" s="423">
        <v>2.33</v>
      </c>
      <c r="F3198" s="444" t="str">
        <f t="shared" si="49"/>
        <v>72857</v>
      </c>
    </row>
    <row r="3199" spans="1:6" ht="38.25">
      <c r="A3199" s="389">
        <v>72858</v>
      </c>
      <c r="B3199" s="419" t="s">
        <v>9329</v>
      </c>
      <c r="C3199" s="421" t="s">
        <v>52</v>
      </c>
      <c r="D3199" s="425">
        <v>2.39</v>
      </c>
      <c r="F3199" s="444" t="str">
        <f t="shared" si="49"/>
        <v>72858</v>
      </c>
    </row>
    <row r="3200" spans="1:6" ht="38.25">
      <c r="A3200" s="390">
        <v>72859</v>
      </c>
      <c r="B3200" s="418" t="s">
        <v>9330</v>
      </c>
      <c r="C3200" s="420" t="s">
        <v>52</v>
      </c>
      <c r="D3200" s="423">
        <v>2.46</v>
      </c>
      <c r="F3200" s="444" t="str">
        <f t="shared" si="49"/>
        <v>72859</v>
      </c>
    </row>
    <row r="3201" spans="1:6" ht="38.25">
      <c r="A3201" s="389">
        <v>72860</v>
      </c>
      <c r="B3201" s="419" t="s">
        <v>9331</v>
      </c>
      <c r="C3201" s="421" t="s">
        <v>52</v>
      </c>
      <c r="D3201" s="425">
        <v>2.5299999999999998</v>
      </c>
      <c r="F3201" s="444" t="str">
        <f t="shared" si="49"/>
        <v>72860</v>
      </c>
    </row>
    <row r="3202" spans="1:6" ht="38.25">
      <c r="A3202" s="390">
        <v>72874</v>
      </c>
      <c r="B3202" s="418" t="s">
        <v>9332</v>
      </c>
      <c r="C3202" s="420" t="s">
        <v>52</v>
      </c>
      <c r="D3202" s="423">
        <v>2.6</v>
      </c>
      <c r="F3202" s="444" t="str">
        <f t="shared" si="49"/>
        <v>72874</v>
      </c>
    </row>
    <row r="3203" spans="1:6" ht="25.5">
      <c r="A3203" s="389">
        <v>72875</v>
      </c>
      <c r="B3203" s="419" t="s">
        <v>9333</v>
      </c>
      <c r="C3203" s="421" t="s">
        <v>3561</v>
      </c>
      <c r="D3203" s="425">
        <v>1.1399999999999999</v>
      </c>
      <c r="F3203" s="444" t="str">
        <f t="shared" si="49"/>
        <v>72875</v>
      </c>
    </row>
    <row r="3204" spans="1:6" ht="25.5">
      <c r="A3204" s="390">
        <v>72876</v>
      </c>
      <c r="B3204" s="418" t="s">
        <v>9334</v>
      </c>
      <c r="C3204" s="420" t="s">
        <v>52</v>
      </c>
      <c r="D3204" s="423">
        <v>2.09</v>
      </c>
      <c r="F3204" s="444" t="str">
        <f t="shared" si="49"/>
        <v>72876</v>
      </c>
    </row>
    <row r="3205" spans="1:6" ht="25.5">
      <c r="A3205" s="389">
        <v>72877</v>
      </c>
      <c r="B3205" s="419" t="s">
        <v>9335</v>
      </c>
      <c r="C3205" s="421" t="s">
        <v>52</v>
      </c>
      <c r="D3205" s="425">
        <v>2.15</v>
      </c>
      <c r="F3205" s="444" t="str">
        <f t="shared" si="49"/>
        <v>72877</v>
      </c>
    </row>
    <row r="3206" spans="1:6" ht="25.5">
      <c r="A3206" s="390">
        <v>72878</v>
      </c>
      <c r="B3206" s="418" t="s">
        <v>9336</v>
      </c>
      <c r="C3206" s="420" t="s">
        <v>52</v>
      </c>
      <c r="D3206" s="423">
        <v>2.21</v>
      </c>
      <c r="F3206" s="444" t="str">
        <f t="shared" ref="F3206:F3269" si="50">TRIM(A3206)</f>
        <v>72878</v>
      </c>
    </row>
    <row r="3207" spans="1:6" ht="25.5">
      <c r="A3207" s="389">
        <v>72879</v>
      </c>
      <c r="B3207" s="419" t="s">
        <v>9337</v>
      </c>
      <c r="C3207" s="421" t="s">
        <v>52</v>
      </c>
      <c r="D3207" s="425">
        <v>2.2799999999999998</v>
      </c>
      <c r="F3207" s="444" t="str">
        <f t="shared" si="50"/>
        <v>72879</v>
      </c>
    </row>
    <row r="3208" spans="1:6" ht="25.5">
      <c r="A3208" s="390">
        <v>72880</v>
      </c>
      <c r="B3208" s="418" t="s">
        <v>9338</v>
      </c>
      <c r="C3208" s="420" t="s">
        <v>52</v>
      </c>
      <c r="D3208" s="423">
        <v>2.33</v>
      </c>
      <c r="F3208" s="444" t="str">
        <f t="shared" si="50"/>
        <v>72880</v>
      </c>
    </row>
    <row r="3209" spans="1:6" ht="38.25">
      <c r="A3209" s="389">
        <v>72881</v>
      </c>
      <c r="B3209" s="419" t="s">
        <v>9339</v>
      </c>
      <c r="C3209" s="421" t="s">
        <v>3561</v>
      </c>
      <c r="D3209" s="425">
        <v>1.02</v>
      </c>
      <c r="F3209" s="444" t="str">
        <f t="shared" si="50"/>
        <v>72881</v>
      </c>
    </row>
    <row r="3210" spans="1:6" ht="25.5">
      <c r="A3210" s="390">
        <v>72882</v>
      </c>
      <c r="B3210" s="418" t="s">
        <v>9312</v>
      </c>
      <c r="C3210" s="420" t="s">
        <v>3561</v>
      </c>
      <c r="D3210" s="423">
        <v>1</v>
      </c>
      <c r="F3210" s="444" t="str">
        <f t="shared" si="50"/>
        <v>72882</v>
      </c>
    </row>
    <row r="3211" spans="1:6" ht="25.5">
      <c r="A3211" s="389">
        <v>72883</v>
      </c>
      <c r="B3211" s="419" t="s">
        <v>9313</v>
      </c>
      <c r="C3211" s="421" t="s">
        <v>3561</v>
      </c>
      <c r="D3211" s="425">
        <v>0.8</v>
      </c>
      <c r="F3211" s="444" t="str">
        <f t="shared" si="50"/>
        <v>72883</v>
      </c>
    </row>
    <row r="3212" spans="1:6" ht="25.5">
      <c r="A3212" s="390">
        <v>72884</v>
      </c>
      <c r="B3212" s="418" t="s">
        <v>3559</v>
      </c>
      <c r="C3212" s="420" t="s">
        <v>3561</v>
      </c>
      <c r="D3212" s="423">
        <v>0.67</v>
      </c>
      <c r="F3212" s="444" t="str">
        <f t="shared" si="50"/>
        <v>72884</v>
      </c>
    </row>
    <row r="3213" spans="1:6" ht="25.5">
      <c r="A3213" s="389">
        <v>72885</v>
      </c>
      <c r="B3213" s="419" t="s">
        <v>9314</v>
      </c>
      <c r="C3213" s="421" t="s">
        <v>3561</v>
      </c>
      <c r="D3213" s="425">
        <v>1.1499999999999999</v>
      </c>
      <c r="F3213" s="444" t="str">
        <f t="shared" si="50"/>
        <v>72885</v>
      </c>
    </row>
    <row r="3214" spans="1:6" ht="25.5">
      <c r="A3214" s="390">
        <v>72886</v>
      </c>
      <c r="B3214" s="418" t="s">
        <v>9315</v>
      </c>
      <c r="C3214" s="420" t="s">
        <v>3561</v>
      </c>
      <c r="D3214" s="423">
        <v>0.92</v>
      </c>
      <c r="F3214" s="444" t="str">
        <f t="shared" si="50"/>
        <v>72886</v>
      </c>
    </row>
    <row r="3215" spans="1:6" ht="25.5">
      <c r="A3215" s="389">
        <v>72887</v>
      </c>
      <c r="B3215" s="419" t="s">
        <v>3560</v>
      </c>
      <c r="C3215" s="421" t="s">
        <v>3561</v>
      </c>
      <c r="D3215" s="425">
        <v>0.77</v>
      </c>
      <c r="F3215" s="444" t="str">
        <f t="shared" si="50"/>
        <v>72887</v>
      </c>
    </row>
    <row r="3216" spans="1:6" ht="38.25">
      <c r="A3216" s="390">
        <v>72888</v>
      </c>
      <c r="B3216" s="418" t="s">
        <v>9316</v>
      </c>
      <c r="C3216" s="420" t="s">
        <v>52</v>
      </c>
      <c r="D3216" s="423">
        <v>0.8</v>
      </c>
      <c r="F3216" s="444" t="str">
        <f t="shared" si="50"/>
        <v>72888</v>
      </c>
    </row>
    <row r="3217" spans="1:6" ht="38.25">
      <c r="A3217" s="389">
        <v>72890</v>
      </c>
      <c r="B3217" s="419" t="s">
        <v>12485</v>
      </c>
      <c r="C3217" s="421" t="s">
        <v>52</v>
      </c>
      <c r="D3217" s="425">
        <v>4.8600000000000003</v>
      </c>
      <c r="F3217" s="444" t="str">
        <f t="shared" si="50"/>
        <v>72890</v>
      </c>
    </row>
    <row r="3218" spans="1:6" ht="38.25">
      <c r="A3218" s="390">
        <v>72891</v>
      </c>
      <c r="B3218" s="418" t="s">
        <v>9340</v>
      </c>
      <c r="C3218" s="420" t="s">
        <v>52</v>
      </c>
      <c r="D3218" s="423">
        <v>4</v>
      </c>
      <c r="F3218" s="444" t="str">
        <f t="shared" si="50"/>
        <v>72891</v>
      </c>
    </row>
    <row r="3219" spans="1:6" ht="38.25">
      <c r="A3219" s="389">
        <v>72892</v>
      </c>
      <c r="B3219" s="419" t="s">
        <v>9341</v>
      </c>
      <c r="C3219" s="421" t="s">
        <v>52</v>
      </c>
      <c r="D3219" s="425">
        <v>8.6300000000000008</v>
      </c>
      <c r="F3219" s="444" t="str">
        <f t="shared" si="50"/>
        <v>72892</v>
      </c>
    </row>
    <row r="3220" spans="1:6" ht="38.25">
      <c r="A3220" s="390">
        <v>72893</v>
      </c>
      <c r="B3220" s="418" t="s">
        <v>9342</v>
      </c>
      <c r="C3220" s="420" t="s">
        <v>52</v>
      </c>
      <c r="D3220" s="423">
        <v>2.15</v>
      </c>
      <c r="F3220" s="444" t="str">
        <f t="shared" si="50"/>
        <v>72893</v>
      </c>
    </row>
    <row r="3221" spans="1:6" ht="38.25">
      <c r="A3221" s="389">
        <v>72894</v>
      </c>
      <c r="B3221" s="419" t="s">
        <v>9343</v>
      </c>
      <c r="C3221" s="421" t="s">
        <v>52</v>
      </c>
      <c r="D3221" s="425">
        <v>2.76</v>
      </c>
      <c r="F3221" s="444" t="str">
        <f t="shared" si="50"/>
        <v>72894</v>
      </c>
    </row>
    <row r="3222" spans="1:6" ht="38.25">
      <c r="A3222" s="390">
        <v>72895</v>
      </c>
      <c r="B3222" s="418" t="s">
        <v>9344</v>
      </c>
      <c r="C3222" s="420" t="s">
        <v>52</v>
      </c>
      <c r="D3222" s="423">
        <v>14.56</v>
      </c>
      <c r="F3222" s="444" t="str">
        <f t="shared" si="50"/>
        <v>72895</v>
      </c>
    </row>
    <row r="3223" spans="1:6" ht="25.5">
      <c r="A3223" s="389">
        <v>72896</v>
      </c>
      <c r="B3223" s="419" t="s">
        <v>3562</v>
      </c>
      <c r="C3223" s="421" t="s">
        <v>52</v>
      </c>
      <c r="D3223" s="425">
        <v>13.71</v>
      </c>
      <c r="F3223" s="444" t="str">
        <f t="shared" si="50"/>
        <v>72896</v>
      </c>
    </row>
    <row r="3224" spans="1:6" ht="25.5">
      <c r="A3224" s="390">
        <v>72897</v>
      </c>
      <c r="B3224" s="418" t="s">
        <v>3563</v>
      </c>
      <c r="C3224" s="420" t="s">
        <v>52</v>
      </c>
      <c r="D3224" s="423">
        <v>16.579999999999998</v>
      </c>
      <c r="F3224" s="444" t="str">
        <f t="shared" si="50"/>
        <v>72897</v>
      </c>
    </row>
    <row r="3225" spans="1:6" ht="25.5">
      <c r="A3225" s="389">
        <v>72898</v>
      </c>
      <c r="B3225" s="419" t="s">
        <v>3564</v>
      </c>
      <c r="C3225" s="421" t="s">
        <v>52</v>
      </c>
      <c r="D3225" s="425">
        <v>0.8</v>
      </c>
      <c r="F3225" s="444" t="str">
        <f t="shared" si="50"/>
        <v>72898</v>
      </c>
    </row>
    <row r="3226" spans="1:6" ht="38.25">
      <c r="A3226" s="390">
        <v>72899</v>
      </c>
      <c r="B3226" s="418" t="s">
        <v>9345</v>
      </c>
      <c r="C3226" s="420" t="s">
        <v>52</v>
      </c>
      <c r="D3226" s="423">
        <v>3.76</v>
      </c>
      <c r="F3226" s="444" t="str">
        <f t="shared" si="50"/>
        <v>72899</v>
      </c>
    </row>
    <row r="3227" spans="1:6" ht="38.25">
      <c r="A3227" s="389">
        <v>72900</v>
      </c>
      <c r="B3227" s="419" t="s">
        <v>9346</v>
      </c>
      <c r="C3227" s="421" t="s">
        <v>52</v>
      </c>
      <c r="D3227" s="425">
        <v>4.1399999999999997</v>
      </c>
      <c r="F3227" s="444" t="str">
        <f t="shared" si="50"/>
        <v>72900</v>
      </c>
    </row>
    <row r="3228" spans="1:6">
      <c r="A3228" s="390">
        <v>74010</v>
      </c>
      <c r="B3228" s="418" t="s">
        <v>9347</v>
      </c>
      <c r="C3228" s="420"/>
      <c r="D3228" s="423"/>
      <c r="F3228" s="444" t="str">
        <f t="shared" si="50"/>
        <v>74010</v>
      </c>
    </row>
    <row r="3229" spans="1:6" ht="38.25">
      <c r="A3229" s="424" t="s">
        <v>5152</v>
      </c>
      <c r="B3229" s="419" t="s">
        <v>9348</v>
      </c>
      <c r="C3229" s="421" t="s">
        <v>52</v>
      </c>
      <c r="D3229" s="425">
        <v>1.06</v>
      </c>
      <c r="F3229" s="444" t="str">
        <f t="shared" si="50"/>
        <v>74010/001</v>
      </c>
    </row>
    <row r="3230" spans="1:6">
      <c r="A3230" s="390">
        <v>74241</v>
      </c>
      <c r="B3230" s="418" t="s">
        <v>9349</v>
      </c>
      <c r="C3230" s="420"/>
      <c r="D3230" s="423"/>
      <c r="F3230" s="444" t="str">
        <f t="shared" si="50"/>
        <v>74241</v>
      </c>
    </row>
    <row r="3231" spans="1:6" ht="25.5">
      <c r="A3231" s="424" t="s">
        <v>5153</v>
      </c>
      <c r="B3231" s="419" t="s">
        <v>9350</v>
      </c>
      <c r="C3231" s="421" t="s">
        <v>52</v>
      </c>
      <c r="D3231" s="425">
        <v>2.97</v>
      </c>
      <c r="F3231" s="444" t="str">
        <f t="shared" si="50"/>
        <v>74241/001</v>
      </c>
    </row>
    <row r="3232" spans="1:6">
      <c r="A3232" s="390">
        <v>74255</v>
      </c>
      <c r="B3232" s="418" t="s">
        <v>9351</v>
      </c>
      <c r="C3232" s="420"/>
      <c r="D3232" s="423"/>
      <c r="F3232" s="444" t="str">
        <f t="shared" si="50"/>
        <v>74255</v>
      </c>
    </row>
    <row r="3233" spans="1:6" ht="38.25">
      <c r="A3233" s="424" t="s">
        <v>5154</v>
      </c>
      <c r="B3233" s="419" t="s">
        <v>9352</v>
      </c>
      <c r="C3233" s="421" t="s">
        <v>52</v>
      </c>
      <c r="D3233" s="425">
        <v>6.68</v>
      </c>
      <c r="F3233" s="444" t="str">
        <f t="shared" si="50"/>
        <v>74255/001</v>
      </c>
    </row>
    <row r="3234" spans="1:6" ht="38.25">
      <c r="A3234" s="422" t="s">
        <v>5155</v>
      </c>
      <c r="B3234" s="418" t="s">
        <v>12486</v>
      </c>
      <c r="C3234" s="420" t="s">
        <v>52</v>
      </c>
      <c r="D3234" s="423">
        <v>21.18</v>
      </c>
      <c r="F3234" s="444" t="str">
        <f t="shared" si="50"/>
        <v>74255/003</v>
      </c>
    </row>
    <row r="3235" spans="1:6">
      <c r="A3235" s="389">
        <v>79492</v>
      </c>
      <c r="B3235" s="419" t="s">
        <v>9353</v>
      </c>
      <c r="C3235" s="421" t="s">
        <v>52</v>
      </c>
      <c r="D3235" s="425">
        <v>21.85</v>
      </c>
      <c r="F3235" s="444" t="str">
        <f t="shared" si="50"/>
        <v>79492</v>
      </c>
    </row>
    <row r="3236" spans="1:6">
      <c r="A3236" s="390">
        <v>83356</v>
      </c>
      <c r="B3236" s="418" t="s">
        <v>3565</v>
      </c>
      <c r="C3236" s="420" t="s">
        <v>3561</v>
      </c>
      <c r="D3236" s="423">
        <v>0.65</v>
      </c>
      <c r="F3236" s="444" t="str">
        <f t="shared" si="50"/>
        <v>83356</v>
      </c>
    </row>
    <row r="3237" spans="1:6" ht="25.5">
      <c r="A3237" s="389">
        <v>83357</v>
      </c>
      <c r="B3237" s="419" t="s">
        <v>4361</v>
      </c>
      <c r="C3237" s="421" t="s">
        <v>3561</v>
      </c>
      <c r="D3237" s="425">
        <v>0.83</v>
      </c>
      <c r="F3237" s="444" t="str">
        <f t="shared" si="50"/>
        <v>83357</v>
      </c>
    </row>
    <row r="3238" spans="1:6" ht="25.5">
      <c r="A3238" s="390">
        <v>83358</v>
      </c>
      <c r="B3238" s="418" t="s">
        <v>3566</v>
      </c>
      <c r="C3238" s="420" t="s">
        <v>3561</v>
      </c>
      <c r="D3238" s="423">
        <v>1.35</v>
      </c>
      <c r="F3238" s="444" t="str">
        <f t="shared" si="50"/>
        <v>83358</v>
      </c>
    </row>
    <row r="3239" spans="1:6" ht="25.5">
      <c r="A3239" s="389">
        <v>83359</v>
      </c>
      <c r="B3239" s="419" t="s">
        <v>3567</v>
      </c>
      <c r="C3239" s="421" t="s">
        <v>3561</v>
      </c>
      <c r="D3239" s="425">
        <v>2.48</v>
      </c>
      <c r="F3239" s="444" t="str">
        <f t="shared" si="50"/>
        <v>83359</v>
      </c>
    </row>
    <row r="3240" spans="1:6" ht="25.5">
      <c r="A3240" s="390">
        <v>83444</v>
      </c>
      <c r="B3240" s="418" t="s">
        <v>9354</v>
      </c>
      <c r="C3240" s="420" t="s">
        <v>3558</v>
      </c>
      <c r="D3240" s="423">
        <v>0.77</v>
      </c>
      <c r="F3240" s="444" t="str">
        <f t="shared" si="50"/>
        <v>83444</v>
      </c>
    </row>
    <row r="3241" spans="1:6">
      <c r="A3241" s="389">
        <v>282</v>
      </c>
      <c r="B3241" s="419" t="s">
        <v>3568</v>
      </c>
      <c r="C3241" s="421"/>
      <c r="D3241" s="425"/>
      <c r="F3241" s="444" t="str">
        <f t="shared" si="50"/>
        <v>282</v>
      </c>
    </row>
    <row r="3242" spans="1:6">
      <c r="A3242" s="390">
        <v>6514</v>
      </c>
      <c r="B3242" s="418" t="s">
        <v>3569</v>
      </c>
      <c r="C3242" s="420" t="s">
        <v>52</v>
      </c>
      <c r="D3242" s="423">
        <v>79.41</v>
      </c>
      <c r="F3242" s="444" t="str">
        <f t="shared" si="50"/>
        <v>6514</v>
      </c>
    </row>
    <row r="3243" spans="1:6" ht="25.5">
      <c r="A3243" s="389">
        <v>88549</v>
      </c>
      <c r="B3243" s="419" t="s">
        <v>3115</v>
      </c>
      <c r="C3243" s="421" t="s">
        <v>52</v>
      </c>
      <c r="D3243" s="425">
        <v>64.69</v>
      </c>
      <c r="F3243" s="444" t="str">
        <f t="shared" si="50"/>
        <v>88549</v>
      </c>
    </row>
    <row r="3244" spans="1:6">
      <c r="A3244" s="390">
        <v>283</v>
      </c>
      <c r="B3244" s="418" t="s">
        <v>3570</v>
      </c>
      <c r="C3244" s="420"/>
      <c r="D3244" s="423"/>
      <c r="F3244" s="444" t="str">
        <f t="shared" si="50"/>
        <v>283</v>
      </c>
    </row>
    <row r="3245" spans="1:6" ht="25.5">
      <c r="A3245" s="389">
        <v>5622</v>
      </c>
      <c r="B3245" s="419" t="s">
        <v>3571</v>
      </c>
      <c r="C3245" s="421" t="s">
        <v>82</v>
      </c>
      <c r="D3245" s="425">
        <v>3.67</v>
      </c>
      <c r="F3245" s="444" t="str">
        <f t="shared" si="50"/>
        <v>5622</v>
      </c>
    </row>
    <row r="3246" spans="1:6" ht="25.5">
      <c r="A3246" s="390">
        <v>41721</v>
      </c>
      <c r="B3246" s="418" t="s">
        <v>3572</v>
      </c>
      <c r="C3246" s="420" t="s">
        <v>52</v>
      </c>
      <c r="D3246" s="423">
        <v>2.31</v>
      </c>
      <c r="F3246" s="444" t="str">
        <f t="shared" si="50"/>
        <v>41721</v>
      </c>
    </row>
    <row r="3247" spans="1:6" ht="25.5">
      <c r="A3247" s="389">
        <v>41722</v>
      </c>
      <c r="B3247" s="419" t="s">
        <v>3573</v>
      </c>
      <c r="C3247" s="421" t="s">
        <v>52</v>
      </c>
      <c r="D3247" s="425">
        <v>3.48</v>
      </c>
      <c r="F3247" s="444" t="str">
        <f t="shared" si="50"/>
        <v>41722</v>
      </c>
    </row>
    <row r="3248" spans="1:6">
      <c r="A3248" s="390">
        <v>74005</v>
      </c>
      <c r="B3248" s="418" t="s">
        <v>9355</v>
      </c>
      <c r="C3248" s="420"/>
      <c r="D3248" s="423"/>
      <c r="F3248" s="444" t="str">
        <f t="shared" si="50"/>
        <v>74005</v>
      </c>
    </row>
    <row r="3249" spans="1:6" ht="25.5">
      <c r="A3249" s="424" t="s">
        <v>5156</v>
      </c>
      <c r="B3249" s="419" t="s">
        <v>3574</v>
      </c>
      <c r="C3249" s="421" t="s">
        <v>52</v>
      </c>
      <c r="D3249" s="425">
        <v>3.13</v>
      </c>
      <c r="F3249" s="444" t="str">
        <f t="shared" si="50"/>
        <v>74005/001</v>
      </c>
    </row>
    <row r="3250" spans="1:6" ht="38.25">
      <c r="A3250" s="422" t="s">
        <v>5157</v>
      </c>
      <c r="B3250" s="418" t="s">
        <v>9356</v>
      </c>
      <c r="C3250" s="420" t="s">
        <v>52</v>
      </c>
      <c r="D3250" s="423">
        <v>3.15</v>
      </c>
      <c r="F3250" s="444" t="str">
        <f t="shared" si="50"/>
        <v>74005/002</v>
      </c>
    </row>
    <row r="3251" spans="1:6">
      <c r="A3251" s="389">
        <v>74034</v>
      </c>
      <c r="B3251" s="419" t="s">
        <v>9357</v>
      </c>
      <c r="C3251" s="421"/>
      <c r="D3251" s="425"/>
      <c r="F3251" s="444" t="str">
        <f t="shared" si="50"/>
        <v>74034</v>
      </c>
    </row>
    <row r="3252" spans="1:6" ht="25.5">
      <c r="A3252" s="422" t="s">
        <v>5158</v>
      </c>
      <c r="B3252" s="418" t="s">
        <v>9358</v>
      </c>
      <c r="C3252" s="420" t="s">
        <v>52</v>
      </c>
      <c r="D3252" s="423">
        <v>2.11</v>
      </c>
      <c r="F3252" s="444" t="str">
        <f t="shared" si="50"/>
        <v>74034/001</v>
      </c>
    </row>
    <row r="3253" spans="1:6" ht="25.5">
      <c r="A3253" s="389">
        <v>83344</v>
      </c>
      <c r="B3253" s="419" t="s">
        <v>9359</v>
      </c>
      <c r="C3253" s="421" t="s">
        <v>52</v>
      </c>
      <c r="D3253" s="425">
        <v>0.87</v>
      </c>
      <c r="F3253" s="444" t="str">
        <f t="shared" si="50"/>
        <v>83344</v>
      </c>
    </row>
    <row r="3254" spans="1:6" ht="25.5">
      <c r="A3254" s="390">
        <v>83445</v>
      </c>
      <c r="B3254" s="418" t="s">
        <v>3575</v>
      </c>
      <c r="C3254" s="420" t="s">
        <v>2777</v>
      </c>
      <c r="D3254" s="423">
        <v>98.18</v>
      </c>
      <c r="F3254" s="444" t="str">
        <f t="shared" si="50"/>
        <v>83445</v>
      </c>
    </row>
    <row r="3255" spans="1:6">
      <c r="A3255" s="424" t="s">
        <v>4099</v>
      </c>
      <c r="B3255" s="419" t="s">
        <v>3576</v>
      </c>
      <c r="C3255" s="421"/>
      <c r="D3255" s="425"/>
      <c r="F3255" s="444" t="str">
        <f t="shared" si="50"/>
        <v>PARE</v>
      </c>
    </row>
    <row r="3256" spans="1:6">
      <c r="A3256" s="390">
        <v>63</v>
      </c>
      <c r="B3256" s="418" t="s">
        <v>3577</v>
      </c>
      <c r="C3256" s="420"/>
      <c r="D3256" s="423"/>
      <c r="F3256" s="444" t="str">
        <f t="shared" si="50"/>
        <v>63</v>
      </c>
    </row>
    <row r="3257" spans="1:6" ht="38.25">
      <c r="A3257" s="389">
        <v>6110</v>
      </c>
      <c r="B3257" s="419" t="s">
        <v>9360</v>
      </c>
      <c r="C3257" s="421" t="s">
        <v>52</v>
      </c>
      <c r="D3257" s="425">
        <v>558.96</v>
      </c>
      <c r="F3257" s="444" t="str">
        <f t="shared" si="50"/>
        <v>6110</v>
      </c>
    </row>
    <row r="3258" spans="1:6" ht="25.5">
      <c r="A3258" s="390">
        <v>68049</v>
      </c>
      <c r="B3258" s="418" t="s">
        <v>9361</v>
      </c>
      <c r="C3258" s="420" t="s">
        <v>82</v>
      </c>
      <c r="D3258" s="423">
        <v>96.17</v>
      </c>
      <c r="F3258" s="444" t="str">
        <f t="shared" si="50"/>
        <v>68049</v>
      </c>
    </row>
    <row r="3259" spans="1:6" ht="38.25">
      <c r="A3259" s="389">
        <v>72131</v>
      </c>
      <c r="B3259" s="419" t="s">
        <v>12487</v>
      </c>
      <c r="C3259" s="421" t="s">
        <v>82</v>
      </c>
      <c r="D3259" s="425">
        <v>107.47</v>
      </c>
      <c r="F3259" s="444" t="str">
        <f t="shared" si="50"/>
        <v>72131</v>
      </c>
    </row>
    <row r="3260" spans="1:6" ht="38.25">
      <c r="A3260" s="390">
        <v>72132</v>
      </c>
      <c r="B3260" s="418" t="s">
        <v>12488</v>
      </c>
      <c r="C3260" s="420" t="s">
        <v>82</v>
      </c>
      <c r="D3260" s="423">
        <v>55.24</v>
      </c>
      <c r="F3260" s="444" t="str">
        <f t="shared" si="50"/>
        <v>72132</v>
      </c>
    </row>
    <row r="3261" spans="1:6" ht="38.25">
      <c r="A3261" s="389">
        <v>72133</v>
      </c>
      <c r="B3261" s="419" t="s">
        <v>12489</v>
      </c>
      <c r="C3261" s="421" t="s">
        <v>82</v>
      </c>
      <c r="D3261" s="425">
        <v>186.52</v>
      </c>
      <c r="F3261" s="444" t="str">
        <f t="shared" si="50"/>
        <v>72133</v>
      </c>
    </row>
    <row r="3262" spans="1:6">
      <c r="A3262" s="390">
        <v>73935</v>
      </c>
      <c r="B3262" s="418" t="s">
        <v>9362</v>
      </c>
      <c r="C3262" s="420"/>
      <c r="D3262" s="423"/>
      <c r="F3262" s="444" t="str">
        <f t="shared" si="50"/>
        <v>73935</v>
      </c>
    </row>
    <row r="3263" spans="1:6" ht="51">
      <c r="A3263" s="424" t="s">
        <v>5159</v>
      </c>
      <c r="B3263" s="419" t="s">
        <v>9363</v>
      </c>
      <c r="C3263" s="421" t="s">
        <v>82</v>
      </c>
      <c r="D3263" s="425">
        <v>63.24</v>
      </c>
      <c r="F3263" s="444" t="str">
        <f t="shared" si="50"/>
        <v>73935/002</v>
      </c>
    </row>
    <row r="3264" spans="1:6">
      <c r="A3264" s="390">
        <v>73988</v>
      </c>
      <c r="B3264" s="418" t="s">
        <v>9364</v>
      </c>
      <c r="C3264" s="420"/>
      <c r="D3264" s="423"/>
      <c r="F3264" s="444" t="str">
        <f t="shared" si="50"/>
        <v>73988</v>
      </c>
    </row>
    <row r="3265" spans="1:6" ht="51">
      <c r="A3265" s="424" t="s">
        <v>5160</v>
      </c>
      <c r="B3265" s="419" t="s">
        <v>9365</v>
      </c>
      <c r="C3265" s="421" t="s">
        <v>86</v>
      </c>
      <c r="D3265" s="425">
        <v>12.85</v>
      </c>
      <c r="F3265" s="444" t="str">
        <f t="shared" si="50"/>
        <v>73988/001</v>
      </c>
    </row>
    <row r="3266" spans="1:6" ht="51">
      <c r="A3266" s="422" t="s">
        <v>5161</v>
      </c>
      <c r="B3266" s="418" t="s">
        <v>9366</v>
      </c>
      <c r="C3266" s="420" t="s">
        <v>86</v>
      </c>
      <c r="D3266" s="423">
        <v>7.47</v>
      </c>
      <c r="F3266" s="444" t="str">
        <f t="shared" si="50"/>
        <v>73988/002</v>
      </c>
    </row>
    <row r="3267" spans="1:6" ht="63.75">
      <c r="A3267" s="389">
        <v>87495</v>
      </c>
      <c r="B3267" s="419" t="s">
        <v>9367</v>
      </c>
      <c r="C3267" s="421" t="s">
        <v>82</v>
      </c>
      <c r="D3267" s="425">
        <v>56.16</v>
      </c>
      <c r="F3267" s="444" t="str">
        <f t="shared" si="50"/>
        <v>87495</v>
      </c>
    </row>
    <row r="3268" spans="1:6" ht="63.75">
      <c r="A3268" s="390">
        <v>87496</v>
      </c>
      <c r="B3268" s="418" t="s">
        <v>9368</v>
      </c>
      <c r="C3268" s="420" t="s">
        <v>82</v>
      </c>
      <c r="D3268" s="423">
        <v>56.79</v>
      </c>
      <c r="F3268" s="444" t="str">
        <f t="shared" si="50"/>
        <v>87496</v>
      </c>
    </row>
    <row r="3269" spans="1:6" ht="63.75">
      <c r="A3269" s="389">
        <v>87499</v>
      </c>
      <c r="B3269" s="419" t="s">
        <v>9369</v>
      </c>
      <c r="C3269" s="421" t="s">
        <v>82</v>
      </c>
      <c r="D3269" s="425">
        <v>76.819999999999993</v>
      </c>
      <c r="F3269" s="444" t="str">
        <f t="shared" si="50"/>
        <v>87499</v>
      </c>
    </row>
    <row r="3270" spans="1:6" ht="63.75">
      <c r="A3270" s="390">
        <v>87500</v>
      </c>
      <c r="B3270" s="418" t="s">
        <v>9370</v>
      </c>
      <c r="C3270" s="420" t="s">
        <v>82</v>
      </c>
      <c r="D3270" s="423">
        <v>77.5</v>
      </c>
      <c r="F3270" s="444" t="str">
        <f t="shared" ref="F3270:F3333" si="51">TRIM(A3270)</f>
        <v>87500</v>
      </c>
    </row>
    <row r="3271" spans="1:6" ht="63.75">
      <c r="A3271" s="389">
        <v>87501</v>
      </c>
      <c r="B3271" s="419" t="s">
        <v>3578</v>
      </c>
      <c r="C3271" s="421" t="s">
        <v>82</v>
      </c>
      <c r="D3271" s="425">
        <v>99.52</v>
      </c>
      <c r="F3271" s="444" t="str">
        <f t="shared" si="51"/>
        <v>87501</v>
      </c>
    </row>
    <row r="3272" spans="1:6" ht="63.75">
      <c r="A3272" s="390">
        <v>87502</v>
      </c>
      <c r="B3272" s="418" t="s">
        <v>9371</v>
      </c>
      <c r="C3272" s="420" t="s">
        <v>82</v>
      </c>
      <c r="D3272" s="423">
        <v>100.39</v>
      </c>
      <c r="F3272" s="444" t="str">
        <f t="shared" si="51"/>
        <v>87502</v>
      </c>
    </row>
    <row r="3273" spans="1:6" ht="63.75">
      <c r="A3273" s="389">
        <v>87503</v>
      </c>
      <c r="B3273" s="419" t="s">
        <v>12490</v>
      </c>
      <c r="C3273" s="421" t="s">
        <v>82</v>
      </c>
      <c r="D3273" s="425">
        <v>49.47</v>
      </c>
      <c r="F3273" s="444" t="str">
        <f t="shared" si="51"/>
        <v>87503</v>
      </c>
    </row>
    <row r="3274" spans="1:6" ht="63.75">
      <c r="A3274" s="390">
        <v>87504</v>
      </c>
      <c r="B3274" s="418" t="s">
        <v>12491</v>
      </c>
      <c r="C3274" s="420" t="s">
        <v>82</v>
      </c>
      <c r="D3274" s="423">
        <v>50.1</v>
      </c>
      <c r="F3274" s="444" t="str">
        <f t="shared" si="51"/>
        <v>87504</v>
      </c>
    </row>
    <row r="3275" spans="1:6" ht="63.75">
      <c r="A3275" s="389">
        <v>87507</v>
      </c>
      <c r="B3275" s="419" t="s">
        <v>12492</v>
      </c>
      <c r="C3275" s="421" t="s">
        <v>82</v>
      </c>
      <c r="D3275" s="425">
        <v>70.34</v>
      </c>
      <c r="F3275" s="444" t="str">
        <f t="shared" si="51"/>
        <v>87507</v>
      </c>
    </row>
    <row r="3276" spans="1:6" ht="63.75">
      <c r="A3276" s="390">
        <v>87508</v>
      </c>
      <c r="B3276" s="418" t="s">
        <v>12493</v>
      </c>
      <c r="C3276" s="420" t="s">
        <v>82</v>
      </c>
      <c r="D3276" s="423">
        <v>71.010000000000005</v>
      </c>
      <c r="F3276" s="444" t="str">
        <f t="shared" si="51"/>
        <v>87508</v>
      </c>
    </row>
    <row r="3277" spans="1:6" ht="63.75">
      <c r="A3277" s="389">
        <v>87509</v>
      </c>
      <c r="B3277" s="419" t="s">
        <v>9372</v>
      </c>
      <c r="C3277" s="421" t="s">
        <v>82</v>
      </c>
      <c r="D3277" s="425">
        <v>93.04</v>
      </c>
      <c r="F3277" s="444" t="str">
        <f t="shared" si="51"/>
        <v>87509</v>
      </c>
    </row>
    <row r="3278" spans="1:6" ht="63.75">
      <c r="A3278" s="390">
        <v>87510</v>
      </c>
      <c r="B3278" s="418" t="s">
        <v>9373</v>
      </c>
      <c r="C3278" s="420" t="s">
        <v>82</v>
      </c>
      <c r="D3278" s="423">
        <v>93.9</v>
      </c>
      <c r="F3278" s="444" t="str">
        <f t="shared" si="51"/>
        <v>87510</v>
      </c>
    </row>
    <row r="3279" spans="1:6" ht="63.75">
      <c r="A3279" s="389">
        <v>87511</v>
      </c>
      <c r="B3279" s="419" t="s">
        <v>9374</v>
      </c>
      <c r="C3279" s="421" t="s">
        <v>82</v>
      </c>
      <c r="D3279" s="425">
        <v>62.44</v>
      </c>
      <c r="F3279" s="444" t="str">
        <f t="shared" si="51"/>
        <v>87511</v>
      </c>
    </row>
    <row r="3280" spans="1:6" ht="63.75">
      <c r="A3280" s="390">
        <v>87512</v>
      </c>
      <c r="B3280" s="418" t="s">
        <v>9375</v>
      </c>
      <c r="C3280" s="420" t="s">
        <v>82</v>
      </c>
      <c r="D3280" s="423">
        <v>63.07</v>
      </c>
      <c r="F3280" s="444" t="str">
        <f t="shared" si="51"/>
        <v>87512</v>
      </c>
    </row>
    <row r="3281" spans="1:6" ht="63.75">
      <c r="A3281" s="389">
        <v>87515</v>
      </c>
      <c r="B3281" s="419" t="s">
        <v>9376</v>
      </c>
      <c r="C3281" s="421" t="s">
        <v>82</v>
      </c>
      <c r="D3281" s="425">
        <v>83.08</v>
      </c>
      <c r="F3281" s="444" t="str">
        <f t="shared" si="51"/>
        <v>87515</v>
      </c>
    </row>
    <row r="3282" spans="1:6" ht="63.75">
      <c r="A3282" s="390">
        <v>87516</v>
      </c>
      <c r="B3282" s="418" t="s">
        <v>9377</v>
      </c>
      <c r="C3282" s="420" t="s">
        <v>82</v>
      </c>
      <c r="D3282" s="423">
        <v>83.76</v>
      </c>
      <c r="F3282" s="444" t="str">
        <f t="shared" si="51"/>
        <v>87516</v>
      </c>
    </row>
    <row r="3283" spans="1:6" ht="63.75">
      <c r="A3283" s="389">
        <v>87517</v>
      </c>
      <c r="B3283" s="419" t="s">
        <v>3579</v>
      </c>
      <c r="C3283" s="421" t="s">
        <v>82</v>
      </c>
      <c r="D3283" s="425">
        <v>106.1</v>
      </c>
      <c r="F3283" s="444" t="str">
        <f t="shared" si="51"/>
        <v>87517</v>
      </c>
    </row>
    <row r="3284" spans="1:6" ht="63.75">
      <c r="A3284" s="390">
        <v>87518</v>
      </c>
      <c r="B3284" s="418" t="s">
        <v>9378</v>
      </c>
      <c r="C3284" s="420" t="s">
        <v>82</v>
      </c>
      <c r="D3284" s="423">
        <v>106.96</v>
      </c>
      <c r="F3284" s="444" t="str">
        <f t="shared" si="51"/>
        <v>87518</v>
      </c>
    </row>
    <row r="3285" spans="1:6" ht="63.75">
      <c r="A3285" s="389">
        <v>87519</v>
      </c>
      <c r="B3285" s="419" t="s">
        <v>12494</v>
      </c>
      <c r="C3285" s="421" t="s">
        <v>82</v>
      </c>
      <c r="D3285" s="425">
        <v>53.45</v>
      </c>
      <c r="F3285" s="444" t="str">
        <f t="shared" si="51"/>
        <v>87519</v>
      </c>
    </row>
    <row r="3286" spans="1:6" ht="63.75">
      <c r="A3286" s="390">
        <v>87520</v>
      </c>
      <c r="B3286" s="418" t="s">
        <v>12495</v>
      </c>
      <c r="C3286" s="420" t="s">
        <v>82</v>
      </c>
      <c r="D3286" s="423">
        <v>54.07</v>
      </c>
      <c r="F3286" s="444" t="str">
        <f t="shared" si="51"/>
        <v>87520</v>
      </c>
    </row>
    <row r="3287" spans="1:6" ht="63.75">
      <c r="A3287" s="389">
        <v>87523</v>
      </c>
      <c r="B3287" s="419" t="s">
        <v>12496</v>
      </c>
      <c r="C3287" s="421" t="s">
        <v>82</v>
      </c>
      <c r="D3287" s="425">
        <v>74.09</v>
      </c>
      <c r="F3287" s="444" t="str">
        <f t="shared" si="51"/>
        <v>87523</v>
      </c>
    </row>
    <row r="3288" spans="1:6" ht="63.75">
      <c r="A3288" s="390">
        <v>87524</v>
      </c>
      <c r="B3288" s="418" t="s">
        <v>12497</v>
      </c>
      <c r="C3288" s="420" t="s">
        <v>82</v>
      </c>
      <c r="D3288" s="423">
        <v>74.760000000000005</v>
      </c>
      <c r="F3288" s="444" t="str">
        <f t="shared" si="51"/>
        <v>87524</v>
      </c>
    </row>
    <row r="3289" spans="1:6" ht="63.75">
      <c r="A3289" s="389">
        <v>87525</v>
      </c>
      <c r="B3289" s="419" t="s">
        <v>9379</v>
      </c>
      <c r="C3289" s="421" t="s">
        <v>82</v>
      </c>
      <c r="D3289" s="425">
        <v>97.1</v>
      </c>
      <c r="F3289" s="444" t="str">
        <f t="shared" si="51"/>
        <v>87525</v>
      </c>
    </row>
    <row r="3290" spans="1:6" ht="63.75">
      <c r="A3290" s="390">
        <v>87526</v>
      </c>
      <c r="B3290" s="418" t="s">
        <v>9380</v>
      </c>
      <c r="C3290" s="420" t="s">
        <v>82</v>
      </c>
      <c r="D3290" s="423">
        <v>97.97</v>
      </c>
      <c r="F3290" s="444" t="str">
        <f t="shared" si="51"/>
        <v>87526</v>
      </c>
    </row>
    <row r="3291" spans="1:6" ht="63.75">
      <c r="A3291" s="389">
        <v>89043</v>
      </c>
      <c r="B3291" s="419" t="s">
        <v>12498</v>
      </c>
      <c r="C3291" s="421" t="s">
        <v>82</v>
      </c>
      <c r="D3291" s="425">
        <v>54.18</v>
      </c>
      <c r="F3291" s="444" t="str">
        <f t="shared" si="51"/>
        <v>89043</v>
      </c>
    </row>
    <row r="3292" spans="1:6" ht="63.75">
      <c r="A3292" s="390">
        <v>89168</v>
      </c>
      <c r="B3292" s="418" t="s">
        <v>12499</v>
      </c>
      <c r="C3292" s="420" t="s">
        <v>82</v>
      </c>
      <c r="D3292" s="423">
        <v>55.5</v>
      </c>
      <c r="F3292" s="444" t="str">
        <f t="shared" si="51"/>
        <v>89168</v>
      </c>
    </row>
    <row r="3293" spans="1:6" ht="63.75">
      <c r="A3293" s="389">
        <v>89977</v>
      </c>
      <c r="B3293" s="419" t="s">
        <v>12500</v>
      </c>
      <c r="C3293" s="421" t="s">
        <v>82</v>
      </c>
      <c r="D3293" s="425">
        <v>99.07</v>
      </c>
      <c r="F3293" s="444" t="str">
        <f t="shared" si="51"/>
        <v>89977</v>
      </c>
    </row>
    <row r="3294" spans="1:6">
      <c r="A3294" s="390">
        <v>64</v>
      </c>
      <c r="B3294" s="418" t="s">
        <v>3580</v>
      </c>
      <c r="C3294" s="420"/>
      <c r="D3294" s="423"/>
      <c r="F3294" s="444" t="str">
        <f t="shared" si="51"/>
        <v>64</v>
      </c>
    </row>
    <row r="3295" spans="1:6" ht="38.25">
      <c r="A3295" s="389">
        <v>9875</v>
      </c>
      <c r="B3295" s="419" t="s">
        <v>9381</v>
      </c>
      <c r="C3295" s="421" t="s">
        <v>82</v>
      </c>
      <c r="D3295" s="425">
        <v>124.53</v>
      </c>
      <c r="F3295" s="444" t="str">
        <f t="shared" si="51"/>
        <v>9875</v>
      </c>
    </row>
    <row r="3296" spans="1:6" ht="63.75">
      <c r="A3296" s="390">
        <v>89282</v>
      </c>
      <c r="B3296" s="418" t="s">
        <v>12501</v>
      </c>
      <c r="C3296" s="420" t="s">
        <v>82</v>
      </c>
      <c r="D3296" s="423">
        <v>45.82</v>
      </c>
      <c r="F3296" s="444" t="str">
        <f t="shared" si="51"/>
        <v>89282</v>
      </c>
    </row>
    <row r="3297" spans="1:6" ht="63.75">
      <c r="A3297" s="389">
        <v>89283</v>
      </c>
      <c r="B3297" s="419" t="s">
        <v>12502</v>
      </c>
      <c r="C3297" s="421" t="s">
        <v>82</v>
      </c>
      <c r="D3297" s="425">
        <v>47.18</v>
      </c>
      <c r="F3297" s="444" t="str">
        <f t="shared" si="51"/>
        <v>89283</v>
      </c>
    </row>
    <row r="3298" spans="1:6" ht="76.5">
      <c r="A3298" s="390">
        <v>89284</v>
      </c>
      <c r="B3298" s="418" t="s">
        <v>12503</v>
      </c>
      <c r="C3298" s="420" t="s">
        <v>82</v>
      </c>
      <c r="D3298" s="423">
        <v>42.5</v>
      </c>
      <c r="F3298" s="444" t="str">
        <f t="shared" si="51"/>
        <v>89284</v>
      </c>
    </row>
    <row r="3299" spans="1:6" ht="63.75">
      <c r="A3299" s="389">
        <v>89285</v>
      </c>
      <c r="B3299" s="419" t="s">
        <v>12504</v>
      </c>
      <c r="C3299" s="421" t="s">
        <v>82</v>
      </c>
      <c r="D3299" s="425">
        <v>43.87</v>
      </c>
      <c r="F3299" s="444" t="str">
        <f t="shared" si="51"/>
        <v>89285</v>
      </c>
    </row>
    <row r="3300" spans="1:6" ht="63.75">
      <c r="A3300" s="390">
        <v>89286</v>
      </c>
      <c r="B3300" s="418" t="s">
        <v>12505</v>
      </c>
      <c r="C3300" s="420" t="s">
        <v>82</v>
      </c>
      <c r="D3300" s="423">
        <v>49.39</v>
      </c>
      <c r="F3300" s="444" t="str">
        <f t="shared" si="51"/>
        <v>89286</v>
      </c>
    </row>
    <row r="3301" spans="1:6" ht="63.75">
      <c r="A3301" s="389">
        <v>89287</v>
      </c>
      <c r="B3301" s="419" t="s">
        <v>12506</v>
      </c>
      <c r="C3301" s="421" t="s">
        <v>82</v>
      </c>
      <c r="D3301" s="425">
        <v>50.76</v>
      </c>
      <c r="F3301" s="444" t="str">
        <f t="shared" si="51"/>
        <v>89287</v>
      </c>
    </row>
    <row r="3302" spans="1:6" ht="76.5">
      <c r="A3302" s="390">
        <v>89288</v>
      </c>
      <c r="B3302" s="418" t="s">
        <v>12507</v>
      </c>
      <c r="C3302" s="420" t="s">
        <v>82</v>
      </c>
      <c r="D3302" s="423">
        <v>44.73</v>
      </c>
      <c r="F3302" s="444" t="str">
        <f t="shared" si="51"/>
        <v>89288</v>
      </c>
    </row>
    <row r="3303" spans="1:6" ht="63.75">
      <c r="A3303" s="389">
        <v>89289</v>
      </c>
      <c r="B3303" s="419" t="s">
        <v>12508</v>
      </c>
      <c r="C3303" s="421" t="s">
        <v>82</v>
      </c>
      <c r="D3303" s="425">
        <v>46.09</v>
      </c>
      <c r="F3303" s="444" t="str">
        <f t="shared" si="51"/>
        <v>89289</v>
      </c>
    </row>
    <row r="3304" spans="1:6" ht="63.75">
      <c r="A3304" s="390">
        <v>89290</v>
      </c>
      <c r="B3304" s="418" t="s">
        <v>12509</v>
      </c>
      <c r="C3304" s="420" t="s">
        <v>82</v>
      </c>
      <c r="D3304" s="423">
        <v>52.73</v>
      </c>
      <c r="F3304" s="444" t="str">
        <f t="shared" si="51"/>
        <v>89290</v>
      </c>
    </row>
    <row r="3305" spans="1:6" ht="63.75">
      <c r="A3305" s="389">
        <v>89291</v>
      </c>
      <c r="B3305" s="419" t="s">
        <v>12510</v>
      </c>
      <c r="C3305" s="421" t="s">
        <v>82</v>
      </c>
      <c r="D3305" s="425">
        <v>54.25</v>
      </c>
      <c r="F3305" s="444" t="str">
        <f t="shared" si="51"/>
        <v>89291</v>
      </c>
    </row>
    <row r="3306" spans="1:6" ht="76.5">
      <c r="A3306" s="390">
        <v>89292</v>
      </c>
      <c r="B3306" s="418" t="s">
        <v>12511</v>
      </c>
      <c r="C3306" s="420" t="s">
        <v>82</v>
      </c>
      <c r="D3306" s="423">
        <v>49.34</v>
      </c>
      <c r="F3306" s="444" t="str">
        <f t="shared" si="51"/>
        <v>89292</v>
      </c>
    </row>
    <row r="3307" spans="1:6" ht="63.75">
      <c r="A3307" s="389">
        <v>89293</v>
      </c>
      <c r="B3307" s="419" t="s">
        <v>12512</v>
      </c>
      <c r="C3307" s="421" t="s">
        <v>82</v>
      </c>
      <c r="D3307" s="425">
        <v>50.85</v>
      </c>
      <c r="F3307" s="444" t="str">
        <f t="shared" si="51"/>
        <v>89293</v>
      </c>
    </row>
    <row r="3308" spans="1:6" ht="63.75">
      <c r="A3308" s="390">
        <v>89294</v>
      </c>
      <c r="B3308" s="418" t="s">
        <v>12513</v>
      </c>
      <c r="C3308" s="420" t="s">
        <v>82</v>
      </c>
      <c r="D3308" s="423">
        <v>57.46</v>
      </c>
      <c r="F3308" s="444" t="str">
        <f t="shared" si="51"/>
        <v>89294</v>
      </c>
    </row>
    <row r="3309" spans="1:6" ht="63.75">
      <c r="A3309" s="389">
        <v>89295</v>
      </c>
      <c r="B3309" s="419" t="s">
        <v>12514</v>
      </c>
      <c r="C3309" s="421" t="s">
        <v>82</v>
      </c>
      <c r="D3309" s="425">
        <v>58.97</v>
      </c>
      <c r="F3309" s="444" t="str">
        <f t="shared" si="51"/>
        <v>89295</v>
      </c>
    </row>
    <row r="3310" spans="1:6" ht="76.5">
      <c r="A3310" s="390">
        <v>89296</v>
      </c>
      <c r="B3310" s="418" t="s">
        <v>12515</v>
      </c>
      <c r="C3310" s="420" t="s">
        <v>82</v>
      </c>
      <c r="D3310" s="423">
        <v>52.1</v>
      </c>
      <c r="F3310" s="444" t="str">
        <f t="shared" si="51"/>
        <v>89296</v>
      </c>
    </row>
    <row r="3311" spans="1:6" ht="63.75">
      <c r="A3311" s="389">
        <v>89297</v>
      </c>
      <c r="B3311" s="419" t="s">
        <v>12516</v>
      </c>
      <c r="C3311" s="421" t="s">
        <v>82</v>
      </c>
      <c r="D3311" s="425">
        <v>53.62</v>
      </c>
      <c r="F3311" s="444" t="str">
        <f t="shared" si="51"/>
        <v>89297</v>
      </c>
    </row>
    <row r="3312" spans="1:6" ht="76.5">
      <c r="A3312" s="390">
        <v>89298</v>
      </c>
      <c r="B3312" s="418" t="s">
        <v>12517</v>
      </c>
      <c r="C3312" s="420" t="s">
        <v>82</v>
      </c>
      <c r="D3312" s="423">
        <v>53.28</v>
      </c>
      <c r="F3312" s="444" t="str">
        <f t="shared" si="51"/>
        <v>89298</v>
      </c>
    </row>
    <row r="3313" spans="1:6" ht="63.75">
      <c r="A3313" s="389">
        <v>89299</v>
      </c>
      <c r="B3313" s="419" t="s">
        <v>12518</v>
      </c>
      <c r="C3313" s="421" t="s">
        <v>82</v>
      </c>
      <c r="D3313" s="425">
        <v>55.21</v>
      </c>
      <c r="F3313" s="444" t="str">
        <f t="shared" si="51"/>
        <v>89299</v>
      </c>
    </row>
    <row r="3314" spans="1:6" ht="76.5">
      <c r="A3314" s="390">
        <v>89300</v>
      </c>
      <c r="B3314" s="418" t="s">
        <v>12519</v>
      </c>
      <c r="C3314" s="420" t="s">
        <v>82</v>
      </c>
      <c r="D3314" s="423">
        <v>49.96</v>
      </c>
      <c r="F3314" s="444" t="str">
        <f t="shared" si="51"/>
        <v>89300</v>
      </c>
    </row>
    <row r="3315" spans="1:6" ht="63.75">
      <c r="A3315" s="389">
        <v>89301</v>
      </c>
      <c r="B3315" s="419" t="s">
        <v>12520</v>
      </c>
      <c r="C3315" s="421" t="s">
        <v>82</v>
      </c>
      <c r="D3315" s="425">
        <v>51.9</v>
      </c>
      <c r="F3315" s="444" t="str">
        <f t="shared" si="51"/>
        <v>89301</v>
      </c>
    </row>
    <row r="3316" spans="1:6" ht="76.5">
      <c r="A3316" s="390">
        <v>89302</v>
      </c>
      <c r="B3316" s="418" t="s">
        <v>12521</v>
      </c>
      <c r="C3316" s="420" t="s">
        <v>82</v>
      </c>
      <c r="D3316" s="423">
        <v>59.05</v>
      </c>
      <c r="F3316" s="444" t="str">
        <f t="shared" si="51"/>
        <v>89302</v>
      </c>
    </row>
    <row r="3317" spans="1:6" ht="63.75">
      <c r="A3317" s="389">
        <v>89303</v>
      </c>
      <c r="B3317" s="419" t="s">
        <v>12522</v>
      </c>
      <c r="C3317" s="421" t="s">
        <v>82</v>
      </c>
      <c r="D3317" s="425">
        <v>60.99</v>
      </c>
      <c r="F3317" s="444" t="str">
        <f t="shared" si="51"/>
        <v>89303</v>
      </c>
    </row>
    <row r="3318" spans="1:6" ht="76.5">
      <c r="A3318" s="390">
        <v>89304</v>
      </c>
      <c r="B3318" s="418" t="s">
        <v>12523</v>
      </c>
      <c r="C3318" s="420" t="s">
        <v>82</v>
      </c>
      <c r="D3318" s="423">
        <v>53.55</v>
      </c>
      <c r="F3318" s="444" t="str">
        <f t="shared" si="51"/>
        <v>89304</v>
      </c>
    </row>
    <row r="3319" spans="1:6" ht="63.75">
      <c r="A3319" s="389">
        <v>89305</v>
      </c>
      <c r="B3319" s="419" t="s">
        <v>12524</v>
      </c>
      <c r="C3319" s="421" t="s">
        <v>82</v>
      </c>
      <c r="D3319" s="425">
        <v>55.49</v>
      </c>
      <c r="F3319" s="444" t="str">
        <f t="shared" si="51"/>
        <v>89305</v>
      </c>
    </row>
    <row r="3320" spans="1:6" ht="76.5">
      <c r="A3320" s="390">
        <v>89306</v>
      </c>
      <c r="B3320" s="418" t="s">
        <v>12525</v>
      </c>
      <c r="C3320" s="420" t="s">
        <v>82</v>
      </c>
      <c r="D3320" s="423">
        <v>60.35</v>
      </c>
      <c r="F3320" s="444" t="str">
        <f t="shared" si="51"/>
        <v>89306</v>
      </c>
    </row>
    <row r="3321" spans="1:6" ht="63.75">
      <c r="A3321" s="389">
        <v>89307</v>
      </c>
      <c r="B3321" s="419" t="s">
        <v>12526</v>
      </c>
      <c r="C3321" s="421" t="s">
        <v>82</v>
      </c>
      <c r="D3321" s="425">
        <v>62.5</v>
      </c>
      <c r="F3321" s="444" t="str">
        <f t="shared" si="51"/>
        <v>89307</v>
      </c>
    </row>
    <row r="3322" spans="1:6" ht="76.5">
      <c r="A3322" s="390">
        <v>89308</v>
      </c>
      <c r="B3322" s="418" t="s">
        <v>12527</v>
      </c>
      <c r="C3322" s="420" t="s">
        <v>82</v>
      </c>
      <c r="D3322" s="423">
        <v>56.96</v>
      </c>
      <c r="F3322" s="444" t="str">
        <f t="shared" si="51"/>
        <v>89308</v>
      </c>
    </row>
    <row r="3323" spans="1:6" ht="63.75">
      <c r="A3323" s="389">
        <v>89309</v>
      </c>
      <c r="B3323" s="419" t="s">
        <v>12528</v>
      </c>
      <c r="C3323" s="421" t="s">
        <v>82</v>
      </c>
      <c r="D3323" s="425">
        <v>59.11</v>
      </c>
      <c r="F3323" s="444" t="str">
        <f t="shared" si="51"/>
        <v>89309</v>
      </c>
    </row>
    <row r="3324" spans="1:6" ht="76.5">
      <c r="A3324" s="390">
        <v>89310</v>
      </c>
      <c r="B3324" s="418" t="s">
        <v>12529</v>
      </c>
      <c r="C3324" s="420" t="s">
        <v>82</v>
      </c>
      <c r="D3324" s="423">
        <v>67.239999999999995</v>
      </c>
      <c r="F3324" s="444" t="str">
        <f t="shared" si="51"/>
        <v>89310</v>
      </c>
    </row>
    <row r="3325" spans="1:6" ht="63.75">
      <c r="A3325" s="389">
        <v>89311</v>
      </c>
      <c r="B3325" s="419" t="s">
        <v>12530</v>
      </c>
      <c r="C3325" s="421" t="s">
        <v>82</v>
      </c>
      <c r="D3325" s="425">
        <v>69.39</v>
      </c>
      <c r="F3325" s="444" t="str">
        <f t="shared" si="51"/>
        <v>89311</v>
      </c>
    </row>
    <row r="3326" spans="1:6" ht="76.5">
      <c r="A3326" s="390">
        <v>89312</v>
      </c>
      <c r="B3326" s="418" t="s">
        <v>12531</v>
      </c>
      <c r="C3326" s="420" t="s">
        <v>82</v>
      </c>
      <c r="D3326" s="423">
        <v>61.09</v>
      </c>
      <c r="F3326" s="444" t="str">
        <f t="shared" si="51"/>
        <v>89312</v>
      </c>
    </row>
    <row r="3327" spans="1:6" ht="63.75">
      <c r="A3327" s="389">
        <v>89313</v>
      </c>
      <c r="B3327" s="419" t="s">
        <v>12532</v>
      </c>
      <c r="C3327" s="421" t="s">
        <v>82</v>
      </c>
      <c r="D3327" s="425">
        <v>63.24</v>
      </c>
      <c r="F3327" s="444" t="str">
        <f t="shared" si="51"/>
        <v>89313</v>
      </c>
    </row>
    <row r="3328" spans="1:6">
      <c r="A3328" s="390">
        <v>65</v>
      </c>
      <c r="B3328" s="418" t="s">
        <v>3581</v>
      </c>
      <c r="C3328" s="420"/>
      <c r="D3328" s="423"/>
      <c r="F3328" s="444" t="str">
        <f t="shared" si="51"/>
        <v>65</v>
      </c>
    </row>
    <row r="3329" spans="1:6" ht="63.75">
      <c r="A3329" s="389">
        <v>87447</v>
      </c>
      <c r="B3329" s="419" t="s">
        <v>9382</v>
      </c>
      <c r="C3329" s="421" t="s">
        <v>82</v>
      </c>
      <c r="D3329" s="425">
        <v>37.47</v>
      </c>
      <c r="F3329" s="444" t="str">
        <f t="shared" si="51"/>
        <v>87447</v>
      </c>
    </row>
    <row r="3330" spans="1:6" ht="63.75">
      <c r="A3330" s="390">
        <v>87448</v>
      </c>
      <c r="B3330" s="418" t="s">
        <v>9383</v>
      </c>
      <c r="C3330" s="420" t="s">
        <v>82</v>
      </c>
      <c r="D3330" s="423">
        <v>37.72</v>
      </c>
      <c r="F3330" s="444" t="str">
        <f t="shared" si="51"/>
        <v>87448</v>
      </c>
    </row>
    <row r="3331" spans="1:6" ht="63.75">
      <c r="A3331" s="389">
        <v>87449</v>
      </c>
      <c r="B3331" s="419" t="s">
        <v>9384</v>
      </c>
      <c r="C3331" s="421" t="s">
        <v>82</v>
      </c>
      <c r="D3331" s="425">
        <v>48.23</v>
      </c>
      <c r="F3331" s="444" t="str">
        <f t="shared" si="51"/>
        <v>87449</v>
      </c>
    </row>
    <row r="3332" spans="1:6" ht="63.75">
      <c r="A3332" s="390">
        <v>87450</v>
      </c>
      <c r="B3332" s="418" t="s">
        <v>9385</v>
      </c>
      <c r="C3332" s="420" t="s">
        <v>82</v>
      </c>
      <c r="D3332" s="423">
        <v>48.89</v>
      </c>
      <c r="F3332" s="444" t="str">
        <f t="shared" si="51"/>
        <v>87450</v>
      </c>
    </row>
    <row r="3333" spans="1:6" ht="63.75">
      <c r="A3333" s="389">
        <v>87451</v>
      </c>
      <c r="B3333" s="419" t="s">
        <v>9386</v>
      </c>
      <c r="C3333" s="421" t="s">
        <v>82</v>
      </c>
      <c r="D3333" s="425">
        <v>58.8</v>
      </c>
      <c r="F3333" s="444" t="str">
        <f t="shared" si="51"/>
        <v>87451</v>
      </c>
    </row>
    <row r="3334" spans="1:6" ht="63.75">
      <c r="A3334" s="390">
        <v>87452</v>
      </c>
      <c r="B3334" s="418" t="s">
        <v>9387</v>
      </c>
      <c r="C3334" s="420" t="s">
        <v>82</v>
      </c>
      <c r="D3334" s="423">
        <v>59.12</v>
      </c>
      <c r="F3334" s="444" t="str">
        <f t="shared" ref="F3334:F3397" si="52">TRIM(A3334)</f>
        <v>87452</v>
      </c>
    </row>
    <row r="3335" spans="1:6" ht="63.75">
      <c r="A3335" s="389">
        <v>87453</v>
      </c>
      <c r="B3335" s="419" t="s">
        <v>9388</v>
      </c>
      <c r="C3335" s="421" t="s">
        <v>82</v>
      </c>
      <c r="D3335" s="425">
        <v>35.380000000000003</v>
      </c>
      <c r="F3335" s="444" t="str">
        <f t="shared" si="52"/>
        <v>87453</v>
      </c>
    </row>
    <row r="3336" spans="1:6" ht="63.75">
      <c r="A3336" s="390">
        <v>87454</v>
      </c>
      <c r="B3336" s="418" t="s">
        <v>9389</v>
      </c>
      <c r="C3336" s="420" t="s">
        <v>82</v>
      </c>
      <c r="D3336" s="423">
        <v>35.94</v>
      </c>
      <c r="F3336" s="444" t="str">
        <f t="shared" si="52"/>
        <v>87454</v>
      </c>
    </row>
    <row r="3337" spans="1:6" ht="63.75">
      <c r="A3337" s="389">
        <v>87455</v>
      </c>
      <c r="B3337" s="419" t="s">
        <v>9390</v>
      </c>
      <c r="C3337" s="421" t="s">
        <v>82</v>
      </c>
      <c r="D3337" s="425">
        <v>45.87</v>
      </c>
      <c r="F3337" s="444" t="str">
        <f t="shared" si="52"/>
        <v>87455</v>
      </c>
    </row>
    <row r="3338" spans="1:6" ht="63.75">
      <c r="A3338" s="390">
        <v>87456</v>
      </c>
      <c r="B3338" s="418" t="s">
        <v>9391</v>
      </c>
      <c r="C3338" s="420" t="s">
        <v>82</v>
      </c>
      <c r="D3338" s="423">
        <v>46.77</v>
      </c>
      <c r="F3338" s="444" t="str">
        <f t="shared" si="52"/>
        <v>87456</v>
      </c>
    </row>
    <row r="3339" spans="1:6" ht="63.75">
      <c r="A3339" s="389">
        <v>87457</v>
      </c>
      <c r="B3339" s="419" t="s">
        <v>9392</v>
      </c>
      <c r="C3339" s="421" t="s">
        <v>82</v>
      </c>
      <c r="D3339" s="425">
        <v>55.89</v>
      </c>
      <c r="F3339" s="444" t="str">
        <f t="shared" si="52"/>
        <v>87457</v>
      </c>
    </row>
    <row r="3340" spans="1:6" ht="63.75">
      <c r="A3340" s="390">
        <v>87458</v>
      </c>
      <c r="B3340" s="418" t="s">
        <v>9393</v>
      </c>
      <c r="C3340" s="420" t="s">
        <v>82</v>
      </c>
      <c r="D3340" s="423">
        <v>56.71</v>
      </c>
      <c r="F3340" s="444" t="str">
        <f t="shared" si="52"/>
        <v>87458</v>
      </c>
    </row>
    <row r="3341" spans="1:6" ht="63.75">
      <c r="A3341" s="389">
        <v>87459</v>
      </c>
      <c r="B3341" s="419" t="s">
        <v>9394</v>
      </c>
      <c r="C3341" s="421" t="s">
        <v>82</v>
      </c>
      <c r="D3341" s="425">
        <v>41.78</v>
      </c>
      <c r="F3341" s="444" t="str">
        <f t="shared" si="52"/>
        <v>87459</v>
      </c>
    </row>
    <row r="3342" spans="1:6" ht="63.75">
      <c r="A3342" s="390">
        <v>87460</v>
      </c>
      <c r="B3342" s="418" t="s">
        <v>9395</v>
      </c>
      <c r="C3342" s="420" t="s">
        <v>82</v>
      </c>
      <c r="D3342" s="423">
        <v>42.34</v>
      </c>
      <c r="F3342" s="444" t="str">
        <f t="shared" si="52"/>
        <v>87460</v>
      </c>
    </row>
    <row r="3343" spans="1:6" ht="63.75">
      <c r="A3343" s="389">
        <v>87461</v>
      </c>
      <c r="B3343" s="419" t="s">
        <v>9396</v>
      </c>
      <c r="C3343" s="421" t="s">
        <v>82</v>
      </c>
      <c r="D3343" s="425">
        <v>52.55</v>
      </c>
      <c r="F3343" s="444" t="str">
        <f t="shared" si="52"/>
        <v>87461</v>
      </c>
    </row>
    <row r="3344" spans="1:6" ht="63.75">
      <c r="A3344" s="390">
        <v>87462</v>
      </c>
      <c r="B3344" s="418" t="s">
        <v>9397</v>
      </c>
      <c r="C3344" s="420" t="s">
        <v>82</v>
      </c>
      <c r="D3344" s="423">
        <v>53.21</v>
      </c>
      <c r="F3344" s="444" t="str">
        <f t="shared" si="52"/>
        <v>87462</v>
      </c>
    </row>
    <row r="3345" spans="1:6" ht="63.75">
      <c r="A3345" s="389">
        <v>87463</v>
      </c>
      <c r="B3345" s="419" t="s">
        <v>9398</v>
      </c>
      <c r="C3345" s="421" t="s">
        <v>82</v>
      </c>
      <c r="D3345" s="425">
        <v>62.69</v>
      </c>
      <c r="F3345" s="444" t="str">
        <f t="shared" si="52"/>
        <v>87463</v>
      </c>
    </row>
    <row r="3346" spans="1:6" ht="63.75">
      <c r="A3346" s="390">
        <v>87464</v>
      </c>
      <c r="B3346" s="418" t="s">
        <v>9399</v>
      </c>
      <c r="C3346" s="420" t="s">
        <v>82</v>
      </c>
      <c r="D3346" s="423">
        <v>63.51</v>
      </c>
      <c r="F3346" s="444" t="str">
        <f t="shared" si="52"/>
        <v>87464</v>
      </c>
    </row>
    <row r="3347" spans="1:6" ht="63.75">
      <c r="A3347" s="389">
        <v>87465</v>
      </c>
      <c r="B3347" s="419" t="s">
        <v>9400</v>
      </c>
      <c r="C3347" s="421" t="s">
        <v>82</v>
      </c>
      <c r="D3347" s="425">
        <v>37.81</v>
      </c>
      <c r="F3347" s="444" t="str">
        <f t="shared" si="52"/>
        <v>87465</v>
      </c>
    </row>
    <row r="3348" spans="1:6" ht="63.75">
      <c r="A3348" s="390">
        <v>87466</v>
      </c>
      <c r="B3348" s="418" t="s">
        <v>9401</v>
      </c>
      <c r="C3348" s="420" t="s">
        <v>82</v>
      </c>
      <c r="D3348" s="423">
        <v>38.369999999999997</v>
      </c>
      <c r="F3348" s="444" t="str">
        <f t="shared" si="52"/>
        <v>87466</v>
      </c>
    </row>
    <row r="3349" spans="1:6" ht="63.75">
      <c r="A3349" s="389">
        <v>87467</v>
      </c>
      <c r="B3349" s="419" t="s">
        <v>9402</v>
      </c>
      <c r="C3349" s="421" t="s">
        <v>82</v>
      </c>
      <c r="D3349" s="425">
        <v>48.58</v>
      </c>
      <c r="F3349" s="444" t="str">
        <f t="shared" si="52"/>
        <v>87467</v>
      </c>
    </row>
    <row r="3350" spans="1:6" ht="63.75">
      <c r="A3350" s="390">
        <v>87468</v>
      </c>
      <c r="B3350" s="418" t="s">
        <v>9403</v>
      </c>
      <c r="C3350" s="420" t="s">
        <v>82</v>
      </c>
      <c r="D3350" s="423">
        <v>49.24</v>
      </c>
      <c r="F3350" s="444" t="str">
        <f t="shared" si="52"/>
        <v>87468</v>
      </c>
    </row>
    <row r="3351" spans="1:6" ht="63.75">
      <c r="A3351" s="389">
        <v>87469</v>
      </c>
      <c r="B3351" s="419" t="s">
        <v>9404</v>
      </c>
      <c r="C3351" s="421" t="s">
        <v>82</v>
      </c>
      <c r="D3351" s="425">
        <v>58.72</v>
      </c>
      <c r="F3351" s="444" t="str">
        <f t="shared" si="52"/>
        <v>87469</v>
      </c>
    </row>
    <row r="3352" spans="1:6" ht="63.75">
      <c r="A3352" s="390">
        <v>87470</v>
      </c>
      <c r="B3352" s="418" t="s">
        <v>9405</v>
      </c>
      <c r="C3352" s="420" t="s">
        <v>82</v>
      </c>
      <c r="D3352" s="423">
        <v>59.54</v>
      </c>
      <c r="F3352" s="444" t="str">
        <f t="shared" si="52"/>
        <v>87470</v>
      </c>
    </row>
    <row r="3353" spans="1:6" ht="63.75">
      <c r="A3353" s="389">
        <v>89044</v>
      </c>
      <c r="B3353" s="419" t="s">
        <v>12533</v>
      </c>
      <c r="C3353" s="421" t="s">
        <v>82</v>
      </c>
      <c r="D3353" s="425">
        <v>37.74</v>
      </c>
      <c r="F3353" s="444" t="str">
        <f t="shared" si="52"/>
        <v>89044</v>
      </c>
    </row>
    <row r="3354" spans="1:6" ht="63.75">
      <c r="A3354" s="390">
        <v>89169</v>
      </c>
      <c r="B3354" s="418" t="s">
        <v>12534</v>
      </c>
      <c r="C3354" s="420" t="s">
        <v>82</v>
      </c>
      <c r="D3354" s="423">
        <v>38.22</v>
      </c>
      <c r="F3354" s="444" t="str">
        <f t="shared" si="52"/>
        <v>89169</v>
      </c>
    </row>
    <row r="3355" spans="1:6" ht="63.75">
      <c r="A3355" s="389">
        <v>89978</v>
      </c>
      <c r="B3355" s="419" t="s">
        <v>12535</v>
      </c>
      <c r="C3355" s="421" t="s">
        <v>82</v>
      </c>
      <c r="D3355" s="425">
        <v>48.93</v>
      </c>
      <c r="F3355" s="444" t="str">
        <f t="shared" si="52"/>
        <v>89978</v>
      </c>
    </row>
    <row r="3356" spans="1:6">
      <c r="A3356" s="390">
        <v>66</v>
      </c>
      <c r="B3356" s="418" t="s">
        <v>3582</v>
      </c>
      <c r="C3356" s="420"/>
      <c r="D3356" s="423"/>
      <c r="F3356" s="444" t="str">
        <f t="shared" si="52"/>
        <v>66</v>
      </c>
    </row>
    <row r="3357" spans="1:6">
      <c r="A3357" s="389">
        <v>73937</v>
      </c>
      <c r="B3357" s="419" t="s">
        <v>9406</v>
      </c>
      <c r="C3357" s="421"/>
      <c r="D3357" s="425"/>
      <c r="F3357" s="444" t="str">
        <f t="shared" si="52"/>
        <v>73937</v>
      </c>
    </row>
    <row r="3358" spans="1:6" ht="38.25">
      <c r="A3358" s="422" t="s">
        <v>5162</v>
      </c>
      <c r="B3358" s="418" t="s">
        <v>9407</v>
      </c>
      <c r="C3358" s="420" t="s">
        <v>82</v>
      </c>
      <c r="D3358" s="423">
        <v>86.88</v>
      </c>
      <c r="F3358" s="444" t="str">
        <f t="shared" si="52"/>
        <v>73937/001</v>
      </c>
    </row>
    <row r="3359" spans="1:6" ht="38.25">
      <c r="A3359" s="424" t="s">
        <v>5163</v>
      </c>
      <c r="B3359" s="419" t="s">
        <v>9408</v>
      </c>
      <c r="C3359" s="421" t="s">
        <v>82</v>
      </c>
      <c r="D3359" s="425">
        <v>85.27</v>
      </c>
      <c r="F3359" s="444" t="str">
        <f t="shared" si="52"/>
        <v>73937/003</v>
      </c>
    </row>
    <row r="3360" spans="1:6" ht="38.25">
      <c r="A3360" s="422" t="s">
        <v>5164</v>
      </c>
      <c r="B3360" s="418" t="s">
        <v>9409</v>
      </c>
      <c r="C3360" s="420" t="s">
        <v>82</v>
      </c>
      <c r="D3360" s="423">
        <v>82.74</v>
      </c>
      <c r="F3360" s="444" t="str">
        <f t="shared" si="52"/>
        <v>73937/004</v>
      </c>
    </row>
    <row r="3361" spans="1:6" ht="51">
      <c r="A3361" s="424" t="s">
        <v>5165</v>
      </c>
      <c r="B3361" s="419" t="s">
        <v>9410</v>
      </c>
      <c r="C3361" s="421" t="s">
        <v>82</v>
      </c>
      <c r="D3361" s="425">
        <v>152.68</v>
      </c>
      <c r="F3361" s="444" t="str">
        <f t="shared" si="52"/>
        <v>73937/005</v>
      </c>
    </row>
    <row r="3362" spans="1:6">
      <c r="A3362" s="390">
        <v>74196</v>
      </c>
      <c r="B3362" s="418" t="s">
        <v>9411</v>
      </c>
      <c r="C3362" s="420"/>
      <c r="D3362" s="423"/>
      <c r="F3362" s="444" t="str">
        <f t="shared" si="52"/>
        <v>74196</v>
      </c>
    </row>
    <row r="3363" spans="1:6" ht="38.25">
      <c r="A3363" s="424" t="s">
        <v>5166</v>
      </c>
      <c r="B3363" s="419" t="s">
        <v>9412</v>
      </c>
      <c r="C3363" s="421" t="s">
        <v>82</v>
      </c>
      <c r="D3363" s="425">
        <v>93.01</v>
      </c>
      <c r="F3363" s="444" t="str">
        <f t="shared" si="52"/>
        <v>74196/001</v>
      </c>
    </row>
    <row r="3364" spans="1:6" ht="51">
      <c r="A3364" s="390">
        <v>89453</v>
      </c>
      <c r="B3364" s="418" t="s">
        <v>12536</v>
      </c>
      <c r="C3364" s="420" t="s">
        <v>82</v>
      </c>
      <c r="D3364" s="423">
        <v>42.59</v>
      </c>
      <c r="F3364" s="444" t="str">
        <f t="shared" si="52"/>
        <v>89453</v>
      </c>
    </row>
    <row r="3365" spans="1:6" ht="51">
      <c r="A3365" s="389">
        <v>89454</v>
      </c>
      <c r="B3365" s="419" t="s">
        <v>12537</v>
      </c>
      <c r="C3365" s="421" t="s">
        <v>82</v>
      </c>
      <c r="D3365" s="425">
        <v>40.880000000000003</v>
      </c>
      <c r="F3365" s="444" t="str">
        <f t="shared" si="52"/>
        <v>89454</v>
      </c>
    </row>
    <row r="3366" spans="1:6" ht="51">
      <c r="A3366" s="390">
        <v>89455</v>
      </c>
      <c r="B3366" s="418" t="s">
        <v>12538</v>
      </c>
      <c r="C3366" s="420" t="s">
        <v>82</v>
      </c>
      <c r="D3366" s="423">
        <v>53.08</v>
      </c>
      <c r="F3366" s="444" t="str">
        <f t="shared" si="52"/>
        <v>89455</v>
      </c>
    </row>
    <row r="3367" spans="1:6" ht="51">
      <c r="A3367" s="389">
        <v>89456</v>
      </c>
      <c r="B3367" s="419" t="s">
        <v>12539</v>
      </c>
      <c r="C3367" s="421" t="s">
        <v>82</v>
      </c>
      <c r="D3367" s="425">
        <v>50.86</v>
      </c>
      <c r="F3367" s="444" t="str">
        <f t="shared" si="52"/>
        <v>89456</v>
      </c>
    </row>
    <row r="3368" spans="1:6" ht="51">
      <c r="A3368" s="390">
        <v>89457</v>
      </c>
      <c r="B3368" s="418" t="s">
        <v>12540</v>
      </c>
      <c r="C3368" s="420" t="s">
        <v>82</v>
      </c>
      <c r="D3368" s="423">
        <v>44.73</v>
      </c>
      <c r="F3368" s="444" t="str">
        <f t="shared" si="52"/>
        <v>89457</v>
      </c>
    </row>
    <row r="3369" spans="1:6" ht="51">
      <c r="A3369" s="389">
        <v>89458</v>
      </c>
      <c r="B3369" s="419" t="s">
        <v>12541</v>
      </c>
      <c r="C3369" s="421" t="s">
        <v>82</v>
      </c>
      <c r="D3369" s="425">
        <v>42.06</v>
      </c>
      <c r="F3369" s="444" t="str">
        <f t="shared" si="52"/>
        <v>89458</v>
      </c>
    </row>
    <row r="3370" spans="1:6" ht="51">
      <c r="A3370" s="390">
        <v>89459</v>
      </c>
      <c r="B3370" s="418" t="s">
        <v>12542</v>
      </c>
      <c r="C3370" s="420" t="s">
        <v>82</v>
      </c>
      <c r="D3370" s="423">
        <v>56.15</v>
      </c>
      <c r="F3370" s="444" t="str">
        <f t="shared" si="52"/>
        <v>89459</v>
      </c>
    </row>
    <row r="3371" spans="1:6" ht="51">
      <c r="A3371" s="389">
        <v>89460</v>
      </c>
      <c r="B3371" s="419" t="s">
        <v>12543</v>
      </c>
      <c r="C3371" s="421" t="s">
        <v>82</v>
      </c>
      <c r="D3371" s="425">
        <v>52.83</v>
      </c>
      <c r="F3371" s="444" t="str">
        <f t="shared" si="52"/>
        <v>89460</v>
      </c>
    </row>
    <row r="3372" spans="1:6" ht="51">
      <c r="A3372" s="390">
        <v>89462</v>
      </c>
      <c r="B3372" s="418" t="s">
        <v>12544</v>
      </c>
      <c r="C3372" s="420" t="s">
        <v>82</v>
      </c>
      <c r="D3372" s="423">
        <v>47.77</v>
      </c>
      <c r="F3372" s="444" t="str">
        <f t="shared" si="52"/>
        <v>89462</v>
      </c>
    </row>
    <row r="3373" spans="1:6" ht="51">
      <c r="A3373" s="389">
        <v>89463</v>
      </c>
      <c r="B3373" s="419" t="s">
        <v>12545</v>
      </c>
      <c r="C3373" s="421" t="s">
        <v>82</v>
      </c>
      <c r="D3373" s="425">
        <v>46.01</v>
      </c>
      <c r="F3373" s="444" t="str">
        <f t="shared" si="52"/>
        <v>89463</v>
      </c>
    </row>
    <row r="3374" spans="1:6" ht="51">
      <c r="A3374" s="390">
        <v>89464</v>
      </c>
      <c r="B3374" s="418" t="s">
        <v>12546</v>
      </c>
      <c r="C3374" s="420" t="s">
        <v>82</v>
      </c>
      <c r="D3374" s="423">
        <v>65.84</v>
      </c>
      <c r="F3374" s="444" t="str">
        <f t="shared" si="52"/>
        <v>89464</v>
      </c>
    </row>
    <row r="3375" spans="1:6" ht="51">
      <c r="A3375" s="389">
        <v>89465</v>
      </c>
      <c r="B3375" s="419" t="s">
        <v>12547</v>
      </c>
      <c r="C3375" s="421" t="s">
        <v>82</v>
      </c>
      <c r="D3375" s="425">
        <v>63.88</v>
      </c>
      <c r="F3375" s="444" t="str">
        <f t="shared" si="52"/>
        <v>89465</v>
      </c>
    </row>
    <row r="3376" spans="1:6" ht="51">
      <c r="A3376" s="390">
        <v>89466</v>
      </c>
      <c r="B3376" s="418" t="s">
        <v>12548</v>
      </c>
      <c r="C3376" s="420" t="s">
        <v>82</v>
      </c>
      <c r="D3376" s="423">
        <v>50.85</v>
      </c>
      <c r="F3376" s="444" t="str">
        <f t="shared" si="52"/>
        <v>89466</v>
      </c>
    </row>
    <row r="3377" spans="1:6" ht="51">
      <c r="A3377" s="389">
        <v>89467</v>
      </c>
      <c r="B3377" s="419" t="s">
        <v>12549</v>
      </c>
      <c r="C3377" s="421" t="s">
        <v>82</v>
      </c>
      <c r="D3377" s="425">
        <v>47.81</v>
      </c>
      <c r="F3377" s="444" t="str">
        <f t="shared" si="52"/>
        <v>89467</v>
      </c>
    </row>
    <row r="3378" spans="1:6" ht="51">
      <c r="A3378" s="390">
        <v>89468</v>
      </c>
      <c r="B3378" s="418" t="s">
        <v>12550</v>
      </c>
      <c r="C3378" s="420" t="s">
        <v>82</v>
      </c>
      <c r="D3378" s="423">
        <v>68.3</v>
      </c>
      <c r="F3378" s="444" t="str">
        <f t="shared" si="52"/>
        <v>89468</v>
      </c>
    </row>
    <row r="3379" spans="1:6" ht="51">
      <c r="A3379" s="389">
        <v>89469</v>
      </c>
      <c r="B3379" s="419" t="s">
        <v>12551</v>
      </c>
      <c r="C3379" s="421" t="s">
        <v>82</v>
      </c>
      <c r="D3379" s="425">
        <v>65.25</v>
      </c>
      <c r="F3379" s="444" t="str">
        <f t="shared" si="52"/>
        <v>89469</v>
      </c>
    </row>
    <row r="3380" spans="1:6" ht="51">
      <c r="A3380" s="390">
        <v>89470</v>
      </c>
      <c r="B3380" s="418" t="s">
        <v>12552</v>
      </c>
      <c r="C3380" s="420" t="s">
        <v>82</v>
      </c>
      <c r="D3380" s="423">
        <v>51.47</v>
      </c>
      <c r="F3380" s="444" t="str">
        <f t="shared" si="52"/>
        <v>89470</v>
      </c>
    </row>
    <row r="3381" spans="1:6" ht="63.75">
      <c r="A3381" s="389">
        <v>89471</v>
      </c>
      <c r="B3381" s="419" t="s">
        <v>12553</v>
      </c>
      <c r="C3381" s="421" t="s">
        <v>82</v>
      </c>
      <c r="D3381" s="425">
        <v>49.76</v>
      </c>
      <c r="F3381" s="444" t="str">
        <f t="shared" si="52"/>
        <v>89471</v>
      </c>
    </row>
    <row r="3382" spans="1:6" ht="51">
      <c r="A3382" s="390">
        <v>89472</v>
      </c>
      <c r="B3382" s="418" t="s">
        <v>12554</v>
      </c>
      <c r="C3382" s="420" t="s">
        <v>82</v>
      </c>
      <c r="D3382" s="423">
        <v>61.86</v>
      </c>
      <c r="F3382" s="444" t="str">
        <f t="shared" si="52"/>
        <v>89472</v>
      </c>
    </row>
    <row r="3383" spans="1:6" ht="63.75">
      <c r="A3383" s="389">
        <v>89473</v>
      </c>
      <c r="B3383" s="419" t="s">
        <v>12555</v>
      </c>
      <c r="C3383" s="421" t="s">
        <v>82</v>
      </c>
      <c r="D3383" s="425">
        <v>59.8</v>
      </c>
      <c r="F3383" s="444" t="str">
        <f t="shared" si="52"/>
        <v>89473</v>
      </c>
    </row>
    <row r="3384" spans="1:6" ht="51">
      <c r="A3384" s="390">
        <v>89474</v>
      </c>
      <c r="B3384" s="418" t="s">
        <v>12556</v>
      </c>
      <c r="C3384" s="420" t="s">
        <v>82</v>
      </c>
      <c r="D3384" s="423">
        <v>56.03</v>
      </c>
      <c r="F3384" s="444" t="str">
        <f t="shared" si="52"/>
        <v>89474</v>
      </c>
    </row>
    <row r="3385" spans="1:6" ht="63.75">
      <c r="A3385" s="389">
        <v>89475</v>
      </c>
      <c r="B3385" s="419" t="s">
        <v>12557</v>
      </c>
      <c r="C3385" s="421" t="s">
        <v>82</v>
      </c>
      <c r="D3385" s="425">
        <v>52.26</v>
      </c>
      <c r="F3385" s="444" t="str">
        <f t="shared" si="52"/>
        <v>89475</v>
      </c>
    </row>
    <row r="3386" spans="1:6" ht="51">
      <c r="A3386" s="390">
        <v>89476</v>
      </c>
      <c r="B3386" s="418" t="s">
        <v>12558</v>
      </c>
      <c r="C3386" s="420" t="s">
        <v>82</v>
      </c>
      <c r="D3386" s="423">
        <v>67.510000000000005</v>
      </c>
      <c r="F3386" s="444" t="str">
        <f t="shared" si="52"/>
        <v>89476</v>
      </c>
    </row>
    <row r="3387" spans="1:6" ht="63.75">
      <c r="A3387" s="389">
        <v>89477</v>
      </c>
      <c r="B3387" s="419" t="s">
        <v>12559</v>
      </c>
      <c r="C3387" s="421" t="s">
        <v>82</v>
      </c>
      <c r="D3387" s="425">
        <v>63.24</v>
      </c>
      <c r="F3387" s="444" t="str">
        <f t="shared" si="52"/>
        <v>89477</v>
      </c>
    </row>
    <row r="3388" spans="1:6" ht="51">
      <c r="A3388" s="390">
        <v>89478</v>
      </c>
      <c r="B3388" s="418" t="s">
        <v>12560</v>
      </c>
      <c r="C3388" s="420" t="s">
        <v>82</v>
      </c>
      <c r="D3388" s="423">
        <v>56.82</v>
      </c>
      <c r="F3388" s="444" t="str">
        <f t="shared" si="52"/>
        <v>89478</v>
      </c>
    </row>
    <row r="3389" spans="1:6" ht="63.75">
      <c r="A3389" s="389">
        <v>89479</v>
      </c>
      <c r="B3389" s="419" t="s">
        <v>12561</v>
      </c>
      <c r="C3389" s="421" t="s">
        <v>82</v>
      </c>
      <c r="D3389" s="425">
        <v>55.07</v>
      </c>
      <c r="F3389" s="444" t="str">
        <f t="shared" si="52"/>
        <v>89479</v>
      </c>
    </row>
    <row r="3390" spans="1:6" ht="51">
      <c r="A3390" s="390">
        <v>89480</v>
      </c>
      <c r="B3390" s="418" t="s">
        <v>12562</v>
      </c>
      <c r="C3390" s="420" t="s">
        <v>82</v>
      </c>
      <c r="D3390" s="423">
        <v>74.81</v>
      </c>
      <c r="F3390" s="444" t="str">
        <f t="shared" si="52"/>
        <v>89480</v>
      </c>
    </row>
    <row r="3391" spans="1:6" ht="63.75">
      <c r="A3391" s="389">
        <v>89483</v>
      </c>
      <c r="B3391" s="419" t="s">
        <v>12563</v>
      </c>
      <c r="C3391" s="421" t="s">
        <v>82</v>
      </c>
      <c r="D3391" s="425">
        <v>73.010000000000005</v>
      </c>
      <c r="F3391" s="444" t="str">
        <f t="shared" si="52"/>
        <v>89483</v>
      </c>
    </row>
    <row r="3392" spans="1:6" ht="51">
      <c r="A3392" s="390">
        <v>89484</v>
      </c>
      <c r="B3392" s="418" t="s">
        <v>12564</v>
      </c>
      <c r="C3392" s="420" t="s">
        <v>82</v>
      </c>
      <c r="D3392" s="423">
        <v>62.33</v>
      </c>
      <c r="F3392" s="444" t="str">
        <f t="shared" si="52"/>
        <v>89484</v>
      </c>
    </row>
    <row r="3393" spans="1:6" ht="63.75">
      <c r="A3393" s="389">
        <v>89486</v>
      </c>
      <c r="B3393" s="419" t="s">
        <v>12565</v>
      </c>
      <c r="C3393" s="421" t="s">
        <v>82</v>
      </c>
      <c r="D3393" s="425">
        <v>58.34</v>
      </c>
      <c r="F3393" s="444" t="str">
        <f t="shared" si="52"/>
        <v>89486</v>
      </c>
    </row>
    <row r="3394" spans="1:6" ht="51">
      <c r="A3394" s="390">
        <v>89487</v>
      </c>
      <c r="B3394" s="418" t="s">
        <v>12566</v>
      </c>
      <c r="C3394" s="420" t="s">
        <v>82</v>
      </c>
      <c r="D3394" s="423">
        <v>79.849999999999994</v>
      </c>
      <c r="F3394" s="444" t="str">
        <f t="shared" si="52"/>
        <v>89487</v>
      </c>
    </row>
    <row r="3395" spans="1:6" ht="63.75">
      <c r="A3395" s="389">
        <v>89488</v>
      </c>
      <c r="B3395" s="419" t="s">
        <v>12567</v>
      </c>
      <c r="C3395" s="421" t="s">
        <v>82</v>
      </c>
      <c r="D3395" s="425">
        <v>75.849999999999994</v>
      </c>
      <c r="F3395" s="444" t="str">
        <f t="shared" si="52"/>
        <v>89488</v>
      </c>
    </row>
    <row r="3396" spans="1:6">
      <c r="A3396" s="390">
        <v>67</v>
      </c>
      <c r="B3396" s="418" t="s">
        <v>3583</v>
      </c>
      <c r="C3396" s="420"/>
      <c r="D3396" s="423"/>
      <c r="F3396" s="444" t="str">
        <f t="shared" si="52"/>
        <v>67</v>
      </c>
    </row>
    <row r="3397" spans="1:6" ht="63.75">
      <c r="A3397" s="389">
        <v>72139</v>
      </c>
      <c r="B3397" s="419" t="s">
        <v>12568</v>
      </c>
      <c r="C3397" s="421" t="s">
        <v>82</v>
      </c>
      <c r="D3397" s="425">
        <v>473.45</v>
      </c>
      <c r="F3397" s="444" t="str">
        <f t="shared" si="52"/>
        <v>72139</v>
      </c>
    </row>
    <row r="3398" spans="1:6" ht="63.75">
      <c r="A3398" s="390">
        <v>72175</v>
      </c>
      <c r="B3398" s="418" t="s">
        <v>9413</v>
      </c>
      <c r="C3398" s="420" t="s">
        <v>82</v>
      </c>
      <c r="D3398" s="423">
        <v>477.47</v>
      </c>
      <c r="F3398" s="444" t="str">
        <f t="shared" ref="F3398:F3461" si="53">TRIM(A3398)</f>
        <v>72175</v>
      </c>
    </row>
    <row r="3399" spans="1:6" ht="63.75">
      <c r="A3399" s="389">
        <v>72176</v>
      </c>
      <c r="B3399" s="419" t="s">
        <v>9414</v>
      </c>
      <c r="C3399" s="421" t="s">
        <v>82</v>
      </c>
      <c r="D3399" s="425">
        <v>481.29</v>
      </c>
      <c r="F3399" s="444" t="str">
        <f t="shared" si="53"/>
        <v>72176</v>
      </c>
    </row>
    <row r="3400" spans="1:6" ht="25.5">
      <c r="A3400" s="390">
        <v>68</v>
      </c>
      <c r="B3400" s="418" t="s">
        <v>3584</v>
      </c>
      <c r="C3400" s="420"/>
      <c r="D3400" s="423"/>
      <c r="F3400" s="444" t="str">
        <f t="shared" si="53"/>
        <v>68</v>
      </c>
    </row>
    <row r="3401" spans="1:6">
      <c r="A3401" s="389">
        <v>74053</v>
      </c>
      <c r="B3401" s="419" t="s">
        <v>9415</v>
      </c>
      <c r="C3401" s="421"/>
      <c r="D3401" s="425"/>
      <c r="F3401" s="444" t="str">
        <f t="shared" si="53"/>
        <v>74053</v>
      </c>
    </row>
    <row r="3402" spans="1:6" ht="38.25">
      <c r="A3402" s="422" t="s">
        <v>5167</v>
      </c>
      <c r="B3402" s="418" t="s">
        <v>9416</v>
      </c>
      <c r="C3402" s="420" t="s">
        <v>52</v>
      </c>
      <c r="D3402" s="423">
        <v>321.76</v>
      </c>
      <c r="F3402" s="444" t="str">
        <f t="shared" si="53"/>
        <v>74053/001</v>
      </c>
    </row>
    <row r="3403" spans="1:6" ht="25.5">
      <c r="A3403" s="389">
        <v>70</v>
      </c>
      <c r="B3403" s="419" t="s">
        <v>3585</v>
      </c>
      <c r="C3403" s="421"/>
      <c r="D3403" s="425"/>
      <c r="F3403" s="444" t="str">
        <f t="shared" si="53"/>
        <v>70</v>
      </c>
    </row>
    <row r="3404" spans="1:6" ht="25.5">
      <c r="A3404" s="390">
        <v>72178</v>
      </c>
      <c r="B3404" s="418" t="s">
        <v>3586</v>
      </c>
      <c r="C3404" s="420" t="s">
        <v>82</v>
      </c>
      <c r="D3404" s="423">
        <v>18.329999999999998</v>
      </c>
      <c r="F3404" s="444" t="str">
        <f t="shared" si="53"/>
        <v>72178</v>
      </c>
    </row>
    <row r="3405" spans="1:6" ht="25.5">
      <c r="A3405" s="389">
        <v>72179</v>
      </c>
      <c r="B3405" s="419" t="s">
        <v>9417</v>
      </c>
      <c r="C3405" s="421" t="s">
        <v>82</v>
      </c>
      <c r="D3405" s="425">
        <v>38.340000000000003</v>
      </c>
      <c r="F3405" s="444" t="str">
        <f t="shared" si="53"/>
        <v>72179</v>
      </c>
    </row>
    <row r="3406" spans="1:6" ht="38.25">
      <c r="A3406" s="390">
        <v>72180</v>
      </c>
      <c r="B3406" s="418" t="s">
        <v>9418</v>
      </c>
      <c r="C3406" s="420" t="s">
        <v>82</v>
      </c>
      <c r="D3406" s="423">
        <v>11.22</v>
      </c>
      <c r="F3406" s="444" t="str">
        <f t="shared" si="53"/>
        <v>72180</v>
      </c>
    </row>
    <row r="3407" spans="1:6" ht="38.25">
      <c r="A3407" s="389">
        <v>72181</v>
      </c>
      <c r="B3407" s="419" t="s">
        <v>9419</v>
      </c>
      <c r="C3407" s="421" t="s">
        <v>82</v>
      </c>
      <c r="D3407" s="425">
        <v>22.78</v>
      </c>
      <c r="F3407" s="444" t="str">
        <f t="shared" si="53"/>
        <v>72181</v>
      </c>
    </row>
    <row r="3408" spans="1:6">
      <c r="A3408" s="390">
        <v>73774</v>
      </c>
      <c r="B3408" s="418" t="s">
        <v>9420</v>
      </c>
      <c r="C3408" s="420"/>
      <c r="D3408" s="423"/>
      <c r="F3408" s="444" t="str">
        <f t="shared" si="53"/>
        <v>73774</v>
      </c>
    </row>
    <row r="3409" spans="1:6" ht="51">
      <c r="A3409" s="424" t="s">
        <v>5168</v>
      </c>
      <c r="B3409" s="419" t="s">
        <v>9421</v>
      </c>
      <c r="C3409" s="421" t="s">
        <v>82</v>
      </c>
      <c r="D3409" s="425">
        <v>228.37</v>
      </c>
      <c r="F3409" s="444" t="str">
        <f t="shared" si="53"/>
        <v>73774/001</v>
      </c>
    </row>
    <row r="3410" spans="1:6">
      <c r="A3410" s="390">
        <v>73909</v>
      </c>
      <c r="B3410" s="418" t="s">
        <v>9422</v>
      </c>
      <c r="C3410" s="420"/>
      <c r="D3410" s="423"/>
      <c r="F3410" s="444" t="str">
        <f t="shared" si="53"/>
        <v>73909</v>
      </c>
    </row>
    <row r="3411" spans="1:6" ht="38.25">
      <c r="A3411" s="424" t="s">
        <v>5169</v>
      </c>
      <c r="B3411" s="419" t="s">
        <v>12569</v>
      </c>
      <c r="C3411" s="421" t="s">
        <v>82</v>
      </c>
      <c r="D3411" s="425">
        <v>200.05</v>
      </c>
      <c r="F3411" s="444" t="str">
        <f t="shared" si="53"/>
        <v>73909/001</v>
      </c>
    </row>
    <row r="3412" spans="1:6">
      <c r="A3412" s="390">
        <v>74229</v>
      </c>
      <c r="B3412" s="418" t="s">
        <v>9423</v>
      </c>
      <c r="C3412" s="420"/>
      <c r="D3412" s="423"/>
      <c r="F3412" s="444" t="str">
        <f t="shared" si="53"/>
        <v>74229</v>
      </c>
    </row>
    <row r="3413" spans="1:6" ht="51">
      <c r="A3413" s="424" t="s">
        <v>5170</v>
      </c>
      <c r="B3413" s="419" t="s">
        <v>9424</v>
      </c>
      <c r="C3413" s="421" t="s">
        <v>82</v>
      </c>
      <c r="D3413" s="425">
        <v>572.62</v>
      </c>
      <c r="F3413" s="444" t="str">
        <f t="shared" si="53"/>
        <v>74229/001</v>
      </c>
    </row>
    <row r="3414" spans="1:6" ht="38.25">
      <c r="A3414" s="390">
        <v>79627</v>
      </c>
      <c r="B3414" s="418" t="s">
        <v>12570</v>
      </c>
      <c r="C3414" s="420" t="s">
        <v>82</v>
      </c>
      <c r="D3414" s="423">
        <v>380.75</v>
      </c>
      <c r="F3414" s="444" t="str">
        <f t="shared" si="53"/>
        <v>79627</v>
      </c>
    </row>
    <row r="3415" spans="1:6">
      <c r="A3415" s="389">
        <v>251</v>
      </c>
      <c r="B3415" s="419" t="s">
        <v>3587</v>
      </c>
      <c r="C3415" s="421"/>
      <c r="D3415" s="425"/>
      <c r="F3415" s="444" t="str">
        <f t="shared" si="53"/>
        <v>251</v>
      </c>
    </row>
    <row r="3416" spans="1:6">
      <c r="A3416" s="390">
        <v>73863</v>
      </c>
      <c r="B3416" s="418" t="s">
        <v>9425</v>
      </c>
      <c r="C3416" s="420"/>
      <c r="D3416" s="423"/>
      <c r="F3416" s="444" t="str">
        <f t="shared" si="53"/>
        <v>73863</v>
      </c>
    </row>
    <row r="3417" spans="1:6" ht="51">
      <c r="A3417" s="424" t="s">
        <v>5171</v>
      </c>
      <c r="B3417" s="419" t="s">
        <v>9426</v>
      </c>
      <c r="C3417" s="421" t="s">
        <v>82</v>
      </c>
      <c r="D3417" s="425">
        <v>44.81</v>
      </c>
      <c r="F3417" s="444" t="str">
        <f t="shared" si="53"/>
        <v>73863/001</v>
      </c>
    </row>
    <row r="3418" spans="1:6" ht="51">
      <c r="A3418" s="422" t="s">
        <v>5172</v>
      </c>
      <c r="B3418" s="418" t="s">
        <v>9427</v>
      </c>
      <c r="C3418" s="420" t="s">
        <v>82</v>
      </c>
      <c r="D3418" s="423">
        <v>89.03</v>
      </c>
      <c r="F3418" s="444" t="str">
        <f t="shared" si="53"/>
        <v>73863/002</v>
      </c>
    </row>
    <row r="3419" spans="1:6">
      <c r="A3419" s="389">
        <v>322</v>
      </c>
      <c r="B3419" s="419" t="s">
        <v>3588</v>
      </c>
      <c r="C3419" s="421"/>
      <c r="D3419" s="425"/>
      <c r="F3419" s="444" t="str">
        <f t="shared" si="53"/>
        <v>322</v>
      </c>
    </row>
    <row r="3420" spans="1:6">
      <c r="A3420" s="390">
        <v>68079</v>
      </c>
      <c r="B3420" s="418" t="s">
        <v>3589</v>
      </c>
      <c r="C3420" s="420" t="s">
        <v>52</v>
      </c>
      <c r="D3420" s="423">
        <v>774.64</v>
      </c>
      <c r="F3420" s="444" t="str">
        <f t="shared" si="53"/>
        <v>68079</v>
      </c>
    </row>
    <row r="3421" spans="1:6">
      <c r="A3421" s="424" t="s">
        <v>4100</v>
      </c>
      <c r="B3421" s="419" t="s">
        <v>3590</v>
      </c>
      <c r="C3421" s="421"/>
      <c r="D3421" s="425"/>
      <c r="F3421" s="444" t="str">
        <f t="shared" si="53"/>
        <v>PAVI</v>
      </c>
    </row>
    <row r="3422" spans="1:6">
      <c r="A3422" s="390">
        <v>54</v>
      </c>
      <c r="B3422" s="418" t="s">
        <v>3591</v>
      </c>
      <c r="C3422" s="420"/>
      <c r="D3422" s="423"/>
      <c r="F3422" s="444" t="str">
        <f t="shared" si="53"/>
        <v>54</v>
      </c>
    </row>
    <row r="3423" spans="1:6" ht="38.25">
      <c r="A3423" s="389">
        <v>72948</v>
      </c>
      <c r="B3423" s="419" t="s">
        <v>9428</v>
      </c>
      <c r="C3423" s="421" t="s">
        <v>52</v>
      </c>
      <c r="D3423" s="425">
        <v>61.95</v>
      </c>
      <c r="F3423" s="444" t="str">
        <f t="shared" si="53"/>
        <v>72948</v>
      </c>
    </row>
    <row r="3424" spans="1:6" ht="25.5">
      <c r="A3424" s="390">
        <v>72949</v>
      </c>
      <c r="B3424" s="418" t="s">
        <v>9429</v>
      </c>
      <c r="C3424" s="420" t="s">
        <v>52</v>
      </c>
      <c r="D3424" s="423">
        <v>18.18</v>
      </c>
      <c r="F3424" s="444" t="str">
        <f t="shared" si="53"/>
        <v>72949</v>
      </c>
    </row>
    <row r="3425" spans="1:6" ht="25.5">
      <c r="A3425" s="389">
        <v>73790</v>
      </c>
      <c r="B3425" s="419" t="s">
        <v>9430</v>
      </c>
      <c r="C3425" s="421"/>
      <c r="D3425" s="425"/>
      <c r="F3425" s="444" t="str">
        <f t="shared" si="53"/>
        <v>73790</v>
      </c>
    </row>
    <row r="3426" spans="1:6" ht="63.75">
      <c r="A3426" s="422" t="s">
        <v>5173</v>
      </c>
      <c r="B3426" s="418" t="s">
        <v>9431</v>
      </c>
      <c r="C3426" s="420" t="s">
        <v>82</v>
      </c>
      <c r="D3426" s="423">
        <v>47.76</v>
      </c>
      <c r="F3426" s="444" t="str">
        <f t="shared" si="53"/>
        <v>73790/001</v>
      </c>
    </row>
    <row r="3427" spans="1:6" ht="51">
      <c r="A3427" s="424" t="s">
        <v>5174</v>
      </c>
      <c r="B3427" s="419" t="s">
        <v>9432</v>
      </c>
      <c r="C3427" s="421" t="s">
        <v>82</v>
      </c>
      <c r="D3427" s="425">
        <v>33.270000000000003</v>
      </c>
      <c r="F3427" s="444" t="str">
        <f t="shared" si="53"/>
        <v>73790/002</v>
      </c>
    </row>
    <row r="3428" spans="1:6" ht="63.75">
      <c r="A3428" s="422" t="s">
        <v>5175</v>
      </c>
      <c r="B3428" s="418" t="s">
        <v>12571</v>
      </c>
      <c r="C3428" s="420" t="s">
        <v>82</v>
      </c>
      <c r="D3428" s="423">
        <v>45.83</v>
      </c>
      <c r="F3428" s="444" t="str">
        <f t="shared" si="53"/>
        <v>73790/003</v>
      </c>
    </row>
    <row r="3429" spans="1:6" ht="63.75">
      <c r="A3429" s="424" t="s">
        <v>5176</v>
      </c>
      <c r="B3429" s="419" t="s">
        <v>9433</v>
      </c>
      <c r="C3429" s="421" t="s">
        <v>82</v>
      </c>
      <c r="D3429" s="425">
        <v>31.14</v>
      </c>
      <c r="F3429" s="444" t="str">
        <f t="shared" si="53"/>
        <v>73790/004</v>
      </c>
    </row>
    <row r="3430" spans="1:6" ht="38.25">
      <c r="A3430" s="390">
        <v>83694</v>
      </c>
      <c r="B3430" s="418" t="s">
        <v>9434</v>
      </c>
      <c r="C3430" s="420" t="s">
        <v>82</v>
      </c>
      <c r="D3430" s="423">
        <v>12.21</v>
      </c>
      <c r="F3430" s="444" t="str">
        <f t="shared" si="53"/>
        <v>83694</v>
      </c>
    </row>
    <row r="3431" spans="1:6" ht="25.5">
      <c r="A3431" s="389">
        <v>83695</v>
      </c>
      <c r="B3431" s="419" t="s">
        <v>9430</v>
      </c>
      <c r="C3431" s="421"/>
      <c r="D3431" s="425"/>
      <c r="F3431" s="444" t="str">
        <f t="shared" si="53"/>
        <v>83695</v>
      </c>
    </row>
    <row r="3432" spans="1:6" ht="25.5">
      <c r="A3432" s="422" t="s">
        <v>5177</v>
      </c>
      <c r="B3432" s="418" t="s">
        <v>3592</v>
      </c>
      <c r="C3432" s="420" t="s">
        <v>82</v>
      </c>
      <c r="D3432" s="423">
        <v>13.98</v>
      </c>
      <c r="F3432" s="444" t="str">
        <f t="shared" si="53"/>
        <v>83695/001</v>
      </c>
    </row>
    <row r="3433" spans="1:6" ht="25.5">
      <c r="A3433" s="389">
        <v>83771</v>
      </c>
      <c r="B3433" s="419" t="s">
        <v>3593</v>
      </c>
      <c r="C3433" s="421" t="s">
        <v>52</v>
      </c>
      <c r="D3433" s="425">
        <v>5.83</v>
      </c>
      <c r="F3433" s="444" t="str">
        <f t="shared" si="53"/>
        <v>83771</v>
      </c>
    </row>
    <row r="3434" spans="1:6">
      <c r="A3434" s="390">
        <v>55</v>
      </c>
      <c r="B3434" s="418" t="s">
        <v>3594</v>
      </c>
      <c r="C3434" s="420"/>
      <c r="D3434" s="423"/>
      <c r="F3434" s="444" t="str">
        <f t="shared" si="53"/>
        <v>55</v>
      </c>
    </row>
    <row r="3435" spans="1:6" ht="38.25">
      <c r="A3435" s="389">
        <v>41879</v>
      </c>
      <c r="B3435" s="419" t="s">
        <v>9435</v>
      </c>
      <c r="C3435" s="421" t="s">
        <v>82</v>
      </c>
      <c r="D3435" s="425">
        <v>0.1</v>
      </c>
      <c r="F3435" s="444" t="str">
        <f t="shared" si="53"/>
        <v>41879</v>
      </c>
    </row>
    <row r="3436" spans="1:6">
      <c r="A3436" s="390">
        <v>56</v>
      </c>
      <c r="B3436" s="418" t="s">
        <v>3595</v>
      </c>
      <c r="C3436" s="420"/>
      <c r="D3436" s="423"/>
      <c r="F3436" s="444" t="str">
        <f t="shared" si="53"/>
        <v>56</v>
      </c>
    </row>
    <row r="3437" spans="1:6" ht="25.5">
      <c r="A3437" s="389">
        <v>72910</v>
      </c>
      <c r="B3437" s="419" t="s">
        <v>3596</v>
      </c>
      <c r="C3437" s="421" t="s">
        <v>52</v>
      </c>
      <c r="D3437" s="425">
        <v>9.99</v>
      </c>
      <c r="F3437" s="444" t="str">
        <f t="shared" si="53"/>
        <v>72910</v>
      </c>
    </row>
    <row r="3438" spans="1:6" ht="38.25">
      <c r="A3438" s="390">
        <v>72911</v>
      </c>
      <c r="B3438" s="418" t="s">
        <v>9436</v>
      </c>
      <c r="C3438" s="420" t="s">
        <v>52</v>
      </c>
      <c r="D3438" s="423">
        <v>8.14</v>
      </c>
      <c r="F3438" s="444" t="str">
        <f t="shared" si="53"/>
        <v>72911</v>
      </c>
    </row>
    <row r="3439" spans="1:6" ht="51">
      <c r="A3439" s="389">
        <v>72912</v>
      </c>
      <c r="B3439" s="419" t="s">
        <v>9437</v>
      </c>
      <c r="C3439" s="421" t="s">
        <v>52</v>
      </c>
      <c r="D3439" s="425">
        <v>27.49</v>
      </c>
      <c r="F3439" s="444" t="str">
        <f t="shared" si="53"/>
        <v>72912</v>
      </c>
    </row>
    <row r="3440" spans="1:6" ht="38.25">
      <c r="A3440" s="390">
        <v>72913</v>
      </c>
      <c r="B3440" s="418" t="s">
        <v>9438</v>
      </c>
      <c r="C3440" s="420" t="s">
        <v>52</v>
      </c>
      <c r="D3440" s="423">
        <v>42.98</v>
      </c>
      <c r="F3440" s="444" t="str">
        <f t="shared" si="53"/>
        <v>72913</v>
      </c>
    </row>
    <row r="3441" spans="1:6" ht="38.25">
      <c r="A3441" s="389">
        <v>72914</v>
      </c>
      <c r="B3441" s="419" t="s">
        <v>9439</v>
      </c>
      <c r="C3441" s="421" t="s">
        <v>52</v>
      </c>
      <c r="D3441" s="425">
        <v>61.04</v>
      </c>
      <c r="F3441" s="444" t="str">
        <f t="shared" si="53"/>
        <v>72914</v>
      </c>
    </row>
    <row r="3442" spans="1:6" ht="51">
      <c r="A3442" s="390">
        <v>72916</v>
      </c>
      <c r="B3442" s="418" t="s">
        <v>9440</v>
      </c>
      <c r="C3442" s="420" t="s">
        <v>52</v>
      </c>
      <c r="D3442" s="423">
        <v>29.63</v>
      </c>
      <c r="F3442" s="444" t="str">
        <f t="shared" si="53"/>
        <v>72916</v>
      </c>
    </row>
    <row r="3443" spans="1:6" ht="38.25">
      <c r="A3443" s="389">
        <v>72919</v>
      </c>
      <c r="B3443" s="419" t="s">
        <v>9441</v>
      </c>
      <c r="C3443" s="421" t="s">
        <v>52</v>
      </c>
      <c r="D3443" s="425">
        <v>43.41</v>
      </c>
      <c r="F3443" s="444" t="str">
        <f t="shared" si="53"/>
        <v>72919</v>
      </c>
    </row>
    <row r="3444" spans="1:6" ht="38.25">
      <c r="A3444" s="390">
        <v>72922</v>
      </c>
      <c r="B3444" s="418" t="s">
        <v>12572</v>
      </c>
      <c r="C3444" s="420" t="s">
        <v>52</v>
      </c>
      <c r="D3444" s="423">
        <v>59.87</v>
      </c>
      <c r="F3444" s="444" t="str">
        <f t="shared" si="53"/>
        <v>72922</v>
      </c>
    </row>
    <row r="3445" spans="1:6" ht="38.25">
      <c r="A3445" s="389">
        <v>72923</v>
      </c>
      <c r="B3445" s="419" t="s">
        <v>9442</v>
      </c>
      <c r="C3445" s="421" t="s">
        <v>52</v>
      </c>
      <c r="D3445" s="425">
        <v>58.95</v>
      </c>
      <c r="F3445" s="444" t="str">
        <f t="shared" si="53"/>
        <v>72923</v>
      </c>
    </row>
    <row r="3446" spans="1:6" ht="38.25">
      <c r="A3446" s="390">
        <v>72924</v>
      </c>
      <c r="B3446" s="418" t="s">
        <v>9443</v>
      </c>
      <c r="C3446" s="420" t="s">
        <v>52</v>
      </c>
      <c r="D3446" s="423">
        <v>50.58</v>
      </c>
      <c r="F3446" s="444" t="str">
        <f t="shared" si="53"/>
        <v>72924</v>
      </c>
    </row>
    <row r="3447" spans="1:6" ht="25.5">
      <c r="A3447" s="389">
        <v>72961</v>
      </c>
      <c r="B3447" s="419" t="s">
        <v>3597</v>
      </c>
      <c r="C3447" s="421" t="s">
        <v>82</v>
      </c>
      <c r="D3447" s="425">
        <v>1.04</v>
      </c>
      <c r="F3447" s="444" t="str">
        <f t="shared" si="53"/>
        <v>72961</v>
      </c>
    </row>
    <row r="3448" spans="1:6" ht="25.5">
      <c r="A3448" s="390">
        <v>73710</v>
      </c>
      <c r="B3448" s="418" t="s">
        <v>3598</v>
      </c>
      <c r="C3448" s="420" t="s">
        <v>52</v>
      </c>
      <c r="D3448" s="423">
        <v>93</v>
      </c>
      <c r="F3448" s="444" t="str">
        <f t="shared" si="53"/>
        <v>73710</v>
      </c>
    </row>
    <row r="3449" spans="1:6" ht="25.5">
      <c r="A3449" s="389">
        <v>73711</v>
      </c>
      <c r="B3449" s="419" t="s">
        <v>3599</v>
      </c>
      <c r="C3449" s="421" t="s">
        <v>52</v>
      </c>
      <c r="D3449" s="425">
        <v>71.11</v>
      </c>
      <c r="F3449" s="444" t="str">
        <f t="shared" si="53"/>
        <v>73711</v>
      </c>
    </row>
    <row r="3450" spans="1:6">
      <c r="A3450" s="390">
        <v>73766</v>
      </c>
      <c r="B3450" s="418" t="s">
        <v>9444</v>
      </c>
      <c r="C3450" s="420"/>
      <c r="D3450" s="423"/>
      <c r="F3450" s="444" t="str">
        <f t="shared" si="53"/>
        <v>73766</v>
      </c>
    </row>
    <row r="3451" spans="1:6" ht="25.5">
      <c r="A3451" s="424" t="s">
        <v>5178</v>
      </c>
      <c r="B3451" s="419" t="s">
        <v>3600</v>
      </c>
      <c r="C3451" s="421" t="s">
        <v>52</v>
      </c>
      <c r="D3451" s="425">
        <v>112.65</v>
      </c>
      <c r="F3451" s="444" t="str">
        <f t="shared" si="53"/>
        <v>73766/001</v>
      </c>
    </row>
    <row r="3452" spans="1:6" ht="38.25">
      <c r="A3452" s="390">
        <v>83772</v>
      </c>
      <c r="B3452" s="418" t="s">
        <v>12573</v>
      </c>
      <c r="C3452" s="420" t="s">
        <v>52</v>
      </c>
      <c r="D3452" s="423">
        <v>11.75</v>
      </c>
      <c r="F3452" s="444" t="str">
        <f t="shared" si="53"/>
        <v>83772</v>
      </c>
    </row>
    <row r="3453" spans="1:6">
      <c r="A3453" s="389">
        <v>57</v>
      </c>
      <c r="B3453" s="419" t="s">
        <v>3601</v>
      </c>
      <c r="C3453" s="421"/>
      <c r="D3453" s="425"/>
      <c r="F3453" s="444" t="str">
        <f t="shared" si="53"/>
        <v>57</v>
      </c>
    </row>
    <row r="3454" spans="1:6" ht="51">
      <c r="A3454" s="390">
        <v>72799</v>
      </c>
      <c r="B3454" s="418" t="s">
        <v>9445</v>
      </c>
      <c r="C3454" s="420" t="s">
        <v>82</v>
      </c>
      <c r="D3454" s="423">
        <v>66.36</v>
      </c>
      <c r="F3454" s="444" t="str">
        <f t="shared" si="53"/>
        <v>72799</v>
      </c>
    </row>
    <row r="3455" spans="1:6">
      <c r="A3455" s="389">
        <v>72942</v>
      </c>
      <c r="B3455" s="419" t="s">
        <v>3602</v>
      </c>
      <c r="C3455" s="421" t="s">
        <v>82</v>
      </c>
      <c r="D3455" s="425">
        <v>1.1000000000000001</v>
      </c>
      <c r="F3455" s="444" t="str">
        <f t="shared" si="53"/>
        <v>72942</v>
      </c>
    </row>
    <row r="3456" spans="1:6">
      <c r="A3456" s="390">
        <v>72943</v>
      </c>
      <c r="B3456" s="418" t="s">
        <v>3603</v>
      </c>
      <c r="C3456" s="420" t="s">
        <v>82</v>
      </c>
      <c r="D3456" s="423">
        <v>1.18</v>
      </c>
      <c r="F3456" s="444" t="str">
        <f t="shared" si="53"/>
        <v>72943</v>
      </c>
    </row>
    <row r="3457" spans="1:6" ht="25.5">
      <c r="A3457" s="389">
        <v>72944</v>
      </c>
      <c r="B3457" s="419" t="s">
        <v>9446</v>
      </c>
      <c r="C3457" s="421" t="s">
        <v>82</v>
      </c>
      <c r="D3457" s="425">
        <v>53.81</v>
      </c>
      <c r="F3457" s="444" t="str">
        <f t="shared" si="53"/>
        <v>72944</v>
      </c>
    </row>
    <row r="3458" spans="1:6" ht="25.5">
      <c r="A3458" s="390">
        <v>72945</v>
      </c>
      <c r="B3458" s="418" t="s">
        <v>3604</v>
      </c>
      <c r="C3458" s="420" t="s">
        <v>82</v>
      </c>
      <c r="D3458" s="423">
        <v>3.93</v>
      </c>
      <c r="F3458" s="444" t="str">
        <f t="shared" si="53"/>
        <v>72945</v>
      </c>
    </row>
    <row r="3459" spans="1:6" ht="25.5">
      <c r="A3459" s="389">
        <v>72956</v>
      </c>
      <c r="B3459" s="419" t="s">
        <v>9447</v>
      </c>
      <c r="C3459" s="421" t="s">
        <v>82</v>
      </c>
      <c r="D3459" s="425">
        <v>4.74</v>
      </c>
      <c r="F3459" s="444" t="str">
        <f t="shared" si="53"/>
        <v>72956</v>
      </c>
    </row>
    <row r="3460" spans="1:6" ht="25.5">
      <c r="A3460" s="390">
        <v>72958</v>
      </c>
      <c r="B3460" s="418" t="s">
        <v>3605</v>
      </c>
      <c r="C3460" s="420" t="s">
        <v>82</v>
      </c>
      <c r="D3460" s="423">
        <v>8.35</v>
      </c>
      <c r="F3460" s="444" t="str">
        <f t="shared" si="53"/>
        <v>72958</v>
      </c>
    </row>
    <row r="3461" spans="1:6" ht="25.5">
      <c r="A3461" s="389">
        <v>72960</v>
      </c>
      <c r="B3461" s="419" t="s">
        <v>4362</v>
      </c>
      <c r="C3461" s="421" t="s">
        <v>82</v>
      </c>
      <c r="D3461" s="425">
        <v>10.92</v>
      </c>
      <c r="F3461" s="444" t="str">
        <f t="shared" si="53"/>
        <v>72960</v>
      </c>
    </row>
    <row r="3462" spans="1:6" ht="38.25">
      <c r="A3462" s="390">
        <v>72966</v>
      </c>
      <c r="B3462" s="418" t="s">
        <v>9448</v>
      </c>
      <c r="C3462" s="420" t="s">
        <v>86</v>
      </c>
      <c r="D3462" s="423">
        <v>50.24</v>
      </c>
      <c r="F3462" s="444" t="str">
        <f t="shared" ref="F3462:F3525" si="54">TRIM(A3462)</f>
        <v>72966</v>
      </c>
    </row>
    <row r="3463" spans="1:6" ht="38.25">
      <c r="A3463" s="389">
        <v>72967</v>
      </c>
      <c r="B3463" s="419" t="s">
        <v>9449</v>
      </c>
      <c r="C3463" s="421" t="s">
        <v>86</v>
      </c>
      <c r="D3463" s="425">
        <v>24.45</v>
      </c>
      <c r="F3463" s="444" t="str">
        <f t="shared" si="54"/>
        <v>72967</v>
      </c>
    </row>
    <row r="3464" spans="1:6">
      <c r="A3464" s="390">
        <v>72969</v>
      </c>
      <c r="B3464" s="418" t="s">
        <v>3606</v>
      </c>
      <c r="C3464" s="420" t="s">
        <v>82</v>
      </c>
      <c r="D3464" s="423">
        <v>0.74</v>
      </c>
      <c r="F3464" s="444" t="str">
        <f t="shared" si="54"/>
        <v>72969</v>
      </c>
    </row>
    <row r="3465" spans="1:6">
      <c r="A3465" s="389">
        <v>72971</v>
      </c>
      <c r="B3465" s="419" t="s">
        <v>3607</v>
      </c>
      <c r="C3465" s="421" t="s">
        <v>82</v>
      </c>
      <c r="D3465" s="425">
        <v>0.28999999999999998</v>
      </c>
      <c r="F3465" s="444" t="str">
        <f t="shared" si="54"/>
        <v>72971</v>
      </c>
    </row>
    <row r="3466" spans="1:6" ht="25.5">
      <c r="A3466" s="390">
        <v>72972</v>
      </c>
      <c r="B3466" s="418" t="s">
        <v>3608</v>
      </c>
      <c r="C3466" s="420" t="s">
        <v>82</v>
      </c>
      <c r="D3466" s="423">
        <v>0.59</v>
      </c>
      <c r="F3466" s="444" t="str">
        <f t="shared" si="54"/>
        <v>72972</v>
      </c>
    </row>
    <row r="3467" spans="1:6" ht="25.5">
      <c r="A3467" s="389">
        <v>72973</v>
      </c>
      <c r="B3467" s="419" t="s">
        <v>3609</v>
      </c>
      <c r="C3467" s="421" t="s">
        <v>86</v>
      </c>
      <c r="D3467" s="425">
        <v>1.1100000000000001</v>
      </c>
      <c r="F3467" s="444" t="str">
        <f t="shared" si="54"/>
        <v>72973</v>
      </c>
    </row>
    <row r="3468" spans="1:6" ht="25.5">
      <c r="A3468" s="390">
        <v>72974</v>
      </c>
      <c r="B3468" s="418" t="s">
        <v>3610</v>
      </c>
      <c r="C3468" s="420" t="s">
        <v>82</v>
      </c>
      <c r="D3468" s="423">
        <v>3.71</v>
      </c>
      <c r="F3468" s="444" t="str">
        <f t="shared" si="54"/>
        <v>72974</v>
      </c>
    </row>
    <row r="3469" spans="1:6" ht="25.5">
      <c r="A3469" s="389">
        <v>72975</v>
      </c>
      <c r="B3469" s="419" t="s">
        <v>3611</v>
      </c>
      <c r="C3469" s="421" t="s">
        <v>82</v>
      </c>
      <c r="D3469" s="425">
        <v>0.41</v>
      </c>
      <c r="F3469" s="444" t="str">
        <f t="shared" si="54"/>
        <v>72975</v>
      </c>
    </row>
    <row r="3470" spans="1:6" ht="25.5">
      <c r="A3470" s="390">
        <v>72976</v>
      </c>
      <c r="B3470" s="418" t="s">
        <v>3612</v>
      </c>
      <c r="C3470" s="420" t="s">
        <v>86</v>
      </c>
      <c r="D3470" s="423">
        <v>0.37</v>
      </c>
      <c r="F3470" s="444" t="str">
        <f t="shared" si="54"/>
        <v>72976</v>
      </c>
    </row>
    <row r="3471" spans="1:6" ht="38.25">
      <c r="A3471" s="389">
        <v>72977</v>
      </c>
      <c r="B3471" s="419" t="s">
        <v>9450</v>
      </c>
      <c r="C3471" s="421" t="s">
        <v>82</v>
      </c>
      <c r="D3471" s="425">
        <v>0.34</v>
      </c>
      <c r="F3471" s="444" t="str">
        <f t="shared" si="54"/>
        <v>72977</v>
      </c>
    </row>
    <row r="3472" spans="1:6" ht="38.25">
      <c r="A3472" s="390">
        <v>72978</v>
      </c>
      <c r="B3472" s="418" t="s">
        <v>9451</v>
      </c>
      <c r="C3472" s="420" t="s">
        <v>86</v>
      </c>
      <c r="D3472" s="423">
        <v>3.71</v>
      </c>
      <c r="F3472" s="444" t="str">
        <f t="shared" si="54"/>
        <v>72978</v>
      </c>
    </row>
    <row r="3473" spans="1:6" ht="38.25">
      <c r="A3473" s="389">
        <v>72979</v>
      </c>
      <c r="B3473" s="419" t="s">
        <v>9452</v>
      </c>
      <c r="C3473" s="421" t="s">
        <v>82</v>
      </c>
      <c r="D3473" s="425">
        <v>7.1</v>
      </c>
      <c r="F3473" s="444" t="str">
        <f t="shared" si="54"/>
        <v>72979</v>
      </c>
    </row>
    <row r="3474" spans="1:6">
      <c r="A3474" s="390">
        <v>73760</v>
      </c>
      <c r="B3474" s="418" t="s">
        <v>9453</v>
      </c>
      <c r="C3474" s="420"/>
      <c r="D3474" s="423"/>
      <c r="F3474" s="444" t="str">
        <f t="shared" si="54"/>
        <v>73760</v>
      </c>
    </row>
    <row r="3475" spans="1:6" ht="63.75">
      <c r="A3475" s="424" t="s">
        <v>5179</v>
      </c>
      <c r="B3475" s="419" t="s">
        <v>9454</v>
      </c>
      <c r="C3475" s="421" t="s">
        <v>82</v>
      </c>
      <c r="D3475" s="425">
        <v>2.42</v>
      </c>
      <c r="F3475" s="444" t="str">
        <f t="shared" si="54"/>
        <v>73760/001</v>
      </c>
    </row>
    <row r="3476" spans="1:6" ht="25.5">
      <c r="A3476" s="390">
        <v>73764</v>
      </c>
      <c r="B3476" s="418" t="s">
        <v>9455</v>
      </c>
      <c r="C3476" s="420"/>
      <c r="D3476" s="423"/>
      <c r="F3476" s="444" t="str">
        <f t="shared" si="54"/>
        <v>73764</v>
      </c>
    </row>
    <row r="3477" spans="1:6" ht="63.75">
      <c r="A3477" s="424" t="s">
        <v>5180</v>
      </c>
      <c r="B3477" s="419" t="s">
        <v>9456</v>
      </c>
      <c r="C3477" s="421" t="s">
        <v>82</v>
      </c>
      <c r="D3477" s="425">
        <v>59.24</v>
      </c>
      <c r="F3477" s="444" t="str">
        <f t="shared" si="54"/>
        <v>73764/001</v>
      </c>
    </row>
    <row r="3478" spans="1:6" ht="63.75">
      <c r="A3478" s="422" t="s">
        <v>5181</v>
      </c>
      <c r="B3478" s="418" t="s">
        <v>9457</v>
      </c>
      <c r="C3478" s="420" t="s">
        <v>82</v>
      </c>
      <c r="D3478" s="423">
        <v>66.19</v>
      </c>
      <c r="F3478" s="444" t="str">
        <f t="shared" si="54"/>
        <v>73764/002</v>
      </c>
    </row>
    <row r="3479" spans="1:6" ht="63.75">
      <c r="A3479" s="424" t="s">
        <v>5182</v>
      </c>
      <c r="B3479" s="419" t="s">
        <v>12574</v>
      </c>
      <c r="C3479" s="421" t="s">
        <v>82</v>
      </c>
      <c r="D3479" s="425">
        <v>84.93</v>
      </c>
      <c r="F3479" s="444" t="str">
        <f t="shared" si="54"/>
        <v>73764/003</v>
      </c>
    </row>
    <row r="3480" spans="1:6" ht="38.25">
      <c r="A3480" s="422" t="s">
        <v>5183</v>
      </c>
      <c r="B3480" s="418" t="s">
        <v>9458</v>
      </c>
      <c r="C3480" s="420" t="s">
        <v>82</v>
      </c>
      <c r="D3480" s="423">
        <v>40.72</v>
      </c>
      <c r="F3480" s="444" t="str">
        <f t="shared" si="54"/>
        <v>73764/004</v>
      </c>
    </row>
    <row r="3481" spans="1:6" ht="38.25">
      <c r="A3481" s="424" t="s">
        <v>5184</v>
      </c>
      <c r="B3481" s="419" t="s">
        <v>9459</v>
      </c>
      <c r="C3481" s="421" t="s">
        <v>82</v>
      </c>
      <c r="D3481" s="425">
        <v>48.62</v>
      </c>
      <c r="F3481" s="444" t="str">
        <f t="shared" si="54"/>
        <v>73764/005</v>
      </c>
    </row>
    <row r="3482" spans="1:6" ht="38.25">
      <c r="A3482" s="422" t="s">
        <v>5185</v>
      </c>
      <c r="B3482" s="418" t="s">
        <v>9460</v>
      </c>
      <c r="C3482" s="420" t="s">
        <v>82</v>
      </c>
      <c r="D3482" s="423">
        <v>65.319999999999993</v>
      </c>
      <c r="F3482" s="444" t="str">
        <f t="shared" si="54"/>
        <v>73764/006</v>
      </c>
    </row>
    <row r="3483" spans="1:6">
      <c r="A3483" s="389">
        <v>73765</v>
      </c>
      <c r="B3483" s="419" t="s">
        <v>9461</v>
      </c>
      <c r="C3483" s="421"/>
      <c r="D3483" s="425"/>
      <c r="F3483" s="444" t="str">
        <f t="shared" si="54"/>
        <v>73765</v>
      </c>
    </row>
    <row r="3484" spans="1:6" ht="51">
      <c r="A3484" s="422" t="s">
        <v>5186</v>
      </c>
      <c r="B3484" s="418" t="s">
        <v>9462</v>
      </c>
      <c r="C3484" s="420" t="s">
        <v>82</v>
      </c>
      <c r="D3484" s="423">
        <v>72.27</v>
      </c>
      <c r="F3484" s="444" t="str">
        <f t="shared" si="54"/>
        <v>73765/001</v>
      </c>
    </row>
    <row r="3485" spans="1:6" ht="38.25">
      <c r="A3485" s="424" t="s">
        <v>5187</v>
      </c>
      <c r="B3485" s="419" t="s">
        <v>9463</v>
      </c>
      <c r="C3485" s="421" t="s">
        <v>82</v>
      </c>
      <c r="D3485" s="425">
        <v>73.290000000000006</v>
      </c>
      <c r="F3485" s="444" t="str">
        <f t="shared" si="54"/>
        <v>73765/002</v>
      </c>
    </row>
    <row r="3486" spans="1:6">
      <c r="A3486" s="390">
        <v>73849</v>
      </c>
      <c r="B3486" s="418" t="s">
        <v>9464</v>
      </c>
      <c r="C3486" s="420"/>
      <c r="D3486" s="423"/>
      <c r="F3486" s="444" t="str">
        <f t="shared" si="54"/>
        <v>73849</v>
      </c>
    </row>
    <row r="3487" spans="1:6" ht="38.25">
      <c r="A3487" s="424" t="s">
        <v>5188</v>
      </c>
      <c r="B3487" s="419" t="s">
        <v>9465</v>
      </c>
      <c r="C3487" s="421" t="s">
        <v>52</v>
      </c>
      <c r="D3487" s="425">
        <v>491.49</v>
      </c>
      <c r="F3487" s="444" t="str">
        <f t="shared" si="54"/>
        <v>73849/001</v>
      </c>
    </row>
    <row r="3488" spans="1:6" ht="38.25">
      <c r="A3488" s="422" t="s">
        <v>5189</v>
      </c>
      <c r="B3488" s="418" t="s">
        <v>9466</v>
      </c>
      <c r="C3488" s="420" t="s">
        <v>52</v>
      </c>
      <c r="D3488" s="423">
        <v>398.13</v>
      </c>
      <c r="F3488" s="444" t="str">
        <f t="shared" si="54"/>
        <v>73849/002</v>
      </c>
    </row>
    <row r="3489" spans="1:6">
      <c r="A3489" s="389">
        <v>249</v>
      </c>
      <c r="B3489" s="419" t="s">
        <v>3613</v>
      </c>
      <c r="C3489" s="421"/>
      <c r="D3489" s="425"/>
      <c r="F3489" s="444" t="str">
        <f t="shared" si="54"/>
        <v>249</v>
      </c>
    </row>
    <row r="3490" spans="1:6" ht="38.25">
      <c r="A3490" s="390">
        <v>72947</v>
      </c>
      <c r="B3490" s="418" t="s">
        <v>9467</v>
      </c>
      <c r="C3490" s="420" t="s">
        <v>82</v>
      </c>
      <c r="D3490" s="423">
        <v>15.55</v>
      </c>
      <c r="F3490" s="444" t="str">
        <f t="shared" si="54"/>
        <v>72947</v>
      </c>
    </row>
    <row r="3491" spans="1:6">
      <c r="A3491" s="389">
        <v>83693</v>
      </c>
      <c r="B3491" s="419" t="s">
        <v>3614</v>
      </c>
      <c r="C3491" s="421" t="s">
        <v>82</v>
      </c>
      <c r="D3491" s="425">
        <v>2.35</v>
      </c>
      <c r="F3491" s="444" t="str">
        <f t="shared" si="54"/>
        <v>83693</v>
      </c>
    </row>
    <row r="3492" spans="1:6">
      <c r="A3492" s="390">
        <v>250</v>
      </c>
      <c r="B3492" s="418" t="s">
        <v>3615</v>
      </c>
      <c r="C3492" s="420"/>
      <c r="D3492" s="423"/>
      <c r="F3492" s="444" t="str">
        <f t="shared" si="54"/>
        <v>250</v>
      </c>
    </row>
    <row r="3493" spans="1:6" ht="25.5">
      <c r="A3493" s="389">
        <v>73770</v>
      </c>
      <c r="B3493" s="419" t="s">
        <v>9468</v>
      </c>
      <c r="C3493" s="421"/>
      <c r="D3493" s="425"/>
      <c r="F3493" s="444" t="str">
        <f t="shared" si="54"/>
        <v>73770</v>
      </c>
    </row>
    <row r="3494" spans="1:6" ht="51">
      <c r="A3494" s="422" t="s">
        <v>5190</v>
      </c>
      <c r="B3494" s="418" t="s">
        <v>12575</v>
      </c>
      <c r="C3494" s="420" t="s">
        <v>86</v>
      </c>
      <c r="D3494" s="423">
        <v>457.24</v>
      </c>
      <c r="F3494" s="444" t="str">
        <f t="shared" si="54"/>
        <v>73770/001</v>
      </c>
    </row>
    <row r="3495" spans="1:6" ht="38.25">
      <c r="A3495" s="424" t="s">
        <v>5191</v>
      </c>
      <c r="B3495" s="419" t="s">
        <v>12576</v>
      </c>
      <c r="C3495" s="421" t="s">
        <v>86</v>
      </c>
      <c r="D3495" s="425">
        <v>360.8</v>
      </c>
      <c r="F3495" s="444" t="str">
        <f t="shared" si="54"/>
        <v>73770/002</v>
      </c>
    </row>
    <row r="3496" spans="1:6" ht="25.5">
      <c r="A3496" s="390">
        <v>83696</v>
      </c>
      <c r="B3496" s="418" t="s">
        <v>9469</v>
      </c>
      <c r="C3496" s="420"/>
      <c r="D3496" s="423"/>
      <c r="F3496" s="444" t="str">
        <f t="shared" si="54"/>
        <v>83696</v>
      </c>
    </row>
    <row r="3497" spans="1:6" ht="38.25">
      <c r="A3497" s="424" t="s">
        <v>5192</v>
      </c>
      <c r="B3497" s="419" t="s">
        <v>9470</v>
      </c>
      <c r="C3497" s="421" t="s">
        <v>82</v>
      </c>
      <c r="D3497" s="425">
        <v>3.64</v>
      </c>
      <c r="F3497" s="444" t="str">
        <f t="shared" si="54"/>
        <v>83696/001</v>
      </c>
    </row>
    <row r="3498" spans="1:6">
      <c r="A3498" s="390">
        <v>287</v>
      </c>
      <c r="B3498" s="418" t="s">
        <v>3616</v>
      </c>
      <c r="C3498" s="420"/>
      <c r="D3498" s="423"/>
      <c r="F3498" s="444" t="str">
        <f t="shared" si="54"/>
        <v>287</v>
      </c>
    </row>
    <row r="3499" spans="1:6" ht="25.5">
      <c r="A3499" s="389">
        <v>72962</v>
      </c>
      <c r="B3499" s="419" t="s">
        <v>3617</v>
      </c>
      <c r="C3499" s="421" t="s">
        <v>2702</v>
      </c>
      <c r="D3499" s="425">
        <v>168.05</v>
      </c>
      <c r="F3499" s="444" t="str">
        <f t="shared" si="54"/>
        <v>72962</v>
      </c>
    </row>
    <row r="3500" spans="1:6">
      <c r="A3500" s="390">
        <v>72963</v>
      </c>
      <c r="B3500" s="418" t="s">
        <v>3618</v>
      </c>
      <c r="C3500" s="420" t="s">
        <v>2702</v>
      </c>
      <c r="D3500" s="423">
        <v>139.78</v>
      </c>
      <c r="F3500" s="444" t="str">
        <f t="shared" si="54"/>
        <v>72963</v>
      </c>
    </row>
    <row r="3501" spans="1:6" ht="38.25">
      <c r="A3501" s="389">
        <v>72964</v>
      </c>
      <c r="B3501" s="419" t="s">
        <v>9471</v>
      </c>
      <c r="C3501" s="421" t="s">
        <v>2702</v>
      </c>
      <c r="D3501" s="425">
        <v>148.37</v>
      </c>
      <c r="F3501" s="444" t="str">
        <f t="shared" si="54"/>
        <v>72964</v>
      </c>
    </row>
    <row r="3502" spans="1:6" ht="38.25">
      <c r="A3502" s="390">
        <v>72965</v>
      </c>
      <c r="B3502" s="418" t="s">
        <v>9472</v>
      </c>
      <c r="C3502" s="420" t="s">
        <v>2702</v>
      </c>
      <c r="D3502" s="423">
        <v>176.65</v>
      </c>
      <c r="F3502" s="444" t="str">
        <f t="shared" si="54"/>
        <v>72965</v>
      </c>
    </row>
    <row r="3503" spans="1:6">
      <c r="A3503" s="389">
        <v>73759</v>
      </c>
      <c r="B3503" s="419" t="s">
        <v>9453</v>
      </c>
      <c r="C3503" s="421"/>
      <c r="D3503" s="425"/>
      <c r="F3503" s="444" t="str">
        <f t="shared" si="54"/>
        <v>73759</v>
      </c>
    </row>
    <row r="3504" spans="1:6" ht="25.5">
      <c r="A3504" s="422" t="s">
        <v>5193</v>
      </c>
      <c r="B3504" s="418" t="s">
        <v>9473</v>
      </c>
      <c r="C3504" s="420" t="s">
        <v>52</v>
      </c>
      <c r="D3504" s="423">
        <v>336.24</v>
      </c>
      <c r="F3504" s="444" t="str">
        <f t="shared" si="54"/>
        <v>73759/002</v>
      </c>
    </row>
    <row r="3505" spans="1:6">
      <c r="A3505" s="424" t="s">
        <v>4101</v>
      </c>
      <c r="B3505" s="419" t="s">
        <v>3619</v>
      </c>
      <c r="C3505" s="421"/>
      <c r="D3505" s="425"/>
      <c r="F3505" s="444" t="str">
        <f t="shared" si="54"/>
        <v>PINT</v>
      </c>
    </row>
    <row r="3506" spans="1:6">
      <c r="A3506" s="390">
        <v>155</v>
      </c>
      <c r="B3506" s="418" t="s">
        <v>3620</v>
      </c>
      <c r="C3506" s="420"/>
      <c r="D3506" s="423"/>
      <c r="F3506" s="444" t="str">
        <f t="shared" si="54"/>
        <v>155</v>
      </c>
    </row>
    <row r="3507" spans="1:6">
      <c r="A3507" s="389">
        <v>72125</v>
      </c>
      <c r="B3507" s="419" t="s">
        <v>3621</v>
      </c>
      <c r="C3507" s="421" t="s">
        <v>82</v>
      </c>
      <c r="D3507" s="425">
        <v>5.98</v>
      </c>
      <c r="F3507" s="444" t="str">
        <f t="shared" si="54"/>
        <v>72125</v>
      </c>
    </row>
    <row r="3508" spans="1:6">
      <c r="A3508" s="390">
        <v>73446</v>
      </c>
      <c r="B3508" s="418" t="s">
        <v>2875</v>
      </c>
      <c r="C3508" s="420" t="s">
        <v>82</v>
      </c>
      <c r="D3508" s="423">
        <v>14.56</v>
      </c>
      <c r="F3508" s="444" t="str">
        <f t="shared" si="54"/>
        <v>73446</v>
      </c>
    </row>
    <row r="3509" spans="1:6">
      <c r="A3509" s="389">
        <v>73791</v>
      </c>
      <c r="B3509" s="419" t="s">
        <v>9474</v>
      </c>
      <c r="C3509" s="421"/>
      <c r="D3509" s="425"/>
      <c r="F3509" s="444" t="str">
        <f t="shared" si="54"/>
        <v>73791</v>
      </c>
    </row>
    <row r="3510" spans="1:6" ht="25.5">
      <c r="A3510" s="422" t="s">
        <v>5194</v>
      </c>
      <c r="B3510" s="418" t="s">
        <v>3622</v>
      </c>
      <c r="C3510" s="420" t="s">
        <v>82</v>
      </c>
      <c r="D3510" s="423">
        <v>6.04</v>
      </c>
      <c r="F3510" s="444" t="str">
        <f t="shared" si="54"/>
        <v>73791/001</v>
      </c>
    </row>
    <row r="3511" spans="1:6">
      <c r="A3511" s="389">
        <v>73999</v>
      </c>
      <c r="B3511" s="419" t="s">
        <v>9475</v>
      </c>
      <c r="C3511" s="421"/>
      <c r="D3511" s="425"/>
      <c r="F3511" s="444" t="str">
        <f t="shared" si="54"/>
        <v>73999</v>
      </c>
    </row>
    <row r="3512" spans="1:6" ht="25.5">
      <c r="A3512" s="422" t="s">
        <v>5195</v>
      </c>
      <c r="B3512" s="418" t="s">
        <v>3623</v>
      </c>
      <c r="C3512" s="420" t="s">
        <v>82</v>
      </c>
      <c r="D3512" s="423">
        <v>5.35</v>
      </c>
      <c r="F3512" s="444" t="str">
        <f t="shared" si="54"/>
        <v>73999/001</v>
      </c>
    </row>
    <row r="3513" spans="1:6">
      <c r="A3513" s="389">
        <v>74133</v>
      </c>
      <c r="B3513" s="419" t="s">
        <v>9476</v>
      </c>
      <c r="C3513" s="421"/>
      <c r="D3513" s="425"/>
      <c r="F3513" s="444" t="str">
        <f t="shared" si="54"/>
        <v>74133</v>
      </c>
    </row>
    <row r="3514" spans="1:6">
      <c r="A3514" s="422" t="s">
        <v>5196</v>
      </c>
      <c r="B3514" s="418" t="s">
        <v>3624</v>
      </c>
      <c r="C3514" s="420" t="s">
        <v>82</v>
      </c>
      <c r="D3514" s="423">
        <v>15.55</v>
      </c>
      <c r="F3514" s="444" t="str">
        <f t="shared" si="54"/>
        <v>74133/001</v>
      </c>
    </row>
    <row r="3515" spans="1:6">
      <c r="A3515" s="424" t="s">
        <v>5197</v>
      </c>
      <c r="B3515" s="419" t="s">
        <v>9477</v>
      </c>
      <c r="C3515" s="421" t="s">
        <v>82</v>
      </c>
      <c r="D3515" s="425">
        <v>19.79</v>
      </c>
      <c r="F3515" s="444" t="str">
        <f t="shared" si="54"/>
        <v>74133/002</v>
      </c>
    </row>
    <row r="3516" spans="1:6">
      <c r="A3516" s="390">
        <v>79334</v>
      </c>
      <c r="B3516" s="418" t="s">
        <v>9478</v>
      </c>
      <c r="C3516" s="420"/>
      <c r="D3516" s="423"/>
      <c r="F3516" s="444" t="str">
        <f t="shared" si="54"/>
        <v>79334</v>
      </c>
    </row>
    <row r="3517" spans="1:6" ht="25.5">
      <c r="A3517" s="424" t="s">
        <v>5198</v>
      </c>
      <c r="B3517" s="419" t="s">
        <v>4363</v>
      </c>
      <c r="C3517" s="421" t="s">
        <v>82</v>
      </c>
      <c r="D3517" s="425">
        <v>4.87</v>
      </c>
      <c r="F3517" s="444" t="str">
        <f t="shared" si="54"/>
        <v>79334/001</v>
      </c>
    </row>
    <row r="3518" spans="1:6">
      <c r="A3518" s="390">
        <v>79461</v>
      </c>
      <c r="B3518" s="418" t="s">
        <v>3625</v>
      </c>
      <c r="C3518" s="420" t="s">
        <v>82</v>
      </c>
      <c r="D3518" s="423">
        <v>5.33</v>
      </c>
      <c r="F3518" s="444" t="str">
        <f t="shared" si="54"/>
        <v>79461</v>
      </c>
    </row>
    <row r="3519" spans="1:6">
      <c r="A3519" s="389">
        <v>79462</v>
      </c>
      <c r="B3519" s="419" t="s">
        <v>3626</v>
      </c>
      <c r="C3519" s="421" t="s">
        <v>82</v>
      </c>
      <c r="D3519" s="425">
        <v>58.86</v>
      </c>
      <c r="F3519" s="444" t="str">
        <f t="shared" si="54"/>
        <v>79462</v>
      </c>
    </row>
    <row r="3520" spans="1:6" ht="25.5">
      <c r="A3520" s="390">
        <v>79494</v>
      </c>
      <c r="B3520" s="418" t="s">
        <v>9479</v>
      </c>
      <c r="C3520" s="420"/>
      <c r="D3520" s="423"/>
      <c r="F3520" s="444" t="str">
        <f t="shared" si="54"/>
        <v>79494</v>
      </c>
    </row>
    <row r="3521" spans="1:6" ht="38.25">
      <c r="A3521" s="424" t="s">
        <v>5199</v>
      </c>
      <c r="B3521" s="419" t="s">
        <v>9480</v>
      </c>
      <c r="C3521" s="421" t="s">
        <v>82</v>
      </c>
      <c r="D3521" s="425">
        <v>10.19</v>
      </c>
      <c r="F3521" s="444" t="str">
        <f t="shared" si="54"/>
        <v>79494/001</v>
      </c>
    </row>
    <row r="3522" spans="1:6">
      <c r="A3522" s="390">
        <v>79495</v>
      </c>
      <c r="B3522" s="418" t="s">
        <v>9481</v>
      </c>
      <c r="C3522" s="420"/>
      <c r="D3522" s="423"/>
      <c r="F3522" s="444" t="str">
        <f t="shared" si="54"/>
        <v>79495</v>
      </c>
    </row>
    <row r="3523" spans="1:6" ht="25.5">
      <c r="A3523" s="424" t="s">
        <v>5200</v>
      </c>
      <c r="B3523" s="419" t="s">
        <v>3627</v>
      </c>
      <c r="C3523" s="421" t="s">
        <v>82</v>
      </c>
      <c r="D3523" s="425">
        <v>4.3600000000000003</v>
      </c>
      <c r="F3523" s="444" t="str">
        <f t="shared" si="54"/>
        <v>79495/003</v>
      </c>
    </row>
    <row r="3524" spans="1:6" ht="25.5">
      <c r="A3524" s="390">
        <v>84649</v>
      </c>
      <c r="B3524" s="418" t="s">
        <v>3628</v>
      </c>
      <c r="C3524" s="420" t="s">
        <v>82</v>
      </c>
      <c r="D3524" s="423">
        <v>6.86</v>
      </c>
      <c r="F3524" s="444" t="str">
        <f t="shared" si="54"/>
        <v>84649</v>
      </c>
    </row>
    <row r="3525" spans="1:6" ht="25.5">
      <c r="A3525" s="389">
        <v>84651</v>
      </c>
      <c r="B3525" s="419" t="s">
        <v>3629</v>
      </c>
      <c r="C3525" s="421" t="s">
        <v>82</v>
      </c>
      <c r="D3525" s="425">
        <v>7.66</v>
      </c>
      <c r="F3525" s="444" t="str">
        <f t="shared" si="54"/>
        <v>84651</v>
      </c>
    </row>
    <row r="3526" spans="1:6" ht="25.5">
      <c r="A3526" s="390">
        <v>84652</v>
      </c>
      <c r="B3526" s="418" t="s">
        <v>9482</v>
      </c>
      <c r="C3526" s="420" t="s">
        <v>82</v>
      </c>
      <c r="D3526" s="423">
        <v>5.43</v>
      </c>
      <c r="F3526" s="444" t="str">
        <f t="shared" ref="F3526:F3589" si="55">TRIM(A3526)</f>
        <v>84652</v>
      </c>
    </row>
    <row r="3527" spans="1:6" ht="38.25">
      <c r="A3527" s="389">
        <v>88411</v>
      </c>
      <c r="B3527" s="419" t="s">
        <v>9483</v>
      </c>
      <c r="C3527" s="421" t="s">
        <v>82</v>
      </c>
      <c r="D3527" s="425">
        <v>2.52</v>
      </c>
      <c r="F3527" s="444" t="str">
        <f t="shared" si="55"/>
        <v>88411</v>
      </c>
    </row>
    <row r="3528" spans="1:6" ht="38.25">
      <c r="A3528" s="390">
        <v>88412</v>
      </c>
      <c r="B3528" s="418" t="s">
        <v>3630</v>
      </c>
      <c r="C3528" s="420" t="s">
        <v>82</v>
      </c>
      <c r="D3528" s="423">
        <v>2.13</v>
      </c>
      <c r="F3528" s="444" t="str">
        <f t="shared" si="55"/>
        <v>88412</v>
      </c>
    </row>
    <row r="3529" spans="1:6" ht="38.25">
      <c r="A3529" s="389">
        <v>88413</v>
      </c>
      <c r="B3529" s="419" t="s">
        <v>9484</v>
      </c>
      <c r="C3529" s="421" t="s">
        <v>82</v>
      </c>
      <c r="D3529" s="425">
        <v>3.29</v>
      </c>
      <c r="F3529" s="444" t="str">
        <f t="shared" si="55"/>
        <v>88413</v>
      </c>
    </row>
    <row r="3530" spans="1:6" ht="38.25">
      <c r="A3530" s="390">
        <v>88414</v>
      </c>
      <c r="B3530" s="418" t="s">
        <v>9485</v>
      </c>
      <c r="C3530" s="420" t="s">
        <v>82</v>
      </c>
      <c r="D3530" s="423">
        <v>3.54</v>
      </c>
      <c r="F3530" s="444" t="str">
        <f t="shared" si="55"/>
        <v>88414</v>
      </c>
    </row>
    <row r="3531" spans="1:6" ht="25.5">
      <c r="A3531" s="389">
        <v>88415</v>
      </c>
      <c r="B3531" s="419" t="s">
        <v>9486</v>
      </c>
      <c r="C3531" s="421" t="s">
        <v>82</v>
      </c>
      <c r="D3531" s="425">
        <v>2.64</v>
      </c>
      <c r="F3531" s="444" t="str">
        <f t="shared" si="55"/>
        <v>88415</v>
      </c>
    </row>
    <row r="3532" spans="1:6" ht="51">
      <c r="A3532" s="390">
        <v>88416</v>
      </c>
      <c r="B3532" s="418" t="s">
        <v>9487</v>
      </c>
      <c r="C3532" s="420" t="s">
        <v>82</v>
      </c>
      <c r="D3532" s="423">
        <v>19.309999999999999</v>
      </c>
      <c r="F3532" s="444" t="str">
        <f t="shared" si="55"/>
        <v>88416</v>
      </c>
    </row>
    <row r="3533" spans="1:6" ht="51">
      <c r="A3533" s="389">
        <v>88417</v>
      </c>
      <c r="B3533" s="419" t="s">
        <v>9488</v>
      </c>
      <c r="C3533" s="421" t="s">
        <v>82</v>
      </c>
      <c r="D3533" s="425">
        <v>17.940000000000001</v>
      </c>
      <c r="F3533" s="444" t="str">
        <f t="shared" si="55"/>
        <v>88417</v>
      </c>
    </row>
    <row r="3534" spans="1:6" ht="51">
      <c r="A3534" s="390">
        <v>88420</v>
      </c>
      <c r="B3534" s="418" t="s">
        <v>9489</v>
      </c>
      <c r="C3534" s="420" t="s">
        <v>82</v>
      </c>
      <c r="D3534" s="423">
        <v>22.08</v>
      </c>
      <c r="F3534" s="444" t="str">
        <f t="shared" si="55"/>
        <v>88420</v>
      </c>
    </row>
    <row r="3535" spans="1:6" ht="51">
      <c r="A3535" s="389">
        <v>88421</v>
      </c>
      <c r="B3535" s="419" t="s">
        <v>9490</v>
      </c>
      <c r="C3535" s="421" t="s">
        <v>82</v>
      </c>
      <c r="D3535" s="425">
        <v>22.95</v>
      </c>
      <c r="F3535" s="444" t="str">
        <f t="shared" si="55"/>
        <v>88421</v>
      </c>
    </row>
    <row r="3536" spans="1:6" ht="38.25">
      <c r="A3536" s="390">
        <v>88423</v>
      </c>
      <c r="B3536" s="418" t="s">
        <v>9491</v>
      </c>
      <c r="C3536" s="420" t="s">
        <v>82</v>
      </c>
      <c r="D3536" s="423">
        <v>19.739999999999998</v>
      </c>
      <c r="F3536" s="444" t="str">
        <f t="shared" si="55"/>
        <v>88423</v>
      </c>
    </row>
    <row r="3537" spans="1:6" ht="51">
      <c r="A3537" s="389">
        <v>88424</v>
      </c>
      <c r="B3537" s="419" t="s">
        <v>9492</v>
      </c>
      <c r="C3537" s="421" t="s">
        <v>82</v>
      </c>
      <c r="D3537" s="425">
        <v>21.19</v>
      </c>
      <c r="F3537" s="444" t="str">
        <f t="shared" si="55"/>
        <v>88424</v>
      </c>
    </row>
    <row r="3538" spans="1:6" ht="51">
      <c r="A3538" s="390">
        <v>88426</v>
      </c>
      <c r="B3538" s="418" t="s">
        <v>9493</v>
      </c>
      <c r="C3538" s="420" t="s">
        <v>82</v>
      </c>
      <c r="D3538" s="423">
        <v>18.829999999999998</v>
      </c>
      <c r="F3538" s="444" t="str">
        <f t="shared" si="55"/>
        <v>88426</v>
      </c>
    </row>
    <row r="3539" spans="1:6" ht="51">
      <c r="A3539" s="389">
        <v>88428</v>
      </c>
      <c r="B3539" s="419" t="s">
        <v>9494</v>
      </c>
      <c r="C3539" s="421" t="s">
        <v>82</v>
      </c>
      <c r="D3539" s="425">
        <v>25.95</v>
      </c>
      <c r="F3539" s="444" t="str">
        <f t="shared" si="55"/>
        <v>88428</v>
      </c>
    </row>
    <row r="3540" spans="1:6" ht="51">
      <c r="A3540" s="390">
        <v>88429</v>
      </c>
      <c r="B3540" s="418" t="s">
        <v>9495</v>
      </c>
      <c r="C3540" s="420" t="s">
        <v>82</v>
      </c>
      <c r="D3540" s="423">
        <v>27.47</v>
      </c>
      <c r="F3540" s="444" t="str">
        <f t="shared" si="55"/>
        <v>88429</v>
      </c>
    </row>
    <row r="3541" spans="1:6" ht="38.25">
      <c r="A3541" s="389">
        <v>88431</v>
      </c>
      <c r="B3541" s="419" t="s">
        <v>9496</v>
      </c>
      <c r="C3541" s="421" t="s">
        <v>82</v>
      </c>
      <c r="D3541" s="425">
        <v>21.94</v>
      </c>
      <c r="F3541" s="444" t="str">
        <f t="shared" si="55"/>
        <v>88431</v>
      </c>
    </row>
    <row r="3542" spans="1:6" ht="38.25">
      <c r="A3542" s="390">
        <v>88432</v>
      </c>
      <c r="B3542" s="418" t="s">
        <v>12577</v>
      </c>
      <c r="C3542" s="420" t="s">
        <v>82</v>
      </c>
      <c r="D3542" s="423">
        <v>13.19</v>
      </c>
      <c r="F3542" s="444" t="str">
        <f t="shared" si="55"/>
        <v>88432</v>
      </c>
    </row>
    <row r="3543" spans="1:6" ht="25.5">
      <c r="A3543" s="389">
        <v>88482</v>
      </c>
      <c r="B3543" s="419" t="s">
        <v>3631</v>
      </c>
      <c r="C3543" s="421" t="s">
        <v>82</v>
      </c>
      <c r="D3543" s="425">
        <v>2.65</v>
      </c>
      <c r="F3543" s="444" t="str">
        <f t="shared" si="55"/>
        <v>88482</v>
      </c>
    </row>
    <row r="3544" spans="1:6" ht="25.5">
      <c r="A3544" s="390">
        <v>88483</v>
      </c>
      <c r="B3544" s="418" t="s">
        <v>3632</v>
      </c>
      <c r="C3544" s="420" t="s">
        <v>82</v>
      </c>
      <c r="D3544" s="423">
        <v>2.4900000000000002</v>
      </c>
      <c r="F3544" s="444" t="str">
        <f t="shared" si="55"/>
        <v>88483</v>
      </c>
    </row>
    <row r="3545" spans="1:6" ht="25.5">
      <c r="A3545" s="389">
        <v>88484</v>
      </c>
      <c r="B3545" s="419" t="s">
        <v>9497</v>
      </c>
      <c r="C3545" s="421" t="s">
        <v>82</v>
      </c>
      <c r="D3545" s="425">
        <v>2.66</v>
      </c>
      <c r="F3545" s="444" t="str">
        <f t="shared" si="55"/>
        <v>88484</v>
      </c>
    </row>
    <row r="3546" spans="1:6" ht="25.5">
      <c r="A3546" s="390">
        <v>88485</v>
      </c>
      <c r="B3546" s="418" t="s">
        <v>3633</v>
      </c>
      <c r="C3546" s="420" t="s">
        <v>82</v>
      </c>
      <c r="D3546" s="423">
        <v>2.4300000000000002</v>
      </c>
      <c r="F3546" s="444" t="str">
        <f t="shared" si="55"/>
        <v>88485</v>
      </c>
    </row>
    <row r="3547" spans="1:6" ht="25.5">
      <c r="A3547" s="389">
        <v>88486</v>
      </c>
      <c r="B3547" s="419" t="s">
        <v>9498</v>
      </c>
      <c r="C3547" s="421" t="s">
        <v>82</v>
      </c>
      <c r="D3547" s="425">
        <v>8.35</v>
      </c>
      <c r="F3547" s="444" t="str">
        <f t="shared" si="55"/>
        <v>88486</v>
      </c>
    </row>
    <row r="3548" spans="1:6" ht="25.5">
      <c r="A3548" s="390">
        <v>88487</v>
      </c>
      <c r="B3548" s="418" t="s">
        <v>9499</v>
      </c>
      <c r="C3548" s="420" t="s">
        <v>82</v>
      </c>
      <c r="D3548" s="423">
        <v>7.61</v>
      </c>
      <c r="F3548" s="444" t="str">
        <f t="shared" si="55"/>
        <v>88487</v>
      </c>
    </row>
    <row r="3549" spans="1:6" ht="25.5">
      <c r="A3549" s="389">
        <v>88488</v>
      </c>
      <c r="B3549" s="419" t="s">
        <v>9500</v>
      </c>
      <c r="C3549" s="421" t="s">
        <v>82</v>
      </c>
      <c r="D3549" s="425">
        <v>10.54</v>
      </c>
      <c r="F3549" s="444" t="str">
        <f t="shared" si="55"/>
        <v>88488</v>
      </c>
    </row>
    <row r="3550" spans="1:6" ht="25.5">
      <c r="A3550" s="390">
        <v>88489</v>
      </c>
      <c r="B3550" s="418" t="s">
        <v>9501</v>
      </c>
      <c r="C3550" s="420" t="s">
        <v>82</v>
      </c>
      <c r="D3550" s="423">
        <v>9.49</v>
      </c>
      <c r="F3550" s="444" t="str">
        <f t="shared" si="55"/>
        <v>88489</v>
      </c>
    </row>
    <row r="3551" spans="1:6" ht="25.5">
      <c r="A3551" s="389">
        <v>88494</v>
      </c>
      <c r="B3551" s="419" t="s">
        <v>3634</v>
      </c>
      <c r="C3551" s="421" t="s">
        <v>82</v>
      </c>
      <c r="D3551" s="425">
        <v>12.51</v>
      </c>
      <c r="F3551" s="444" t="str">
        <f t="shared" si="55"/>
        <v>88494</v>
      </c>
    </row>
    <row r="3552" spans="1:6" ht="25.5">
      <c r="A3552" s="390">
        <v>88495</v>
      </c>
      <c r="B3552" s="418" t="s">
        <v>3635</v>
      </c>
      <c r="C3552" s="420" t="s">
        <v>82</v>
      </c>
      <c r="D3552" s="423">
        <v>7.5</v>
      </c>
      <c r="F3552" s="444" t="str">
        <f t="shared" si="55"/>
        <v>88495</v>
      </c>
    </row>
    <row r="3553" spans="1:6" ht="25.5">
      <c r="A3553" s="389">
        <v>88496</v>
      </c>
      <c r="B3553" s="419" t="s">
        <v>3636</v>
      </c>
      <c r="C3553" s="421" t="s">
        <v>82</v>
      </c>
      <c r="D3553" s="425">
        <v>17.16</v>
      </c>
      <c r="F3553" s="444" t="str">
        <f t="shared" si="55"/>
        <v>88496</v>
      </c>
    </row>
    <row r="3554" spans="1:6" ht="25.5">
      <c r="A3554" s="390">
        <v>88497</v>
      </c>
      <c r="B3554" s="418" t="s">
        <v>9502</v>
      </c>
      <c r="C3554" s="420" t="s">
        <v>82</v>
      </c>
      <c r="D3554" s="423">
        <v>10.46</v>
      </c>
      <c r="F3554" s="444" t="str">
        <f t="shared" si="55"/>
        <v>88497</v>
      </c>
    </row>
    <row r="3555" spans="1:6">
      <c r="A3555" s="389">
        <v>156</v>
      </c>
      <c r="B3555" s="419" t="s">
        <v>3637</v>
      </c>
      <c r="C3555" s="421"/>
      <c r="D3555" s="425"/>
      <c r="F3555" s="444" t="str">
        <f t="shared" si="55"/>
        <v>156</v>
      </c>
    </row>
    <row r="3556" spans="1:6">
      <c r="A3556" s="390">
        <v>79460</v>
      </c>
      <c r="B3556" s="418" t="s">
        <v>3638</v>
      </c>
      <c r="C3556" s="420" t="s">
        <v>82</v>
      </c>
      <c r="D3556" s="423">
        <v>38.71</v>
      </c>
      <c r="F3556" s="444" t="str">
        <f t="shared" si="55"/>
        <v>79460</v>
      </c>
    </row>
    <row r="3557" spans="1:6" ht="25.5">
      <c r="A3557" s="389">
        <v>79465</v>
      </c>
      <c r="B3557" s="419" t="s">
        <v>3639</v>
      </c>
      <c r="C3557" s="421" t="s">
        <v>82</v>
      </c>
      <c r="D3557" s="425">
        <v>22.25</v>
      </c>
      <c r="F3557" s="444" t="str">
        <f t="shared" si="55"/>
        <v>79465</v>
      </c>
    </row>
    <row r="3558" spans="1:6">
      <c r="A3558" s="390">
        <v>79514</v>
      </c>
      <c r="B3558" s="418" t="s">
        <v>9503</v>
      </c>
      <c r="C3558" s="420"/>
      <c r="D3558" s="423"/>
      <c r="F3558" s="444" t="str">
        <f t="shared" si="55"/>
        <v>79514</v>
      </c>
    </row>
    <row r="3559" spans="1:6">
      <c r="A3559" s="424" t="s">
        <v>5201</v>
      </c>
      <c r="B3559" s="419" t="s">
        <v>3640</v>
      </c>
      <c r="C3559" s="421" t="s">
        <v>82</v>
      </c>
      <c r="D3559" s="425">
        <v>55.08</v>
      </c>
      <c r="F3559" s="444" t="str">
        <f t="shared" si="55"/>
        <v>79514/001</v>
      </c>
    </row>
    <row r="3560" spans="1:6" ht="25.5">
      <c r="A3560" s="390">
        <v>84647</v>
      </c>
      <c r="B3560" s="418" t="s">
        <v>3641</v>
      </c>
      <c r="C3560" s="420" t="s">
        <v>82</v>
      </c>
      <c r="D3560" s="423">
        <v>115.97</v>
      </c>
      <c r="F3560" s="444" t="str">
        <f t="shared" si="55"/>
        <v>84647</v>
      </c>
    </row>
    <row r="3561" spans="1:6" ht="25.5">
      <c r="A3561" s="389">
        <v>84656</v>
      </c>
      <c r="B3561" s="419" t="s">
        <v>3642</v>
      </c>
      <c r="C3561" s="421" t="s">
        <v>82</v>
      </c>
      <c r="D3561" s="425">
        <v>23.28</v>
      </c>
      <c r="F3561" s="444" t="str">
        <f t="shared" si="55"/>
        <v>84656</v>
      </c>
    </row>
    <row r="3562" spans="1:6">
      <c r="A3562" s="390">
        <v>84671</v>
      </c>
      <c r="B3562" s="418" t="s">
        <v>3643</v>
      </c>
      <c r="C3562" s="420" t="s">
        <v>82</v>
      </c>
      <c r="D3562" s="423">
        <v>7.06</v>
      </c>
      <c r="F3562" s="444" t="str">
        <f t="shared" si="55"/>
        <v>84671</v>
      </c>
    </row>
    <row r="3563" spans="1:6" ht="25.5">
      <c r="A3563" s="389">
        <v>84677</v>
      </c>
      <c r="B3563" s="419" t="s">
        <v>3644</v>
      </c>
      <c r="C3563" s="421" t="s">
        <v>82</v>
      </c>
      <c r="D3563" s="425">
        <v>7.67</v>
      </c>
      <c r="F3563" s="444" t="str">
        <f t="shared" si="55"/>
        <v>84677</v>
      </c>
    </row>
    <row r="3564" spans="1:6" ht="25.5">
      <c r="A3564" s="390">
        <v>84678</v>
      </c>
      <c r="B3564" s="418" t="s">
        <v>3645</v>
      </c>
      <c r="C3564" s="420" t="s">
        <v>82</v>
      </c>
      <c r="D3564" s="423">
        <v>13.28</v>
      </c>
      <c r="F3564" s="444" t="str">
        <f t="shared" si="55"/>
        <v>84678</v>
      </c>
    </row>
    <row r="3565" spans="1:6">
      <c r="A3565" s="389">
        <v>157</v>
      </c>
      <c r="B3565" s="419" t="s">
        <v>3646</v>
      </c>
      <c r="C3565" s="421"/>
      <c r="D3565" s="425"/>
      <c r="F3565" s="444" t="str">
        <f t="shared" si="55"/>
        <v>157</v>
      </c>
    </row>
    <row r="3566" spans="1:6" ht="25.5">
      <c r="A3566" s="390">
        <v>6081</v>
      </c>
      <c r="B3566" s="418" t="s">
        <v>3647</v>
      </c>
      <c r="C3566" s="420" t="s">
        <v>82</v>
      </c>
      <c r="D3566" s="423">
        <v>14.81</v>
      </c>
      <c r="F3566" s="444" t="str">
        <f t="shared" si="55"/>
        <v>6081</v>
      </c>
    </row>
    <row r="3567" spans="1:6" ht="25.5">
      <c r="A3567" s="389">
        <v>6082</v>
      </c>
      <c r="B3567" s="419" t="s">
        <v>3648</v>
      </c>
      <c r="C3567" s="421" t="s">
        <v>82</v>
      </c>
      <c r="D3567" s="425">
        <v>11.85</v>
      </c>
      <c r="F3567" s="444" t="str">
        <f t="shared" si="55"/>
        <v>6082</v>
      </c>
    </row>
    <row r="3568" spans="1:6">
      <c r="A3568" s="390">
        <v>40905</v>
      </c>
      <c r="B3568" s="418" t="s">
        <v>9504</v>
      </c>
      <c r="C3568" s="420" t="s">
        <v>82</v>
      </c>
      <c r="D3568" s="423">
        <v>14.62</v>
      </c>
      <c r="F3568" s="444" t="str">
        <f t="shared" si="55"/>
        <v>40905</v>
      </c>
    </row>
    <row r="3569" spans="1:6">
      <c r="A3569" s="389">
        <v>73739</v>
      </c>
      <c r="B3569" s="419" t="s">
        <v>9505</v>
      </c>
      <c r="C3569" s="421"/>
      <c r="D3569" s="425"/>
      <c r="F3569" s="444" t="str">
        <f t="shared" si="55"/>
        <v>73739</v>
      </c>
    </row>
    <row r="3570" spans="1:6" ht="25.5">
      <c r="A3570" s="422" t="s">
        <v>5202</v>
      </c>
      <c r="B3570" s="418" t="s">
        <v>4364</v>
      </c>
      <c r="C3570" s="420" t="s">
        <v>82</v>
      </c>
      <c r="D3570" s="423">
        <v>12.83</v>
      </c>
      <c r="F3570" s="444" t="str">
        <f t="shared" si="55"/>
        <v>73739/001</v>
      </c>
    </row>
    <row r="3571" spans="1:6" ht="25.5">
      <c r="A3571" s="389">
        <v>74065</v>
      </c>
      <c r="B3571" s="419" t="s">
        <v>9506</v>
      </c>
      <c r="C3571" s="421"/>
      <c r="D3571" s="425"/>
      <c r="F3571" s="444" t="str">
        <f t="shared" si="55"/>
        <v>74065</v>
      </c>
    </row>
    <row r="3572" spans="1:6" ht="25.5">
      <c r="A3572" s="422" t="s">
        <v>5203</v>
      </c>
      <c r="B3572" s="418" t="s">
        <v>12578</v>
      </c>
      <c r="C3572" s="420" t="s">
        <v>82</v>
      </c>
      <c r="D3572" s="423">
        <v>19.82</v>
      </c>
      <c r="F3572" s="444" t="str">
        <f t="shared" si="55"/>
        <v>74065/001</v>
      </c>
    </row>
    <row r="3573" spans="1:6" ht="25.5">
      <c r="A3573" s="424" t="s">
        <v>5204</v>
      </c>
      <c r="B3573" s="419" t="s">
        <v>9507</v>
      </c>
      <c r="C3573" s="421" t="s">
        <v>82</v>
      </c>
      <c r="D3573" s="425">
        <v>19.73</v>
      </c>
      <c r="F3573" s="444" t="str">
        <f t="shared" si="55"/>
        <v>74065/002</v>
      </c>
    </row>
    <row r="3574" spans="1:6" ht="25.5">
      <c r="A3574" s="422" t="s">
        <v>5205</v>
      </c>
      <c r="B3574" s="418" t="s">
        <v>9508</v>
      </c>
      <c r="C3574" s="420" t="s">
        <v>82</v>
      </c>
      <c r="D3574" s="423">
        <v>19.5</v>
      </c>
      <c r="F3574" s="444" t="str">
        <f t="shared" si="55"/>
        <v>74065/003</v>
      </c>
    </row>
    <row r="3575" spans="1:6">
      <c r="A3575" s="389">
        <v>79463</v>
      </c>
      <c r="B3575" s="419" t="s">
        <v>3649</v>
      </c>
      <c r="C3575" s="421" t="s">
        <v>82</v>
      </c>
      <c r="D3575" s="425">
        <v>9.89</v>
      </c>
      <c r="F3575" s="444" t="str">
        <f t="shared" si="55"/>
        <v>79463</v>
      </c>
    </row>
    <row r="3576" spans="1:6">
      <c r="A3576" s="390">
        <v>79464</v>
      </c>
      <c r="B3576" s="418" t="s">
        <v>3650</v>
      </c>
      <c r="C3576" s="420" t="s">
        <v>82</v>
      </c>
      <c r="D3576" s="423">
        <v>13.34</v>
      </c>
      <c r="F3576" s="444" t="str">
        <f t="shared" si="55"/>
        <v>79464</v>
      </c>
    </row>
    <row r="3577" spans="1:6">
      <c r="A3577" s="389">
        <v>79466</v>
      </c>
      <c r="B3577" s="419" t="s">
        <v>3651</v>
      </c>
      <c r="C3577" s="421" t="s">
        <v>82</v>
      </c>
      <c r="D3577" s="425">
        <v>13.33</v>
      </c>
      <c r="F3577" s="444" t="str">
        <f t="shared" si="55"/>
        <v>79466</v>
      </c>
    </row>
    <row r="3578" spans="1:6">
      <c r="A3578" s="390">
        <v>79497</v>
      </c>
      <c r="B3578" s="418" t="s">
        <v>9509</v>
      </c>
      <c r="C3578" s="420"/>
      <c r="D3578" s="423"/>
      <c r="F3578" s="444" t="str">
        <f t="shared" si="55"/>
        <v>79497</v>
      </c>
    </row>
    <row r="3579" spans="1:6">
      <c r="A3579" s="424" t="s">
        <v>5206</v>
      </c>
      <c r="B3579" s="419" t="s">
        <v>3652</v>
      </c>
      <c r="C3579" s="421" t="s">
        <v>82</v>
      </c>
      <c r="D3579" s="425">
        <v>16.55</v>
      </c>
      <c r="F3579" s="444" t="str">
        <f t="shared" si="55"/>
        <v>79497/001</v>
      </c>
    </row>
    <row r="3580" spans="1:6">
      <c r="A3580" s="390">
        <v>84645</v>
      </c>
      <c r="B3580" s="418" t="s">
        <v>3653</v>
      </c>
      <c r="C3580" s="420" t="s">
        <v>82</v>
      </c>
      <c r="D3580" s="423">
        <v>12.58</v>
      </c>
      <c r="F3580" s="444" t="str">
        <f t="shared" si="55"/>
        <v>84645</v>
      </c>
    </row>
    <row r="3581" spans="1:6">
      <c r="A3581" s="389">
        <v>84657</v>
      </c>
      <c r="B3581" s="419" t="s">
        <v>3654</v>
      </c>
      <c r="C3581" s="421" t="s">
        <v>82</v>
      </c>
      <c r="D3581" s="425">
        <v>9.2799999999999994</v>
      </c>
      <c r="F3581" s="444" t="str">
        <f t="shared" si="55"/>
        <v>84657</v>
      </c>
    </row>
    <row r="3582" spans="1:6">
      <c r="A3582" s="390">
        <v>84658</v>
      </c>
      <c r="B3582" s="418" t="s">
        <v>3655</v>
      </c>
      <c r="C3582" s="420" t="s">
        <v>82</v>
      </c>
      <c r="D3582" s="423">
        <v>3.75</v>
      </c>
      <c r="F3582" s="444" t="str">
        <f t="shared" si="55"/>
        <v>84658</v>
      </c>
    </row>
    <row r="3583" spans="1:6">
      <c r="A3583" s="389">
        <v>84659</v>
      </c>
      <c r="B3583" s="419" t="s">
        <v>3656</v>
      </c>
      <c r="C3583" s="421" t="s">
        <v>82</v>
      </c>
      <c r="D3583" s="425">
        <v>11.7</v>
      </c>
      <c r="F3583" s="444" t="str">
        <f t="shared" si="55"/>
        <v>84659</v>
      </c>
    </row>
    <row r="3584" spans="1:6" ht="25.5">
      <c r="A3584" s="390">
        <v>84664</v>
      </c>
      <c r="B3584" s="418" t="s">
        <v>3657</v>
      </c>
      <c r="C3584" s="420" t="s">
        <v>82</v>
      </c>
      <c r="D3584" s="423">
        <v>2.86</v>
      </c>
      <c r="F3584" s="444" t="str">
        <f t="shared" si="55"/>
        <v>84664</v>
      </c>
    </row>
    <row r="3585" spans="1:6">
      <c r="A3585" s="389">
        <v>84679</v>
      </c>
      <c r="B3585" s="419" t="s">
        <v>3658</v>
      </c>
      <c r="C3585" s="421" t="s">
        <v>82</v>
      </c>
      <c r="D3585" s="425">
        <v>15.01</v>
      </c>
      <c r="F3585" s="444" t="str">
        <f t="shared" si="55"/>
        <v>84679</v>
      </c>
    </row>
    <row r="3586" spans="1:6">
      <c r="A3586" s="390">
        <v>158</v>
      </c>
      <c r="B3586" s="418" t="s">
        <v>3659</v>
      </c>
      <c r="C3586" s="420"/>
      <c r="D3586" s="423"/>
      <c r="F3586" s="444" t="str">
        <f t="shared" si="55"/>
        <v>158</v>
      </c>
    </row>
    <row r="3587" spans="1:6" ht="38.25">
      <c r="A3587" s="389">
        <v>6067</v>
      </c>
      <c r="B3587" s="419" t="s">
        <v>9510</v>
      </c>
      <c r="C3587" s="421" t="s">
        <v>82</v>
      </c>
      <c r="D3587" s="425">
        <v>27.99</v>
      </c>
      <c r="F3587" s="444" t="str">
        <f t="shared" si="55"/>
        <v>6067</v>
      </c>
    </row>
    <row r="3588" spans="1:6">
      <c r="A3588" s="390">
        <v>73656</v>
      </c>
      <c r="B3588" s="418" t="s">
        <v>3660</v>
      </c>
      <c r="C3588" s="420" t="s">
        <v>82</v>
      </c>
      <c r="D3588" s="423">
        <v>7.25</v>
      </c>
      <c r="F3588" s="444" t="str">
        <f t="shared" si="55"/>
        <v>73656</v>
      </c>
    </row>
    <row r="3589" spans="1:6" ht="25.5">
      <c r="A3589" s="389">
        <v>73794</v>
      </c>
      <c r="B3589" s="419" t="s">
        <v>9511</v>
      </c>
      <c r="C3589" s="421"/>
      <c r="D3589" s="425"/>
      <c r="F3589" s="444" t="str">
        <f t="shared" si="55"/>
        <v>73794</v>
      </c>
    </row>
    <row r="3590" spans="1:6" ht="25.5">
      <c r="A3590" s="422" t="s">
        <v>5207</v>
      </c>
      <c r="B3590" s="418" t="s">
        <v>9512</v>
      </c>
      <c r="C3590" s="420" t="s">
        <v>82</v>
      </c>
      <c r="D3590" s="423">
        <v>25.02</v>
      </c>
      <c r="F3590" s="444" t="str">
        <f t="shared" ref="F3590:F3653" si="56">TRIM(A3590)</f>
        <v>73794/001</v>
      </c>
    </row>
    <row r="3591" spans="1:6">
      <c r="A3591" s="389">
        <v>73865</v>
      </c>
      <c r="B3591" s="419" t="s">
        <v>7343</v>
      </c>
      <c r="C3591" s="421"/>
      <c r="D3591" s="425"/>
      <c r="F3591" s="444" t="str">
        <f t="shared" si="56"/>
        <v>73865</v>
      </c>
    </row>
    <row r="3592" spans="1:6" ht="38.25">
      <c r="A3592" s="422" t="s">
        <v>5208</v>
      </c>
      <c r="B3592" s="418" t="s">
        <v>9513</v>
      </c>
      <c r="C3592" s="420" t="s">
        <v>82</v>
      </c>
      <c r="D3592" s="423">
        <v>7.39</v>
      </c>
      <c r="F3592" s="444" t="str">
        <f t="shared" si="56"/>
        <v>73865/001</v>
      </c>
    </row>
    <row r="3593" spans="1:6">
      <c r="A3593" s="389">
        <v>73924</v>
      </c>
      <c r="B3593" s="419" t="s">
        <v>9505</v>
      </c>
      <c r="C3593" s="421"/>
      <c r="D3593" s="425"/>
      <c r="F3593" s="444" t="str">
        <f t="shared" si="56"/>
        <v>73924</v>
      </c>
    </row>
    <row r="3594" spans="1:6" ht="25.5">
      <c r="A3594" s="422" t="s">
        <v>5209</v>
      </c>
      <c r="B3594" s="418" t="s">
        <v>3661</v>
      </c>
      <c r="C3594" s="420" t="s">
        <v>82</v>
      </c>
      <c r="D3594" s="423">
        <v>19.440000000000001</v>
      </c>
      <c r="F3594" s="444" t="str">
        <f t="shared" si="56"/>
        <v>73924/001</v>
      </c>
    </row>
    <row r="3595" spans="1:6" ht="25.5">
      <c r="A3595" s="424" t="s">
        <v>5210</v>
      </c>
      <c r="B3595" s="419" t="s">
        <v>3662</v>
      </c>
      <c r="C3595" s="421" t="s">
        <v>82</v>
      </c>
      <c r="D3595" s="425">
        <v>19.670000000000002</v>
      </c>
      <c r="F3595" s="444" t="str">
        <f t="shared" si="56"/>
        <v>73924/002</v>
      </c>
    </row>
    <row r="3596" spans="1:6" ht="25.5">
      <c r="A3596" s="422" t="s">
        <v>5211</v>
      </c>
      <c r="B3596" s="418" t="s">
        <v>3663</v>
      </c>
      <c r="C3596" s="420" t="s">
        <v>82</v>
      </c>
      <c r="D3596" s="423">
        <v>19.760000000000002</v>
      </c>
      <c r="F3596" s="444" t="str">
        <f t="shared" si="56"/>
        <v>73924/003</v>
      </c>
    </row>
    <row r="3597" spans="1:6" ht="25.5">
      <c r="A3597" s="389">
        <v>74064</v>
      </c>
      <c r="B3597" s="419" t="s">
        <v>9514</v>
      </c>
      <c r="C3597" s="421"/>
      <c r="D3597" s="425"/>
      <c r="F3597" s="444" t="str">
        <f t="shared" si="56"/>
        <v>74064</v>
      </c>
    </row>
    <row r="3598" spans="1:6" ht="25.5">
      <c r="A3598" s="422" t="s">
        <v>5212</v>
      </c>
      <c r="B3598" s="418" t="s">
        <v>3664</v>
      </c>
      <c r="C3598" s="420" t="s">
        <v>82</v>
      </c>
      <c r="D3598" s="423">
        <v>14.52</v>
      </c>
      <c r="F3598" s="444" t="str">
        <f t="shared" si="56"/>
        <v>74064/001</v>
      </c>
    </row>
    <row r="3599" spans="1:6" ht="25.5">
      <c r="A3599" s="424" t="s">
        <v>5213</v>
      </c>
      <c r="B3599" s="419" t="s">
        <v>3665</v>
      </c>
      <c r="C3599" s="421" t="s">
        <v>82</v>
      </c>
      <c r="D3599" s="425">
        <v>9.26</v>
      </c>
      <c r="F3599" s="444" t="str">
        <f t="shared" si="56"/>
        <v>74064/002</v>
      </c>
    </row>
    <row r="3600" spans="1:6" ht="25.5">
      <c r="A3600" s="390">
        <v>74145</v>
      </c>
      <c r="B3600" s="418" t="s">
        <v>9515</v>
      </c>
      <c r="C3600" s="420"/>
      <c r="D3600" s="423"/>
      <c r="F3600" s="444" t="str">
        <f t="shared" si="56"/>
        <v>74145</v>
      </c>
    </row>
    <row r="3601" spans="1:6" ht="51">
      <c r="A3601" s="424" t="s">
        <v>5214</v>
      </c>
      <c r="B3601" s="419" t="s">
        <v>12579</v>
      </c>
      <c r="C3601" s="421" t="s">
        <v>82</v>
      </c>
      <c r="D3601" s="425">
        <v>14.89</v>
      </c>
      <c r="F3601" s="444" t="str">
        <f t="shared" si="56"/>
        <v>74145/001</v>
      </c>
    </row>
    <row r="3602" spans="1:6">
      <c r="A3602" s="390">
        <v>79498</v>
      </c>
      <c r="B3602" s="418" t="s">
        <v>9516</v>
      </c>
      <c r="C3602" s="420"/>
      <c r="D3602" s="423"/>
      <c r="F3602" s="444" t="str">
        <f t="shared" si="56"/>
        <v>79498</v>
      </c>
    </row>
    <row r="3603" spans="1:6" ht="38.25">
      <c r="A3603" s="424" t="s">
        <v>5215</v>
      </c>
      <c r="B3603" s="419" t="s">
        <v>9517</v>
      </c>
      <c r="C3603" s="421" t="s">
        <v>82</v>
      </c>
      <c r="D3603" s="425">
        <v>12.52</v>
      </c>
      <c r="F3603" s="444" t="str">
        <f t="shared" si="56"/>
        <v>79498/001</v>
      </c>
    </row>
    <row r="3604" spans="1:6">
      <c r="A3604" s="390">
        <v>79499</v>
      </c>
      <c r="B3604" s="418" t="s">
        <v>9518</v>
      </c>
      <c r="C3604" s="420"/>
      <c r="D3604" s="423"/>
      <c r="F3604" s="444" t="str">
        <f t="shared" si="56"/>
        <v>79499</v>
      </c>
    </row>
    <row r="3605" spans="1:6" ht="38.25">
      <c r="A3605" s="424" t="s">
        <v>5216</v>
      </c>
      <c r="B3605" s="419" t="s">
        <v>9519</v>
      </c>
      <c r="C3605" s="421" t="s">
        <v>89</v>
      </c>
      <c r="D3605" s="425">
        <v>17.399999999999999</v>
      </c>
      <c r="F3605" s="444" t="str">
        <f t="shared" si="56"/>
        <v>79499/001</v>
      </c>
    </row>
    <row r="3606" spans="1:6">
      <c r="A3606" s="390">
        <v>79515</v>
      </c>
      <c r="B3606" s="418" t="s">
        <v>9520</v>
      </c>
      <c r="C3606" s="420"/>
      <c r="D3606" s="423"/>
      <c r="F3606" s="444" t="str">
        <f t="shared" si="56"/>
        <v>79515</v>
      </c>
    </row>
    <row r="3607" spans="1:6" ht="25.5">
      <c r="A3607" s="424" t="s">
        <v>5217</v>
      </c>
      <c r="B3607" s="419" t="s">
        <v>3666</v>
      </c>
      <c r="C3607" s="421" t="s">
        <v>82</v>
      </c>
      <c r="D3607" s="425">
        <v>25.25</v>
      </c>
      <c r="F3607" s="444" t="str">
        <f t="shared" si="56"/>
        <v>79515/001</v>
      </c>
    </row>
    <row r="3608" spans="1:6">
      <c r="A3608" s="390">
        <v>79516</v>
      </c>
      <c r="B3608" s="418" t="s">
        <v>9521</v>
      </c>
      <c r="C3608" s="420"/>
      <c r="D3608" s="423"/>
      <c r="F3608" s="444" t="str">
        <f t="shared" si="56"/>
        <v>79516</v>
      </c>
    </row>
    <row r="3609" spans="1:6" ht="25.5">
      <c r="A3609" s="424" t="s">
        <v>5218</v>
      </c>
      <c r="B3609" s="419" t="s">
        <v>3667</v>
      </c>
      <c r="C3609" s="421" t="s">
        <v>82</v>
      </c>
      <c r="D3609" s="425">
        <v>9.9700000000000006</v>
      </c>
      <c r="F3609" s="444" t="str">
        <f t="shared" si="56"/>
        <v>79516/001</v>
      </c>
    </row>
    <row r="3610" spans="1:6" ht="38.25">
      <c r="A3610" s="390">
        <v>84660</v>
      </c>
      <c r="B3610" s="418" t="s">
        <v>12580</v>
      </c>
      <c r="C3610" s="420" t="s">
        <v>82</v>
      </c>
      <c r="D3610" s="423">
        <v>5.23</v>
      </c>
      <c r="F3610" s="444" t="str">
        <f t="shared" si="56"/>
        <v>84660</v>
      </c>
    </row>
    <row r="3611" spans="1:6" ht="25.5">
      <c r="A3611" s="389">
        <v>84661</v>
      </c>
      <c r="B3611" s="419" t="s">
        <v>9522</v>
      </c>
      <c r="C3611" s="421" t="s">
        <v>82</v>
      </c>
      <c r="D3611" s="425">
        <v>12.74</v>
      </c>
      <c r="F3611" s="444" t="str">
        <f t="shared" si="56"/>
        <v>84661</v>
      </c>
    </row>
    <row r="3612" spans="1:6" ht="25.5">
      <c r="A3612" s="390">
        <v>84662</v>
      </c>
      <c r="B3612" s="418" t="s">
        <v>9523</v>
      </c>
      <c r="C3612" s="420" t="s">
        <v>82</v>
      </c>
      <c r="D3612" s="423">
        <v>19.829999999999998</v>
      </c>
      <c r="F3612" s="444" t="str">
        <f t="shared" si="56"/>
        <v>84662</v>
      </c>
    </row>
    <row r="3613" spans="1:6">
      <c r="A3613" s="389">
        <v>159</v>
      </c>
      <c r="B3613" s="419" t="s">
        <v>4365</v>
      </c>
      <c r="C3613" s="421"/>
      <c r="D3613" s="425"/>
      <c r="F3613" s="444" t="str">
        <f t="shared" si="56"/>
        <v>159</v>
      </c>
    </row>
    <row r="3614" spans="1:6" ht="25.5">
      <c r="A3614" s="390">
        <v>73715</v>
      </c>
      <c r="B3614" s="418" t="s">
        <v>3668</v>
      </c>
      <c r="C3614" s="420" t="s">
        <v>82</v>
      </c>
      <c r="D3614" s="423">
        <v>47.37</v>
      </c>
      <c r="F3614" s="444" t="str">
        <f t="shared" si="56"/>
        <v>73715</v>
      </c>
    </row>
    <row r="3615" spans="1:6">
      <c r="A3615" s="389">
        <v>161</v>
      </c>
      <c r="B3615" s="419" t="s">
        <v>3669</v>
      </c>
      <c r="C3615" s="421"/>
      <c r="D3615" s="425"/>
      <c r="F3615" s="444" t="str">
        <f t="shared" si="56"/>
        <v>161</v>
      </c>
    </row>
    <row r="3616" spans="1:6" ht="25.5">
      <c r="A3616" s="390">
        <v>41595</v>
      </c>
      <c r="B3616" s="418" t="s">
        <v>12581</v>
      </c>
      <c r="C3616" s="420" t="s">
        <v>86</v>
      </c>
      <c r="D3616" s="423">
        <v>7.53</v>
      </c>
      <c r="F3616" s="444" t="str">
        <f t="shared" si="56"/>
        <v>41595</v>
      </c>
    </row>
    <row r="3617" spans="1:6">
      <c r="A3617" s="389">
        <v>73978</v>
      </c>
      <c r="B3617" s="419" t="s">
        <v>9524</v>
      </c>
      <c r="C3617" s="421"/>
      <c r="D3617" s="425"/>
      <c r="F3617" s="444" t="str">
        <f t="shared" si="56"/>
        <v>73978</v>
      </c>
    </row>
    <row r="3618" spans="1:6" ht="25.5">
      <c r="A3618" s="422" t="s">
        <v>5219</v>
      </c>
      <c r="B3618" s="418" t="s">
        <v>3670</v>
      </c>
      <c r="C3618" s="420" t="s">
        <v>82</v>
      </c>
      <c r="D3618" s="423">
        <v>13.4</v>
      </c>
      <c r="F3618" s="444" t="str">
        <f t="shared" si="56"/>
        <v>73978/001</v>
      </c>
    </row>
    <row r="3619" spans="1:6">
      <c r="A3619" s="389">
        <v>74245</v>
      </c>
      <c r="B3619" s="419" t="s">
        <v>9525</v>
      </c>
      <c r="C3619" s="421"/>
      <c r="D3619" s="425"/>
      <c r="F3619" s="444" t="str">
        <f t="shared" si="56"/>
        <v>74245</v>
      </c>
    </row>
    <row r="3620" spans="1:6">
      <c r="A3620" s="422" t="s">
        <v>5220</v>
      </c>
      <c r="B3620" s="418" t="s">
        <v>3671</v>
      </c>
      <c r="C3620" s="420" t="s">
        <v>82</v>
      </c>
      <c r="D3620" s="423">
        <v>9.92</v>
      </c>
      <c r="F3620" s="444" t="str">
        <f t="shared" si="56"/>
        <v>74245/001</v>
      </c>
    </row>
    <row r="3621" spans="1:6" ht="38.25">
      <c r="A3621" s="389">
        <v>79467</v>
      </c>
      <c r="B3621" s="419" t="s">
        <v>9526</v>
      </c>
      <c r="C3621" s="421" t="s">
        <v>171</v>
      </c>
      <c r="D3621" s="425">
        <v>8.4600000000000009</v>
      </c>
      <c r="F3621" s="444" t="str">
        <f t="shared" si="56"/>
        <v>79467</v>
      </c>
    </row>
    <row r="3622" spans="1:6">
      <c r="A3622" s="390">
        <v>79500</v>
      </c>
      <c r="B3622" s="418" t="s">
        <v>9527</v>
      </c>
      <c r="C3622" s="420"/>
      <c r="D3622" s="423"/>
      <c r="F3622" s="444" t="str">
        <f t="shared" si="56"/>
        <v>79500</v>
      </c>
    </row>
    <row r="3623" spans="1:6">
      <c r="A3623" s="424" t="s">
        <v>5221</v>
      </c>
      <c r="B3623" s="419" t="s">
        <v>3672</v>
      </c>
      <c r="C3623" s="421" t="s">
        <v>82</v>
      </c>
      <c r="D3623" s="425">
        <v>13.98</v>
      </c>
      <c r="F3623" s="444" t="str">
        <f t="shared" si="56"/>
        <v>79500/002</v>
      </c>
    </row>
    <row r="3624" spans="1:6" ht="25.5">
      <c r="A3624" s="390">
        <v>84663</v>
      </c>
      <c r="B3624" s="418" t="s">
        <v>9528</v>
      </c>
      <c r="C3624" s="420" t="s">
        <v>82</v>
      </c>
      <c r="D3624" s="423">
        <v>15.69</v>
      </c>
      <c r="F3624" s="444" t="str">
        <f t="shared" si="56"/>
        <v>84663</v>
      </c>
    </row>
    <row r="3625" spans="1:6" ht="25.5">
      <c r="A3625" s="389">
        <v>84665</v>
      </c>
      <c r="B3625" s="419" t="s">
        <v>3673</v>
      </c>
      <c r="C3625" s="421" t="s">
        <v>82</v>
      </c>
      <c r="D3625" s="425">
        <v>20.67</v>
      </c>
      <c r="F3625" s="444" t="str">
        <f t="shared" si="56"/>
        <v>84665</v>
      </c>
    </row>
    <row r="3626" spans="1:6">
      <c r="A3626" s="390">
        <v>84666</v>
      </c>
      <c r="B3626" s="418" t="s">
        <v>3674</v>
      </c>
      <c r="C3626" s="420" t="s">
        <v>82</v>
      </c>
      <c r="D3626" s="423">
        <v>14.94</v>
      </c>
      <c r="F3626" s="444" t="str">
        <f t="shared" si="56"/>
        <v>84666</v>
      </c>
    </row>
    <row r="3627" spans="1:6">
      <c r="A3627" s="389">
        <v>261</v>
      </c>
      <c r="B3627" s="419" t="s">
        <v>3675</v>
      </c>
      <c r="C3627" s="421"/>
      <c r="D3627" s="425"/>
      <c r="F3627" s="444" t="str">
        <f t="shared" si="56"/>
        <v>261</v>
      </c>
    </row>
    <row r="3628" spans="1:6" ht="25.5">
      <c r="A3628" s="390">
        <v>75889</v>
      </c>
      <c r="B3628" s="418" t="s">
        <v>3676</v>
      </c>
      <c r="C3628" s="420" t="s">
        <v>82</v>
      </c>
      <c r="D3628" s="423">
        <v>14.26</v>
      </c>
      <c r="F3628" s="444" t="str">
        <f t="shared" si="56"/>
        <v>75889</v>
      </c>
    </row>
    <row r="3629" spans="1:6">
      <c r="A3629" s="424" t="s">
        <v>4102</v>
      </c>
      <c r="B3629" s="419" t="s">
        <v>3677</v>
      </c>
      <c r="C3629" s="421"/>
      <c r="D3629" s="425"/>
      <c r="F3629" s="444" t="str">
        <f t="shared" si="56"/>
        <v>PISO</v>
      </c>
    </row>
    <row r="3630" spans="1:6">
      <c r="A3630" s="390">
        <v>111</v>
      </c>
      <c r="B3630" s="418" t="s">
        <v>3678</v>
      </c>
      <c r="C3630" s="420"/>
      <c r="D3630" s="423"/>
      <c r="F3630" s="444" t="str">
        <f t="shared" si="56"/>
        <v>111</v>
      </c>
    </row>
    <row r="3631" spans="1:6" ht="25.5">
      <c r="A3631" s="389">
        <v>73465</v>
      </c>
      <c r="B3631" s="419" t="s">
        <v>9529</v>
      </c>
      <c r="C3631" s="421" t="s">
        <v>82</v>
      </c>
      <c r="D3631" s="425">
        <v>25.74</v>
      </c>
      <c r="F3631" s="444" t="str">
        <f t="shared" si="56"/>
        <v>73465</v>
      </c>
    </row>
    <row r="3632" spans="1:6" ht="25.5">
      <c r="A3632" s="390">
        <v>73675</v>
      </c>
      <c r="B3632" s="418" t="s">
        <v>9530</v>
      </c>
      <c r="C3632" s="420" t="s">
        <v>82</v>
      </c>
      <c r="D3632" s="423">
        <v>57.03</v>
      </c>
      <c r="F3632" s="444" t="str">
        <f t="shared" si="56"/>
        <v>73675</v>
      </c>
    </row>
    <row r="3633" spans="1:6" ht="51">
      <c r="A3633" s="389">
        <v>73676</v>
      </c>
      <c r="B3633" s="419" t="s">
        <v>9531</v>
      </c>
      <c r="C3633" s="421" t="s">
        <v>82</v>
      </c>
      <c r="D3633" s="425">
        <v>41.53</v>
      </c>
      <c r="F3633" s="444" t="str">
        <f t="shared" si="56"/>
        <v>73676</v>
      </c>
    </row>
    <row r="3634" spans="1:6">
      <c r="A3634" s="390">
        <v>73922</v>
      </c>
      <c r="B3634" s="418" t="s">
        <v>9532</v>
      </c>
      <c r="C3634" s="420"/>
      <c r="D3634" s="423"/>
      <c r="F3634" s="444" t="str">
        <f t="shared" si="56"/>
        <v>73922</v>
      </c>
    </row>
    <row r="3635" spans="1:6" ht="38.25">
      <c r="A3635" s="424" t="s">
        <v>5222</v>
      </c>
      <c r="B3635" s="419" t="s">
        <v>9533</v>
      </c>
      <c r="C3635" s="421" t="s">
        <v>82</v>
      </c>
      <c r="D3635" s="425">
        <v>42.6</v>
      </c>
      <c r="F3635" s="444" t="str">
        <f t="shared" si="56"/>
        <v>73922/001</v>
      </c>
    </row>
    <row r="3636" spans="1:6" ht="38.25">
      <c r="A3636" s="422" t="s">
        <v>5223</v>
      </c>
      <c r="B3636" s="418" t="s">
        <v>9534</v>
      </c>
      <c r="C3636" s="420" t="s">
        <v>82</v>
      </c>
      <c r="D3636" s="423">
        <v>35.58</v>
      </c>
      <c r="F3636" s="444" t="str">
        <f t="shared" si="56"/>
        <v>73922/002</v>
      </c>
    </row>
    <row r="3637" spans="1:6" ht="38.25">
      <c r="A3637" s="424" t="s">
        <v>5224</v>
      </c>
      <c r="B3637" s="419" t="s">
        <v>9535</v>
      </c>
      <c r="C3637" s="421" t="s">
        <v>82</v>
      </c>
      <c r="D3637" s="425">
        <v>34.479999999999997</v>
      </c>
      <c r="F3637" s="444" t="str">
        <f t="shared" si="56"/>
        <v>73922/003</v>
      </c>
    </row>
    <row r="3638" spans="1:6" ht="38.25">
      <c r="A3638" s="422" t="s">
        <v>5225</v>
      </c>
      <c r="B3638" s="418" t="s">
        <v>9536</v>
      </c>
      <c r="C3638" s="420" t="s">
        <v>82</v>
      </c>
      <c r="D3638" s="423">
        <v>33.76</v>
      </c>
      <c r="F3638" s="444" t="str">
        <f t="shared" si="56"/>
        <v>73922/004</v>
      </c>
    </row>
    <row r="3639" spans="1:6" ht="38.25">
      <c r="A3639" s="424" t="s">
        <v>5226</v>
      </c>
      <c r="B3639" s="419" t="s">
        <v>9537</v>
      </c>
      <c r="C3639" s="421" t="s">
        <v>82</v>
      </c>
      <c r="D3639" s="425">
        <v>38.479999999999997</v>
      </c>
      <c r="F3639" s="444" t="str">
        <f t="shared" si="56"/>
        <v>73922/005</v>
      </c>
    </row>
    <row r="3640" spans="1:6">
      <c r="A3640" s="390">
        <v>73923</v>
      </c>
      <c r="B3640" s="418" t="s">
        <v>9538</v>
      </c>
      <c r="C3640" s="420"/>
      <c r="D3640" s="423"/>
      <c r="F3640" s="444" t="str">
        <f t="shared" si="56"/>
        <v>73923</v>
      </c>
    </row>
    <row r="3641" spans="1:6" ht="38.25">
      <c r="A3641" s="424" t="s">
        <v>5227</v>
      </c>
      <c r="B3641" s="419" t="s">
        <v>9539</v>
      </c>
      <c r="C3641" s="421" t="s">
        <v>82</v>
      </c>
      <c r="D3641" s="425">
        <v>29.79</v>
      </c>
      <c r="F3641" s="444" t="str">
        <f t="shared" si="56"/>
        <v>73923/001</v>
      </c>
    </row>
    <row r="3642" spans="1:6" ht="38.25">
      <c r="A3642" s="422" t="s">
        <v>5228</v>
      </c>
      <c r="B3642" s="418" t="s">
        <v>9540</v>
      </c>
      <c r="C3642" s="420" t="s">
        <v>82</v>
      </c>
      <c r="D3642" s="423">
        <v>45.85</v>
      </c>
      <c r="F3642" s="444" t="str">
        <f t="shared" si="56"/>
        <v>73923/002</v>
      </c>
    </row>
    <row r="3643" spans="1:6" ht="38.25">
      <c r="A3643" s="424" t="s">
        <v>5229</v>
      </c>
      <c r="B3643" s="419" t="s">
        <v>9541</v>
      </c>
      <c r="C3643" s="421" t="s">
        <v>82</v>
      </c>
      <c r="D3643" s="425">
        <v>34.479999999999997</v>
      </c>
      <c r="F3643" s="444" t="str">
        <f t="shared" si="56"/>
        <v>73923/003</v>
      </c>
    </row>
    <row r="3644" spans="1:6">
      <c r="A3644" s="390">
        <v>73974</v>
      </c>
      <c r="B3644" s="418" t="s">
        <v>9542</v>
      </c>
      <c r="C3644" s="420"/>
      <c r="D3644" s="423"/>
      <c r="F3644" s="444" t="str">
        <f t="shared" si="56"/>
        <v>73974</v>
      </c>
    </row>
    <row r="3645" spans="1:6" ht="38.25">
      <c r="A3645" s="424" t="s">
        <v>5230</v>
      </c>
      <c r="B3645" s="419" t="s">
        <v>9543</v>
      </c>
      <c r="C3645" s="421" t="s">
        <v>82</v>
      </c>
      <c r="D3645" s="425">
        <v>25.2</v>
      </c>
      <c r="F3645" s="444" t="str">
        <f t="shared" si="56"/>
        <v>73974/001</v>
      </c>
    </row>
    <row r="3646" spans="1:6">
      <c r="A3646" s="390">
        <v>73991</v>
      </c>
      <c r="B3646" s="418" t="s">
        <v>9544</v>
      </c>
      <c r="C3646" s="420"/>
      <c r="D3646" s="423"/>
      <c r="F3646" s="444" t="str">
        <f t="shared" si="56"/>
        <v>73991</v>
      </c>
    </row>
    <row r="3647" spans="1:6" ht="51">
      <c r="A3647" s="424" t="s">
        <v>5231</v>
      </c>
      <c r="B3647" s="419" t="s">
        <v>9545</v>
      </c>
      <c r="C3647" s="421" t="s">
        <v>82</v>
      </c>
      <c r="D3647" s="425">
        <v>33.869999999999997</v>
      </c>
      <c r="F3647" s="444" t="str">
        <f t="shared" si="56"/>
        <v>73991/001</v>
      </c>
    </row>
    <row r="3648" spans="1:6" ht="38.25">
      <c r="A3648" s="422" t="s">
        <v>5232</v>
      </c>
      <c r="B3648" s="418" t="s">
        <v>9546</v>
      </c>
      <c r="C3648" s="420" t="s">
        <v>82</v>
      </c>
      <c r="D3648" s="423">
        <v>32.479999999999997</v>
      </c>
      <c r="F3648" s="444" t="str">
        <f t="shared" si="56"/>
        <v>73991/002</v>
      </c>
    </row>
    <row r="3649" spans="1:6" ht="51">
      <c r="A3649" s="424" t="s">
        <v>4181</v>
      </c>
      <c r="B3649" s="419" t="s">
        <v>9547</v>
      </c>
      <c r="C3649" s="421" t="s">
        <v>82</v>
      </c>
      <c r="D3649" s="425">
        <v>35.11</v>
      </c>
      <c r="F3649" s="444" t="str">
        <f t="shared" si="56"/>
        <v>73991/003</v>
      </c>
    </row>
    <row r="3650" spans="1:6" ht="51">
      <c r="A3650" s="422" t="s">
        <v>5233</v>
      </c>
      <c r="B3650" s="418" t="s">
        <v>9548</v>
      </c>
      <c r="C3650" s="420" t="s">
        <v>82</v>
      </c>
      <c r="D3650" s="423">
        <v>28.01</v>
      </c>
      <c r="F3650" s="444" t="str">
        <f t="shared" si="56"/>
        <v>73991/004</v>
      </c>
    </row>
    <row r="3651" spans="1:6" ht="25.5">
      <c r="A3651" s="389">
        <v>74079</v>
      </c>
      <c r="B3651" s="419" t="s">
        <v>9549</v>
      </c>
      <c r="C3651" s="421"/>
      <c r="D3651" s="425"/>
      <c r="F3651" s="444" t="str">
        <f t="shared" si="56"/>
        <v>74079</v>
      </c>
    </row>
    <row r="3652" spans="1:6" ht="51">
      <c r="A3652" s="422" t="s">
        <v>5234</v>
      </c>
      <c r="B3652" s="418" t="s">
        <v>9550</v>
      </c>
      <c r="C3652" s="420" t="s">
        <v>82</v>
      </c>
      <c r="D3652" s="423">
        <v>45.23</v>
      </c>
      <c r="F3652" s="444" t="str">
        <f t="shared" si="56"/>
        <v>74079/001</v>
      </c>
    </row>
    <row r="3653" spans="1:6" ht="38.25">
      <c r="A3653" s="424" t="s">
        <v>5235</v>
      </c>
      <c r="B3653" s="419" t="s">
        <v>9551</v>
      </c>
      <c r="C3653" s="421" t="s">
        <v>82</v>
      </c>
      <c r="D3653" s="425">
        <v>43.75</v>
      </c>
      <c r="F3653" s="444" t="str">
        <f t="shared" si="56"/>
        <v>74079/002</v>
      </c>
    </row>
    <row r="3654" spans="1:6">
      <c r="A3654" s="390">
        <v>76447</v>
      </c>
      <c r="B3654" s="418" t="s">
        <v>9552</v>
      </c>
      <c r="C3654" s="420"/>
      <c r="D3654" s="423"/>
      <c r="F3654" s="444" t="str">
        <f t="shared" ref="F3654:F3717" si="57">TRIM(A3654)</f>
        <v>76447</v>
      </c>
    </row>
    <row r="3655" spans="1:6" ht="38.25">
      <c r="A3655" s="424" t="s">
        <v>5236</v>
      </c>
      <c r="B3655" s="419" t="s">
        <v>9553</v>
      </c>
      <c r="C3655" s="421" t="s">
        <v>82</v>
      </c>
      <c r="D3655" s="425">
        <v>30.88</v>
      </c>
      <c r="F3655" s="444" t="str">
        <f t="shared" si="57"/>
        <v>76447/001</v>
      </c>
    </row>
    <row r="3656" spans="1:6">
      <c r="A3656" s="390">
        <v>76448</v>
      </c>
      <c r="B3656" s="418" t="s">
        <v>9538</v>
      </c>
      <c r="C3656" s="420"/>
      <c r="D3656" s="423"/>
      <c r="F3656" s="444" t="str">
        <f t="shared" si="57"/>
        <v>76448</v>
      </c>
    </row>
    <row r="3657" spans="1:6" ht="38.25">
      <c r="A3657" s="424" t="s">
        <v>5237</v>
      </c>
      <c r="B3657" s="419" t="s">
        <v>9554</v>
      </c>
      <c r="C3657" s="421" t="s">
        <v>82</v>
      </c>
      <c r="D3657" s="425">
        <v>28.72</v>
      </c>
      <c r="F3657" s="444" t="str">
        <f t="shared" si="57"/>
        <v>76448/001</v>
      </c>
    </row>
    <row r="3658" spans="1:6" ht="38.25">
      <c r="A3658" s="422" t="s">
        <v>5238</v>
      </c>
      <c r="B3658" s="418" t="s">
        <v>9555</v>
      </c>
      <c r="C3658" s="420" t="s">
        <v>82</v>
      </c>
      <c r="D3658" s="423">
        <v>37</v>
      </c>
      <c r="F3658" s="444" t="str">
        <f t="shared" si="57"/>
        <v>76448/002</v>
      </c>
    </row>
    <row r="3659" spans="1:6" ht="38.25">
      <c r="A3659" s="424" t="s">
        <v>5239</v>
      </c>
      <c r="B3659" s="419" t="s">
        <v>9556</v>
      </c>
      <c r="C3659" s="421" t="s">
        <v>82</v>
      </c>
      <c r="D3659" s="425">
        <v>32.86</v>
      </c>
      <c r="F3659" s="444" t="str">
        <f t="shared" si="57"/>
        <v>76448/003</v>
      </c>
    </row>
    <row r="3660" spans="1:6" ht="51">
      <c r="A3660" s="390">
        <v>84172</v>
      </c>
      <c r="B3660" s="418" t="s">
        <v>9557</v>
      </c>
      <c r="C3660" s="420" t="s">
        <v>82</v>
      </c>
      <c r="D3660" s="423">
        <v>33.130000000000003</v>
      </c>
      <c r="F3660" s="444" t="str">
        <f t="shared" si="57"/>
        <v>84172</v>
      </c>
    </row>
    <row r="3661" spans="1:6" ht="38.25">
      <c r="A3661" s="389">
        <v>84173</v>
      </c>
      <c r="B3661" s="419" t="s">
        <v>9558</v>
      </c>
      <c r="C3661" s="421" t="s">
        <v>82</v>
      </c>
      <c r="D3661" s="425">
        <v>37.270000000000003</v>
      </c>
      <c r="F3661" s="444" t="str">
        <f t="shared" si="57"/>
        <v>84173</v>
      </c>
    </row>
    <row r="3662" spans="1:6" ht="51">
      <c r="A3662" s="390">
        <v>84174</v>
      </c>
      <c r="B3662" s="418" t="s">
        <v>9559</v>
      </c>
      <c r="C3662" s="420" t="s">
        <v>82</v>
      </c>
      <c r="D3662" s="423">
        <v>53.32</v>
      </c>
      <c r="F3662" s="444" t="str">
        <f t="shared" si="57"/>
        <v>84174</v>
      </c>
    </row>
    <row r="3663" spans="1:6">
      <c r="A3663" s="389">
        <v>112</v>
      </c>
      <c r="B3663" s="419" t="s">
        <v>3679</v>
      </c>
      <c r="C3663" s="421"/>
      <c r="D3663" s="425"/>
      <c r="F3663" s="444" t="str">
        <f t="shared" si="57"/>
        <v>112</v>
      </c>
    </row>
    <row r="3664" spans="1:6" ht="38.25">
      <c r="A3664" s="390">
        <v>72191</v>
      </c>
      <c r="B3664" s="418" t="s">
        <v>9560</v>
      </c>
      <c r="C3664" s="420" t="s">
        <v>82</v>
      </c>
      <c r="D3664" s="423">
        <v>57.18</v>
      </c>
      <c r="F3664" s="444" t="str">
        <f t="shared" si="57"/>
        <v>72191</v>
      </c>
    </row>
    <row r="3665" spans="1:6" ht="25.5">
      <c r="A3665" s="389">
        <v>72192</v>
      </c>
      <c r="B3665" s="419" t="s">
        <v>9561</v>
      </c>
      <c r="C3665" s="421" t="s">
        <v>82</v>
      </c>
      <c r="D3665" s="425">
        <v>15.34</v>
      </c>
      <c r="F3665" s="444" t="str">
        <f t="shared" si="57"/>
        <v>72192</v>
      </c>
    </row>
    <row r="3666" spans="1:6" ht="25.5">
      <c r="A3666" s="390">
        <v>72193</v>
      </c>
      <c r="B3666" s="418" t="s">
        <v>9561</v>
      </c>
      <c r="C3666" s="420" t="s">
        <v>82</v>
      </c>
      <c r="D3666" s="423">
        <v>41.77</v>
      </c>
      <c r="F3666" s="444" t="str">
        <f t="shared" si="57"/>
        <v>72193</v>
      </c>
    </row>
    <row r="3667" spans="1:6" ht="38.25">
      <c r="A3667" s="389">
        <v>73655</v>
      </c>
      <c r="B3667" s="419" t="s">
        <v>9562</v>
      </c>
      <c r="C3667" s="421" t="s">
        <v>82</v>
      </c>
      <c r="D3667" s="425">
        <v>165.26</v>
      </c>
      <c r="F3667" s="444" t="str">
        <f t="shared" si="57"/>
        <v>73655</v>
      </c>
    </row>
    <row r="3668" spans="1:6">
      <c r="A3668" s="390">
        <v>73734</v>
      </c>
      <c r="B3668" s="418" t="s">
        <v>9563</v>
      </c>
      <c r="C3668" s="420"/>
      <c r="D3668" s="423"/>
      <c r="F3668" s="444" t="str">
        <f t="shared" si="57"/>
        <v>73734</v>
      </c>
    </row>
    <row r="3669" spans="1:6" ht="25.5">
      <c r="A3669" s="424" t="s">
        <v>5240</v>
      </c>
      <c r="B3669" s="419" t="s">
        <v>9564</v>
      </c>
      <c r="C3669" s="421" t="s">
        <v>82</v>
      </c>
      <c r="D3669" s="425">
        <v>96.54</v>
      </c>
      <c r="F3669" s="444" t="str">
        <f t="shared" si="57"/>
        <v>73734/001</v>
      </c>
    </row>
    <row r="3670" spans="1:6" ht="25.5">
      <c r="A3670" s="390">
        <v>84181</v>
      </c>
      <c r="B3670" s="418" t="s">
        <v>3680</v>
      </c>
      <c r="C3670" s="420" t="s">
        <v>82</v>
      </c>
      <c r="D3670" s="423">
        <v>72.260000000000005</v>
      </c>
      <c r="F3670" s="444" t="str">
        <f t="shared" si="57"/>
        <v>84181</v>
      </c>
    </row>
    <row r="3671" spans="1:6" ht="25.5">
      <c r="A3671" s="389">
        <v>84182</v>
      </c>
      <c r="B3671" s="419" t="s">
        <v>3681</v>
      </c>
      <c r="C3671" s="421" t="s">
        <v>82</v>
      </c>
      <c r="D3671" s="425">
        <v>92.29</v>
      </c>
      <c r="F3671" s="444" t="str">
        <f t="shared" si="57"/>
        <v>84182</v>
      </c>
    </row>
    <row r="3672" spans="1:6">
      <c r="A3672" s="390">
        <v>113</v>
      </c>
      <c r="B3672" s="418" t="s">
        <v>3682</v>
      </c>
      <c r="C3672" s="420"/>
      <c r="D3672" s="423"/>
      <c r="F3672" s="444" t="str">
        <f t="shared" si="57"/>
        <v>113</v>
      </c>
    </row>
    <row r="3673" spans="1:6" ht="38.25">
      <c r="A3673" s="389">
        <v>87246</v>
      </c>
      <c r="B3673" s="419" t="s">
        <v>9565</v>
      </c>
      <c r="C3673" s="421" t="s">
        <v>82</v>
      </c>
      <c r="D3673" s="425">
        <v>33.14</v>
      </c>
      <c r="F3673" s="444" t="str">
        <f t="shared" si="57"/>
        <v>87246</v>
      </c>
    </row>
    <row r="3674" spans="1:6" ht="38.25">
      <c r="A3674" s="390">
        <v>87247</v>
      </c>
      <c r="B3674" s="418" t="s">
        <v>9566</v>
      </c>
      <c r="C3674" s="420" t="s">
        <v>82</v>
      </c>
      <c r="D3674" s="423">
        <v>29.14</v>
      </c>
      <c r="F3674" s="444" t="str">
        <f t="shared" si="57"/>
        <v>87247</v>
      </c>
    </row>
    <row r="3675" spans="1:6" ht="38.25">
      <c r="A3675" s="389">
        <v>87248</v>
      </c>
      <c r="B3675" s="419" t="s">
        <v>9567</v>
      </c>
      <c r="C3675" s="421" t="s">
        <v>82</v>
      </c>
      <c r="D3675" s="425">
        <v>25.86</v>
      </c>
      <c r="F3675" s="444" t="str">
        <f t="shared" si="57"/>
        <v>87248</v>
      </c>
    </row>
    <row r="3676" spans="1:6" ht="38.25">
      <c r="A3676" s="390">
        <v>87249</v>
      </c>
      <c r="B3676" s="418" t="s">
        <v>9568</v>
      </c>
      <c r="C3676" s="420" t="s">
        <v>82</v>
      </c>
      <c r="D3676" s="423">
        <v>37.090000000000003</v>
      </c>
      <c r="F3676" s="444" t="str">
        <f t="shared" si="57"/>
        <v>87249</v>
      </c>
    </row>
    <row r="3677" spans="1:6" ht="38.25">
      <c r="A3677" s="389">
        <v>87250</v>
      </c>
      <c r="B3677" s="419" t="s">
        <v>9569</v>
      </c>
      <c r="C3677" s="421" t="s">
        <v>82</v>
      </c>
      <c r="D3677" s="425">
        <v>30.75</v>
      </c>
      <c r="F3677" s="444" t="str">
        <f t="shared" si="57"/>
        <v>87250</v>
      </c>
    </row>
    <row r="3678" spans="1:6" ht="38.25">
      <c r="A3678" s="390">
        <v>87251</v>
      </c>
      <c r="B3678" s="418" t="s">
        <v>9570</v>
      </c>
      <c r="C3678" s="420" t="s">
        <v>82</v>
      </c>
      <c r="D3678" s="423">
        <v>26.63</v>
      </c>
      <c r="F3678" s="444" t="str">
        <f t="shared" si="57"/>
        <v>87251</v>
      </c>
    </row>
    <row r="3679" spans="1:6" ht="38.25">
      <c r="A3679" s="389">
        <v>87255</v>
      </c>
      <c r="B3679" s="419" t="s">
        <v>9571</v>
      </c>
      <c r="C3679" s="421" t="s">
        <v>82</v>
      </c>
      <c r="D3679" s="425">
        <v>59.68</v>
      </c>
      <c r="F3679" s="444" t="str">
        <f t="shared" si="57"/>
        <v>87255</v>
      </c>
    </row>
    <row r="3680" spans="1:6" ht="38.25">
      <c r="A3680" s="390">
        <v>87256</v>
      </c>
      <c r="B3680" s="418" t="s">
        <v>9572</v>
      </c>
      <c r="C3680" s="420" t="s">
        <v>82</v>
      </c>
      <c r="D3680" s="423">
        <v>52.06</v>
      </c>
      <c r="F3680" s="444" t="str">
        <f t="shared" si="57"/>
        <v>87256</v>
      </c>
    </row>
    <row r="3681" spans="1:6" ht="38.25">
      <c r="A3681" s="389">
        <v>87257</v>
      </c>
      <c r="B3681" s="419" t="s">
        <v>9573</v>
      </c>
      <c r="C3681" s="421" t="s">
        <v>82</v>
      </c>
      <c r="D3681" s="425">
        <v>47.23</v>
      </c>
      <c r="F3681" s="444" t="str">
        <f t="shared" si="57"/>
        <v>87257</v>
      </c>
    </row>
    <row r="3682" spans="1:6" ht="38.25">
      <c r="A3682" s="390">
        <v>87258</v>
      </c>
      <c r="B3682" s="418" t="s">
        <v>9574</v>
      </c>
      <c r="C3682" s="420" t="s">
        <v>82</v>
      </c>
      <c r="D3682" s="423">
        <v>80.87</v>
      </c>
      <c r="F3682" s="444" t="str">
        <f t="shared" si="57"/>
        <v>87258</v>
      </c>
    </row>
    <row r="3683" spans="1:6" ht="38.25">
      <c r="A3683" s="389">
        <v>87259</v>
      </c>
      <c r="B3683" s="419" t="s">
        <v>9575</v>
      </c>
      <c r="C3683" s="421" t="s">
        <v>82</v>
      </c>
      <c r="D3683" s="425">
        <v>73.650000000000006</v>
      </c>
      <c r="F3683" s="444" t="str">
        <f t="shared" si="57"/>
        <v>87259</v>
      </c>
    </row>
    <row r="3684" spans="1:6" ht="38.25">
      <c r="A3684" s="390">
        <v>87260</v>
      </c>
      <c r="B3684" s="418" t="s">
        <v>9576</v>
      </c>
      <c r="C3684" s="420" t="s">
        <v>82</v>
      </c>
      <c r="D3684" s="423">
        <v>69.39</v>
      </c>
      <c r="F3684" s="444" t="str">
        <f t="shared" si="57"/>
        <v>87260</v>
      </c>
    </row>
    <row r="3685" spans="1:6" ht="51">
      <c r="A3685" s="389">
        <v>89046</v>
      </c>
      <c r="B3685" s="419" t="s">
        <v>12582</v>
      </c>
      <c r="C3685" s="421" t="s">
        <v>82</v>
      </c>
      <c r="D3685" s="425">
        <v>28.96</v>
      </c>
      <c r="F3685" s="444" t="str">
        <f t="shared" si="57"/>
        <v>89046</v>
      </c>
    </row>
    <row r="3686" spans="1:6" ht="63.75">
      <c r="A3686" s="390">
        <v>89171</v>
      </c>
      <c r="B3686" s="418" t="s">
        <v>12583</v>
      </c>
      <c r="C3686" s="420" t="s">
        <v>82</v>
      </c>
      <c r="D3686" s="423">
        <v>27.36</v>
      </c>
      <c r="F3686" s="444" t="str">
        <f t="shared" si="57"/>
        <v>89171</v>
      </c>
    </row>
    <row r="3687" spans="1:6">
      <c r="A3687" s="389">
        <v>115</v>
      </c>
      <c r="B3687" s="419" t="s">
        <v>3683</v>
      </c>
      <c r="C3687" s="421"/>
      <c r="D3687" s="425"/>
      <c r="F3687" s="444" t="str">
        <f t="shared" si="57"/>
        <v>115</v>
      </c>
    </row>
    <row r="3688" spans="1:6">
      <c r="A3688" s="390">
        <v>73743</v>
      </c>
      <c r="B3688" s="418" t="s">
        <v>9577</v>
      </c>
      <c r="C3688" s="420"/>
      <c r="D3688" s="423"/>
      <c r="F3688" s="444" t="str">
        <f t="shared" si="57"/>
        <v>73743</v>
      </c>
    </row>
    <row r="3689" spans="1:6" ht="38.25">
      <c r="A3689" s="424" t="s">
        <v>5241</v>
      </c>
      <c r="B3689" s="419" t="s">
        <v>12584</v>
      </c>
      <c r="C3689" s="421" t="s">
        <v>82</v>
      </c>
      <c r="D3689" s="425">
        <v>93.96</v>
      </c>
      <c r="F3689" s="444" t="str">
        <f t="shared" si="57"/>
        <v>73743/001</v>
      </c>
    </row>
    <row r="3690" spans="1:6" ht="25.5">
      <c r="A3690" s="390">
        <v>73818</v>
      </c>
      <c r="B3690" s="418" t="s">
        <v>9578</v>
      </c>
      <c r="C3690" s="420"/>
      <c r="D3690" s="423"/>
      <c r="F3690" s="444" t="str">
        <f t="shared" si="57"/>
        <v>73818</v>
      </c>
    </row>
    <row r="3691" spans="1:6">
      <c r="A3691" s="424" t="s">
        <v>5242</v>
      </c>
      <c r="B3691" s="419" t="s">
        <v>3684</v>
      </c>
      <c r="C3691" s="421" t="s">
        <v>82</v>
      </c>
      <c r="D3691" s="425">
        <v>5.07</v>
      </c>
      <c r="F3691" s="444" t="str">
        <f t="shared" si="57"/>
        <v>73818/001</v>
      </c>
    </row>
    <row r="3692" spans="1:6">
      <c r="A3692" s="390">
        <v>73921</v>
      </c>
      <c r="B3692" s="418" t="s">
        <v>9579</v>
      </c>
      <c r="C3692" s="420"/>
      <c r="D3692" s="423"/>
      <c r="F3692" s="444" t="str">
        <f t="shared" si="57"/>
        <v>73921</v>
      </c>
    </row>
    <row r="3693" spans="1:6" ht="25.5">
      <c r="A3693" s="424" t="s">
        <v>5243</v>
      </c>
      <c r="B3693" s="419" t="s">
        <v>12585</v>
      </c>
      <c r="C3693" s="421" t="s">
        <v>82</v>
      </c>
      <c r="D3693" s="425">
        <v>75.569999999999993</v>
      </c>
      <c r="F3693" s="444" t="str">
        <f t="shared" si="57"/>
        <v>73921/001</v>
      </c>
    </row>
    <row r="3694" spans="1:6" ht="38.25">
      <c r="A3694" s="422" t="s">
        <v>5244</v>
      </c>
      <c r="B3694" s="418" t="s">
        <v>9580</v>
      </c>
      <c r="C3694" s="420" t="s">
        <v>82</v>
      </c>
      <c r="D3694" s="423">
        <v>21.12</v>
      </c>
      <c r="F3694" s="444" t="str">
        <f t="shared" si="57"/>
        <v>73921/002</v>
      </c>
    </row>
    <row r="3695" spans="1:6">
      <c r="A3695" s="389">
        <v>73957</v>
      </c>
      <c r="B3695" s="419" t="s">
        <v>9581</v>
      </c>
      <c r="C3695" s="421"/>
      <c r="D3695" s="425"/>
      <c r="F3695" s="444" t="str">
        <f t="shared" si="57"/>
        <v>73957</v>
      </c>
    </row>
    <row r="3696" spans="1:6" ht="51">
      <c r="A3696" s="422" t="s">
        <v>5245</v>
      </c>
      <c r="B3696" s="418" t="s">
        <v>9582</v>
      </c>
      <c r="C3696" s="420" t="s">
        <v>82</v>
      </c>
      <c r="D3696" s="423">
        <v>43.43</v>
      </c>
      <c r="F3696" s="444" t="str">
        <f t="shared" si="57"/>
        <v>73957/001</v>
      </c>
    </row>
    <row r="3697" spans="1:6">
      <c r="A3697" s="389">
        <v>74160</v>
      </c>
      <c r="B3697" s="419" t="s">
        <v>9583</v>
      </c>
      <c r="C3697" s="421"/>
      <c r="D3697" s="425"/>
      <c r="F3697" s="444" t="str">
        <f t="shared" si="57"/>
        <v>74160</v>
      </c>
    </row>
    <row r="3698" spans="1:6" ht="38.25">
      <c r="A3698" s="422" t="s">
        <v>5246</v>
      </c>
      <c r="B3698" s="418" t="s">
        <v>9584</v>
      </c>
      <c r="C3698" s="420" t="s">
        <v>82</v>
      </c>
      <c r="D3698" s="423">
        <v>24.54</v>
      </c>
      <c r="F3698" s="444" t="str">
        <f t="shared" si="57"/>
        <v>74160/001</v>
      </c>
    </row>
    <row r="3699" spans="1:6">
      <c r="A3699" s="389">
        <v>74235</v>
      </c>
      <c r="B3699" s="419" t="s">
        <v>9585</v>
      </c>
      <c r="C3699" s="421"/>
      <c r="D3699" s="425"/>
      <c r="F3699" s="444" t="str">
        <f t="shared" si="57"/>
        <v>74235</v>
      </c>
    </row>
    <row r="3700" spans="1:6" ht="38.25">
      <c r="A3700" s="422" t="s">
        <v>5247</v>
      </c>
      <c r="B3700" s="418" t="s">
        <v>9586</v>
      </c>
      <c r="C3700" s="420" t="s">
        <v>82</v>
      </c>
      <c r="D3700" s="423">
        <v>82.38</v>
      </c>
      <c r="F3700" s="444" t="str">
        <f t="shared" si="57"/>
        <v>74235/001</v>
      </c>
    </row>
    <row r="3701" spans="1:6" ht="25.5">
      <c r="A3701" s="389">
        <v>84183</v>
      </c>
      <c r="B3701" s="419" t="s">
        <v>9587</v>
      </c>
      <c r="C3701" s="421" t="s">
        <v>82</v>
      </c>
      <c r="D3701" s="425">
        <v>68.52</v>
      </c>
      <c r="F3701" s="444" t="str">
        <f t="shared" si="57"/>
        <v>84183</v>
      </c>
    </row>
    <row r="3702" spans="1:6">
      <c r="A3702" s="390">
        <v>116</v>
      </c>
      <c r="B3702" s="418" t="s">
        <v>3685</v>
      </c>
      <c r="C3702" s="420"/>
      <c r="D3702" s="423"/>
      <c r="F3702" s="444" t="str">
        <f t="shared" si="57"/>
        <v>116</v>
      </c>
    </row>
    <row r="3703" spans="1:6" ht="25.5">
      <c r="A3703" s="389">
        <v>72185</v>
      </c>
      <c r="B3703" s="419" t="s">
        <v>3686</v>
      </c>
      <c r="C3703" s="421" t="s">
        <v>82</v>
      </c>
      <c r="D3703" s="425">
        <v>55.22</v>
      </c>
      <c r="F3703" s="444" t="str">
        <f t="shared" si="57"/>
        <v>72185</v>
      </c>
    </row>
    <row r="3704" spans="1:6" ht="25.5">
      <c r="A3704" s="390">
        <v>72186</v>
      </c>
      <c r="B3704" s="418" t="s">
        <v>9588</v>
      </c>
      <c r="C3704" s="420" t="s">
        <v>82</v>
      </c>
      <c r="D3704" s="423">
        <v>88.47</v>
      </c>
      <c r="F3704" s="444" t="str">
        <f t="shared" si="57"/>
        <v>72186</v>
      </c>
    </row>
    <row r="3705" spans="1:6" ht="38.25">
      <c r="A3705" s="389">
        <v>72187</v>
      </c>
      <c r="B3705" s="419" t="s">
        <v>12586</v>
      </c>
      <c r="C3705" s="421" t="s">
        <v>82</v>
      </c>
      <c r="D3705" s="425">
        <v>157.03</v>
      </c>
      <c r="F3705" s="444" t="str">
        <f t="shared" si="57"/>
        <v>72187</v>
      </c>
    </row>
    <row r="3706" spans="1:6" ht="38.25">
      <c r="A3706" s="390">
        <v>72188</v>
      </c>
      <c r="B3706" s="418" t="s">
        <v>9589</v>
      </c>
      <c r="C3706" s="420" t="s">
        <v>82</v>
      </c>
      <c r="D3706" s="423">
        <v>156.46</v>
      </c>
      <c r="F3706" s="444" t="str">
        <f t="shared" si="57"/>
        <v>72188</v>
      </c>
    </row>
    <row r="3707" spans="1:6">
      <c r="A3707" s="389">
        <v>73876</v>
      </c>
      <c r="B3707" s="419" t="s">
        <v>9590</v>
      </c>
      <c r="C3707" s="421"/>
      <c r="D3707" s="425"/>
      <c r="F3707" s="444" t="str">
        <f t="shared" si="57"/>
        <v>73876</v>
      </c>
    </row>
    <row r="3708" spans="1:6" ht="25.5">
      <c r="A3708" s="422" t="s">
        <v>5248</v>
      </c>
      <c r="B3708" s="418" t="s">
        <v>3687</v>
      </c>
      <c r="C3708" s="420" t="s">
        <v>82</v>
      </c>
      <c r="D3708" s="423">
        <v>146.57</v>
      </c>
      <c r="F3708" s="444" t="str">
        <f t="shared" si="57"/>
        <v>73876/001</v>
      </c>
    </row>
    <row r="3709" spans="1:6" ht="25.5">
      <c r="A3709" s="389">
        <v>84186</v>
      </c>
      <c r="B3709" s="419" t="s">
        <v>3688</v>
      </c>
      <c r="C3709" s="421" t="s">
        <v>82</v>
      </c>
      <c r="D3709" s="425">
        <v>76.8</v>
      </c>
      <c r="F3709" s="444" t="str">
        <f t="shared" si="57"/>
        <v>84186</v>
      </c>
    </row>
    <row r="3710" spans="1:6" ht="25.5">
      <c r="A3710" s="390">
        <v>84187</v>
      </c>
      <c r="B3710" s="418" t="s">
        <v>3689</v>
      </c>
      <c r="C3710" s="420" t="s">
        <v>82</v>
      </c>
      <c r="D3710" s="423">
        <v>14.41</v>
      </c>
      <c r="F3710" s="444" t="str">
        <f t="shared" si="57"/>
        <v>84187</v>
      </c>
    </row>
    <row r="3711" spans="1:6">
      <c r="A3711" s="389">
        <v>84188</v>
      </c>
      <c r="B3711" s="419" t="s">
        <v>3690</v>
      </c>
      <c r="C3711" s="421" t="s">
        <v>86</v>
      </c>
      <c r="D3711" s="425">
        <v>20.52</v>
      </c>
      <c r="F3711" s="444" t="str">
        <f t="shared" si="57"/>
        <v>84188</v>
      </c>
    </row>
    <row r="3712" spans="1:6">
      <c r="A3712" s="390">
        <v>117</v>
      </c>
      <c r="B3712" s="418" t="s">
        <v>3691</v>
      </c>
      <c r="C3712" s="420"/>
      <c r="D3712" s="423"/>
      <c r="F3712" s="444" t="str">
        <f t="shared" si="57"/>
        <v>117</v>
      </c>
    </row>
    <row r="3713" spans="1:6" ht="38.25">
      <c r="A3713" s="389">
        <v>72136</v>
      </c>
      <c r="B3713" s="419" t="s">
        <v>9591</v>
      </c>
      <c r="C3713" s="421" t="s">
        <v>82</v>
      </c>
      <c r="D3713" s="425">
        <v>66.209999999999994</v>
      </c>
      <c r="F3713" s="444" t="str">
        <f t="shared" si="57"/>
        <v>72136</v>
      </c>
    </row>
    <row r="3714" spans="1:6" ht="38.25">
      <c r="A3714" s="390">
        <v>72137</v>
      </c>
      <c r="B3714" s="418" t="s">
        <v>9592</v>
      </c>
      <c r="C3714" s="420" t="s">
        <v>82</v>
      </c>
      <c r="D3714" s="423">
        <v>80.180000000000007</v>
      </c>
      <c r="F3714" s="444" t="str">
        <f t="shared" si="57"/>
        <v>72137</v>
      </c>
    </row>
    <row r="3715" spans="1:6">
      <c r="A3715" s="389">
        <v>72815</v>
      </c>
      <c r="B3715" s="419" t="s">
        <v>3692</v>
      </c>
      <c r="C3715" s="421" t="s">
        <v>82</v>
      </c>
      <c r="D3715" s="425">
        <v>33.21</v>
      </c>
      <c r="F3715" s="444" t="str">
        <f t="shared" si="57"/>
        <v>72815</v>
      </c>
    </row>
    <row r="3716" spans="1:6">
      <c r="A3716" s="390">
        <v>118</v>
      </c>
      <c r="B3716" s="418" t="s">
        <v>3693</v>
      </c>
      <c r="C3716" s="420"/>
      <c r="D3716" s="423"/>
      <c r="F3716" s="444" t="str">
        <f t="shared" si="57"/>
        <v>118</v>
      </c>
    </row>
    <row r="3717" spans="1:6" ht="38.25">
      <c r="A3717" s="389">
        <v>84191</v>
      </c>
      <c r="B3717" s="419" t="s">
        <v>9593</v>
      </c>
      <c r="C3717" s="421" t="s">
        <v>82</v>
      </c>
      <c r="D3717" s="425">
        <v>63.7</v>
      </c>
      <c r="F3717" s="444" t="str">
        <f t="shared" si="57"/>
        <v>84191</v>
      </c>
    </row>
    <row r="3718" spans="1:6">
      <c r="A3718" s="390">
        <v>119</v>
      </c>
      <c r="B3718" s="418" t="s">
        <v>4366</v>
      </c>
      <c r="C3718" s="420"/>
      <c r="D3718" s="423"/>
      <c r="F3718" s="444" t="str">
        <f t="shared" ref="F3718:F3781" si="58">TRIM(A3718)</f>
        <v>119</v>
      </c>
    </row>
    <row r="3719" spans="1:6" ht="51">
      <c r="A3719" s="389">
        <v>72138</v>
      </c>
      <c r="B3719" s="419" t="s">
        <v>9594</v>
      </c>
      <c r="C3719" s="421" t="s">
        <v>82</v>
      </c>
      <c r="D3719" s="425">
        <v>194.83</v>
      </c>
      <c r="F3719" s="444" t="str">
        <f t="shared" si="58"/>
        <v>72138</v>
      </c>
    </row>
    <row r="3720" spans="1:6" ht="38.25">
      <c r="A3720" s="390">
        <v>84190</v>
      </c>
      <c r="B3720" s="418" t="s">
        <v>9595</v>
      </c>
      <c r="C3720" s="420" t="s">
        <v>82</v>
      </c>
      <c r="D3720" s="423">
        <v>151.08000000000001</v>
      </c>
      <c r="F3720" s="444" t="str">
        <f t="shared" si="58"/>
        <v>84190</v>
      </c>
    </row>
    <row r="3721" spans="1:6" ht="25.5">
      <c r="A3721" s="389">
        <v>84193</v>
      </c>
      <c r="B3721" s="419" t="s">
        <v>9596</v>
      </c>
      <c r="C3721" s="421" t="s">
        <v>82</v>
      </c>
      <c r="D3721" s="425">
        <v>19.07</v>
      </c>
      <c r="F3721" s="444" t="str">
        <f t="shared" si="58"/>
        <v>84193</v>
      </c>
    </row>
    <row r="3722" spans="1:6" ht="25.5">
      <c r="A3722" s="390">
        <v>84195</v>
      </c>
      <c r="B3722" s="418" t="s">
        <v>9597</v>
      </c>
      <c r="C3722" s="420" t="s">
        <v>82</v>
      </c>
      <c r="D3722" s="423">
        <v>226.95</v>
      </c>
      <c r="F3722" s="444" t="str">
        <f t="shared" si="58"/>
        <v>84195</v>
      </c>
    </row>
    <row r="3723" spans="1:6">
      <c r="A3723" s="389">
        <v>120</v>
      </c>
      <c r="B3723" s="419" t="s">
        <v>3694</v>
      </c>
      <c r="C3723" s="421"/>
      <c r="D3723" s="425"/>
      <c r="F3723" s="444" t="str">
        <f t="shared" si="58"/>
        <v>120</v>
      </c>
    </row>
    <row r="3724" spans="1:6" ht="25.5">
      <c r="A3724" s="390">
        <v>84192</v>
      </c>
      <c r="B3724" s="418" t="s">
        <v>9598</v>
      </c>
      <c r="C3724" s="420" t="s">
        <v>86</v>
      </c>
      <c r="D3724" s="423">
        <v>11.4</v>
      </c>
      <c r="F3724" s="444" t="str">
        <f t="shared" si="58"/>
        <v>84192</v>
      </c>
    </row>
    <row r="3725" spans="1:6">
      <c r="A3725" s="389">
        <v>121</v>
      </c>
      <c r="B3725" s="419" t="s">
        <v>3695</v>
      </c>
      <c r="C3725" s="421"/>
      <c r="D3725" s="425"/>
      <c r="F3725" s="444" t="str">
        <f t="shared" si="58"/>
        <v>121</v>
      </c>
    </row>
    <row r="3726" spans="1:6">
      <c r="A3726" s="390">
        <v>74159</v>
      </c>
      <c r="B3726" s="418" t="s">
        <v>9599</v>
      </c>
      <c r="C3726" s="420"/>
      <c r="D3726" s="423"/>
      <c r="F3726" s="444" t="str">
        <f t="shared" si="58"/>
        <v>74159</v>
      </c>
    </row>
    <row r="3727" spans="1:6" ht="38.25">
      <c r="A3727" s="424" t="s">
        <v>5249</v>
      </c>
      <c r="B3727" s="419" t="s">
        <v>9600</v>
      </c>
      <c r="C3727" s="421" t="s">
        <v>86</v>
      </c>
      <c r="D3727" s="425">
        <v>10.75</v>
      </c>
      <c r="F3727" s="444" t="str">
        <f t="shared" si="58"/>
        <v>74159/001</v>
      </c>
    </row>
    <row r="3728" spans="1:6">
      <c r="A3728" s="390">
        <v>74192</v>
      </c>
      <c r="B3728" s="418" t="s">
        <v>9601</v>
      </c>
      <c r="C3728" s="420"/>
      <c r="D3728" s="423"/>
      <c r="F3728" s="444" t="str">
        <f t="shared" si="58"/>
        <v>74192</v>
      </c>
    </row>
    <row r="3729" spans="1:6" ht="25.5">
      <c r="A3729" s="424" t="s">
        <v>5250</v>
      </c>
      <c r="B3729" s="419" t="s">
        <v>12587</v>
      </c>
      <c r="C3729" s="421" t="s">
        <v>86</v>
      </c>
      <c r="D3729" s="425">
        <v>49.78</v>
      </c>
      <c r="F3729" s="444" t="str">
        <f t="shared" si="58"/>
        <v>74192/001</v>
      </c>
    </row>
    <row r="3730" spans="1:6" ht="38.25">
      <c r="A3730" s="390">
        <v>84194</v>
      </c>
      <c r="B3730" s="418" t="s">
        <v>9602</v>
      </c>
      <c r="C3730" s="420" t="s">
        <v>86</v>
      </c>
      <c r="D3730" s="423">
        <v>9.74</v>
      </c>
      <c r="F3730" s="444" t="str">
        <f t="shared" si="58"/>
        <v>84194</v>
      </c>
    </row>
    <row r="3731" spans="1:6">
      <c r="A3731" s="389">
        <v>122</v>
      </c>
      <c r="B3731" s="419" t="s">
        <v>3696</v>
      </c>
      <c r="C3731" s="421"/>
      <c r="D3731" s="425"/>
      <c r="F3731" s="444" t="str">
        <f t="shared" si="58"/>
        <v>122</v>
      </c>
    </row>
    <row r="3732" spans="1:6">
      <c r="A3732" s="390">
        <v>74111</v>
      </c>
      <c r="B3732" s="418" t="s">
        <v>9603</v>
      </c>
      <c r="C3732" s="420"/>
      <c r="D3732" s="423"/>
      <c r="F3732" s="444" t="str">
        <f t="shared" si="58"/>
        <v>74111</v>
      </c>
    </row>
    <row r="3733" spans="1:6" ht="38.25">
      <c r="A3733" s="424" t="s">
        <v>5251</v>
      </c>
      <c r="B3733" s="419" t="s">
        <v>9604</v>
      </c>
      <c r="C3733" s="421" t="s">
        <v>86</v>
      </c>
      <c r="D3733" s="425">
        <v>51.25</v>
      </c>
      <c r="F3733" s="444" t="str">
        <f t="shared" si="58"/>
        <v>74111/001</v>
      </c>
    </row>
    <row r="3734" spans="1:6" ht="38.25">
      <c r="A3734" s="390">
        <v>84161</v>
      </c>
      <c r="B3734" s="418" t="s">
        <v>9605</v>
      </c>
      <c r="C3734" s="420" t="s">
        <v>86</v>
      </c>
      <c r="D3734" s="423">
        <v>37.840000000000003</v>
      </c>
      <c r="F3734" s="444" t="str">
        <f t="shared" si="58"/>
        <v>84161</v>
      </c>
    </row>
    <row r="3735" spans="1:6">
      <c r="A3735" s="389">
        <v>130</v>
      </c>
      <c r="B3735" s="419" t="s">
        <v>3697</v>
      </c>
      <c r="C3735" s="421"/>
      <c r="D3735" s="425"/>
      <c r="F3735" s="444" t="str">
        <f t="shared" si="58"/>
        <v>130</v>
      </c>
    </row>
    <row r="3736" spans="1:6" ht="25.5">
      <c r="A3736" s="390">
        <v>72194</v>
      </c>
      <c r="B3736" s="418" t="s">
        <v>9606</v>
      </c>
      <c r="C3736" s="420" t="s">
        <v>86</v>
      </c>
      <c r="D3736" s="423">
        <v>4.05</v>
      </c>
      <c r="F3736" s="444" t="str">
        <f t="shared" si="58"/>
        <v>72194</v>
      </c>
    </row>
    <row r="3737" spans="1:6">
      <c r="A3737" s="389">
        <v>73886</v>
      </c>
      <c r="B3737" s="419" t="s">
        <v>9607</v>
      </c>
      <c r="C3737" s="421"/>
      <c r="D3737" s="425"/>
      <c r="F3737" s="444" t="str">
        <f t="shared" si="58"/>
        <v>73886</v>
      </c>
    </row>
    <row r="3738" spans="1:6" ht="25.5">
      <c r="A3738" s="422" t="s">
        <v>5252</v>
      </c>
      <c r="B3738" s="418" t="s">
        <v>3698</v>
      </c>
      <c r="C3738" s="420" t="s">
        <v>86</v>
      </c>
      <c r="D3738" s="423">
        <v>12.78</v>
      </c>
      <c r="F3738" s="444" t="str">
        <f t="shared" si="58"/>
        <v>73886/001</v>
      </c>
    </row>
    <row r="3739" spans="1:6">
      <c r="A3739" s="389">
        <v>84162</v>
      </c>
      <c r="B3739" s="419" t="s">
        <v>3699</v>
      </c>
      <c r="C3739" s="421" t="s">
        <v>86</v>
      </c>
      <c r="D3739" s="425">
        <v>12.82</v>
      </c>
      <c r="F3739" s="444" t="str">
        <f t="shared" si="58"/>
        <v>84162</v>
      </c>
    </row>
    <row r="3740" spans="1:6">
      <c r="A3740" s="390">
        <v>131</v>
      </c>
      <c r="B3740" s="418" t="s">
        <v>3700</v>
      </c>
      <c r="C3740" s="420"/>
      <c r="D3740" s="423"/>
      <c r="F3740" s="444" t="str">
        <f t="shared" si="58"/>
        <v>131</v>
      </c>
    </row>
    <row r="3741" spans="1:6" ht="25.5">
      <c r="A3741" s="389">
        <v>88648</v>
      </c>
      <c r="B3741" s="419" t="s">
        <v>9608</v>
      </c>
      <c r="C3741" s="421" t="s">
        <v>86</v>
      </c>
      <c r="D3741" s="425">
        <v>6.07</v>
      </c>
      <c r="F3741" s="444" t="str">
        <f t="shared" si="58"/>
        <v>88648</v>
      </c>
    </row>
    <row r="3742" spans="1:6" ht="25.5">
      <c r="A3742" s="390">
        <v>88649</v>
      </c>
      <c r="B3742" s="418" t="s">
        <v>9609</v>
      </c>
      <c r="C3742" s="420" t="s">
        <v>86</v>
      </c>
      <c r="D3742" s="423">
        <v>7.04</v>
      </c>
      <c r="F3742" s="444" t="str">
        <f t="shared" si="58"/>
        <v>88649</v>
      </c>
    </row>
    <row r="3743" spans="1:6" ht="25.5">
      <c r="A3743" s="389">
        <v>88650</v>
      </c>
      <c r="B3743" s="419" t="s">
        <v>9610</v>
      </c>
      <c r="C3743" s="421" t="s">
        <v>86</v>
      </c>
      <c r="D3743" s="425">
        <v>8.48</v>
      </c>
      <c r="F3743" s="444" t="str">
        <f t="shared" si="58"/>
        <v>88650</v>
      </c>
    </row>
    <row r="3744" spans="1:6" ht="25.5">
      <c r="A3744" s="390">
        <v>164</v>
      </c>
      <c r="B3744" s="418" t="s">
        <v>3701</v>
      </c>
      <c r="C3744" s="420"/>
      <c r="D3744" s="423"/>
      <c r="F3744" s="444" t="str">
        <f t="shared" si="58"/>
        <v>164</v>
      </c>
    </row>
    <row r="3745" spans="1:6" ht="25.5">
      <c r="A3745" s="389">
        <v>6123</v>
      </c>
      <c r="B3745" s="419" t="s">
        <v>3702</v>
      </c>
      <c r="C3745" s="421" t="s">
        <v>86</v>
      </c>
      <c r="D3745" s="425">
        <v>8.32</v>
      </c>
      <c r="F3745" s="444" t="str">
        <f t="shared" si="58"/>
        <v>6123</v>
      </c>
    </row>
    <row r="3746" spans="1:6" ht="38.25">
      <c r="A3746" s="390">
        <v>40904</v>
      </c>
      <c r="B3746" s="418" t="s">
        <v>9611</v>
      </c>
      <c r="C3746" s="420" t="s">
        <v>171</v>
      </c>
      <c r="D3746" s="423">
        <v>6.02</v>
      </c>
      <c r="F3746" s="444" t="str">
        <f t="shared" si="58"/>
        <v>40904</v>
      </c>
    </row>
    <row r="3747" spans="1:6" ht="25.5">
      <c r="A3747" s="389">
        <v>73630</v>
      </c>
      <c r="B3747" s="419" t="s">
        <v>3703</v>
      </c>
      <c r="C3747" s="421" t="s">
        <v>86</v>
      </c>
      <c r="D3747" s="425">
        <v>8.59</v>
      </c>
      <c r="F3747" s="444" t="str">
        <f t="shared" si="58"/>
        <v>73630</v>
      </c>
    </row>
    <row r="3748" spans="1:6">
      <c r="A3748" s="390">
        <v>73742</v>
      </c>
      <c r="B3748" s="418" t="s">
        <v>9612</v>
      </c>
      <c r="C3748" s="420"/>
      <c r="D3748" s="423"/>
      <c r="F3748" s="444" t="str">
        <f t="shared" si="58"/>
        <v>73742</v>
      </c>
    </row>
    <row r="3749" spans="1:6" ht="38.25">
      <c r="A3749" s="424" t="s">
        <v>5253</v>
      </c>
      <c r="B3749" s="419" t="s">
        <v>12588</v>
      </c>
      <c r="C3749" s="421" t="s">
        <v>86</v>
      </c>
      <c r="D3749" s="425">
        <v>35.65</v>
      </c>
      <c r="F3749" s="444" t="str">
        <f t="shared" si="58"/>
        <v>73742/001</v>
      </c>
    </row>
    <row r="3750" spans="1:6">
      <c r="A3750" s="390">
        <v>73850</v>
      </c>
      <c r="B3750" s="418" t="s">
        <v>9613</v>
      </c>
      <c r="C3750" s="420"/>
      <c r="D3750" s="423"/>
      <c r="F3750" s="444" t="str">
        <f t="shared" si="58"/>
        <v>73850</v>
      </c>
    </row>
    <row r="3751" spans="1:6">
      <c r="A3751" s="424" t="s">
        <v>5254</v>
      </c>
      <c r="B3751" s="419" t="s">
        <v>3704</v>
      </c>
      <c r="C3751" s="421" t="s">
        <v>86</v>
      </c>
      <c r="D3751" s="425">
        <v>19.3</v>
      </c>
      <c r="F3751" s="444" t="str">
        <f t="shared" si="58"/>
        <v>73850/001</v>
      </c>
    </row>
    <row r="3752" spans="1:6" ht="25.5">
      <c r="A3752" s="390">
        <v>84165</v>
      </c>
      <c r="B3752" s="418" t="s">
        <v>3705</v>
      </c>
      <c r="C3752" s="420" t="s">
        <v>86</v>
      </c>
      <c r="D3752" s="423">
        <v>8.68</v>
      </c>
      <c r="F3752" s="444" t="str">
        <f t="shared" si="58"/>
        <v>84165</v>
      </c>
    </row>
    <row r="3753" spans="1:6" ht="25.5">
      <c r="A3753" s="389">
        <v>84167</v>
      </c>
      <c r="B3753" s="419" t="s">
        <v>9614</v>
      </c>
      <c r="C3753" s="421" t="s">
        <v>86</v>
      </c>
      <c r="D3753" s="425">
        <v>38.909999999999997</v>
      </c>
      <c r="F3753" s="444" t="str">
        <f t="shared" si="58"/>
        <v>84167</v>
      </c>
    </row>
    <row r="3754" spans="1:6" ht="25.5">
      <c r="A3754" s="390">
        <v>84168</v>
      </c>
      <c r="B3754" s="418" t="s">
        <v>9615</v>
      </c>
      <c r="C3754" s="420" t="s">
        <v>86</v>
      </c>
      <c r="D3754" s="423">
        <v>9.8800000000000008</v>
      </c>
      <c r="F3754" s="444" t="str">
        <f t="shared" si="58"/>
        <v>84168</v>
      </c>
    </row>
    <row r="3755" spans="1:6">
      <c r="A3755" s="389">
        <v>258</v>
      </c>
      <c r="B3755" s="419" t="s">
        <v>3706</v>
      </c>
      <c r="C3755" s="421"/>
      <c r="D3755" s="425"/>
      <c r="F3755" s="444" t="str">
        <f t="shared" si="58"/>
        <v>258</v>
      </c>
    </row>
    <row r="3756" spans="1:6" ht="38.25">
      <c r="A3756" s="390">
        <v>68325</v>
      </c>
      <c r="B3756" s="418" t="s">
        <v>9616</v>
      </c>
      <c r="C3756" s="420" t="s">
        <v>82</v>
      </c>
      <c r="D3756" s="423">
        <v>38.770000000000003</v>
      </c>
      <c r="F3756" s="444" t="str">
        <f t="shared" si="58"/>
        <v>68325</v>
      </c>
    </row>
    <row r="3757" spans="1:6" ht="38.25">
      <c r="A3757" s="389">
        <v>68333</v>
      </c>
      <c r="B3757" s="419" t="s">
        <v>9617</v>
      </c>
      <c r="C3757" s="421" t="s">
        <v>82</v>
      </c>
      <c r="D3757" s="425">
        <v>39.6</v>
      </c>
      <c r="F3757" s="444" t="str">
        <f t="shared" si="58"/>
        <v>68333</v>
      </c>
    </row>
    <row r="3758" spans="1:6" ht="38.25">
      <c r="A3758" s="390">
        <v>72182</v>
      </c>
      <c r="B3758" s="418" t="s">
        <v>9618</v>
      </c>
      <c r="C3758" s="420" t="s">
        <v>82</v>
      </c>
      <c r="D3758" s="423">
        <v>40.119999999999997</v>
      </c>
      <c r="F3758" s="444" t="str">
        <f t="shared" si="58"/>
        <v>72182</v>
      </c>
    </row>
    <row r="3759" spans="1:6" ht="25.5">
      <c r="A3759" s="389">
        <v>72183</v>
      </c>
      <c r="B3759" s="419" t="s">
        <v>9619</v>
      </c>
      <c r="C3759" s="421" t="s">
        <v>82</v>
      </c>
      <c r="D3759" s="425">
        <v>63.55</v>
      </c>
      <c r="F3759" s="444" t="str">
        <f t="shared" si="58"/>
        <v>72183</v>
      </c>
    </row>
    <row r="3760" spans="1:6" ht="25.5">
      <c r="A3760" s="390">
        <v>72195</v>
      </c>
      <c r="B3760" s="418" t="s">
        <v>3707</v>
      </c>
      <c r="C3760" s="420" t="s">
        <v>82</v>
      </c>
      <c r="D3760" s="423">
        <v>45.11</v>
      </c>
      <c r="F3760" s="444" t="str">
        <f t="shared" si="58"/>
        <v>72195</v>
      </c>
    </row>
    <row r="3761" spans="1:6">
      <c r="A3761" s="389">
        <v>73892</v>
      </c>
      <c r="B3761" s="419" t="s">
        <v>9620</v>
      </c>
      <c r="C3761" s="421"/>
      <c r="D3761" s="425"/>
      <c r="F3761" s="444" t="str">
        <f t="shared" si="58"/>
        <v>73892</v>
      </c>
    </row>
    <row r="3762" spans="1:6" ht="51">
      <c r="A3762" s="422" t="s">
        <v>5255</v>
      </c>
      <c r="B3762" s="418" t="s">
        <v>9621</v>
      </c>
      <c r="C3762" s="420" t="s">
        <v>82</v>
      </c>
      <c r="D3762" s="423">
        <v>34.24</v>
      </c>
      <c r="F3762" s="444" t="str">
        <f t="shared" si="58"/>
        <v>73892/001</v>
      </c>
    </row>
    <row r="3763" spans="1:6" ht="63.75">
      <c r="A3763" s="424" t="s">
        <v>5256</v>
      </c>
      <c r="B3763" s="419" t="s">
        <v>12589</v>
      </c>
      <c r="C3763" s="421" t="s">
        <v>82</v>
      </c>
      <c r="D3763" s="425">
        <v>33.119999999999997</v>
      </c>
      <c r="F3763" s="444" t="str">
        <f t="shared" si="58"/>
        <v>73892/002</v>
      </c>
    </row>
    <row r="3764" spans="1:6" ht="25.5">
      <c r="A3764" s="390">
        <v>74147</v>
      </c>
      <c r="B3764" s="418" t="s">
        <v>9622</v>
      </c>
      <c r="C3764" s="420"/>
      <c r="D3764" s="423"/>
      <c r="F3764" s="444" t="str">
        <f t="shared" si="58"/>
        <v>74147</v>
      </c>
    </row>
    <row r="3765" spans="1:6" ht="38.25">
      <c r="A3765" s="424" t="s">
        <v>5257</v>
      </c>
      <c r="B3765" s="419" t="s">
        <v>9623</v>
      </c>
      <c r="C3765" s="421" t="s">
        <v>82</v>
      </c>
      <c r="D3765" s="425">
        <v>45.23</v>
      </c>
      <c r="F3765" s="444" t="str">
        <f t="shared" si="58"/>
        <v>74147/001</v>
      </c>
    </row>
    <row r="3766" spans="1:6" ht="25.5">
      <c r="A3766" s="390">
        <v>84175</v>
      </c>
      <c r="B3766" s="418" t="s">
        <v>9624</v>
      </c>
      <c r="C3766" s="420" t="s">
        <v>86</v>
      </c>
      <c r="D3766" s="423">
        <v>8.94</v>
      </c>
      <c r="F3766" s="444" t="str">
        <f t="shared" si="58"/>
        <v>84175</v>
      </c>
    </row>
    <row r="3767" spans="1:6" ht="38.25">
      <c r="A3767" s="389">
        <v>84176</v>
      </c>
      <c r="B3767" s="419" t="s">
        <v>12590</v>
      </c>
      <c r="C3767" s="421" t="s">
        <v>86</v>
      </c>
      <c r="D3767" s="425">
        <v>15.38</v>
      </c>
      <c r="F3767" s="444" t="str">
        <f t="shared" si="58"/>
        <v>84176</v>
      </c>
    </row>
    <row r="3768" spans="1:6">
      <c r="A3768" s="390">
        <v>84177</v>
      </c>
      <c r="B3768" s="418" t="s">
        <v>3708</v>
      </c>
      <c r="C3768" s="420" t="s">
        <v>86</v>
      </c>
      <c r="D3768" s="423">
        <v>11.2</v>
      </c>
      <c r="F3768" s="444" t="str">
        <f t="shared" si="58"/>
        <v>84177</v>
      </c>
    </row>
    <row r="3769" spans="1:6" ht="25.5">
      <c r="A3769" s="389">
        <v>84184</v>
      </c>
      <c r="B3769" s="419" t="s">
        <v>9625</v>
      </c>
      <c r="C3769" s="421" t="s">
        <v>82</v>
      </c>
      <c r="D3769" s="425">
        <v>13.04</v>
      </c>
      <c r="F3769" s="444" t="str">
        <f t="shared" si="58"/>
        <v>84184</v>
      </c>
    </row>
    <row r="3770" spans="1:6" ht="38.25">
      <c r="A3770" s="390">
        <v>84212</v>
      </c>
      <c r="B3770" s="418" t="s">
        <v>12591</v>
      </c>
      <c r="C3770" s="420" t="s">
        <v>82</v>
      </c>
      <c r="D3770" s="423">
        <v>37.950000000000003</v>
      </c>
      <c r="F3770" s="444" t="str">
        <f t="shared" si="58"/>
        <v>84212</v>
      </c>
    </row>
    <row r="3771" spans="1:6">
      <c r="A3771" s="389">
        <v>260</v>
      </c>
      <c r="B3771" s="419" t="s">
        <v>4367</v>
      </c>
      <c r="C3771" s="421"/>
      <c r="D3771" s="425"/>
      <c r="F3771" s="444" t="str">
        <f t="shared" si="58"/>
        <v>260</v>
      </c>
    </row>
    <row r="3772" spans="1:6" ht="25.5">
      <c r="A3772" s="390">
        <v>84179</v>
      </c>
      <c r="B3772" s="418" t="s">
        <v>9626</v>
      </c>
      <c r="C3772" s="420" t="s">
        <v>82</v>
      </c>
      <c r="D3772" s="423">
        <v>139.1</v>
      </c>
      <c r="F3772" s="444" t="str">
        <f t="shared" si="58"/>
        <v>84179</v>
      </c>
    </row>
    <row r="3773" spans="1:6" ht="25.5">
      <c r="A3773" s="389">
        <v>264</v>
      </c>
      <c r="B3773" s="419" t="s">
        <v>3709</v>
      </c>
      <c r="C3773" s="421"/>
      <c r="D3773" s="425"/>
      <c r="F3773" s="444" t="str">
        <f t="shared" si="58"/>
        <v>264</v>
      </c>
    </row>
    <row r="3774" spans="1:6" ht="63.75">
      <c r="A3774" s="390">
        <v>87071</v>
      </c>
      <c r="B3774" s="418" t="s">
        <v>9627</v>
      </c>
      <c r="C3774" s="420" t="s">
        <v>82</v>
      </c>
      <c r="D3774" s="423">
        <v>21.28</v>
      </c>
      <c r="F3774" s="444" t="str">
        <f t="shared" si="58"/>
        <v>87071</v>
      </c>
    </row>
    <row r="3775" spans="1:6" ht="63.75">
      <c r="A3775" s="389">
        <v>87072</v>
      </c>
      <c r="B3775" s="419" t="s">
        <v>9628</v>
      </c>
      <c r="C3775" s="421" t="s">
        <v>82</v>
      </c>
      <c r="D3775" s="425">
        <v>21.17</v>
      </c>
      <c r="F3775" s="444" t="str">
        <f t="shared" si="58"/>
        <v>87072</v>
      </c>
    </row>
    <row r="3776" spans="1:6" ht="63.75">
      <c r="A3776" s="390">
        <v>87073</v>
      </c>
      <c r="B3776" s="418" t="s">
        <v>12592</v>
      </c>
      <c r="C3776" s="420" t="s">
        <v>82</v>
      </c>
      <c r="D3776" s="423">
        <v>23.25</v>
      </c>
      <c r="F3776" s="444" t="str">
        <f t="shared" si="58"/>
        <v>87073</v>
      </c>
    </row>
    <row r="3777" spans="1:6" ht="63.75">
      <c r="A3777" s="389">
        <v>87074</v>
      </c>
      <c r="B3777" s="419" t="s">
        <v>12593</v>
      </c>
      <c r="C3777" s="421" t="s">
        <v>82</v>
      </c>
      <c r="D3777" s="425">
        <v>38.729999999999997</v>
      </c>
      <c r="F3777" s="444" t="str">
        <f t="shared" si="58"/>
        <v>87074</v>
      </c>
    </row>
    <row r="3778" spans="1:6" ht="51">
      <c r="A3778" s="390">
        <v>87075</v>
      </c>
      <c r="B3778" s="418" t="s">
        <v>12594</v>
      </c>
      <c r="C3778" s="420" t="s">
        <v>82</v>
      </c>
      <c r="D3778" s="423">
        <v>42.51</v>
      </c>
      <c r="F3778" s="444" t="str">
        <f t="shared" si="58"/>
        <v>87075</v>
      </c>
    </row>
    <row r="3779" spans="1:6" ht="63.75">
      <c r="A3779" s="389">
        <v>87620</v>
      </c>
      <c r="B3779" s="419" t="s">
        <v>9629</v>
      </c>
      <c r="C3779" s="421" t="s">
        <v>82</v>
      </c>
      <c r="D3779" s="425">
        <v>20.41</v>
      </c>
      <c r="F3779" s="444" t="str">
        <f t="shared" si="58"/>
        <v>87620</v>
      </c>
    </row>
    <row r="3780" spans="1:6" ht="63.75">
      <c r="A3780" s="390">
        <v>87621</v>
      </c>
      <c r="B3780" s="418" t="s">
        <v>9630</v>
      </c>
      <c r="C3780" s="420" t="s">
        <v>82</v>
      </c>
      <c r="D3780" s="423">
        <v>20.3</v>
      </c>
      <c r="F3780" s="444" t="str">
        <f t="shared" si="58"/>
        <v>87621</v>
      </c>
    </row>
    <row r="3781" spans="1:6" ht="63.75">
      <c r="A3781" s="389">
        <v>87622</v>
      </c>
      <c r="B3781" s="419" t="s">
        <v>12595</v>
      </c>
      <c r="C3781" s="421" t="s">
        <v>82</v>
      </c>
      <c r="D3781" s="425">
        <v>22.38</v>
      </c>
      <c r="F3781" s="444" t="str">
        <f t="shared" si="58"/>
        <v>87622</v>
      </c>
    </row>
    <row r="3782" spans="1:6" ht="63.75">
      <c r="A3782" s="390">
        <v>87623</v>
      </c>
      <c r="B3782" s="418" t="s">
        <v>12596</v>
      </c>
      <c r="C3782" s="420" t="s">
        <v>82</v>
      </c>
      <c r="D3782" s="423">
        <v>37.86</v>
      </c>
      <c r="F3782" s="444" t="str">
        <f t="shared" ref="F3782:F3845" si="59">TRIM(A3782)</f>
        <v>87623</v>
      </c>
    </row>
    <row r="3783" spans="1:6" ht="51">
      <c r="A3783" s="389">
        <v>87624</v>
      </c>
      <c r="B3783" s="419" t="s">
        <v>12597</v>
      </c>
      <c r="C3783" s="421" t="s">
        <v>82</v>
      </c>
      <c r="D3783" s="425">
        <v>41.64</v>
      </c>
      <c r="F3783" s="444" t="str">
        <f t="shared" si="59"/>
        <v>87624</v>
      </c>
    </row>
    <row r="3784" spans="1:6" ht="63.75">
      <c r="A3784" s="390">
        <v>87625</v>
      </c>
      <c r="B3784" s="418" t="s">
        <v>9631</v>
      </c>
      <c r="C3784" s="420" t="s">
        <v>82</v>
      </c>
      <c r="D3784" s="423">
        <v>26.15</v>
      </c>
      <c r="F3784" s="444" t="str">
        <f t="shared" si="59"/>
        <v>87625</v>
      </c>
    </row>
    <row r="3785" spans="1:6" ht="63.75">
      <c r="A3785" s="389">
        <v>87626</v>
      </c>
      <c r="B3785" s="419" t="s">
        <v>9632</v>
      </c>
      <c r="C3785" s="421" t="s">
        <v>82</v>
      </c>
      <c r="D3785" s="425">
        <v>26</v>
      </c>
      <c r="F3785" s="444" t="str">
        <f t="shared" si="59"/>
        <v>87626</v>
      </c>
    </row>
    <row r="3786" spans="1:6" ht="63.75">
      <c r="A3786" s="390">
        <v>87627</v>
      </c>
      <c r="B3786" s="418" t="s">
        <v>12598</v>
      </c>
      <c r="C3786" s="420" t="s">
        <v>82</v>
      </c>
      <c r="D3786" s="423">
        <v>28.89</v>
      </c>
      <c r="F3786" s="444" t="str">
        <f t="shared" si="59"/>
        <v>87627</v>
      </c>
    </row>
    <row r="3787" spans="1:6" ht="63.75">
      <c r="A3787" s="389">
        <v>87628</v>
      </c>
      <c r="B3787" s="419" t="s">
        <v>12599</v>
      </c>
      <c r="C3787" s="421" t="s">
        <v>82</v>
      </c>
      <c r="D3787" s="425">
        <v>50.41</v>
      </c>
      <c r="F3787" s="444" t="str">
        <f t="shared" si="59"/>
        <v>87628</v>
      </c>
    </row>
    <row r="3788" spans="1:6" ht="51">
      <c r="A3788" s="390">
        <v>87629</v>
      </c>
      <c r="B3788" s="418" t="s">
        <v>12600</v>
      </c>
      <c r="C3788" s="420" t="s">
        <v>82</v>
      </c>
      <c r="D3788" s="423">
        <v>55.66</v>
      </c>
      <c r="F3788" s="444" t="str">
        <f t="shared" si="59"/>
        <v>87629</v>
      </c>
    </row>
    <row r="3789" spans="1:6" ht="63.75">
      <c r="A3789" s="389">
        <v>87630</v>
      </c>
      <c r="B3789" s="419" t="s">
        <v>9633</v>
      </c>
      <c r="C3789" s="421" t="s">
        <v>82</v>
      </c>
      <c r="D3789" s="425">
        <v>25.49</v>
      </c>
      <c r="F3789" s="444" t="str">
        <f t="shared" si="59"/>
        <v>87630</v>
      </c>
    </row>
    <row r="3790" spans="1:6" ht="63.75">
      <c r="A3790" s="390">
        <v>87631</v>
      </c>
      <c r="B3790" s="418" t="s">
        <v>9634</v>
      </c>
      <c r="C3790" s="420" t="s">
        <v>82</v>
      </c>
      <c r="D3790" s="423">
        <v>25.34</v>
      </c>
      <c r="F3790" s="444" t="str">
        <f t="shared" si="59"/>
        <v>87631</v>
      </c>
    </row>
    <row r="3791" spans="1:6" ht="63.75">
      <c r="A3791" s="389">
        <v>87632</v>
      </c>
      <c r="B3791" s="419" t="s">
        <v>12601</v>
      </c>
      <c r="C3791" s="421" t="s">
        <v>82</v>
      </c>
      <c r="D3791" s="425">
        <v>28.23</v>
      </c>
      <c r="F3791" s="444" t="str">
        <f t="shared" si="59"/>
        <v>87632</v>
      </c>
    </row>
    <row r="3792" spans="1:6" ht="63.75">
      <c r="A3792" s="390">
        <v>87633</v>
      </c>
      <c r="B3792" s="418" t="s">
        <v>12602</v>
      </c>
      <c r="C3792" s="420" t="s">
        <v>82</v>
      </c>
      <c r="D3792" s="423">
        <v>49.75</v>
      </c>
      <c r="F3792" s="444" t="str">
        <f t="shared" si="59"/>
        <v>87633</v>
      </c>
    </row>
    <row r="3793" spans="1:6" ht="51">
      <c r="A3793" s="389">
        <v>87634</v>
      </c>
      <c r="B3793" s="419" t="s">
        <v>12603</v>
      </c>
      <c r="C3793" s="421" t="s">
        <v>82</v>
      </c>
      <c r="D3793" s="425">
        <v>55</v>
      </c>
      <c r="F3793" s="444" t="str">
        <f t="shared" si="59"/>
        <v>87634</v>
      </c>
    </row>
    <row r="3794" spans="1:6" ht="63.75">
      <c r="A3794" s="390">
        <v>87635</v>
      </c>
      <c r="B3794" s="418" t="s">
        <v>9635</v>
      </c>
      <c r="C3794" s="420" t="s">
        <v>82</v>
      </c>
      <c r="D3794" s="423">
        <v>30.25</v>
      </c>
      <c r="F3794" s="444" t="str">
        <f t="shared" si="59"/>
        <v>87635</v>
      </c>
    </row>
    <row r="3795" spans="1:6" ht="63.75">
      <c r="A3795" s="389">
        <v>87636</v>
      </c>
      <c r="B3795" s="419" t="s">
        <v>9636</v>
      </c>
      <c r="C3795" s="421" t="s">
        <v>82</v>
      </c>
      <c r="D3795" s="425">
        <v>30.06</v>
      </c>
      <c r="F3795" s="444" t="str">
        <f t="shared" si="59"/>
        <v>87636</v>
      </c>
    </row>
    <row r="3796" spans="1:6" ht="63.75">
      <c r="A3796" s="390">
        <v>87637</v>
      </c>
      <c r="B3796" s="418" t="s">
        <v>12604</v>
      </c>
      <c r="C3796" s="420" t="s">
        <v>82</v>
      </c>
      <c r="D3796" s="423">
        <v>33.61</v>
      </c>
      <c r="F3796" s="444" t="str">
        <f t="shared" si="59"/>
        <v>87637</v>
      </c>
    </row>
    <row r="3797" spans="1:6" ht="63.75">
      <c r="A3797" s="389">
        <v>87638</v>
      </c>
      <c r="B3797" s="419" t="s">
        <v>12605</v>
      </c>
      <c r="C3797" s="421" t="s">
        <v>82</v>
      </c>
      <c r="D3797" s="425">
        <v>60.09</v>
      </c>
      <c r="F3797" s="444" t="str">
        <f t="shared" si="59"/>
        <v>87638</v>
      </c>
    </row>
    <row r="3798" spans="1:6" ht="51">
      <c r="A3798" s="390">
        <v>87639</v>
      </c>
      <c r="B3798" s="418" t="s">
        <v>12606</v>
      </c>
      <c r="C3798" s="420" t="s">
        <v>82</v>
      </c>
      <c r="D3798" s="423">
        <v>66.540000000000006</v>
      </c>
      <c r="F3798" s="444" t="str">
        <f t="shared" si="59"/>
        <v>87639</v>
      </c>
    </row>
    <row r="3799" spans="1:6" ht="63.75">
      <c r="A3799" s="389">
        <v>87640</v>
      </c>
      <c r="B3799" s="419" t="s">
        <v>9637</v>
      </c>
      <c r="C3799" s="421" t="s">
        <v>82</v>
      </c>
      <c r="D3799" s="425">
        <v>29.59</v>
      </c>
      <c r="F3799" s="444" t="str">
        <f t="shared" si="59"/>
        <v>87640</v>
      </c>
    </row>
    <row r="3800" spans="1:6" ht="63.75">
      <c r="A3800" s="390">
        <v>87641</v>
      </c>
      <c r="B3800" s="418" t="s">
        <v>9638</v>
      </c>
      <c r="C3800" s="420" t="s">
        <v>82</v>
      </c>
      <c r="D3800" s="423">
        <v>29.4</v>
      </c>
      <c r="F3800" s="444" t="str">
        <f t="shared" si="59"/>
        <v>87641</v>
      </c>
    </row>
    <row r="3801" spans="1:6" ht="63.75">
      <c r="A3801" s="389">
        <v>87642</v>
      </c>
      <c r="B3801" s="419" t="s">
        <v>12607</v>
      </c>
      <c r="C3801" s="421" t="s">
        <v>82</v>
      </c>
      <c r="D3801" s="425">
        <v>32.950000000000003</v>
      </c>
      <c r="F3801" s="444" t="str">
        <f t="shared" si="59"/>
        <v>87642</v>
      </c>
    </row>
    <row r="3802" spans="1:6" ht="63.75">
      <c r="A3802" s="390">
        <v>87643</v>
      </c>
      <c r="B3802" s="418" t="s">
        <v>12608</v>
      </c>
      <c r="C3802" s="420" t="s">
        <v>82</v>
      </c>
      <c r="D3802" s="423">
        <v>59.43</v>
      </c>
      <c r="F3802" s="444" t="str">
        <f t="shared" si="59"/>
        <v>87643</v>
      </c>
    </row>
    <row r="3803" spans="1:6" ht="51">
      <c r="A3803" s="389">
        <v>87644</v>
      </c>
      <c r="B3803" s="419" t="s">
        <v>12609</v>
      </c>
      <c r="C3803" s="421" t="s">
        <v>82</v>
      </c>
      <c r="D3803" s="425">
        <v>65.88</v>
      </c>
      <c r="F3803" s="444" t="str">
        <f t="shared" si="59"/>
        <v>87644</v>
      </c>
    </row>
    <row r="3804" spans="1:6" ht="63.75">
      <c r="A3804" s="390">
        <v>87645</v>
      </c>
      <c r="B3804" s="418" t="s">
        <v>9639</v>
      </c>
      <c r="C3804" s="420" t="s">
        <v>82</v>
      </c>
      <c r="D3804" s="423">
        <v>20.23</v>
      </c>
      <c r="F3804" s="444" t="str">
        <f t="shared" si="59"/>
        <v>87645</v>
      </c>
    </row>
    <row r="3805" spans="1:6" ht="63.75">
      <c r="A3805" s="389">
        <v>87646</v>
      </c>
      <c r="B3805" s="419" t="s">
        <v>9640</v>
      </c>
      <c r="C3805" s="421" t="s">
        <v>82</v>
      </c>
      <c r="D3805" s="425">
        <v>20.13</v>
      </c>
      <c r="F3805" s="444" t="str">
        <f t="shared" si="59"/>
        <v>87646</v>
      </c>
    </row>
    <row r="3806" spans="1:6" ht="63.75">
      <c r="A3806" s="390">
        <v>87647</v>
      </c>
      <c r="B3806" s="418" t="s">
        <v>12610</v>
      </c>
      <c r="C3806" s="420" t="s">
        <v>82</v>
      </c>
      <c r="D3806" s="423">
        <v>22.2</v>
      </c>
      <c r="F3806" s="444" t="str">
        <f t="shared" si="59"/>
        <v>87647</v>
      </c>
    </row>
    <row r="3807" spans="1:6" ht="63.75">
      <c r="A3807" s="389">
        <v>87648</v>
      </c>
      <c r="B3807" s="419" t="s">
        <v>12611</v>
      </c>
      <c r="C3807" s="421" t="s">
        <v>82</v>
      </c>
      <c r="D3807" s="425">
        <v>37.69</v>
      </c>
      <c r="F3807" s="444" t="str">
        <f t="shared" si="59"/>
        <v>87648</v>
      </c>
    </row>
    <row r="3808" spans="1:6" ht="51">
      <c r="A3808" s="390">
        <v>87649</v>
      </c>
      <c r="B3808" s="418" t="s">
        <v>12612</v>
      </c>
      <c r="C3808" s="420" t="s">
        <v>82</v>
      </c>
      <c r="D3808" s="423">
        <v>41.46</v>
      </c>
      <c r="F3808" s="444" t="str">
        <f t="shared" si="59"/>
        <v>87649</v>
      </c>
    </row>
    <row r="3809" spans="1:6" ht="63.75">
      <c r="A3809" s="389">
        <v>87650</v>
      </c>
      <c r="B3809" s="419" t="s">
        <v>9641</v>
      </c>
      <c r="C3809" s="421" t="s">
        <v>82</v>
      </c>
      <c r="D3809" s="425">
        <v>19.36</v>
      </c>
      <c r="F3809" s="444" t="str">
        <f t="shared" si="59"/>
        <v>87650</v>
      </c>
    </row>
    <row r="3810" spans="1:6" ht="63.75">
      <c r="A3810" s="390">
        <v>87651</v>
      </c>
      <c r="B3810" s="418" t="s">
        <v>9642</v>
      </c>
      <c r="C3810" s="420" t="s">
        <v>82</v>
      </c>
      <c r="D3810" s="423">
        <v>19.260000000000002</v>
      </c>
      <c r="F3810" s="444" t="str">
        <f t="shared" si="59"/>
        <v>87651</v>
      </c>
    </row>
    <row r="3811" spans="1:6" ht="63.75">
      <c r="A3811" s="389">
        <v>87652</v>
      </c>
      <c r="B3811" s="419" t="s">
        <v>12613</v>
      </c>
      <c r="C3811" s="421" t="s">
        <v>82</v>
      </c>
      <c r="D3811" s="425">
        <v>21.33</v>
      </c>
      <c r="F3811" s="444" t="str">
        <f t="shared" si="59"/>
        <v>87652</v>
      </c>
    </row>
    <row r="3812" spans="1:6" ht="63.75">
      <c r="A3812" s="390">
        <v>87653</v>
      </c>
      <c r="B3812" s="418" t="s">
        <v>12614</v>
      </c>
      <c r="C3812" s="420" t="s">
        <v>82</v>
      </c>
      <c r="D3812" s="423">
        <v>36.82</v>
      </c>
      <c r="F3812" s="444" t="str">
        <f t="shared" si="59"/>
        <v>87653</v>
      </c>
    </row>
    <row r="3813" spans="1:6" ht="51">
      <c r="A3813" s="389">
        <v>87654</v>
      </c>
      <c r="B3813" s="419" t="s">
        <v>12615</v>
      </c>
      <c r="C3813" s="421" t="s">
        <v>82</v>
      </c>
      <c r="D3813" s="425">
        <v>40.590000000000003</v>
      </c>
      <c r="F3813" s="444" t="str">
        <f t="shared" si="59"/>
        <v>87654</v>
      </c>
    </row>
    <row r="3814" spans="1:6" ht="63.75">
      <c r="A3814" s="390">
        <v>87655</v>
      </c>
      <c r="B3814" s="418" t="s">
        <v>9643</v>
      </c>
      <c r="C3814" s="420" t="s">
        <v>82</v>
      </c>
      <c r="D3814" s="423">
        <v>25.1</v>
      </c>
      <c r="F3814" s="444" t="str">
        <f t="shared" si="59"/>
        <v>87655</v>
      </c>
    </row>
    <row r="3815" spans="1:6" ht="63.75">
      <c r="A3815" s="389">
        <v>87656</v>
      </c>
      <c r="B3815" s="419" t="s">
        <v>9644</v>
      </c>
      <c r="C3815" s="421" t="s">
        <v>82</v>
      </c>
      <c r="D3815" s="425">
        <v>24.95</v>
      </c>
      <c r="F3815" s="444" t="str">
        <f t="shared" si="59"/>
        <v>87656</v>
      </c>
    </row>
    <row r="3816" spans="1:6" ht="63.75">
      <c r="A3816" s="390">
        <v>87657</v>
      </c>
      <c r="B3816" s="418" t="s">
        <v>12616</v>
      </c>
      <c r="C3816" s="420" t="s">
        <v>82</v>
      </c>
      <c r="D3816" s="423">
        <v>27.84</v>
      </c>
      <c r="F3816" s="444" t="str">
        <f t="shared" si="59"/>
        <v>87657</v>
      </c>
    </row>
    <row r="3817" spans="1:6" ht="63.75">
      <c r="A3817" s="389">
        <v>87658</v>
      </c>
      <c r="B3817" s="419" t="s">
        <v>12617</v>
      </c>
      <c r="C3817" s="421" t="s">
        <v>82</v>
      </c>
      <c r="D3817" s="425">
        <v>49.37</v>
      </c>
      <c r="F3817" s="444" t="str">
        <f t="shared" si="59"/>
        <v>87658</v>
      </c>
    </row>
    <row r="3818" spans="1:6" ht="51">
      <c r="A3818" s="390">
        <v>87659</v>
      </c>
      <c r="B3818" s="418" t="s">
        <v>12618</v>
      </c>
      <c r="C3818" s="420" t="s">
        <v>82</v>
      </c>
      <c r="D3818" s="423">
        <v>54.62</v>
      </c>
      <c r="F3818" s="444" t="str">
        <f t="shared" si="59"/>
        <v>87659</v>
      </c>
    </row>
    <row r="3819" spans="1:6" ht="63.75">
      <c r="A3819" s="389">
        <v>87660</v>
      </c>
      <c r="B3819" s="419" t="s">
        <v>9645</v>
      </c>
      <c r="C3819" s="421" t="s">
        <v>82</v>
      </c>
      <c r="D3819" s="425">
        <v>24.23</v>
      </c>
      <c r="F3819" s="444" t="str">
        <f t="shared" si="59"/>
        <v>87660</v>
      </c>
    </row>
    <row r="3820" spans="1:6" ht="63.75">
      <c r="A3820" s="390">
        <v>87661</v>
      </c>
      <c r="B3820" s="418" t="s">
        <v>9646</v>
      </c>
      <c r="C3820" s="420" t="s">
        <v>82</v>
      </c>
      <c r="D3820" s="423">
        <v>24.08</v>
      </c>
      <c r="F3820" s="444" t="str">
        <f t="shared" si="59"/>
        <v>87661</v>
      </c>
    </row>
    <row r="3821" spans="1:6" ht="63.75">
      <c r="A3821" s="389">
        <v>87662</v>
      </c>
      <c r="B3821" s="419" t="s">
        <v>12619</v>
      </c>
      <c r="C3821" s="421" t="s">
        <v>82</v>
      </c>
      <c r="D3821" s="425">
        <v>26.97</v>
      </c>
      <c r="F3821" s="444" t="str">
        <f t="shared" si="59"/>
        <v>87662</v>
      </c>
    </row>
    <row r="3822" spans="1:6" ht="63.75">
      <c r="A3822" s="390">
        <v>87663</v>
      </c>
      <c r="B3822" s="418" t="s">
        <v>12620</v>
      </c>
      <c r="C3822" s="420" t="s">
        <v>82</v>
      </c>
      <c r="D3822" s="423">
        <v>48.5</v>
      </c>
      <c r="F3822" s="444" t="str">
        <f t="shared" si="59"/>
        <v>87663</v>
      </c>
    </row>
    <row r="3823" spans="1:6" ht="51">
      <c r="A3823" s="389">
        <v>87664</v>
      </c>
      <c r="B3823" s="419" t="s">
        <v>12621</v>
      </c>
      <c r="C3823" s="421" t="s">
        <v>82</v>
      </c>
      <c r="D3823" s="425">
        <v>53.75</v>
      </c>
      <c r="F3823" s="444" t="str">
        <f t="shared" si="59"/>
        <v>87664</v>
      </c>
    </row>
    <row r="3824" spans="1:6" ht="63.75">
      <c r="A3824" s="390">
        <v>87665</v>
      </c>
      <c r="B3824" s="418" t="s">
        <v>9647</v>
      </c>
      <c r="C3824" s="420" t="s">
        <v>82</v>
      </c>
      <c r="D3824" s="423">
        <v>28.87</v>
      </c>
      <c r="F3824" s="444" t="str">
        <f t="shared" si="59"/>
        <v>87665</v>
      </c>
    </row>
    <row r="3825" spans="1:6" ht="63.75">
      <c r="A3825" s="389">
        <v>87666</v>
      </c>
      <c r="B3825" s="419" t="s">
        <v>9648</v>
      </c>
      <c r="C3825" s="421" t="s">
        <v>82</v>
      </c>
      <c r="D3825" s="425">
        <v>29.02</v>
      </c>
      <c r="F3825" s="444" t="str">
        <f t="shared" si="59"/>
        <v>87666</v>
      </c>
    </row>
    <row r="3826" spans="1:6" ht="63.75">
      <c r="A3826" s="390">
        <v>87667</v>
      </c>
      <c r="B3826" s="418" t="s">
        <v>12622</v>
      </c>
      <c r="C3826" s="420" t="s">
        <v>82</v>
      </c>
      <c r="D3826" s="423">
        <v>32.57</v>
      </c>
      <c r="F3826" s="444" t="str">
        <f t="shared" si="59"/>
        <v>87667</v>
      </c>
    </row>
    <row r="3827" spans="1:6" ht="63.75">
      <c r="A3827" s="389">
        <v>87668</v>
      </c>
      <c r="B3827" s="419" t="s">
        <v>12623</v>
      </c>
      <c r="C3827" s="421" t="s">
        <v>82</v>
      </c>
      <c r="D3827" s="425">
        <v>59.04</v>
      </c>
      <c r="F3827" s="444" t="str">
        <f t="shared" si="59"/>
        <v>87668</v>
      </c>
    </row>
    <row r="3828" spans="1:6" ht="51">
      <c r="A3828" s="390">
        <v>87669</v>
      </c>
      <c r="B3828" s="418" t="s">
        <v>12624</v>
      </c>
      <c r="C3828" s="420" t="s">
        <v>82</v>
      </c>
      <c r="D3828" s="423">
        <v>65.489999999999995</v>
      </c>
      <c r="F3828" s="444" t="str">
        <f t="shared" si="59"/>
        <v>87669</v>
      </c>
    </row>
    <row r="3829" spans="1:6" ht="63.75">
      <c r="A3829" s="389">
        <v>87670</v>
      </c>
      <c r="B3829" s="419" t="s">
        <v>9649</v>
      </c>
      <c r="C3829" s="421" t="s">
        <v>82</v>
      </c>
      <c r="D3829" s="425">
        <v>28.33</v>
      </c>
      <c r="F3829" s="444" t="str">
        <f t="shared" si="59"/>
        <v>87670</v>
      </c>
    </row>
    <row r="3830" spans="1:6" ht="63.75">
      <c r="A3830" s="390">
        <v>87671</v>
      </c>
      <c r="B3830" s="418" t="s">
        <v>9650</v>
      </c>
      <c r="C3830" s="420" t="s">
        <v>82</v>
      </c>
      <c r="D3830" s="423">
        <v>28.15</v>
      </c>
      <c r="F3830" s="444" t="str">
        <f t="shared" si="59"/>
        <v>87671</v>
      </c>
    </row>
    <row r="3831" spans="1:6" ht="63.75">
      <c r="A3831" s="389">
        <v>87672</v>
      </c>
      <c r="B3831" s="419" t="s">
        <v>12625</v>
      </c>
      <c r="C3831" s="421" t="s">
        <v>82</v>
      </c>
      <c r="D3831" s="425">
        <v>31.7</v>
      </c>
      <c r="F3831" s="444" t="str">
        <f t="shared" si="59"/>
        <v>87672</v>
      </c>
    </row>
    <row r="3832" spans="1:6" ht="63.75">
      <c r="A3832" s="390">
        <v>87673</v>
      </c>
      <c r="B3832" s="418" t="s">
        <v>12626</v>
      </c>
      <c r="C3832" s="420" t="s">
        <v>82</v>
      </c>
      <c r="D3832" s="423">
        <v>58.17</v>
      </c>
      <c r="F3832" s="444" t="str">
        <f t="shared" si="59"/>
        <v>87673</v>
      </c>
    </row>
    <row r="3833" spans="1:6" ht="51">
      <c r="A3833" s="389">
        <v>87674</v>
      </c>
      <c r="B3833" s="419" t="s">
        <v>12627</v>
      </c>
      <c r="C3833" s="421" t="s">
        <v>82</v>
      </c>
      <c r="D3833" s="425">
        <v>64.62</v>
      </c>
      <c r="F3833" s="444" t="str">
        <f t="shared" si="59"/>
        <v>87674</v>
      </c>
    </row>
    <row r="3834" spans="1:6" ht="63.75">
      <c r="A3834" s="390">
        <v>87675</v>
      </c>
      <c r="B3834" s="418" t="s">
        <v>9651</v>
      </c>
      <c r="C3834" s="420" t="s">
        <v>82</v>
      </c>
      <c r="D3834" s="423">
        <v>25.51</v>
      </c>
      <c r="F3834" s="444" t="str">
        <f t="shared" si="59"/>
        <v>87675</v>
      </c>
    </row>
    <row r="3835" spans="1:6" ht="63.75">
      <c r="A3835" s="389">
        <v>87676</v>
      </c>
      <c r="B3835" s="419" t="s">
        <v>9652</v>
      </c>
      <c r="C3835" s="421" t="s">
        <v>82</v>
      </c>
      <c r="D3835" s="425">
        <v>25.33</v>
      </c>
      <c r="F3835" s="444" t="str">
        <f t="shared" si="59"/>
        <v>87676</v>
      </c>
    </row>
    <row r="3836" spans="1:6" ht="63.75">
      <c r="A3836" s="390">
        <v>87677</v>
      </c>
      <c r="B3836" s="418" t="s">
        <v>9653</v>
      </c>
      <c r="C3836" s="420" t="s">
        <v>82</v>
      </c>
      <c r="D3836" s="423">
        <v>28.88</v>
      </c>
      <c r="F3836" s="444" t="str">
        <f t="shared" si="59"/>
        <v>87677</v>
      </c>
    </row>
    <row r="3837" spans="1:6" ht="63.75">
      <c r="A3837" s="389">
        <v>87678</v>
      </c>
      <c r="B3837" s="419" t="s">
        <v>12628</v>
      </c>
      <c r="C3837" s="421" t="s">
        <v>82</v>
      </c>
      <c r="D3837" s="425">
        <v>55.35</v>
      </c>
      <c r="F3837" s="444" t="str">
        <f t="shared" si="59"/>
        <v>87678</v>
      </c>
    </row>
    <row r="3838" spans="1:6" ht="51">
      <c r="A3838" s="390">
        <v>87679</v>
      </c>
      <c r="B3838" s="418" t="s">
        <v>12629</v>
      </c>
      <c r="C3838" s="420" t="s">
        <v>82</v>
      </c>
      <c r="D3838" s="423">
        <v>61.8</v>
      </c>
      <c r="F3838" s="444" t="str">
        <f t="shared" si="59"/>
        <v>87679</v>
      </c>
    </row>
    <row r="3839" spans="1:6" ht="63.75">
      <c r="A3839" s="389">
        <v>87680</v>
      </c>
      <c r="B3839" s="419" t="s">
        <v>9654</v>
      </c>
      <c r="C3839" s="421" t="s">
        <v>82</v>
      </c>
      <c r="D3839" s="425">
        <v>24.64</v>
      </c>
      <c r="F3839" s="444" t="str">
        <f t="shared" si="59"/>
        <v>87680</v>
      </c>
    </row>
    <row r="3840" spans="1:6" ht="63.75">
      <c r="A3840" s="390">
        <v>87681</v>
      </c>
      <c r="B3840" s="418" t="s">
        <v>9655</v>
      </c>
      <c r="C3840" s="420" t="s">
        <v>82</v>
      </c>
      <c r="D3840" s="423">
        <v>24.46</v>
      </c>
      <c r="F3840" s="444" t="str">
        <f t="shared" si="59"/>
        <v>87681</v>
      </c>
    </row>
    <row r="3841" spans="1:6" ht="63.75">
      <c r="A3841" s="389">
        <v>87682</v>
      </c>
      <c r="B3841" s="419" t="s">
        <v>9656</v>
      </c>
      <c r="C3841" s="421" t="s">
        <v>82</v>
      </c>
      <c r="D3841" s="425">
        <v>28.01</v>
      </c>
      <c r="F3841" s="444" t="str">
        <f t="shared" si="59"/>
        <v>87682</v>
      </c>
    </row>
    <row r="3842" spans="1:6" ht="63.75">
      <c r="A3842" s="390">
        <v>87683</v>
      </c>
      <c r="B3842" s="418" t="s">
        <v>12630</v>
      </c>
      <c r="C3842" s="420" t="s">
        <v>82</v>
      </c>
      <c r="D3842" s="423">
        <v>54.48</v>
      </c>
      <c r="F3842" s="444" t="str">
        <f t="shared" si="59"/>
        <v>87683</v>
      </c>
    </row>
    <row r="3843" spans="1:6" ht="51">
      <c r="A3843" s="389">
        <v>87684</v>
      </c>
      <c r="B3843" s="419" t="s">
        <v>12631</v>
      </c>
      <c r="C3843" s="421" t="s">
        <v>82</v>
      </c>
      <c r="D3843" s="425">
        <v>60.93</v>
      </c>
      <c r="F3843" s="444" t="str">
        <f t="shared" si="59"/>
        <v>87684</v>
      </c>
    </row>
    <row r="3844" spans="1:6" ht="63.75">
      <c r="A3844" s="390">
        <v>87685</v>
      </c>
      <c r="B3844" s="418" t="s">
        <v>9657</v>
      </c>
      <c r="C3844" s="420" t="s">
        <v>82</v>
      </c>
      <c r="D3844" s="423">
        <v>29.46</v>
      </c>
      <c r="F3844" s="444" t="str">
        <f t="shared" si="59"/>
        <v>87685</v>
      </c>
    </row>
    <row r="3845" spans="1:6" ht="63.75">
      <c r="A3845" s="389">
        <v>87686</v>
      </c>
      <c r="B3845" s="419" t="s">
        <v>9658</v>
      </c>
      <c r="C3845" s="421" t="s">
        <v>82</v>
      </c>
      <c r="D3845" s="425">
        <v>29.25</v>
      </c>
      <c r="F3845" s="444" t="str">
        <f t="shared" si="59"/>
        <v>87686</v>
      </c>
    </row>
    <row r="3846" spans="1:6" ht="63.75">
      <c r="A3846" s="390">
        <v>87687</v>
      </c>
      <c r="B3846" s="418" t="s">
        <v>9659</v>
      </c>
      <c r="C3846" s="420" t="s">
        <v>82</v>
      </c>
      <c r="D3846" s="423">
        <v>33.32</v>
      </c>
      <c r="F3846" s="444" t="str">
        <f t="shared" ref="F3846:F3909" si="60">TRIM(A3846)</f>
        <v>87687</v>
      </c>
    </row>
    <row r="3847" spans="1:6" ht="63.75">
      <c r="A3847" s="389">
        <v>87688</v>
      </c>
      <c r="B3847" s="419" t="s">
        <v>12632</v>
      </c>
      <c r="C3847" s="421" t="s">
        <v>82</v>
      </c>
      <c r="D3847" s="425">
        <v>63.64</v>
      </c>
      <c r="F3847" s="444" t="str">
        <f t="shared" si="60"/>
        <v>87688</v>
      </c>
    </row>
    <row r="3848" spans="1:6" ht="51">
      <c r="A3848" s="390">
        <v>87689</v>
      </c>
      <c r="B3848" s="418" t="s">
        <v>12633</v>
      </c>
      <c r="C3848" s="420" t="s">
        <v>82</v>
      </c>
      <c r="D3848" s="423">
        <v>71.03</v>
      </c>
      <c r="F3848" s="444" t="str">
        <f t="shared" si="60"/>
        <v>87689</v>
      </c>
    </row>
    <row r="3849" spans="1:6" ht="63.75">
      <c r="A3849" s="389">
        <v>87690</v>
      </c>
      <c r="B3849" s="419" t="s">
        <v>9660</v>
      </c>
      <c r="C3849" s="421" t="s">
        <v>82</v>
      </c>
      <c r="D3849" s="425">
        <v>28.6</v>
      </c>
      <c r="F3849" s="444" t="str">
        <f t="shared" si="60"/>
        <v>87690</v>
      </c>
    </row>
    <row r="3850" spans="1:6" ht="63.75">
      <c r="A3850" s="390">
        <v>87691</v>
      </c>
      <c r="B3850" s="418" t="s">
        <v>9661</v>
      </c>
      <c r="C3850" s="420" t="s">
        <v>82</v>
      </c>
      <c r="D3850" s="423">
        <v>28.38</v>
      </c>
      <c r="F3850" s="444" t="str">
        <f t="shared" si="60"/>
        <v>87691</v>
      </c>
    </row>
    <row r="3851" spans="1:6" ht="63.75">
      <c r="A3851" s="389">
        <v>87692</v>
      </c>
      <c r="B3851" s="419" t="s">
        <v>9662</v>
      </c>
      <c r="C3851" s="421" t="s">
        <v>82</v>
      </c>
      <c r="D3851" s="425">
        <v>32.450000000000003</v>
      </c>
      <c r="F3851" s="444" t="str">
        <f t="shared" si="60"/>
        <v>87692</v>
      </c>
    </row>
    <row r="3852" spans="1:6" ht="63.75">
      <c r="A3852" s="390">
        <v>87693</v>
      </c>
      <c r="B3852" s="418" t="s">
        <v>12634</v>
      </c>
      <c r="C3852" s="420" t="s">
        <v>82</v>
      </c>
      <c r="D3852" s="423">
        <v>62.77</v>
      </c>
      <c r="F3852" s="444" t="str">
        <f t="shared" si="60"/>
        <v>87693</v>
      </c>
    </row>
    <row r="3853" spans="1:6" ht="51">
      <c r="A3853" s="389">
        <v>87694</v>
      </c>
      <c r="B3853" s="419" t="s">
        <v>12635</v>
      </c>
      <c r="C3853" s="421" t="s">
        <v>82</v>
      </c>
      <c r="D3853" s="425">
        <v>70.16</v>
      </c>
      <c r="F3853" s="444" t="str">
        <f t="shared" si="60"/>
        <v>87694</v>
      </c>
    </row>
    <row r="3854" spans="1:6" ht="63.75">
      <c r="A3854" s="390">
        <v>87695</v>
      </c>
      <c r="B3854" s="418" t="s">
        <v>9663</v>
      </c>
      <c r="C3854" s="420" t="s">
        <v>82</v>
      </c>
      <c r="D3854" s="423">
        <v>31.57</v>
      </c>
      <c r="F3854" s="444" t="str">
        <f t="shared" si="60"/>
        <v>87695</v>
      </c>
    </row>
    <row r="3855" spans="1:6" ht="63.75">
      <c r="A3855" s="389">
        <v>87696</v>
      </c>
      <c r="B3855" s="419" t="s">
        <v>9664</v>
      </c>
      <c r="C3855" s="421" t="s">
        <v>82</v>
      </c>
      <c r="D3855" s="425">
        <v>31.34</v>
      </c>
      <c r="F3855" s="444" t="str">
        <f t="shared" si="60"/>
        <v>87696</v>
      </c>
    </row>
    <row r="3856" spans="1:6" ht="63.75">
      <c r="A3856" s="390">
        <v>87697</v>
      </c>
      <c r="B3856" s="418" t="s">
        <v>9665</v>
      </c>
      <c r="C3856" s="420" t="s">
        <v>82</v>
      </c>
      <c r="D3856" s="423">
        <v>35.770000000000003</v>
      </c>
      <c r="F3856" s="444" t="str">
        <f t="shared" si="60"/>
        <v>87697</v>
      </c>
    </row>
    <row r="3857" spans="1:6" ht="63.75">
      <c r="A3857" s="389">
        <v>87698</v>
      </c>
      <c r="B3857" s="419" t="s">
        <v>12636</v>
      </c>
      <c r="C3857" s="421" t="s">
        <v>82</v>
      </c>
      <c r="D3857" s="425">
        <v>68.78</v>
      </c>
      <c r="F3857" s="444" t="str">
        <f t="shared" si="60"/>
        <v>87698</v>
      </c>
    </row>
    <row r="3858" spans="1:6" ht="51">
      <c r="A3858" s="390">
        <v>87699</v>
      </c>
      <c r="B3858" s="418" t="s">
        <v>12637</v>
      </c>
      <c r="C3858" s="420" t="s">
        <v>82</v>
      </c>
      <c r="D3858" s="423">
        <v>76.83</v>
      </c>
      <c r="F3858" s="444" t="str">
        <f t="shared" si="60"/>
        <v>87699</v>
      </c>
    </row>
    <row r="3859" spans="1:6" ht="63.75">
      <c r="A3859" s="389">
        <v>87700</v>
      </c>
      <c r="B3859" s="419" t="s">
        <v>9666</v>
      </c>
      <c r="C3859" s="421" t="s">
        <v>82</v>
      </c>
      <c r="D3859" s="425">
        <v>30.91</v>
      </c>
      <c r="F3859" s="444" t="str">
        <f t="shared" si="60"/>
        <v>87700</v>
      </c>
    </row>
    <row r="3860" spans="1:6" ht="63.75">
      <c r="A3860" s="390">
        <v>87701</v>
      </c>
      <c r="B3860" s="418" t="s">
        <v>9667</v>
      </c>
      <c r="C3860" s="420" t="s">
        <v>82</v>
      </c>
      <c r="D3860" s="423">
        <v>30.68</v>
      </c>
      <c r="F3860" s="444" t="str">
        <f t="shared" si="60"/>
        <v>87701</v>
      </c>
    </row>
    <row r="3861" spans="1:6" ht="63.75">
      <c r="A3861" s="389">
        <v>87702</v>
      </c>
      <c r="B3861" s="419" t="s">
        <v>9668</v>
      </c>
      <c r="C3861" s="421" t="s">
        <v>82</v>
      </c>
      <c r="D3861" s="425">
        <v>35.11</v>
      </c>
      <c r="F3861" s="444" t="str">
        <f t="shared" si="60"/>
        <v>87702</v>
      </c>
    </row>
    <row r="3862" spans="1:6" ht="63.75">
      <c r="A3862" s="390">
        <v>87703</v>
      </c>
      <c r="B3862" s="418" t="s">
        <v>12638</v>
      </c>
      <c r="C3862" s="420" t="s">
        <v>82</v>
      </c>
      <c r="D3862" s="423">
        <v>68.12</v>
      </c>
      <c r="F3862" s="444" t="str">
        <f t="shared" si="60"/>
        <v>87703</v>
      </c>
    </row>
    <row r="3863" spans="1:6" ht="51">
      <c r="A3863" s="389">
        <v>87704</v>
      </c>
      <c r="B3863" s="419" t="s">
        <v>12639</v>
      </c>
      <c r="C3863" s="421" t="s">
        <v>82</v>
      </c>
      <c r="D3863" s="425">
        <v>76.17</v>
      </c>
      <c r="F3863" s="444" t="str">
        <f t="shared" si="60"/>
        <v>87704</v>
      </c>
    </row>
    <row r="3864" spans="1:6" ht="63.75">
      <c r="A3864" s="390">
        <v>87705</v>
      </c>
      <c r="B3864" s="418" t="s">
        <v>9669</v>
      </c>
      <c r="C3864" s="420" t="s">
        <v>82</v>
      </c>
      <c r="D3864" s="423">
        <v>24.67</v>
      </c>
      <c r="F3864" s="444" t="str">
        <f t="shared" si="60"/>
        <v>87705</v>
      </c>
    </row>
    <row r="3865" spans="1:6" ht="63.75">
      <c r="A3865" s="389">
        <v>87706</v>
      </c>
      <c r="B3865" s="419" t="s">
        <v>9670</v>
      </c>
      <c r="C3865" s="421" t="s">
        <v>82</v>
      </c>
      <c r="D3865" s="425">
        <v>24.49</v>
      </c>
      <c r="F3865" s="444" t="str">
        <f t="shared" si="60"/>
        <v>87706</v>
      </c>
    </row>
    <row r="3866" spans="1:6" ht="63.75">
      <c r="A3866" s="390">
        <v>87707</v>
      </c>
      <c r="B3866" s="418" t="s">
        <v>9671</v>
      </c>
      <c r="C3866" s="420" t="s">
        <v>82</v>
      </c>
      <c r="D3866" s="423">
        <v>28.04</v>
      </c>
      <c r="F3866" s="444" t="str">
        <f t="shared" si="60"/>
        <v>87707</v>
      </c>
    </row>
    <row r="3867" spans="1:6" ht="63.75">
      <c r="A3867" s="389">
        <v>87708</v>
      </c>
      <c r="B3867" s="419" t="s">
        <v>12640</v>
      </c>
      <c r="C3867" s="421" t="s">
        <v>82</v>
      </c>
      <c r="D3867" s="425">
        <v>54.51</v>
      </c>
      <c r="F3867" s="444" t="str">
        <f t="shared" si="60"/>
        <v>87708</v>
      </c>
    </row>
    <row r="3868" spans="1:6" ht="51">
      <c r="A3868" s="390">
        <v>87709</v>
      </c>
      <c r="B3868" s="418" t="s">
        <v>12641</v>
      </c>
      <c r="C3868" s="420" t="s">
        <v>82</v>
      </c>
      <c r="D3868" s="423">
        <v>60.97</v>
      </c>
      <c r="F3868" s="444" t="str">
        <f t="shared" si="60"/>
        <v>87709</v>
      </c>
    </row>
    <row r="3869" spans="1:6" ht="63.75">
      <c r="A3869" s="389">
        <v>87710</v>
      </c>
      <c r="B3869" s="419" t="s">
        <v>9672</v>
      </c>
      <c r="C3869" s="421" t="s">
        <v>82</v>
      </c>
      <c r="D3869" s="425">
        <v>23.8</v>
      </c>
      <c r="F3869" s="444" t="str">
        <f t="shared" si="60"/>
        <v>87710</v>
      </c>
    </row>
    <row r="3870" spans="1:6" ht="63.75">
      <c r="A3870" s="390">
        <v>87711</v>
      </c>
      <c r="B3870" s="418" t="s">
        <v>9673</v>
      </c>
      <c r="C3870" s="420" t="s">
        <v>82</v>
      </c>
      <c r="D3870" s="423">
        <v>23.62</v>
      </c>
      <c r="F3870" s="444" t="str">
        <f t="shared" si="60"/>
        <v>87711</v>
      </c>
    </row>
    <row r="3871" spans="1:6" ht="63.75">
      <c r="A3871" s="389">
        <v>87712</v>
      </c>
      <c r="B3871" s="419" t="s">
        <v>9674</v>
      </c>
      <c r="C3871" s="421" t="s">
        <v>82</v>
      </c>
      <c r="D3871" s="425">
        <v>27.17</v>
      </c>
      <c r="F3871" s="444" t="str">
        <f t="shared" si="60"/>
        <v>87712</v>
      </c>
    </row>
    <row r="3872" spans="1:6" ht="63.75">
      <c r="A3872" s="390">
        <v>87713</v>
      </c>
      <c r="B3872" s="418" t="s">
        <v>12642</v>
      </c>
      <c r="C3872" s="420" t="s">
        <v>82</v>
      </c>
      <c r="D3872" s="423">
        <v>53.64</v>
      </c>
      <c r="F3872" s="444" t="str">
        <f t="shared" si="60"/>
        <v>87713</v>
      </c>
    </row>
    <row r="3873" spans="1:6" ht="51">
      <c r="A3873" s="389">
        <v>87714</v>
      </c>
      <c r="B3873" s="419" t="s">
        <v>12643</v>
      </c>
      <c r="C3873" s="421" t="s">
        <v>82</v>
      </c>
      <c r="D3873" s="425">
        <v>60.1</v>
      </c>
      <c r="F3873" s="444" t="str">
        <f t="shared" si="60"/>
        <v>87714</v>
      </c>
    </row>
    <row r="3874" spans="1:6" ht="63.75">
      <c r="A3874" s="390">
        <v>87715</v>
      </c>
      <c r="B3874" s="418" t="s">
        <v>9675</v>
      </c>
      <c r="C3874" s="420" t="s">
        <v>82</v>
      </c>
      <c r="D3874" s="423">
        <v>28.42</v>
      </c>
      <c r="F3874" s="444" t="str">
        <f t="shared" si="60"/>
        <v>87715</v>
      </c>
    </row>
    <row r="3875" spans="1:6" ht="63.75">
      <c r="A3875" s="389">
        <v>87716</v>
      </c>
      <c r="B3875" s="419" t="s">
        <v>9676</v>
      </c>
      <c r="C3875" s="421" t="s">
        <v>82</v>
      </c>
      <c r="D3875" s="425">
        <v>28.21</v>
      </c>
      <c r="F3875" s="444" t="str">
        <f t="shared" si="60"/>
        <v>87716</v>
      </c>
    </row>
    <row r="3876" spans="1:6" ht="63.75">
      <c r="A3876" s="390">
        <v>87717</v>
      </c>
      <c r="B3876" s="418" t="s">
        <v>9677</v>
      </c>
      <c r="C3876" s="420" t="s">
        <v>82</v>
      </c>
      <c r="D3876" s="423">
        <v>32.270000000000003</v>
      </c>
      <c r="F3876" s="444" t="str">
        <f t="shared" si="60"/>
        <v>87717</v>
      </c>
    </row>
    <row r="3877" spans="1:6" ht="63.75">
      <c r="A3877" s="389">
        <v>87718</v>
      </c>
      <c r="B3877" s="419" t="s">
        <v>12644</v>
      </c>
      <c r="C3877" s="421" t="s">
        <v>82</v>
      </c>
      <c r="D3877" s="425">
        <v>62.59</v>
      </c>
      <c r="F3877" s="444" t="str">
        <f t="shared" si="60"/>
        <v>87718</v>
      </c>
    </row>
    <row r="3878" spans="1:6" ht="51">
      <c r="A3878" s="390">
        <v>87719</v>
      </c>
      <c r="B3878" s="418" t="s">
        <v>12645</v>
      </c>
      <c r="C3878" s="420" t="s">
        <v>82</v>
      </c>
      <c r="D3878" s="423">
        <v>69.98</v>
      </c>
      <c r="F3878" s="444" t="str">
        <f t="shared" si="60"/>
        <v>87719</v>
      </c>
    </row>
    <row r="3879" spans="1:6" ht="63.75">
      <c r="A3879" s="389">
        <v>87720</v>
      </c>
      <c r="B3879" s="419" t="s">
        <v>9678</v>
      </c>
      <c r="C3879" s="421" t="s">
        <v>82</v>
      </c>
      <c r="D3879" s="425">
        <v>27.55</v>
      </c>
      <c r="F3879" s="444" t="str">
        <f t="shared" si="60"/>
        <v>87720</v>
      </c>
    </row>
    <row r="3880" spans="1:6" ht="63.75">
      <c r="A3880" s="390">
        <v>87721</v>
      </c>
      <c r="B3880" s="418" t="s">
        <v>9679</v>
      </c>
      <c r="C3880" s="420" t="s">
        <v>82</v>
      </c>
      <c r="D3880" s="423">
        <v>27.34</v>
      </c>
      <c r="F3880" s="444" t="str">
        <f t="shared" si="60"/>
        <v>87721</v>
      </c>
    </row>
    <row r="3881" spans="1:6" ht="63.75">
      <c r="A3881" s="389">
        <v>87722</v>
      </c>
      <c r="B3881" s="419" t="s">
        <v>9680</v>
      </c>
      <c r="C3881" s="421" t="s">
        <v>82</v>
      </c>
      <c r="D3881" s="425">
        <v>31.41</v>
      </c>
      <c r="F3881" s="444" t="str">
        <f t="shared" si="60"/>
        <v>87722</v>
      </c>
    </row>
    <row r="3882" spans="1:6" ht="63.75">
      <c r="A3882" s="390">
        <v>87723</v>
      </c>
      <c r="B3882" s="418" t="s">
        <v>12646</v>
      </c>
      <c r="C3882" s="420" t="s">
        <v>82</v>
      </c>
      <c r="D3882" s="423">
        <v>61.72</v>
      </c>
      <c r="F3882" s="444" t="str">
        <f t="shared" si="60"/>
        <v>87723</v>
      </c>
    </row>
    <row r="3883" spans="1:6" ht="51">
      <c r="A3883" s="389">
        <v>87724</v>
      </c>
      <c r="B3883" s="419" t="s">
        <v>12647</v>
      </c>
      <c r="C3883" s="421" t="s">
        <v>82</v>
      </c>
      <c r="D3883" s="425">
        <v>69.11</v>
      </c>
      <c r="F3883" s="444" t="str">
        <f t="shared" si="60"/>
        <v>87724</v>
      </c>
    </row>
    <row r="3884" spans="1:6" ht="63.75">
      <c r="A3884" s="390">
        <v>87725</v>
      </c>
      <c r="B3884" s="418" t="s">
        <v>9681</v>
      </c>
      <c r="C3884" s="420" t="s">
        <v>82</v>
      </c>
      <c r="D3884" s="423">
        <v>30.52</v>
      </c>
      <c r="F3884" s="444" t="str">
        <f t="shared" si="60"/>
        <v>87725</v>
      </c>
    </row>
    <row r="3885" spans="1:6" ht="63.75">
      <c r="A3885" s="389">
        <v>87726</v>
      </c>
      <c r="B3885" s="419" t="s">
        <v>9682</v>
      </c>
      <c r="C3885" s="421" t="s">
        <v>82</v>
      </c>
      <c r="D3885" s="425">
        <v>30.29</v>
      </c>
      <c r="F3885" s="444" t="str">
        <f t="shared" si="60"/>
        <v>87726</v>
      </c>
    </row>
    <row r="3886" spans="1:6" ht="63.75">
      <c r="A3886" s="390">
        <v>87727</v>
      </c>
      <c r="B3886" s="418" t="s">
        <v>9683</v>
      </c>
      <c r="C3886" s="420" t="s">
        <v>82</v>
      </c>
      <c r="D3886" s="423">
        <v>34.72</v>
      </c>
      <c r="F3886" s="444" t="str">
        <f t="shared" si="60"/>
        <v>87727</v>
      </c>
    </row>
    <row r="3887" spans="1:6" ht="63.75">
      <c r="A3887" s="389">
        <v>87728</v>
      </c>
      <c r="B3887" s="419" t="s">
        <v>12648</v>
      </c>
      <c r="C3887" s="421" t="s">
        <v>82</v>
      </c>
      <c r="D3887" s="425">
        <v>67.739999999999995</v>
      </c>
      <c r="F3887" s="444" t="str">
        <f t="shared" si="60"/>
        <v>87728</v>
      </c>
    </row>
    <row r="3888" spans="1:6" ht="51">
      <c r="A3888" s="390">
        <v>87729</v>
      </c>
      <c r="B3888" s="418" t="s">
        <v>12649</v>
      </c>
      <c r="C3888" s="420" t="s">
        <v>82</v>
      </c>
      <c r="D3888" s="423">
        <v>75.78</v>
      </c>
      <c r="F3888" s="444" t="str">
        <f t="shared" si="60"/>
        <v>87729</v>
      </c>
    </row>
    <row r="3889" spans="1:6" ht="63.75">
      <c r="A3889" s="389">
        <v>87730</v>
      </c>
      <c r="B3889" s="419" t="s">
        <v>9684</v>
      </c>
      <c r="C3889" s="421" t="s">
        <v>82</v>
      </c>
      <c r="D3889" s="425">
        <v>29.86</v>
      </c>
      <c r="F3889" s="444" t="str">
        <f t="shared" si="60"/>
        <v>87730</v>
      </c>
    </row>
    <row r="3890" spans="1:6" ht="63.75">
      <c r="A3890" s="390">
        <v>87731</v>
      </c>
      <c r="B3890" s="418" t="s">
        <v>9685</v>
      </c>
      <c r="C3890" s="420" t="s">
        <v>82</v>
      </c>
      <c r="D3890" s="423">
        <v>29.63</v>
      </c>
      <c r="F3890" s="444" t="str">
        <f t="shared" si="60"/>
        <v>87731</v>
      </c>
    </row>
    <row r="3891" spans="1:6" ht="63.75">
      <c r="A3891" s="389">
        <v>87733</v>
      </c>
      <c r="B3891" s="419" t="s">
        <v>12650</v>
      </c>
      <c r="C3891" s="421" t="s">
        <v>82</v>
      </c>
      <c r="D3891" s="425">
        <v>67.08</v>
      </c>
      <c r="F3891" s="444" t="str">
        <f t="shared" si="60"/>
        <v>87733</v>
      </c>
    </row>
    <row r="3892" spans="1:6" ht="51">
      <c r="A3892" s="390">
        <v>87734</v>
      </c>
      <c r="B3892" s="418" t="s">
        <v>12651</v>
      </c>
      <c r="C3892" s="420" t="s">
        <v>82</v>
      </c>
      <c r="D3892" s="423">
        <v>75.12</v>
      </c>
      <c r="F3892" s="444" t="str">
        <f t="shared" si="60"/>
        <v>87734</v>
      </c>
    </row>
    <row r="3893" spans="1:6" ht="63.75">
      <c r="A3893" s="389">
        <v>87735</v>
      </c>
      <c r="B3893" s="419" t="s">
        <v>9686</v>
      </c>
      <c r="C3893" s="421" t="s">
        <v>82</v>
      </c>
      <c r="D3893" s="425">
        <v>26.68</v>
      </c>
      <c r="F3893" s="444" t="str">
        <f t="shared" si="60"/>
        <v>87735</v>
      </c>
    </row>
    <row r="3894" spans="1:6" ht="63.75">
      <c r="A3894" s="390">
        <v>87736</v>
      </c>
      <c r="B3894" s="418" t="s">
        <v>12652</v>
      </c>
      <c r="C3894" s="420" t="s">
        <v>82</v>
      </c>
      <c r="D3894" s="423">
        <v>26.58</v>
      </c>
      <c r="F3894" s="444" t="str">
        <f t="shared" si="60"/>
        <v>87736</v>
      </c>
    </row>
    <row r="3895" spans="1:6" ht="51">
      <c r="A3895" s="389">
        <v>87737</v>
      </c>
      <c r="B3895" s="419" t="s">
        <v>9687</v>
      </c>
      <c r="C3895" s="421" t="s">
        <v>82</v>
      </c>
      <c r="D3895" s="425">
        <v>28.65</v>
      </c>
      <c r="F3895" s="444" t="str">
        <f t="shared" si="60"/>
        <v>87737</v>
      </c>
    </row>
    <row r="3896" spans="1:6" ht="51">
      <c r="A3896" s="390">
        <v>87738</v>
      </c>
      <c r="B3896" s="418" t="s">
        <v>12653</v>
      </c>
      <c r="C3896" s="420" t="s">
        <v>82</v>
      </c>
      <c r="D3896" s="423">
        <v>44.14</v>
      </c>
      <c r="F3896" s="444" t="str">
        <f t="shared" si="60"/>
        <v>87738</v>
      </c>
    </row>
    <row r="3897" spans="1:6" ht="51">
      <c r="A3897" s="389">
        <v>87739</v>
      </c>
      <c r="B3897" s="419" t="s">
        <v>12654</v>
      </c>
      <c r="C3897" s="421" t="s">
        <v>82</v>
      </c>
      <c r="D3897" s="425">
        <v>47.91</v>
      </c>
      <c r="F3897" s="444" t="str">
        <f t="shared" si="60"/>
        <v>87739</v>
      </c>
    </row>
    <row r="3898" spans="1:6" ht="63.75">
      <c r="A3898" s="390">
        <v>87740</v>
      </c>
      <c r="B3898" s="418" t="s">
        <v>9688</v>
      </c>
      <c r="C3898" s="420" t="s">
        <v>82</v>
      </c>
      <c r="D3898" s="423">
        <v>27.55</v>
      </c>
      <c r="F3898" s="444" t="str">
        <f t="shared" si="60"/>
        <v>87740</v>
      </c>
    </row>
    <row r="3899" spans="1:6" ht="63.75">
      <c r="A3899" s="389">
        <v>87741</v>
      </c>
      <c r="B3899" s="419" t="s">
        <v>12655</v>
      </c>
      <c r="C3899" s="421" t="s">
        <v>82</v>
      </c>
      <c r="D3899" s="425">
        <v>27.44</v>
      </c>
      <c r="F3899" s="444" t="str">
        <f t="shared" si="60"/>
        <v>87741</v>
      </c>
    </row>
    <row r="3900" spans="1:6" ht="51">
      <c r="A3900" s="390">
        <v>87742</v>
      </c>
      <c r="B3900" s="418" t="s">
        <v>9689</v>
      </c>
      <c r="C3900" s="420" t="s">
        <v>82</v>
      </c>
      <c r="D3900" s="423">
        <v>29.52</v>
      </c>
      <c r="F3900" s="444" t="str">
        <f t="shared" si="60"/>
        <v>87742</v>
      </c>
    </row>
    <row r="3901" spans="1:6" ht="51">
      <c r="A3901" s="389">
        <v>87743</v>
      </c>
      <c r="B3901" s="419" t="s">
        <v>12656</v>
      </c>
      <c r="C3901" s="421" t="s">
        <v>82</v>
      </c>
      <c r="D3901" s="425">
        <v>45.01</v>
      </c>
      <c r="F3901" s="444" t="str">
        <f t="shared" si="60"/>
        <v>87743</v>
      </c>
    </row>
    <row r="3902" spans="1:6" ht="51">
      <c r="A3902" s="390">
        <v>87744</v>
      </c>
      <c r="B3902" s="418" t="s">
        <v>12657</v>
      </c>
      <c r="C3902" s="420" t="s">
        <v>82</v>
      </c>
      <c r="D3902" s="423">
        <v>48.78</v>
      </c>
      <c r="F3902" s="444" t="str">
        <f t="shared" si="60"/>
        <v>87744</v>
      </c>
    </row>
    <row r="3903" spans="1:6" ht="63.75">
      <c r="A3903" s="389">
        <v>87745</v>
      </c>
      <c r="B3903" s="419" t="s">
        <v>9690</v>
      </c>
      <c r="C3903" s="421" t="s">
        <v>82</v>
      </c>
      <c r="D3903" s="425">
        <v>31.76</v>
      </c>
      <c r="F3903" s="444" t="str">
        <f t="shared" si="60"/>
        <v>87745</v>
      </c>
    </row>
    <row r="3904" spans="1:6" ht="63.75">
      <c r="A3904" s="390">
        <v>87746</v>
      </c>
      <c r="B3904" s="418" t="s">
        <v>12658</v>
      </c>
      <c r="C3904" s="420" t="s">
        <v>82</v>
      </c>
      <c r="D3904" s="423">
        <v>31.61</v>
      </c>
      <c r="F3904" s="444" t="str">
        <f t="shared" si="60"/>
        <v>87746</v>
      </c>
    </row>
    <row r="3905" spans="1:6" ht="51">
      <c r="A3905" s="389">
        <v>87747</v>
      </c>
      <c r="B3905" s="419" t="s">
        <v>9691</v>
      </c>
      <c r="C3905" s="421" t="s">
        <v>82</v>
      </c>
      <c r="D3905" s="425">
        <v>34.5</v>
      </c>
      <c r="F3905" s="444" t="str">
        <f t="shared" si="60"/>
        <v>87747</v>
      </c>
    </row>
    <row r="3906" spans="1:6" ht="51">
      <c r="A3906" s="390">
        <v>87748</v>
      </c>
      <c r="B3906" s="418" t="s">
        <v>12659</v>
      </c>
      <c r="C3906" s="420" t="s">
        <v>82</v>
      </c>
      <c r="D3906" s="423">
        <v>56.03</v>
      </c>
      <c r="F3906" s="444" t="str">
        <f t="shared" si="60"/>
        <v>87748</v>
      </c>
    </row>
    <row r="3907" spans="1:6" ht="51">
      <c r="A3907" s="389">
        <v>87749</v>
      </c>
      <c r="B3907" s="419" t="s">
        <v>12660</v>
      </c>
      <c r="C3907" s="421" t="s">
        <v>82</v>
      </c>
      <c r="D3907" s="425">
        <v>61.27</v>
      </c>
      <c r="F3907" s="444" t="str">
        <f t="shared" si="60"/>
        <v>87749</v>
      </c>
    </row>
    <row r="3908" spans="1:6" ht="63.75">
      <c r="A3908" s="390">
        <v>87750</v>
      </c>
      <c r="B3908" s="418" t="s">
        <v>9692</v>
      </c>
      <c r="C3908" s="420" t="s">
        <v>82</v>
      </c>
      <c r="D3908" s="423">
        <v>32.42</v>
      </c>
      <c r="F3908" s="444" t="str">
        <f t="shared" si="60"/>
        <v>87750</v>
      </c>
    </row>
    <row r="3909" spans="1:6" ht="63.75">
      <c r="A3909" s="389">
        <v>87751</v>
      </c>
      <c r="B3909" s="419" t="s">
        <v>12661</v>
      </c>
      <c r="C3909" s="421" t="s">
        <v>82</v>
      </c>
      <c r="D3909" s="425">
        <v>32.270000000000003</v>
      </c>
      <c r="F3909" s="444" t="str">
        <f t="shared" si="60"/>
        <v>87751</v>
      </c>
    </row>
    <row r="3910" spans="1:6" ht="51">
      <c r="A3910" s="390">
        <v>87752</v>
      </c>
      <c r="B3910" s="418" t="s">
        <v>9693</v>
      </c>
      <c r="C3910" s="420" t="s">
        <v>82</v>
      </c>
      <c r="D3910" s="423">
        <v>35.159999999999997</v>
      </c>
      <c r="F3910" s="444" t="str">
        <f t="shared" ref="F3910:F3973" si="61">TRIM(A3910)</f>
        <v>87752</v>
      </c>
    </row>
    <row r="3911" spans="1:6" ht="51">
      <c r="A3911" s="389">
        <v>87753</v>
      </c>
      <c r="B3911" s="419" t="s">
        <v>12662</v>
      </c>
      <c r="C3911" s="421" t="s">
        <v>82</v>
      </c>
      <c r="D3911" s="425">
        <v>56.69</v>
      </c>
      <c r="F3911" s="444" t="str">
        <f t="shared" si="61"/>
        <v>87753</v>
      </c>
    </row>
    <row r="3912" spans="1:6" ht="51">
      <c r="A3912" s="390">
        <v>87754</v>
      </c>
      <c r="B3912" s="418" t="s">
        <v>12663</v>
      </c>
      <c r="C3912" s="420" t="s">
        <v>82</v>
      </c>
      <c r="D3912" s="423">
        <v>61.93</v>
      </c>
      <c r="F3912" s="444" t="str">
        <f t="shared" si="61"/>
        <v>87754</v>
      </c>
    </row>
    <row r="3913" spans="1:6" ht="63.75">
      <c r="A3913" s="389">
        <v>87755</v>
      </c>
      <c r="B3913" s="419" t="s">
        <v>9694</v>
      </c>
      <c r="C3913" s="421" t="s">
        <v>82</v>
      </c>
      <c r="D3913" s="425">
        <v>29.15</v>
      </c>
      <c r="F3913" s="444" t="str">
        <f t="shared" si="61"/>
        <v>87755</v>
      </c>
    </row>
    <row r="3914" spans="1:6" ht="63.75">
      <c r="A3914" s="390">
        <v>87756</v>
      </c>
      <c r="B3914" s="418" t="s">
        <v>9695</v>
      </c>
      <c r="C3914" s="420" t="s">
        <v>82</v>
      </c>
      <c r="D3914" s="423">
        <v>29</v>
      </c>
      <c r="F3914" s="444" t="str">
        <f t="shared" si="61"/>
        <v>87756</v>
      </c>
    </row>
    <row r="3915" spans="1:6" ht="51">
      <c r="A3915" s="389">
        <v>87757</v>
      </c>
      <c r="B3915" s="419" t="s">
        <v>9696</v>
      </c>
      <c r="C3915" s="421" t="s">
        <v>82</v>
      </c>
      <c r="D3915" s="425">
        <v>31.89</v>
      </c>
      <c r="F3915" s="444" t="str">
        <f t="shared" si="61"/>
        <v>87757</v>
      </c>
    </row>
    <row r="3916" spans="1:6" ht="63.75">
      <c r="A3916" s="390">
        <v>87758</v>
      </c>
      <c r="B3916" s="418" t="s">
        <v>12664</v>
      </c>
      <c r="C3916" s="420" t="s">
        <v>82</v>
      </c>
      <c r="D3916" s="423">
        <v>53.41</v>
      </c>
      <c r="F3916" s="444" t="str">
        <f t="shared" si="61"/>
        <v>87758</v>
      </c>
    </row>
    <row r="3917" spans="1:6" ht="51">
      <c r="A3917" s="389">
        <v>87759</v>
      </c>
      <c r="B3917" s="419" t="s">
        <v>12665</v>
      </c>
      <c r="C3917" s="421" t="s">
        <v>82</v>
      </c>
      <c r="D3917" s="425">
        <v>58.66</v>
      </c>
      <c r="F3917" s="444" t="str">
        <f t="shared" si="61"/>
        <v>87759</v>
      </c>
    </row>
    <row r="3918" spans="1:6" ht="63.75">
      <c r="A3918" s="390">
        <v>87760</v>
      </c>
      <c r="B3918" s="418" t="s">
        <v>9697</v>
      </c>
      <c r="C3918" s="420" t="s">
        <v>82</v>
      </c>
      <c r="D3918" s="423">
        <v>29.81</v>
      </c>
      <c r="F3918" s="444" t="str">
        <f t="shared" si="61"/>
        <v>87760</v>
      </c>
    </row>
    <row r="3919" spans="1:6" ht="63.75">
      <c r="A3919" s="389">
        <v>87761</v>
      </c>
      <c r="B3919" s="419" t="s">
        <v>9698</v>
      </c>
      <c r="C3919" s="421" t="s">
        <v>82</v>
      </c>
      <c r="D3919" s="425">
        <v>29.66</v>
      </c>
      <c r="F3919" s="444" t="str">
        <f t="shared" si="61"/>
        <v>87761</v>
      </c>
    </row>
    <row r="3920" spans="1:6" ht="51">
      <c r="A3920" s="390">
        <v>87762</v>
      </c>
      <c r="B3920" s="418" t="s">
        <v>9699</v>
      </c>
      <c r="C3920" s="420" t="s">
        <v>82</v>
      </c>
      <c r="D3920" s="423">
        <v>32.549999999999997</v>
      </c>
      <c r="F3920" s="444" t="str">
        <f t="shared" si="61"/>
        <v>87762</v>
      </c>
    </row>
    <row r="3921" spans="1:6" ht="63.75">
      <c r="A3921" s="389">
        <v>87763</v>
      </c>
      <c r="B3921" s="419" t="s">
        <v>12666</v>
      </c>
      <c r="C3921" s="421" t="s">
        <v>82</v>
      </c>
      <c r="D3921" s="425">
        <v>54.07</v>
      </c>
      <c r="F3921" s="444" t="str">
        <f t="shared" si="61"/>
        <v>87763</v>
      </c>
    </row>
    <row r="3922" spans="1:6" ht="51">
      <c r="A3922" s="390">
        <v>87764</v>
      </c>
      <c r="B3922" s="418" t="s">
        <v>12667</v>
      </c>
      <c r="C3922" s="420" t="s">
        <v>82</v>
      </c>
      <c r="D3922" s="423">
        <v>59.32</v>
      </c>
      <c r="F3922" s="444" t="str">
        <f t="shared" si="61"/>
        <v>87764</v>
      </c>
    </row>
    <row r="3923" spans="1:6" ht="63.75">
      <c r="A3923" s="389">
        <v>87765</v>
      </c>
      <c r="B3923" s="419" t="s">
        <v>9700</v>
      </c>
      <c r="C3923" s="421" t="s">
        <v>82</v>
      </c>
      <c r="D3923" s="425">
        <v>33.25</v>
      </c>
      <c r="F3923" s="444" t="str">
        <f t="shared" si="61"/>
        <v>87765</v>
      </c>
    </row>
    <row r="3924" spans="1:6" ht="63.75">
      <c r="A3924" s="390">
        <v>87766</v>
      </c>
      <c r="B3924" s="418" t="s">
        <v>9701</v>
      </c>
      <c r="C3924" s="420" t="s">
        <v>82</v>
      </c>
      <c r="D3924" s="423">
        <v>33.06</v>
      </c>
      <c r="F3924" s="444" t="str">
        <f t="shared" si="61"/>
        <v>87766</v>
      </c>
    </row>
    <row r="3925" spans="1:6" ht="51">
      <c r="A3925" s="389">
        <v>87767</v>
      </c>
      <c r="B3925" s="419" t="s">
        <v>9702</v>
      </c>
      <c r="C3925" s="421" t="s">
        <v>82</v>
      </c>
      <c r="D3925" s="425">
        <v>36.61</v>
      </c>
      <c r="F3925" s="444" t="str">
        <f t="shared" si="61"/>
        <v>87767</v>
      </c>
    </row>
    <row r="3926" spans="1:6" ht="63.75">
      <c r="A3926" s="390">
        <v>87768</v>
      </c>
      <c r="B3926" s="418" t="s">
        <v>12668</v>
      </c>
      <c r="C3926" s="420" t="s">
        <v>82</v>
      </c>
      <c r="D3926" s="423">
        <v>63.09</v>
      </c>
      <c r="F3926" s="444" t="str">
        <f t="shared" si="61"/>
        <v>87768</v>
      </c>
    </row>
    <row r="3927" spans="1:6" ht="51">
      <c r="A3927" s="389">
        <v>87769</v>
      </c>
      <c r="B3927" s="419" t="s">
        <v>12669</v>
      </c>
      <c r="C3927" s="421" t="s">
        <v>82</v>
      </c>
      <c r="D3927" s="425">
        <v>69.540000000000006</v>
      </c>
      <c r="F3927" s="444" t="str">
        <f t="shared" si="61"/>
        <v>87769</v>
      </c>
    </row>
    <row r="3928" spans="1:6" ht="63.75">
      <c r="A3928" s="390">
        <v>87770</v>
      </c>
      <c r="B3928" s="418" t="s">
        <v>9703</v>
      </c>
      <c r="C3928" s="420" t="s">
        <v>82</v>
      </c>
      <c r="D3928" s="423">
        <v>33.909999999999997</v>
      </c>
      <c r="F3928" s="444" t="str">
        <f t="shared" si="61"/>
        <v>87770</v>
      </c>
    </row>
    <row r="3929" spans="1:6" ht="63.75">
      <c r="A3929" s="389">
        <v>87771</v>
      </c>
      <c r="B3929" s="419" t="s">
        <v>9704</v>
      </c>
      <c r="C3929" s="421" t="s">
        <v>82</v>
      </c>
      <c r="D3929" s="425">
        <v>33.72</v>
      </c>
      <c r="F3929" s="444" t="str">
        <f t="shared" si="61"/>
        <v>87771</v>
      </c>
    </row>
    <row r="3930" spans="1:6" ht="51">
      <c r="A3930" s="390">
        <v>87772</v>
      </c>
      <c r="B3930" s="418" t="s">
        <v>9705</v>
      </c>
      <c r="C3930" s="420" t="s">
        <v>82</v>
      </c>
      <c r="D3930" s="423">
        <v>37.270000000000003</v>
      </c>
      <c r="F3930" s="444" t="str">
        <f t="shared" si="61"/>
        <v>87772</v>
      </c>
    </row>
    <row r="3931" spans="1:6" ht="63.75">
      <c r="A3931" s="389">
        <v>87773</v>
      </c>
      <c r="B3931" s="419" t="s">
        <v>12670</v>
      </c>
      <c r="C3931" s="421" t="s">
        <v>82</v>
      </c>
      <c r="D3931" s="425">
        <v>63.75</v>
      </c>
      <c r="F3931" s="444" t="str">
        <f t="shared" si="61"/>
        <v>87773</v>
      </c>
    </row>
    <row r="3932" spans="1:6" ht="51">
      <c r="A3932" s="390">
        <v>87774</v>
      </c>
      <c r="B3932" s="418" t="s">
        <v>12671</v>
      </c>
      <c r="C3932" s="420" t="s">
        <v>82</v>
      </c>
      <c r="D3932" s="423">
        <v>70.2</v>
      </c>
      <c r="F3932" s="444" t="str">
        <f t="shared" si="61"/>
        <v>87774</v>
      </c>
    </row>
    <row r="3933" spans="1:6" ht="63.75">
      <c r="A3933" s="389">
        <v>88469</v>
      </c>
      <c r="B3933" s="419" t="s">
        <v>9706</v>
      </c>
      <c r="C3933" s="421" t="s">
        <v>82</v>
      </c>
      <c r="D3933" s="425">
        <v>34.06</v>
      </c>
      <c r="F3933" s="444" t="str">
        <f t="shared" si="61"/>
        <v>88469</v>
      </c>
    </row>
    <row r="3934" spans="1:6" ht="38.25">
      <c r="A3934" s="390">
        <v>88470</v>
      </c>
      <c r="B3934" s="418" t="s">
        <v>12672</v>
      </c>
      <c r="C3934" s="420" t="s">
        <v>82</v>
      </c>
      <c r="D3934" s="423">
        <v>14.53</v>
      </c>
      <c r="F3934" s="444" t="str">
        <f t="shared" si="61"/>
        <v>88470</v>
      </c>
    </row>
    <row r="3935" spans="1:6" ht="38.25">
      <c r="A3935" s="389">
        <v>88471</v>
      </c>
      <c r="B3935" s="419" t="s">
        <v>12673</v>
      </c>
      <c r="C3935" s="421" t="s">
        <v>82</v>
      </c>
      <c r="D3935" s="425">
        <v>17.96</v>
      </c>
      <c r="F3935" s="444" t="str">
        <f t="shared" si="61"/>
        <v>88471</v>
      </c>
    </row>
    <row r="3936" spans="1:6" ht="38.25">
      <c r="A3936" s="390">
        <v>88472</v>
      </c>
      <c r="B3936" s="418" t="s">
        <v>12674</v>
      </c>
      <c r="C3936" s="420" t="s">
        <v>82</v>
      </c>
      <c r="D3936" s="423">
        <v>20.66</v>
      </c>
      <c r="F3936" s="444" t="str">
        <f t="shared" si="61"/>
        <v>88472</v>
      </c>
    </row>
    <row r="3937" spans="1:6" ht="38.25">
      <c r="A3937" s="389">
        <v>88473</v>
      </c>
      <c r="B3937" s="419" t="s">
        <v>12675</v>
      </c>
      <c r="C3937" s="421" t="s">
        <v>82</v>
      </c>
      <c r="D3937" s="425">
        <v>14.22</v>
      </c>
      <c r="F3937" s="444" t="str">
        <f t="shared" si="61"/>
        <v>88473</v>
      </c>
    </row>
    <row r="3938" spans="1:6" ht="38.25">
      <c r="A3938" s="390">
        <v>88474</v>
      </c>
      <c r="B3938" s="418" t="s">
        <v>12676</v>
      </c>
      <c r="C3938" s="420" t="s">
        <v>82</v>
      </c>
      <c r="D3938" s="423">
        <v>17.55</v>
      </c>
      <c r="F3938" s="444" t="str">
        <f t="shared" si="61"/>
        <v>88474</v>
      </c>
    </row>
    <row r="3939" spans="1:6" ht="38.25">
      <c r="A3939" s="389">
        <v>88475</v>
      </c>
      <c r="B3939" s="419" t="s">
        <v>12677</v>
      </c>
      <c r="C3939" s="421" t="s">
        <v>82</v>
      </c>
      <c r="D3939" s="425">
        <v>20.16</v>
      </c>
      <c r="F3939" s="444" t="str">
        <f t="shared" si="61"/>
        <v>88475</v>
      </c>
    </row>
    <row r="3940" spans="1:6" ht="38.25">
      <c r="A3940" s="390">
        <v>88476</v>
      </c>
      <c r="B3940" s="418" t="s">
        <v>12678</v>
      </c>
      <c r="C3940" s="420" t="s">
        <v>82</v>
      </c>
      <c r="D3940" s="423">
        <v>11.99</v>
      </c>
      <c r="F3940" s="444" t="str">
        <f t="shared" si="61"/>
        <v>88476</v>
      </c>
    </row>
    <row r="3941" spans="1:6" ht="38.25">
      <c r="A3941" s="389">
        <v>88477</v>
      </c>
      <c r="B3941" s="419" t="s">
        <v>12679</v>
      </c>
      <c r="C3941" s="421" t="s">
        <v>82</v>
      </c>
      <c r="D3941" s="425">
        <v>16.420000000000002</v>
      </c>
      <c r="F3941" s="444" t="str">
        <f t="shared" si="61"/>
        <v>88477</v>
      </c>
    </row>
    <row r="3942" spans="1:6" ht="38.25">
      <c r="A3942" s="390">
        <v>88478</v>
      </c>
      <c r="B3942" s="418" t="s">
        <v>12680</v>
      </c>
      <c r="C3942" s="420" t="s">
        <v>82</v>
      </c>
      <c r="D3942" s="423">
        <v>20.010000000000002</v>
      </c>
      <c r="F3942" s="444" t="str">
        <f t="shared" si="61"/>
        <v>88478</v>
      </c>
    </row>
    <row r="3943" spans="1:6" ht="38.25">
      <c r="A3943" s="389">
        <v>88479</v>
      </c>
      <c r="B3943" s="419" t="s">
        <v>12681</v>
      </c>
      <c r="C3943" s="421" t="s">
        <v>82</v>
      </c>
      <c r="D3943" s="425">
        <v>11.8</v>
      </c>
      <c r="F3943" s="444" t="str">
        <f t="shared" si="61"/>
        <v>88479</v>
      </c>
    </row>
    <row r="3944" spans="1:6" ht="38.25">
      <c r="A3944" s="390">
        <v>88480</v>
      </c>
      <c r="B3944" s="418" t="s">
        <v>12682</v>
      </c>
      <c r="C3944" s="420" t="s">
        <v>82</v>
      </c>
      <c r="D3944" s="423">
        <v>16.059999999999999</v>
      </c>
      <c r="F3944" s="444" t="str">
        <f t="shared" si="61"/>
        <v>88480</v>
      </c>
    </row>
    <row r="3945" spans="1:6" ht="38.25">
      <c r="A3945" s="389">
        <v>88481</v>
      </c>
      <c r="B3945" s="419" t="s">
        <v>12683</v>
      </c>
      <c r="C3945" s="421" t="s">
        <v>82</v>
      </c>
      <c r="D3945" s="425">
        <v>19.510000000000002</v>
      </c>
      <c r="F3945" s="444" t="str">
        <f t="shared" si="61"/>
        <v>88481</v>
      </c>
    </row>
    <row r="3946" spans="1:6" ht="76.5">
      <c r="A3946" s="390">
        <v>89047</v>
      </c>
      <c r="B3946" s="418" t="s">
        <v>12684</v>
      </c>
      <c r="C3946" s="420" t="s">
        <v>82</v>
      </c>
      <c r="D3946" s="423">
        <v>29.1</v>
      </c>
      <c r="F3946" s="444" t="str">
        <f t="shared" si="61"/>
        <v>89047</v>
      </c>
    </row>
    <row r="3947" spans="1:6" ht="76.5">
      <c r="A3947" s="389">
        <v>89172</v>
      </c>
      <c r="B3947" s="419" t="s">
        <v>12685</v>
      </c>
      <c r="C3947" s="421" t="s">
        <v>82</v>
      </c>
      <c r="D3947" s="425">
        <v>29.09</v>
      </c>
      <c r="F3947" s="444" t="str">
        <f t="shared" si="61"/>
        <v>89172</v>
      </c>
    </row>
    <row r="3948" spans="1:6">
      <c r="A3948" s="390">
        <v>299</v>
      </c>
      <c r="B3948" s="418" t="s">
        <v>3710</v>
      </c>
      <c r="C3948" s="420"/>
      <c r="D3948" s="423"/>
      <c r="F3948" s="444" t="str">
        <f t="shared" si="61"/>
        <v>299</v>
      </c>
    </row>
    <row r="3949" spans="1:6">
      <c r="A3949" s="389">
        <v>73907</v>
      </c>
      <c r="B3949" s="419" t="s">
        <v>9707</v>
      </c>
      <c r="C3949" s="421"/>
      <c r="D3949" s="425"/>
      <c r="F3949" s="444" t="str">
        <f t="shared" si="61"/>
        <v>73907</v>
      </c>
    </row>
    <row r="3950" spans="1:6" ht="25.5">
      <c r="A3950" s="422" t="s">
        <v>5258</v>
      </c>
      <c r="B3950" s="418" t="s">
        <v>9708</v>
      </c>
      <c r="C3950" s="420" t="s">
        <v>82</v>
      </c>
      <c r="D3950" s="423">
        <v>23.91</v>
      </c>
      <c r="F3950" s="444" t="str">
        <f t="shared" si="61"/>
        <v>73907/003</v>
      </c>
    </row>
    <row r="3951" spans="1:6" ht="25.5">
      <c r="A3951" s="424" t="s">
        <v>5259</v>
      </c>
      <c r="B3951" s="419" t="s">
        <v>3711</v>
      </c>
      <c r="C3951" s="421" t="s">
        <v>82</v>
      </c>
      <c r="D3951" s="425">
        <v>15.85</v>
      </c>
      <c r="F3951" s="444" t="str">
        <f t="shared" si="61"/>
        <v>73907/006</v>
      </c>
    </row>
    <row r="3952" spans="1:6" ht="25.5">
      <c r="A3952" s="390">
        <v>74048</v>
      </c>
      <c r="B3952" s="418" t="s">
        <v>9709</v>
      </c>
      <c r="C3952" s="420"/>
      <c r="D3952" s="423"/>
      <c r="F3952" s="444" t="str">
        <f t="shared" si="61"/>
        <v>74048</v>
      </c>
    </row>
    <row r="3953" spans="1:6" ht="25.5">
      <c r="A3953" s="424" t="s">
        <v>5260</v>
      </c>
      <c r="B3953" s="419" t="s">
        <v>9710</v>
      </c>
      <c r="C3953" s="421" t="s">
        <v>82</v>
      </c>
      <c r="D3953" s="425">
        <v>18.21</v>
      </c>
      <c r="F3953" s="444" t="str">
        <f t="shared" si="61"/>
        <v>74048/007</v>
      </c>
    </row>
    <row r="3954" spans="1:6">
      <c r="A3954" s="390">
        <v>308</v>
      </c>
      <c r="B3954" s="418" t="s">
        <v>3712</v>
      </c>
      <c r="C3954" s="420"/>
      <c r="D3954" s="423"/>
      <c r="F3954" s="444" t="str">
        <f t="shared" si="61"/>
        <v>308</v>
      </c>
    </row>
    <row r="3955" spans="1:6" ht="25.5">
      <c r="A3955" s="389">
        <v>72189</v>
      </c>
      <c r="B3955" s="419" t="s">
        <v>3713</v>
      </c>
      <c r="C3955" s="421" t="s">
        <v>86</v>
      </c>
      <c r="D3955" s="425">
        <v>13.19</v>
      </c>
      <c r="F3955" s="444" t="str">
        <f t="shared" si="61"/>
        <v>72189</v>
      </c>
    </row>
    <row r="3956" spans="1:6" ht="25.5">
      <c r="A3956" s="390">
        <v>72190</v>
      </c>
      <c r="B3956" s="418" t="s">
        <v>3714</v>
      </c>
      <c r="C3956" s="420" t="s">
        <v>86</v>
      </c>
      <c r="D3956" s="423">
        <v>20.07</v>
      </c>
      <c r="F3956" s="444" t="str">
        <f t="shared" si="61"/>
        <v>72190</v>
      </c>
    </row>
    <row r="3957" spans="1:6">
      <c r="A3957" s="424" t="s">
        <v>4103</v>
      </c>
      <c r="B3957" s="419" t="s">
        <v>3715</v>
      </c>
      <c r="C3957" s="421"/>
      <c r="D3957" s="425"/>
      <c r="F3957" s="444" t="str">
        <f t="shared" si="61"/>
        <v>REVE</v>
      </c>
    </row>
    <row r="3958" spans="1:6">
      <c r="A3958" s="390">
        <v>106</v>
      </c>
      <c r="B3958" s="418" t="s">
        <v>9711</v>
      </c>
      <c r="C3958" s="420"/>
      <c r="D3958" s="423"/>
      <c r="F3958" s="444" t="str">
        <f t="shared" si="61"/>
        <v>106</v>
      </c>
    </row>
    <row r="3959" spans="1:6" ht="25.5">
      <c r="A3959" s="389">
        <v>74199</v>
      </c>
      <c r="B3959" s="419" t="s">
        <v>9712</v>
      </c>
      <c r="C3959" s="421"/>
      <c r="D3959" s="425"/>
      <c r="F3959" s="444" t="str">
        <f t="shared" si="61"/>
        <v>74199</v>
      </c>
    </row>
    <row r="3960" spans="1:6" ht="38.25">
      <c r="A3960" s="422" t="s">
        <v>5261</v>
      </c>
      <c r="B3960" s="418" t="s">
        <v>9713</v>
      </c>
      <c r="C3960" s="420" t="s">
        <v>82</v>
      </c>
      <c r="D3960" s="423">
        <v>23.49</v>
      </c>
      <c r="F3960" s="444" t="str">
        <f t="shared" si="61"/>
        <v>74199/001</v>
      </c>
    </row>
    <row r="3961" spans="1:6" ht="63.75">
      <c r="A3961" s="389">
        <v>87863</v>
      </c>
      <c r="B3961" s="419" t="s">
        <v>12686</v>
      </c>
      <c r="C3961" s="421" t="s">
        <v>82</v>
      </c>
      <c r="D3961" s="425">
        <v>3.34</v>
      </c>
      <c r="F3961" s="444" t="str">
        <f t="shared" si="61"/>
        <v>87863</v>
      </c>
    </row>
    <row r="3962" spans="1:6" ht="63.75">
      <c r="A3962" s="390">
        <v>87864</v>
      </c>
      <c r="B3962" s="418" t="s">
        <v>12687</v>
      </c>
      <c r="C3962" s="420" t="s">
        <v>82</v>
      </c>
      <c r="D3962" s="423">
        <v>3.25</v>
      </c>
      <c r="F3962" s="444" t="str">
        <f t="shared" si="61"/>
        <v>87864</v>
      </c>
    </row>
    <row r="3963" spans="1:6" ht="63.75">
      <c r="A3963" s="389">
        <v>87865</v>
      </c>
      <c r="B3963" s="419" t="s">
        <v>12688</v>
      </c>
      <c r="C3963" s="421" t="s">
        <v>82</v>
      </c>
      <c r="D3963" s="425">
        <v>3.24</v>
      </c>
      <c r="F3963" s="444" t="str">
        <f t="shared" si="61"/>
        <v>87865</v>
      </c>
    </row>
    <row r="3964" spans="1:6" ht="51">
      <c r="A3964" s="390">
        <v>87866</v>
      </c>
      <c r="B3964" s="418" t="s">
        <v>12689</v>
      </c>
      <c r="C3964" s="420" t="s">
        <v>82</v>
      </c>
      <c r="D3964" s="423">
        <v>7.6</v>
      </c>
      <c r="F3964" s="444" t="str">
        <f t="shared" si="61"/>
        <v>87866</v>
      </c>
    </row>
    <row r="3965" spans="1:6" ht="51">
      <c r="A3965" s="389">
        <v>87867</v>
      </c>
      <c r="B3965" s="419" t="s">
        <v>12690</v>
      </c>
      <c r="C3965" s="421" t="s">
        <v>82</v>
      </c>
      <c r="D3965" s="425">
        <v>7.4</v>
      </c>
      <c r="F3965" s="444" t="str">
        <f t="shared" si="61"/>
        <v>87867</v>
      </c>
    </row>
    <row r="3966" spans="1:6" ht="51">
      <c r="A3966" s="390">
        <v>87868</v>
      </c>
      <c r="B3966" s="418" t="s">
        <v>12691</v>
      </c>
      <c r="C3966" s="420" t="s">
        <v>82</v>
      </c>
      <c r="D3966" s="423">
        <v>3.07</v>
      </c>
      <c r="F3966" s="444" t="str">
        <f t="shared" si="61"/>
        <v>87868</v>
      </c>
    </row>
    <row r="3967" spans="1:6" ht="51">
      <c r="A3967" s="389">
        <v>87869</v>
      </c>
      <c r="B3967" s="419" t="s">
        <v>12692</v>
      </c>
      <c r="C3967" s="421" t="s">
        <v>82</v>
      </c>
      <c r="D3967" s="425">
        <v>2.79</v>
      </c>
      <c r="F3967" s="444" t="str">
        <f t="shared" si="61"/>
        <v>87869</v>
      </c>
    </row>
    <row r="3968" spans="1:6" ht="51">
      <c r="A3968" s="390">
        <v>87870</v>
      </c>
      <c r="B3968" s="418" t="s">
        <v>12693</v>
      </c>
      <c r="C3968" s="420" t="s">
        <v>82</v>
      </c>
      <c r="D3968" s="423">
        <v>2.79</v>
      </c>
      <c r="F3968" s="444" t="str">
        <f t="shared" si="61"/>
        <v>87870</v>
      </c>
    </row>
    <row r="3969" spans="1:6" ht="51">
      <c r="A3969" s="389">
        <v>87871</v>
      </c>
      <c r="B3969" s="419" t="s">
        <v>12694</v>
      </c>
      <c r="C3969" s="421" t="s">
        <v>82</v>
      </c>
      <c r="D3969" s="425">
        <v>13.94</v>
      </c>
      <c r="F3969" s="444" t="str">
        <f t="shared" si="61"/>
        <v>87871</v>
      </c>
    </row>
    <row r="3970" spans="1:6" ht="51">
      <c r="A3970" s="390">
        <v>87872</v>
      </c>
      <c r="B3970" s="418" t="s">
        <v>12695</v>
      </c>
      <c r="C3970" s="420" t="s">
        <v>82</v>
      </c>
      <c r="D3970" s="423">
        <v>13.48</v>
      </c>
      <c r="F3970" s="444" t="str">
        <f t="shared" si="61"/>
        <v>87872</v>
      </c>
    </row>
    <row r="3971" spans="1:6" ht="63.75">
      <c r="A3971" s="389">
        <v>87873</v>
      </c>
      <c r="B3971" s="419" t="s">
        <v>9714</v>
      </c>
      <c r="C3971" s="421" t="s">
        <v>82</v>
      </c>
      <c r="D3971" s="425">
        <v>3.19</v>
      </c>
      <c r="F3971" s="444" t="str">
        <f t="shared" si="61"/>
        <v>87873</v>
      </c>
    </row>
    <row r="3972" spans="1:6" ht="76.5">
      <c r="A3972" s="390">
        <v>87874</v>
      </c>
      <c r="B3972" s="418" t="s">
        <v>9715</v>
      </c>
      <c r="C3972" s="420" t="s">
        <v>82</v>
      </c>
      <c r="D3972" s="423">
        <v>3.1</v>
      </c>
      <c r="F3972" s="444" t="str">
        <f t="shared" si="61"/>
        <v>87874</v>
      </c>
    </row>
    <row r="3973" spans="1:6" ht="76.5">
      <c r="A3973" s="389">
        <v>87875</v>
      </c>
      <c r="B3973" s="419" t="s">
        <v>9716</v>
      </c>
      <c r="C3973" s="421" t="s">
        <v>82</v>
      </c>
      <c r="D3973" s="425">
        <v>3.09</v>
      </c>
      <c r="F3973" s="444" t="str">
        <f t="shared" si="61"/>
        <v>87875</v>
      </c>
    </row>
    <row r="3974" spans="1:6" ht="63.75">
      <c r="A3974" s="390">
        <v>87876</v>
      </c>
      <c r="B3974" s="418" t="s">
        <v>9717</v>
      </c>
      <c r="C3974" s="420" t="s">
        <v>82</v>
      </c>
      <c r="D3974" s="423">
        <v>7.45</v>
      </c>
      <c r="F3974" s="444" t="str">
        <f t="shared" ref="F3974:F4037" si="62">TRIM(A3974)</f>
        <v>87876</v>
      </c>
    </row>
    <row r="3975" spans="1:6" ht="63.75">
      <c r="A3975" s="389">
        <v>87877</v>
      </c>
      <c r="B3975" s="419" t="s">
        <v>9718</v>
      </c>
      <c r="C3975" s="421" t="s">
        <v>82</v>
      </c>
      <c r="D3975" s="425">
        <v>7.25</v>
      </c>
      <c r="F3975" s="444" t="str">
        <f t="shared" si="62"/>
        <v>87877</v>
      </c>
    </row>
    <row r="3976" spans="1:6" ht="51">
      <c r="A3976" s="390">
        <v>87878</v>
      </c>
      <c r="B3976" s="418" t="s">
        <v>9719</v>
      </c>
      <c r="C3976" s="420" t="s">
        <v>82</v>
      </c>
      <c r="D3976" s="423">
        <v>2.74</v>
      </c>
      <c r="F3976" s="444" t="str">
        <f t="shared" si="62"/>
        <v>87878</v>
      </c>
    </row>
    <row r="3977" spans="1:6" ht="63.75">
      <c r="A3977" s="389">
        <v>87879</v>
      </c>
      <c r="B3977" s="419" t="s">
        <v>9720</v>
      </c>
      <c r="C3977" s="421" t="s">
        <v>82</v>
      </c>
      <c r="D3977" s="425">
        <v>2.46</v>
      </c>
      <c r="F3977" s="444" t="str">
        <f t="shared" si="62"/>
        <v>87879</v>
      </c>
    </row>
    <row r="3978" spans="1:6" ht="63.75">
      <c r="A3978" s="390">
        <v>87880</v>
      </c>
      <c r="B3978" s="418" t="s">
        <v>9721</v>
      </c>
      <c r="C3978" s="420" t="s">
        <v>82</v>
      </c>
      <c r="D3978" s="423">
        <v>2.46</v>
      </c>
      <c r="F3978" s="444" t="str">
        <f t="shared" si="62"/>
        <v>87880</v>
      </c>
    </row>
    <row r="3979" spans="1:6" ht="51">
      <c r="A3979" s="389">
        <v>87881</v>
      </c>
      <c r="B3979" s="419" t="s">
        <v>4368</v>
      </c>
      <c r="C3979" s="421" t="s">
        <v>82</v>
      </c>
      <c r="D3979" s="425">
        <v>3.12</v>
      </c>
      <c r="F3979" s="444" t="str">
        <f t="shared" si="62"/>
        <v>87881</v>
      </c>
    </row>
    <row r="3980" spans="1:6" ht="51">
      <c r="A3980" s="390">
        <v>87882</v>
      </c>
      <c r="B3980" s="418" t="s">
        <v>12696</v>
      </c>
      <c r="C3980" s="420" t="s">
        <v>82</v>
      </c>
      <c r="D3980" s="423">
        <v>3.04</v>
      </c>
      <c r="F3980" s="444" t="str">
        <f t="shared" si="62"/>
        <v>87882</v>
      </c>
    </row>
    <row r="3981" spans="1:6" ht="51">
      <c r="A3981" s="389">
        <v>87883</v>
      </c>
      <c r="B3981" s="419" t="s">
        <v>9722</v>
      </c>
      <c r="C3981" s="421" t="s">
        <v>82</v>
      </c>
      <c r="D3981" s="425">
        <v>3.02</v>
      </c>
      <c r="F3981" s="444" t="str">
        <f t="shared" si="62"/>
        <v>87883</v>
      </c>
    </row>
    <row r="3982" spans="1:6" ht="38.25">
      <c r="A3982" s="390">
        <v>87884</v>
      </c>
      <c r="B3982" s="418" t="s">
        <v>9723</v>
      </c>
      <c r="C3982" s="420" t="s">
        <v>82</v>
      </c>
      <c r="D3982" s="423">
        <v>7.39</v>
      </c>
      <c r="F3982" s="444" t="str">
        <f t="shared" si="62"/>
        <v>87884</v>
      </c>
    </row>
    <row r="3983" spans="1:6" ht="51">
      <c r="A3983" s="389">
        <v>87885</v>
      </c>
      <c r="B3983" s="419" t="s">
        <v>12690</v>
      </c>
      <c r="C3983" s="421" t="s">
        <v>82</v>
      </c>
      <c r="D3983" s="425">
        <v>7.18</v>
      </c>
      <c r="F3983" s="444" t="str">
        <f t="shared" si="62"/>
        <v>87885</v>
      </c>
    </row>
    <row r="3984" spans="1:6" ht="38.25">
      <c r="A3984" s="390">
        <v>87886</v>
      </c>
      <c r="B3984" s="418" t="s">
        <v>9724</v>
      </c>
      <c r="C3984" s="420" t="s">
        <v>82</v>
      </c>
      <c r="D3984" s="423">
        <v>17.93</v>
      </c>
      <c r="F3984" s="444" t="str">
        <f t="shared" si="62"/>
        <v>87886</v>
      </c>
    </row>
    <row r="3985" spans="1:6" ht="38.25">
      <c r="A3985" s="389">
        <v>87887</v>
      </c>
      <c r="B3985" s="419" t="s">
        <v>9725</v>
      </c>
      <c r="C3985" s="421" t="s">
        <v>82</v>
      </c>
      <c r="D3985" s="425">
        <v>17.48</v>
      </c>
      <c r="F3985" s="444" t="str">
        <f t="shared" si="62"/>
        <v>87887</v>
      </c>
    </row>
    <row r="3986" spans="1:6" ht="76.5">
      <c r="A3986" s="390">
        <v>87888</v>
      </c>
      <c r="B3986" s="418" t="s">
        <v>9726</v>
      </c>
      <c r="C3986" s="420" t="s">
        <v>82</v>
      </c>
      <c r="D3986" s="423">
        <v>4.0199999999999996</v>
      </c>
      <c r="F3986" s="444" t="str">
        <f t="shared" si="62"/>
        <v>87888</v>
      </c>
    </row>
    <row r="3987" spans="1:6" ht="76.5">
      <c r="A3987" s="389">
        <v>87889</v>
      </c>
      <c r="B3987" s="419" t="s">
        <v>9727</v>
      </c>
      <c r="C3987" s="421" t="s">
        <v>82</v>
      </c>
      <c r="D3987" s="425">
        <v>3.93</v>
      </c>
      <c r="F3987" s="444" t="str">
        <f t="shared" si="62"/>
        <v>87889</v>
      </c>
    </row>
    <row r="3988" spans="1:6" ht="76.5">
      <c r="A3988" s="390">
        <v>87890</v>
      </c>
      <c r="B3988" s="418" t="s">
        <v>9728</v>
      </c>
      <c r="C3988" s="420" t="s">
        <v>82</v>
      </c>
      <c r="D3988" s="423">
        <v>3.92</v>
      </c>
      <c r="F3988" s="444" t="str">
        <f t="shared" si="62"/>
        <v>87890</v>
      </c>
    </row>
    <row r="3989" spans="1:6" ht="63.75">
      <c r="A3989" s="389">
        <v>87891</v>
      </c>
      <c r="B3989" s="419" t="s">
        <v>9729</v>
      </c>
      <c r="C3989" s="421" t="s">
        <v>82</v>
      </c>
      <c r="D3989" s="425">
        <v>8.2799999999999994</v>
      </c>
      <c r="F3989" s="444" t="str">
        <f t="shared" si="62"/>
        <v>87891</v>
      </c>
    </row>
    <row r="3990" spans="1:6" ht="63.75">
      <c r="A3990" s="390">
        <v>87892</v>
      </c>
      <c r="B3990" s="418" t="s">
        <v>9730</v>
      </c>
      <c r="C3990" s="420" t="s">
        <v>82</v>
      </c>
      <c r="D3990" s="423">
        <v>8.08</v>
      </c>
      <c r="F3990" s="444" t="str">
        <f t="shared" si="62"/>
        <v>87892</v>
      </c>
    </row>
    <row r="3991" spans="1:6" ht="63.75">
      <c r="A3991" s="389">
        <v>87893</v>
      </c>
      <c r="B3991" s="419" t="s">
        <v>9731</v>
      </c>
      <c r="C3991" s="421" t="s">
        <v>82</v>
      </c>
      <c r="D3991" s="425">
        <v>4.18</v>
      </c>
      <c r="F3991" s="444" t="str">
        <f t="shared" si="62"/>
        <v>87893</v>
      </c>
    </row>
    <row r="3992" spans="1:6" ht="63.75">
      <c r="A3992" s="390">
        <v>87894</v>
      </c>
      <c r="B3992" s="418" t="s">
        <v>9732</v>
      </c>
      <c r="C3992" s="420" t="s">
        <v>82</v>
      </c>
      <c r="D3992" s="423">
        <v>3.9</v>
      </c>
      <c r="F3992" s="444" t="str">
        <f t="shared" si="62"/>
        <v>87894</v>
      </c>
    </row>
    <row r="3993" spans="1:6" ht="63.75">
      <c r="A3993" s="389">
        <v>87895</v>
      </c>
      <c r="B3993" s="419" t="s">
        <v>9733</v>
      </c>
      <c r="C3993" s="421" t="s">
        <v>82</v>
      </c>
      <c r="D3993" s="425">
        <v>3.91</v>
      </c>
      <c r="F3993" s="444" t="str">
        <f t="shared" si="62"/>
        <v>87895</v>
      </c>
    </row>
    <row r="3994" spans="1:6" ht="76.5">
      <c r="A3994" s="390">
        <v>87899</v>
      </c>
      <c r="B3994" s="418" t="s">
        <v>9734</v>
      </c>
      <c r="C3994" s="420" t="s">
        <v>82</v>
      </c>
      <c r="D3994" s="423">
        <v>4.76</v>
      </c>
      <c r="F3994" s="444" t="str">
        <f t="shared" si="62"/>
        <v>87899</v>
      </c>
    </row>
    <row r="3995" spans="1:6" ht="76.5">
      <c r="A3995" s="389">
        <v>87900</v>
      </c>
      <c r="B3995" s="419" t="s">
        <v>9735</v>
      </c>
      <c r="C3995" s="421" t="s">
        <v>82</v>
      </c>
      <c r="D3995" s="425">
        <v>4.67</v>
      </c>
      <c r="F3995" s="444" t="str">
        <f t="shared" si="62"/>
        <v>87900</v>
      </c>
    </row>
    <row r="3996" spans="1:6" ht="76.5">
      <c r="A3996" s="390">
        <v>87901</v>
      </c>
      <c r="B3996" s="418" t="s">
        <v>9736</v>
      </c>
      <c r="C3996" s="420" t="s">
        <v>82</v>
      </c>
      <c r="D3996" s="423">
        <v>4.66</v>
      </c>
      <c r="F3996" s="444" t="str">
        <f t="shared" si="62"/>
        <v>87901</v>
      </c>
    </row>
    <row r="3997" spans="1:6" ht="63.75">
      <c r="A3997" s="389">
        <v>87902</v>
      </c>
      <c r="B3997" s="419" t="s">
        <v>9737</v>
      </c>
      <c r="C3997" s="421" t="s">
        <v>82</v>
      </c>
      <c r="D3997" s="425">
        <v>9.02</v>
      </c>
      <c r="F3997" s="444" t="str">
        <f t="shared" si="62"/>
        <v>87902</v>
      </c>
    </row>
    <row r="3998" spans="1:6" ht="63.75">
      <c r="A3998" s="390">
        <v>87903</v>
      </c>
      <c r="B3998" s="418" t="s">
        <v>9738</v>
      </c>
      <c r="C3998" s="420" t="s">
        <v>82</v>
      </c>
      <c r="D3998" s="423">
        <v>8.82</v>
      </c>
      <c r="F3998" s="444" t="str">
        <f t="shared" si="62"/>
        <v>87903</v>
      </c>
    </row>
    <row r="3999" spans="1:6" ht="63.75">
      <c r="A3999" s="389">
        <v>87904</v>
      </c>
      <c r="B3999" s="419" t="s">
        <v>9739</v>
      </c>
      <c r="C3999" s="421" t="s">
        <v>82</v>
      </c>
      <c r="D3999" s="425">
        <v>5.41</v>
      </c>
      <c r="F3999" s="444" t="str">
        <f t="shared" si="62"/>
        <v>87904</v>
      </c>
    </row>
    <row r="4000" spans="1:6" ht="63.75">
      <c r="A4000" s="390">
        <v>87905</v>
      </c>
      <c r="B4000" s="418" t="s">
        <v>9740</v>
      </c>
      <c r="C4000" s="420" t="s">
        <v>82</v>
      </c>
      <c r="D4000" s="423">
        <v>5.13</v>
      </c>
      <c r="F4000" s="444" t="str">
        <f t="shared" si="62"/>
        <v>87905</v>
      </c>
    </row>
    <row r="4001" spans="1:6" ht="63.75">
      <c r="A4001" s="389">
        <v>87906</v>
      </c>
      <c r="B4001" s="419" t="s">
        <v>9741</v>
      </c>
      <c r="C4001" s="421" t="s">
        <v>82</v>
      </c>
      <c r="D4001" s="425">
        <v>5.13</v>
      </c>
      <c r="F4001" s="444" t="str">
        <f t="shared" si="62"/>
        <v>87906</v>
      </c>
    </row>
    <row r="4002" spans="1:6" ht="51">
      <c r="A4002" s="390">
        <v>87910</v>
      </c>
      <c r="B4002" s="418" t="s">
        <v>9742</v>
      </c>
      <c r="C4002" s="420" t="s">
        <v>82</v>
      </c>
      <c r="D4002" s="423">
        <v>17.72</v>
      </c>
      <c r="F4002" s="444" t="str">
        <f t="shared" si="62"/>
        <v>87910</v>
      </c>
    </row>
    <row r="4003" spans="1:6" ht="51">
      <c r="A4003" s="389">
        <v>87911</v>
      </c>
      <c r="B4003" s="419" t="s">
        <v>9743</v>
      </c>
      <c r="C4003" s="421" t="s">
        <v>82</v>
      </c>
      <c r="D4003" s="425">
        <v>17.27</v>
      </c>
      <c r="F4003" s="444" t="str">
        <f t="shared" si="62"/>
        <v>87911</v>
      </c>
    </row>
    <row r="4004" spans="1:6">
      <c r="A4004" s="390">
        <v>107</v>
      </c>
      <c r="B4004" s="418" t="s">
        <v>3716</v>
      </c>
      <c r="C4004" s="420"/>
      <c r="D4004" s="423"/>
      <c r="F4004" s="444" t="str">
        <f t="shared" si="62"/>
        <v>107</v>
      </c>
    </row>
    <row r="4005" spans="1:6" ht="51">
      <c r="A4005" s="389">
        <v>5991</v>
      </c>
      <c r="B4005" s="419" t="s">
        <v>12697</v>
      </c>
      <c r="C4005" s="421" t="s">
        <v>82</v>
      </c>
      <c r="D4005" s="425">
        <v>31.84</v>
      </c>
      <c r="F4005" s="444" t="str">
        <f t="shared" si="62"/>
        <v>5991</v>
      </c>
    </row>
    <row r="4006" spans="1:6" ht="38.25">
      <c r="A4006" s="390">
        <v>5997</v>
      </c>
      <c r="B4006" s="418" t="s">
        <v>12698</v>
      </c>
      <c r="C4006" s="420" t="s">
        <v>82</v>
      </c>
      <c r="D4006" s="423">
        <v>30.26</v>
      </c>
      <c r="F4006" s="444" t="str">
        <f t="shared" si="62"/>
        <v>5997</v>
      </c>
    </row>
    <row r="4007" spans="1:6" ht="25.5">
      <c r="A4007" s="389">
        <v>84023</v>
      </c>
      <c r="B4007" s="419" t="s">
        <v>12699</v>
      </c>
      <c r="C4007" s="421" t="s">
        <v>82</v>
      </c>
      <c r="D4007" s="425">
        <v>30.32</v>
      </c>
      <c r="F4007" s="444" t="str">
        <f t="shared" si="62"/>
        <v>84023</v>
      </c>
    </row>
    <row r="4008" spans="1:6" ht="25.5">
      <c r="A4008" s="390">
        <v>84024</v>
      </c>
      <c r="B4008" s="418" t="s">
        <v>12700</v>
      </c>
      <c r="C4008" s="420" t="s">
        <v>82</v>
      </c>
      <c r="D4008" s="423">
        <v>28.32</v>
      </c>
      <c r="F4008" s="444" t="str">
        <f t="shared" si="62"/>
        <v>84024</v>
      </c>
    </row>
    <row r="4009" spans="1:6" ht="25.5">
      <c r="A4009" s="389">
        <v>84026</v>
      </c>
      <c r="B4009" s="419" t="s">
        <v>12701</v>
      </c>
      <c r="C4009" s="421" t="s">
        <v>82</v>
      </c>
      <c r="D4009" s="425">
        <v>35.24</v>
      </c>
      <c r="F4009" s="444" t="str">
        <f t="shared" si="62"/>
        <v>84026</v>
      </c>
    </row>
    <row r="4010" spans="1:6" ht="25.5">
      <c r="A4010" s="390">
        <v>84027</v>
      </c>
      <c r="B4010" s="418" t="s">
        <v>12702</v>
      </c>
      <c r="C4010" s="420" t="s">
        <v>82</v>
      </c>
      <c r="D4010" s="423">
        <v>23.67</v>
      </c>
      <c r="F4010" s="444" t="str">
        <f t="shared" si="62"/>
        <v>84027</v>
      </c>
    </row>
    <row r="4011" spans="1:6" ht="38.25">
      <c r="A4011" s="389">
        <v>84028</v>
      </c>
      <c r="B4011" s="419" t="s">
        <v>9744</v>
      </c>
      <c r="C4011" s="421" t="s">
        <v>82</v>
      </c>
      <c r="D4011" s="425">
        <v>40.020000000000003</v>
      </c>
      <c r="F4011" s="444" t="str">
        <f t="shared" si="62"/>
        <v>84028</v>
      </c>
    </row>
    <row r="4012" spans="1:6" ht="38.25">
      <c r="A4012" s="390">
        <v>84072</v>
      </c>
      <c r="B4012" s="418" t="s">
        <v>9745</v>
      </c>
      <c r="C4012" s="420" t="s">
        <v>82</v>
      </c>
      <c r="D4012" s="423">
        <v>24.01</v>
      </c>
      <c r="F4012" s="444" t="str">
        <f t="shared" si="62"/>
        <v>84072</v>
      </c>
    </row>
    <row r="4013" spans="1:6" ht="38.25">
      <c r="A4013" s="389">
        <v>87411</v>
      </c>
      <c r="B4013" s="419" t="s">
        <v>9746</v>
      </c>
      <c r="C4013" s="421" t="s">
        <v>82</v>
      </c>
      <c r="D4013" s="425">
        <v>8.94</v>
      </c>
      <c r="F4013" s="444" t="str">
        <f t="shared" si="62"/>
        <v>87411</v>
      </c>
    </row>
    <row r="4014" spans="1:6" ht="38.25">
      <c r="A4014" s="390">
        <v>87412</v>
      </c>
      <c r="B4014" s="418" t="s">
        <v>9747</v>
      </c>
      <c r="C4014" s="420" t="s">
        <v>82</v>
      </c>
      <c r="D4014" s="423">
        <v>12.72</v>
      </c>
      <c r="F4014" s="444" t="str">
        <f t="shared" si="62"/>
        <v>87412</v>
      </c>
    </row>
    <row r="4015" spans="1:6" ht="38.25">
      <c r="A4015" s="389">
        <v>87413</v>
      </c>
      <c r="B4015" s="419" t="s">
        <v>9748</v>
      </c>
      <c r="C4015" s="421" t="s">
        <v>82</v>
      </c>
      <c r="D4015" s="425">
        <v>14.87</v>
      </c>
      <c r="F4015" s="444" t="str">
        <f t="shared" si="62"/>
        <v>87413</v>
      </c>
    </row>
    <row r="4016" spans="1:6" ht="38.25">
      <c r="A4016" s="390">
        <v>87414</v>
      </c>
      <c r="B4016" s="418" t="s">
        <v>9749</v>
      </c>
      <c r="C4016" s="420" t="s">
        <v>82</v>
      </c>
      <c r="D4016" s="423">
        <v>13.3</v>
      </c>
      <c r="F4016" s="444" t="str">
        <f t="shared" si="62"/>
        <v>87414</v>
      </c>
    </row>
    <row r="4017" spans="1:6" ht="38.25">
      <c r="A4017" s="389">
        <v>87415</v>
      </c>
      <c r="B4017" s="419" t="s">
        <v>9750</v>
      </c>
      <c r="C4017" s="421" t="s">
        <v>82</v>
      </c>
      <c r="D4017" s="425">
        <v>16.97</v>
      </c>
      <c r="F4017" s="444" t="str">
        <f t="shared" si="62"/>
        <v>87415</v>
      </c>
    </row>
    <row r="4018" spans="1:6" ht="38.25">
      <c r="A4018" s="390">
        <v>87416</v>
      </c>
      <c r="B4018" s="418" t="s">
        <v>9751</v>
      </c>
      <c r="C4018" s="420" t="s">
        <v>82</v>
      </c>
      <c r="D4018" s="423">
        <v>19.260000000000002</v>
      </c>
      <c r="F4018" s="444" t="str">
        <f t="shared" si="62"/>
        <v>87416</v>
      </c>
    </row>
    <row r="4019" spans="1:6" ht="38.25">
      <c r="A4019" s="389">
        <v>87417</v>
      </c>
      <c r="B4019" s="419" t="s">
        <v>9752</v>
      </c>
      <c r="C4019" s="421" t="s">
        <v>82</v>
      </c>
      <c r="D4019" s="425">
        <v>9.4700000000000006</v>
      </c>
      <c r="F4019" s="444" t="str">
        <f t="shared" si="62"/>
        <v>87417</v>
      </c>
    </row>
    <row r="4020" spans="1:6" ht="38.25">
      <c r="A4020" s="390">
        <v>87418</v>
      </c>
      <c r="B4020" s="418" t="s">
        <v>9753</v>
      </c>
      <c r="C4020" s="420" t="s">
        <v>82</v>
      </c>
      <c r="D4020" s="423">
        <v>9.75</v>
      </c>
      <c r="F4020" s="444" t="str">
        <f t="shared" si="62"/>
        <v>87418</v>
      </c>
    </row>
    <row r="4021" spans="1:6" ht="38.25">
      <c r="A4021" s="389">
        <v>87419</v>
      </c>
      <c r="B4021" s="419" t="s">
        <v>9754</v>
      </c>
      <c r="C4021" s="421" t="s">
        <v>82</v>
      </c>
      <c r="D4021" s="425">
        <v>10.56</v>
      </c>
      <c r="F4021" s="444" t="str">
        <f t="shared" si="62"/>
        <v>87419</v>
      </c>
    </row>
    <row r="4022" spans="1:6" ht="38.25">
      <c r="A4022" s="390">
        <v>87420</v>
      </c>
      <c r="B4022" s="418" t="s">
        <v>9755</v>
      </c>
      <c r="C4022" s="420" t="s">
        <v>82</v>
      </c>
      <c r="D4022" s="423">
        <v>14.25</v>
      </c>
      <c r="F4022" s="444" t="str">
        <f t="shared" si="62"/>
        <v>87420</v>
      </c>
    </row>
    <row r="4023" spans="1:6" ht="38.25">
      <c r="A4023" s="389">
        <v>87421</v>
      </c>
      <c r="B4023" s="419" t="s">
        <v>9756</v>
      </c>
      <c r="C4023" s="421" t="s">
        <v>82</v>
      </c>
      <c r="D4023" s="425">
        <v>14.53</v>
      </c>
      <c r="F4023" s="444" t="str">
        <f t="shared" si="62"/>
        <v>87421</v>
      </c>
    </row>
    <row r="4024" spans="1:6" ht="38.25">
      <c r="A4024" s="390">
        <v>87422</v>
      </c>
      <c r="B4024" s="418" t="s">
        <v>9757</v>
      </c>
      <c r="C4024" s="420" t="s">
        <v>82</v>
      </c>
      <c r="D4024" s="423">
        <v>15.34</v>
      </c>
      <c r="F4024" s="444" t="str">
        <f t="shared" si="62"/>
        <v>87422</v>
      </c>
    </row>
    <row r="4025" spans="1:6" ht="38.25">
      <c r="A4025" s="389">
        <v>87423</v>
      </c>
      <c r="B4025" s="419" t="s">
        <v>9758</v>
      </c>
      <c r="C4025" s="421" t="s">
        <v>82</v>
      </c>
      <c r="D4025" s="425">
        <v>18.84</v>
      </c>
      <c r="F4025" s="444" t="str">
        <f t="shared" si="62"/>
        <v>87423</v>
      </c>
    </row>
    <row r="4026" spans="1:6" ht="38.25">
      <c r="A4026" s="390">
        <v>87424</v>
      </c>
      <c r="B4026" s="418" t="s">
        <v>9759</v>
      </c>
      <c r="C4026" s="420" t="s">
        <v>82</v>
      </c>
      <c r="D4026" s="423">
        <v>19.260000000000002</v>
      </c>
      <c r="F4026" s="444" t="str">
        <f t="shared" si="62"/>
        <v>87424</v>
      </c>
    </row>
    <row r="4027" spans="1:6" ht="38.25">
      <c r="A4027" s="389">
        <v>87425</v>
      </c>
      <c r="B4027" s="419" t="s">
        <v>9760</v>
      </c>
      <c r="C4027" s="421" t="s">
        <v>82</v>
      </c>
      <c r="D4027" s="425">
        <v>19.93</v>
      </c>
      <c r="F4027" s="444" t="str">
        <f t="shared" si="62"/>
        <v>87425</v>
      </c>
    </row>
    <row r="4028" spans="1:6" ht="38.25">
      <c r="A4028" s="390">
        <v>87426</v>
      </c>
      <c r="B4028" s="418" t="s">
        <v>9761</v>
      </c>
      <c r="C4028" s="420" t="s">
        <v>82</v>
      </c>
      <c r="D4028" s="423">
        <v>22.17</v>
      </c>
      <c r="F4028" s="444" t="str">
        <f t="shared" si="62"/>
        <v>87426</v>
      </c>
    </row>
    <row r="4029" spans="1:6" ht="38.25">
      <c r="A4029" s="389">
        <v>87427</v>
      </c>
      <c r="B4029" s="419" t="s">
        <v>9762</v>
      </c>
      <c r="C4029" s="421" t="s">
        <v>82</v>
      </c>
      <c r="D4029" s="425">
        <v>22.59</v>
      </c>
      <c r="F4029" s="444" t="str">
        <f t="shared" si="62"/>
        <v>87427</v>
      </c>
    </row>
    <row r="4030" spans="1:6" ht="38.25">
      <c r="A4030" s="390">
        <v>87428</v>
      </c>
      <c r="B4030" s="418" t="s">
        <v>9763</v>
      </c>
      <c r="C4030" s="420" t="s">
        <v>82</v>
      </c>
      <c r="D4030" s="423">
        <v>23.26</v>
      </c>
      <c r="F4030" s="444" t="str">
        <f t="shared" si="62"/>
        <v>87428</v>
      </c>
    </row>
    <row r="4031" spans="1:6" ht="51">
      <c r="A4031" s="389">
        <v>87429</v>
      </c>
      <c r="B4031" s="419" t="s">
        <v>12703</v>
      </c>
      <c r="C4031" s="421" t="s">
        <v>82</v>
      </c>
      <c r="D4031" s="425">
        <v>11.82</v>
      </c>
      <c r="F4031" s="444" t="str">
        <f t="shared" si="62"/>
        <v>87429</v>
      </c>
    </row>
    <row r="4032" spans="1:6" ht="51">
      <c r="A4032" s="390">
        <v>87430</v>
      </c>
      <c r="B4032" s="418" t="s">
        <v>12704</v>
      </c>
      <c r="C4032" s="420" t="s">
        <v>82</v>
      </c>
      <c r="D4032" s="423">
        <v>12.1</v>
      </c>
      <c r="F4032" s="444" t="str">
        <f t="shared" si="62"/>
        <v>87430</v>
      </c>
    </row>
    <row r="4033" spans="1:6" ht="51">
      <c r="A4033" s="389">
        <v>87431</v>
      </c>
      <c r="B4033" s="419" t="s">
        <v>12705</v>
      </c>
      <c r="C4033" s="421" t="s">
        <v>82</v>
      </c>
      <c r="D4033" s="425">
        <v>12.24</v>
      </c>
      <c r="F4033" s="444" t="str">
        <f t="shared" si="62"/>
        <v>87431</v>
      </c>
    </row>
    <row r="4034" spans="1:6" ht="51">
      <c r="A4034" s="390">
        <v>87432</v>
      </c>
      <c r="B4034" s="418" t="s">
        <v>12706</v>
      </c>
      <c r="C4034" s="420" t="s">
        <v>82</v>
      </c>
      <c r="D4034" s="423">
        <v>17.46</v>
      </c>
      <c r="F4034" s="444" t="str">
        <f t="shared" si="62"/>
        <v>87432</v>
      </c>
    </row>
    <row r="4035" spans="1:6" ht="51">
      <c r="A4035" s="389">
        <v>87433</v>
      </c>
      <c r="B4035" s="419" t="s">
        <v>12707</v>
      </c>
      <c r="C4035" s="421" t="s">
        <v>82</v>
      </c>
      <c r="D4035" s="425">
        <v>18.02</v>
      </c>
      <c r="F4035" s="444" t="str">
        <f t="shared" si="62"/>
        <v>87433</v>
      </c>
    </row>
    <row r="4036" spans="1:6" ht="51">
      <c r="A4036" s="390">
        <v>87434</v>
      </c>
      <c r="B4036" s="418" t="s">
        <v>12708</v>
      </c>
      <c r="C4036" s="420" t="s">
        <v>82</v>
      </c>
      <c r="D4036" s="423">
        <v>18.41</v>
      </c>
      <c r="F4036" s="444" t="str">
        <f t="shared" si="62"/>
        <v>87434</v>
      </c>
    </row>
    <row r="4037" spans="1:6" ht="51">
      <c r="A4037" s="389">
        <v>87435</v>
      </c>
      <c r="B4037" s="419" t="s">
        <v>12709</v>
      </c>
      <c r="C4037" s="421" t="s">
        <v>82</v>
      </c>
      <c r="D4037" s="425">
        <v>19.22</v>
      </c>
      <c r="F4037" s="444" t="str">
        <f t="shared" si="62"/>
        <v>87435</v>
      </c>
    </row>
    <row r="4038" spans="1:6" ht="51">
      <c r="A4038" s="390">
        <v>87436</v>
      </c>
      <c r="B4038" s="418" t="s">
        <v>12710</v>
      </c>
      <c r="C4038" s="420" t="s">
        <v>82</v>
      </c>
      <c r="D4038" s="423">
        <v>20.170000000000002</v>
      </c>
      <c r="F4038" s="444" t="str">
        <f t="shared" ref="F4038:F4101" si="63">TRIM(A4038)</f>
        <v>87436</v>
      </c>
    </row>
    <row r="4039" spans="1:6" ht="51">
      <c r="A4039" s="389">
        <v>87437</v>
      </c>
      <c r="B4039" s="419" t="s">
        <v>12711</v>
      </c>
      <c r="C4039" s="421" t="s">
        <v>82</v>
      </c>
      <c r="D4039" s="425">
        <v>20.84</v>
      </c>
      <c r="F4039" s="444" t="str">
        <f t="shared" si="63"/>
        <v>87437</v>
      </c>
    </row>
    <row r="4040" spans="1:6" ht="51">
      <c r="A4040" s="390">
        <v>87438</v>
      </c>
      <c r="B4040" s="418" t="s">
        <v>12712</v>
      </c>
      <c r="C4040" s="420" t="s">
        <v>82</v>
      </c>
      <c r="D4040" s="423">
        <v>23.89</v>
      </c>
      <c r="F4040" s="444" t="str">
        <f t="shared" si="63"/>
        <v>87438</v>
      </c>
    </row>
    <row r="4041" spans="1:6" ht="51">
      <c r="A4041" s="389">
        <v>87439</v>
      </c>
      <c r="B4041" s="419" t="s">
        <v>12713</v>
      </c>
      <c r="C4041" s="421" t="s">
        <v>82</v>
      </c>
      <c r="D4041" s="425">
        <v>25.09</v>
      </c>
      <c r="F4041" s="444" t="str">
        <f t="shared" si="63"/>
        <v>87439</v>
      </c>
    </row>
    <row r="4042" spans="1:6" ht="51">
      <c r="A4042" s="390">
        <v>87440</v>
      </c>
      <c r="B4042" s="418" t="s">
        <v>12714</v>
      </c>
      <c r="C4042" s="420" t="s">
        <v>82</v>
      </c>
      <c r="D4042" s="423">
        <v>25.65</v>
      </c>
      <c r="F4042" s="444" t="str">
        <f t="shared" si="63"/>
        <v>87440</v>
      </c>
    </row>
    <row r="4043" spans="1:6" ht="76.5">
      <c r="A4043" s="389">
        <v>87527</v>
      </c>
      <c r="B4043" s="419" t="s">
        <v>12715</v>
      </c>
      <c r="C4043" s="421" t="s">
        <v>82</v>
      </c>
      <c r="D4043" s="425">
        <v>23.32</v>
      </c>
      <c r="F4043" s="444" t="str">
        <f t="shared" si="63"/>
        <v>87527</v>
      </c>
    </row>
    <row r="4044" spans="1:6" ht="76.5">
      <c r="A4044" s="390">
        <v>87528</v>
      </c>
      <c r="B4044" s="418" t="s">
        <v>9764</v>
      </c>
      <c r="C4044" s="420" t="s">
        <v>82</v>
      </c>
      <c r="D4044" s="423">
        <v>25.72</v>
      </c>
      <c r="F4044" s="444" t="str">
        <f t="shared" si="63"/>
        <v>87528</v>
      </c>
    </row>
    <row r="4045" spans="1:6" ht="76.5">
      <c r="A4045" s="389">
        <v>87529</v>
      </c>
      <c r="B4045" s="419" t="s">
        <v>9765</v>
      </c>
      <c r="C4045" s="421" t="s">
        <v>82</v>
      </c>
      <c r="D4045" s="425">
        <v>21.18</v>
      </c>
      <c r="F4045" s="444" t="str">
        <f t="shared" si="63"/>
        <v>87529</v>
      </c>
    </row>
    <row r="4046" spans="1:6" ht="63.75">
      <c r="A4046" s="390">
        <v>87530</v>
      </c>
      <c r="B4046" s="418" t="s">
        <v>9766</v>
      </c>
      <c r="C4046" s="420" t="s">
        <v>82</v>
      </c>
      <c r="D4046" s="423">
        <v>23.59</v>
      </c>
      <c r="F4046" s="444" t="str">
        <f t="shared" si="63"/>
        <v>87530</v>
      </c>
    </row>
    <row r="4047" spans="1:6" ht="76.5">
      <c r="A4047" s="389">
        <v>87531</v>
      </c>
      <c r="B4047" s="419" t="s">
        <v>9767</v>
      </c>
      <c r="C4047" s="421" t="s">
        <v>82</v>
      </c>
      <c r="D4047" s="425">
        <v>20.43</v>
      </c>
      <c r="F4047" s="444" t="str">
        <f t="shared" si="63"/>
        <v>87531</v>
      </c>
    </row>
    <row r="4048" spans="1:6" ht="76.5">
      <c r="A4048" s="390">
        <v>87532</v>
      </c>
      <c r="B4048" s="418" t="s">
        <v>9768</v>
      </c>
      <c r="C4048" s="420" t="s">
        <v>82</v>
      </c>
      <c r="D4048" s="423">
        <v>22.83</v>
      </c>
      <c r="F4048" s="444" t="str">
        <f t="shared" si="63"/>
        <v>87532</v>
      </c>
    </row>
    <row r="4049" spans="1:6" ht="76.5">
      <c r="A4049" s="389">
        <v>87533</v>
      </c>
      <c r="B4049" s="419" t="s">
        <v>9769</v>
      </c>
      <c r="C4049" s="421" t="s">
        <v>82</v>
      </c>
      <c r="D4049" s="425">
        <v>20.03</v>
      </c>
      <c r="F4049" s="444" t="str">
        <f t="shared" si="63"/>
        <v>87533</v>
      </c>
    </row>
    <row r="4050" spans="1:6" ht="63.75">
      <c r="A4050" s="390">
        <v>87534</v>
      </c>
      <c r="B4050" s="418" t="s">
        <v>9770</v>
      </c>
      <c r="C4050" s="420" t="s">
        <v>82</v>
      </c>
      <c r="D4050" s="423">
        <v>22.43</v>
      </c>
      <c r="F4050" s="444" t="str">
        <f t="shared" si="63"/>
        <v>87534</v>
      </c>
    </row>
    <row r="4051" spans="1:6" ht="76.5">
      <c r="A4051" s="389">
        <v>87535</v>
      </c>
      <c r="B4051" s="419" t="s">
        <v>9771</v>
      </c>
      <c r="C4051" s="421" t="s">
        <v>82</v>
      </c>
      <c r="D4051" s="425">
        <v>18.29</v>
      </c>
      <c r="F4051" s="444" t="str">
        <f t="shared" si="63"/>
        <v>87535</v>
      </c>
    </row>
    <row r="4052" spans="1:6" ht="76.5">
      <c r="A4052" s="390">
        <v>87536</v>
      </c>
      <c r="B4052" s="418" t="s">
        <v>9772</v>
      </c>
      <c r="C4052" s="420" t="s">
        <v>82</v>
      </c>
      <c r="D4052" s="423">
        <v>20.7</v>
      </c>
      <c r="F4052" s="444" t="str">
        <f t="shared" si="63"/>
        <v>87536</v>
      </c>
    </row>
    <row r="4053" spans="1:6" ht="76.5">
      <c r="A4053" s="389">
        <v>87537</v>
      </c>
      <c r="B4053" s="419" t="s">
        <v>12716</v>
      </c>
      <c r="C4053" s="421" t="s">
        <v>82</v>
      </c>
      <c r="D4053" s="425">
        <v>42.93</v>
      </c>
      <c r="F4053" s="444" t="str">
        <f t="shared" si="63"/>
        <v>87537</v>
      </c>
    </row>
    <row r="4054" spans="1:6" ht="76.5">
      <c r="A4054" s="390">
        <v>87538</v>
      </c>
      <c r="B4054" s="418" t="s">
        <v>12717</v>
      </c>
      <c r="C4054" s="420" t="s">
        <v>82</v>
      </c>
      <c r="D4054" s="423">
        <v>41.09</v>
      </c>
      <c r="F4054" s="444" t="str">
        <f t="shared" si="63"/>
        <v>87538</v>
      </c>
    </row>
    <row r="4055" spans="1:6" ht="76.5">
      <c r="A4055" s="389">
        <v>87539</v>
      </c>
      <c r="B4055" s="419" t="s">
        <v>12718</v>
      </c>
      <c r="C4055" s="421" t="s">
        <v>82</v>
      </c>
      <c r="D4055" s="425">
        <v>40.43</v>
      </c>
      <c r="F4055" s="444" t="str">
        <f t="shared" si="63"/>
        <v>87539</v>
      </c>
    </row>
    <row r="4056" spans="1:6" ht="76.5">
      <c r="A4056" s="390">
        <v>87540</v>
      </c>
      <c r="B4056" s="418" t="s">
        <v>12719</v>
      </c>
      <c r="C4056" s="420" t="s">
        <v>82</v>
      </c>
      <c r="D4056" s="423">
        <v>40.090000000000003</v>
      </c>
      <c r="F4056" s="444" t="str">
        <f t="shared" si="63"/>
        <v>87540</v>
      </c>
    </row>
    <row r="4057" spans="1:6" ht="76.5">
      <c r="A4057" s="389">
        <v>87541</v>
      </c>
      <c r="B4057" s="419" t="s">
        <v>12720</v>
      </c>
      <c r="C4057" s="421" t="s">
        <v>82</v>
      </c>
      <c r="D4057" s="425">
        <v>38.590000000000003</v>
      </c>
      <c r="F4057" s="444" t="str">
        <f t="shared" si="63"/>
        <v>87541</v>
      </c>
    </row>
    <row r="4058" spans="1:6" ht="76.5">
      <c r="A4058" s="390">
        <v>87542</v>
      </c>
      <c r="B4058" s="418" t="s">
        <v>12721</v>
      </c>
      <c r="C4058" s="420" t="s">
        <v>82</v>
      </c>
      <c r="D4058" s="423">
        <v>14.71</v>
      </c>
      <c r="F4058" s="444" t="str">
        <f t="shared" si="63"/>
        <v>87542</v>
      </c>
    </row>
    <row r="4059" spans="1:6" ht="76.5">
      <c r="A4059" s="389">
        <v>87543</v>
      </c>
      <c r="B4059" s="419" t="s">
        <v>12722</v>
      </c>
      <c r="C4059" s="421" t="s">
        <v>82</v>
      </c>
      <c r="D4059" s="425">
        <v>13.53</v>
      </c>
      <c r="F4059" s="444" t="str">
        <f t="shared" si="63"/>
        <v>87543</v>
      </c>
    </row>
    <row r="4060" spans="1:6" ht="76.5">
      <c r="A4060" s="390">
        <v>87544</v>
      </c>
      <c r="B4060" s="418" t="s">
        <v>12723</v>
      </c>
      <c r="C4060" s="420" t="s">
        <v>82</v>
      </c>
      <c r="D4060" s="423">
        <v>12.87</v>
      </c>
      <c r="F4060" s="444" t="str">
        <f t="shared" si="63"/>
        <v>87544</v>
      </c>
    </row>
    <row r="4061" spans="1:6" ht="76.5">
      <c r="A4061" s="389">
        <v>87545</v>
      </c>
      <c r="B4061" s="419" t="s">
        <v>12724</v>
      </c>
      <c r="C4061" s="421" t="s">
        <v>82</v>
      </c>
      <c r="D4061" s="425">
        <v>15.75</v>
      </c>
      <c r="F4061" s="444" t="str">
        <f t="shared" si="63"/>
        <v>87545</v>
      </c>
    </row>
    <row r="4062" spans="1:6" ht="76.5">
      <c r="A4062" s="390">
        <v>87546</v>
      </c>
      <c r="B4062" s="418" t="s">
        <v>9773</v>
      </c>
      <c r="C4062" s="420" t="s">
        <v>82</v>
      </c>
      <c r="D4062" s="423">
        <v>17.11</v>
      </c>
      <c r="F4062" s="444" t="str">
        <f t="shared" si="63"/>
        <v>87546</v>
      </c>
    </row>
    <row r="4063" spans="1:6" ht="76.5">
      <c r="A4063" s="389">
        <v>87547</v>
      </c>
      <c r="B4063" s="419" t="s">
        <v>9774</v>
      </c>
      <c r="C4063" s="421" t="s">
        <v>82</v>
      </c>
      <c r="D4063" s="425">
        <v>13.63</v>
      </c>
      <c r="F4063" s="444" t="str">
        <f t="shared" si="63"/>
        <v>87547</v>
      </c>
    </row>
    <row r="4064" spans="1:6" ht="63.75">
      <c r="A4064" s="390">
        <v>87548</v>
      </c>
      <c r="B4064" s="418" t="s">
        <v>9775</v>
      </c>
      <c r="C4064" s="420" t="s">
        <v>82</v>
      </c>
      <c r="D4064" s="423">
        <v>14.99</v>
      </c>
      <c r="F4064" s="444" t="str">
        <f t="shared" si="63"/>
        <v>87548</v>
      </c>
    </row>
    <row r="4065" spans="1:6" ht="76.5">
      <c r="A4065" s="389">
        <v>87549</v>
      </c>
      <c r="B4065" s="419" t="s">
        <v>9776</v>
      </c>
      <c r="C4065" s="421" t="s">
        <v>82</v>
      </c>
      <c r="D4065" s="425">
        <v>12.86</v>
      </c>
      <c r="F4065" s="444" t="str">
        <f t="shared" si="63"/>
        <v>87549</v>
      </c>
    </row>
    <row r="4066" spans="1:6" ht="76.5">
      <c r="A4066" s="390">
        <v>87550</v>
      </c>
      <c r="B4066" s="418" t="s">
        <v>9777</v>
      </c>
      <c r="C4066" s="420" t="s">
        <v>82</v>
      </c>
      <c r="D4066" s="423">
        <v>14.22</v>
      </c>
      <c r="F4066" s="444" t="str">
        <f t="shared" si="63"/>
        <v>87550</v>
      </c>
    </row>
    <row r="4067" spans="1:6" ht="76.5">
      <c r="A4067" s="389">
        <v>87551</v>
      </c>
      <c r="B4067" s="419" t="s">
        <v>9778</v>
      </c>
      <c r="C4067" s="421" t="s">
        <v>82</v>
      </c>
      <c r="D4067" s="425">
        <v>12.48</v>
      </c>
      <c r="F4067" s="444" t="str">
        <f t="shared" si="63"/>
        <v>87551</v>
      </c>
    </row>
    <row r="4068" spans="1:6" ht="63.75">
      <c r="A4068" s="390">
        <v>87552</v>
      </c>
      <c r="B4068" s="418" t="s">
        <v>9779</v>
      </c>
      <c r="C4068" s="420" t="s">
        <v>82</v>
      </c>
      <c r="D4068" s="423">
        <v>13.84</v>
      </c>
      <c r="F4068" s="444" t="str">
        <f t="shared" si="63"/>
        <v>87552</v>
      </c>
    </row>
    <row r="4069" spans="1:6" ht="76.5">
      <c r="A4069" s="389">
        <v>87553</v>
      </c>
      <c r="B4069" s="419" t="s">
        <v>9780</v>
      </c>
      <c r="C4069" s="421" t="s">
        <v>82</v>
      </c>
      <c r="D4069" s="425">
        <v>10.73</v>
      </c>
      <c r="F4069" s="444" t="str">
        <f t="shared" si="63"/>
        <v>87553</v>
      </c>
    </row>
    <row r="4070" spans="1:6" ht="76.5">
      <c r="A4070" s="390">
        <v>87554</v>
      </c>
      <c r="B4070" s="418" t="s">
        <v>9781</v>
      </c>
      <c r="C4070" s="420" t="s">
        <v>82</v>
      </c>
      <c r="D4070" s="423">
        <v>12.09</v>
      </c>
      <c r="F4070" s="444" t="str">
        <f t="shared" si="63"/>
        <v>87554</v>
      </c>
    </row>
    <row r="4071" spans="1:6" ht="76.5">
      <c r="A4071" s="389">
        <v>87555</v>
      </c>
      <c r="B4071" s="419" t="s">
        <v>12725</v>
      </c>
      <c r="C4071" s="421" t="s">
        <v>82</v>
      </c>
      <c r="D4071" s="425">
        <v>26.22</v>
      </c>
      <c r="F4071" s="444" t="str">
        <f t="shared" si="63"/>
        <v>87555</v>
      </c>
    </row>
    <row r="4072" spans="1:6" ht="76.5">
      <c r="A4072" s="390">
        <v>87556</v>
      </c>
      <c r="B4072" s="418" t="s">
        <v>12726</v>
      </c>
      <c r="C4072" s="420" t="s">
        <v>82</v>
      </c>
      <c r="D4072" s="423">
        <v>24.39</v>
      </c>
      <c r="F4072" s="444" t="str">
        <f t="shared" si="63"/>
        <v>87556</v>
      </c>
    </row>
    <row r="4073" spans="1:6" ht="76.5">
      <c r="A4073" s="389">
        <v>87557</v>
      </c>
      <c r="B4073" s="419" t="s">
        <v>12727</v>
      </c>
      <c r="C4073" s="421" t="s">
        <v>82</v>
      </c>
      <c r="D4073" s="425">
        <v>23.72</v>
      </c>
      <c r="F4073" s="444" t="str">
        <f t="shared" si="63"/>
        <v>87557</v>
      </c>
    </row>
    <row r="4074" spans="1:6" ht="76.5">
      <c r="A4074" s="390">
        <v>87558</v>
      </c>
      <c r="B4074" s="418" t="s">
        <v>12728</v>
      </c>
      <c r="C4074" s="420" t="s">
        <v>82</v>
      </c>
      <c r="D4074" s="423">
        <v>23.38</v>
      </c>
      <c r="F4074" s="444" t="str">
        <f t="shared" si="63"/>
        <v>87558</v>
      </c>
    </row>
    <row r="4075" spans="1:6" ht="76.5">
      <c r="A4075" s="389">
        <v>87559</v>
      </c>
      <c r="B4075" s="419" t="s">
        <v>12729</v>
      </c>
      <c r="C4075" s="421" t="s">
        <v>82</v>
      </c>
      <c r="D4075" s="425">
        <v>21.88</v>
      </c>
      <c r="F4075" s="444" t="str">
        <f t="shared" si="63"/>
        <v>87559</v>
      </c>
    </row>
    <row r="4076" spans="1:6" ht="76.5">
      <c r="A4076" s="390">
        <v>87560</v>
      </c>
      <c r="B4076" s="418" t="s">
        <v>12730</v>
      </c>
      <c r="C4076" s="420" t="s">
        <v>82</v>
      </c>
      <c r="D4076" s="423">
        <v>25.06</v>
      </c>
      <c r="F4076" s="444" t="str">
        <f t="shared" si="63"/>
        <v>87560</v>
      </c>
    </row>
    <row r="4077" spans="1:6" ht="76.5">
      <c r="A4077" s="389">
        <v>87561</v>
      </c>
      <c r="B4077" s="419" t="s">
        <v>12731</v>
      </c>
      <c r="C4077" s="421" t="s">
        <v>82</v>
      </c>
      <c r="D4077" s="425">
        <v>23.89</v>
      </c>
      <c r="F4077" s="444" t="str">
        <f t="shared" si="63"/>
        <v>87561</v>
      </c>
    </row>
    <row r="4078" spans="1:6" ht="76.5">
      <c r="A4078" s="390">
        <v>87562</v>
      </c>
      <c r="B4078" s="418" t="s">
        <v>12732</v>
      </c>
      <c r="C4078" s="420" t="s">
        <v>82</v>
      </c>
      <c r="D4078" s="423">
        <v>23.22</v>
      </c>
      <c r="F4078" s="444" t="str">
        <f t="shared" si="63"/>
        <v>87562</v>
      </c>
    </row>
    <row r="4079" spans="1:6" ht="51">
      <c r="A4079" s="389">
        <v>87775</v>
      </c>
      <c r="B4079" s="419" t="s">
        <v>9782</v>
      </c>
      <c r="C4079" s="421" t="s">
        <v>82</v>
      </c>
      <c r="D4079" s="425">
        <v>32.049999999999997</v>
      </c>
      <c r="F4079" s="444" t="str">
        <f t="shared" si="63"/>
        <v>87775</v>
      </c>
    </row>
    <row r="4080" spans="1:6" ht="63.75">
      <c r="A4080" s="390">
        <v>87776</v>
      </c>
      <c r="B4080" s="418" t="s">
        <v>9783</v>
      </c>
      <c r="C4080" s="420" t="s">
        <v>82</v>
      </c>
      <c r="D4080" s="423">
        <v>31.91</v>
      </c>
      <c r="F4080" s="444" t="str">
        <f t="shared" si="63"/>
        <v>87776</v>
      </c>
    </row>
    <row r="4081" spans="1:6" ht="51">
      <c r="A4081" s="389">
        <v>87777</v>
      </c>
      <c r="B4081" s="419" t="s">
        <v>9784</v>
      </c>
      <c r="C4081" s="421" t="s">
        <v>82</v>
      </c>
      <c r="D4081" s="425">
        <v>34.06</v>
      </c>
      <c r="F4081" s="444" t="str">
        <f t="shared" si="63"/>
        <v>87777</v>
      </c>
    </row>
    <row r="4082" spans="1:6" ht="76.5">
      <c r="A4082" s="390">
        <v>87778</v>
      </c>
      <c r="B4082" s="418" t="s">
        <v>12733</v>
      </c>
      <c r="C4082" s="420" t="s">
        <v>82</v>
      </c>
      <c r="D4082" s="423">
        <v>46.85</v>
      </c>
      <c r="F4082" s="444" t="str">
        <f t="shared" si="63"/>
        <v>87778</v>
      </c>
    </row>
    <row r="4083" spans="1:6" ht="51">
      <c r="A4083" s="389">
        <v>87779</v>
      </c>
      <c r="B4083" s="419" t="s">
        <v>9785</v>
      </c>
      <c r="C4083" s="421" t="s">
        <v>82</v>
      </c>
      <c r="D4083" s="425">
        <v>37.61</v>
      </c>
      <c r="F4083" s="444" t="str">
        <f t="shared" si="63"/>
        <v>87779</v>
      </c>
    </row>
    <row r="4084" spans="1:6" ht="63.75">
      <c r="A4084" s="390">
        <v>87780</v>
      </c>
      <c r="B4084" s="418" t="s">
        <v>9786</v>
      </c>
      <c r="C4084" s="420" t="s">
        <v>82</v>
      </c>
      <c r="D4084" s="423">
        <v>37.42</v>
      </c>
      <c r="F4084" s="444" t="str">
        <f t="shared" si="63"/>
        <v>87780</v>
      </c>
    </row>
    <row r="4085" spans="1:6" ht="51">
      <c r="A4085" s="389">
        <v>87781</v>
      </c>
      <c r="B4085" s="419" t="s">
        <v>9787</v>
      </c>
      <c r="C4085" s="421" t="s">
        <v>82</v>
      </c>
      <c r="D4085" s="425">
        <v>40.299999999999997</v>
      </c>
      <c r="F4085" s="444" t="str">
        <f t="shared" si="63"/>
        <v>87781</v>
      </c>
    </row>
    <row r="4086" spans="1:6" ht="76.5">
      <c r="A4086" s="390">
        <v>87783</v>
      </c>
      <c r="B4086" s="418" t="s">
        <v>12734</v>
      </c>
      <c r="C4086" s="420" t="s">
        <v>82</v>
      </c>
      <c r="D4086" s="423">
        <v>58.61</v>
      </c>
      <c r="F4086" s="444" t="str">
        <f t="shared" si="63"/>
        <v>87783</v>
      </c>
    </row>
    <row r="4087" spans="1:6" ht="51">
      <c r="A4087" s="389">
        <v>87784</v>
      </c>
      <c r="B4087" s="419" t="s">
        <v>9788</v>
      </c>
      <c r="C4087" s="421" t="s">
        <v>82</v>
      </c>
      <c r="D4087" s="425">
        <v>43.16</v>
      </c>
      <c r="F4087" s="444" t="str">
        <f t="shared" si="63"/>
        <v>87784</v>
      </c>
    </row>
    <row r="4088" spans="1:6" ht="63.75">
      <c r="A4088" s="390">
        <v>87785</v>
      </c>
      <c r="B4088" s="418" t="s">
        <v>9789</v>
      </c>
      <c r="C4088" s="420" t="s">
        <v>82</v>
      </c>
      <c r="D4088" s="423">
        <v>42.93</v>
      </c>
      <c r="F4088" s="444" t="str">
        <f t="shared" si="63"/>
        <v>87785</v>
      </c>
    </row>
    <row r="4089" spans="1:6" ht="51">
      <c r="A4089" s="389">
        <v>87786</v>
      </c>
      <c r="B4089" s="419" t="s">
        <v>9790</v>
      </c>
      <c r="C4089" s="421" t="s">
        <v>82</v>
      </c>
      <c r="D4089" s="425">
        <v>46.54</v>
      </c>
      <c r="F4089" s="444" t="str">
        <f t="shared" si="63"/>
        <v>87786</v>
      </c>
    </row>
    <row r="4090" spans="1:6" ht="76.5">
      <c r="A4090" s="390">
        <v>87787</v>
      </c>
      <c r="B4090" s="418" t="s">
        <v>12735</v>
      </c>
      <c r="C4090" s="420" t="s">
        <v>82</v>
      </c>
      <c r="D4090" s="423">
        <v>70.38</v>
      </c>
      <c r="F4090" s="444" t="str">
        <f t="shared" si="63"/>
        <v>87787</v>
      </c>
    </row>
    <row r="4091" spans="1:6" ht="63.75">
      <c r="A4091" s="389">
        <v>87788</v>
      </c>
      <c r="B4091" s="419" t="s">
        <v>9791</v>
      </c>
      <c r="C4091" s="421" t="s">
        <v>82</v>
      </c>
      <c r="D4091" s="425">
        <v>55.19</v>
      </c>
      <c r="F4091" s="444" t="str">
        <f t="shared" si="63"/>
        <v>87788</v>
      </c>
    </row>
    <row r="4092" spans="1:6" ht="63.75">
      <c r="A4092" s="390">
        <v>87789</v>
      </c>
      <c r="B4092" s="418" t="s">
        <v>9792</v>
      </c>
      <c r="C4092" s="420" t="s">
        <v>82</v>
      </c>
      <c r="D4092" s="423">
        <v>54.94</v>
      </c>
      <c r="F4092" s="444" t="str">
        <f t="shared" si="63"/>
        <v>87789</v>
      </c>
    </row>
    <row r="4093" spans="1:6" ht="51">
      <c r="A4093" s="389">
        <v>87790</v>
      </c>
      <c r="B4093" s="419" t="s">
        <v>9793</v>
      </c>
      <c r="C4093" s="421" t="s">
        <v>82</v>
      </c>
      <c r="D4093" s="425">
        <v>58.91</v>
      </c>
      <c r="F4093" s="444" t="str">
        <f t="shared" si="63"/>
        <v>87790</v>
      </c>
    </row>
    <row r="4094" spans="1:6" ht="76.5">
      <c r="A4094" s="390">
        <v>87791</v>
      </c>
      <c r="B4094" s="418" t="s">
        <v>12736</v>
      </c>
      <c r="C4094" s="420" t="s">
        <v>82</v>
      </c>
      <c r="D4094" s="423">
        <v>83.11</v>
      </c>
      <c r="F4094" s="444" t="str">
        <f t="shared" si="63"/>
        <v>87791</v>
      </c>
    </row>
    <row r="4095" spans="1:6" ht="63.75">
      <c r="A4095" s="389">
        <v>87792</v>
      </c>
      <c r="B4095" s="419" t="s">
        <v>9794</v>
      </c>
      <c r="C4095" s="421" t="s">
        <v>82</v>
      </c>
      <c r="D4095" s="425">
        <v>21.5</v>
      </c>
      <c r="F4095" s="444" t="str">
        <f t="shared" si="63"/>
        <v>87792</v>
      </c>
    </row>
    <row r="4096" spans="1:6" ht="63.75">
      <c r="A4096" s="390">
        <v>87793</v>
      </c>
      <c r="B4096" s="418" t="s">
        <v>9795</v>
      </c>
      <c r="C4096" s="420" t="s">
        <v>82</v>
      </c>
      <c r="D4096" s="423">
        <v>21.37</v>
      </c>
      <c r="F4096" s="444" t="str">
        <f t="shared" si="63"/>
        <v>87793</v>
      </c>
    </row>
    <row r="4097" spans="1:6" ht="51">
      <c r="A4097" s="389">
        <v>87794</v>
      </c>
      <c r="B4097" s="419" t="s">
        <v>9796</v>
      </c>
      <c r="C4097" s="421" t="s">
        <v>82</v>
      </c>
      <c r="D4097" s="425">
        <v>23.37</v>
      </c>
      <c r="F4097" s="444" t="str">
        <f t="shared" si="63"/>
        <v>87794</v>
      </c>
    </row>
    <row r="4098" spans="1:6" ht="76.5">
      <c r="A4098" s="390">
        <v>87795</v>
      </c>
      <c r="B4098" s="418" t="s">
        <v>12737</v>
      </c>
      <c r="C4098" s="420" t="s">
        <v>82</v>
      </c>
      <c r="D4098" s="423">
        <v>35.07</v>
      </c>
      <c r="F4098" s="444" t="str">
        <f t="shared" si="63"/>
        <v>87795</v>
      </c>
    </row>
    <row r="4099" spans="1:6" ht="63.75">
      <c r="A4099" s="389">
        <v>87797</v>
      </c>
      <c r="B4099" s="419" t="s">
        <v>9797</v>
      </c>
      <c r="C4099" s="421" t="s">
        <v>82</v>
      </c>
      <c r="D4099" s="425">
        <v>26.83</v>
      </c>
      <c r="F4099" s="444" t="str">
        <f t="shared" si="63"/>
        <v>87797</v>
      </c>
    </row>
    <row r="4100" spans="1:6" ht="63.75">
      <c r="A4100" s="390">
        <v>87798</v>
      </c>
      <c r="B4100" s="418" t="s">
        <v>9798</v>
      </c>
      <c r="C4100" s="420" t="s">
        <v>82</v>
      </c>
      <c r="D4100" s="423">
        <v>26.66</v>
      </c>
      <c r="F4100" s="444" t="str">
        <f t="shared" si="63"/>
        <v>87798</v>
      </c>
    </row>
    <row r="4101" spans="1:6" ht="51">
      <c r="A4101" s="389">
        <v>87799</v>
      </c>
      <c r="B4101" s="419" t="s">
        <v>9799</v>
      </c>
      <c r="C4101" s="421" t="s">
        <v>82</v>
      </c>
      <c r="D4101" s="425">
        <v>29.34</v>
      </c>
      <c r="F4101" s="444" t="str">
        <f t="shared" si="63"/>
        <v>87799</v>
      </c>
    </row>
    <row r="4102" spans="1:6" ht="76.5">
      <c r="A4102" s="390">
        <v>87800</v>
      </c>
      <c r="B4102" s="418" t="s">
        <v>12738</v>
      </c>
      <c r="C4102" s="420" t="s">
        <v>82</v>
      </c>
      <c r="D4102" s="423">
        <v>46.21</v>
      </c>
      <c r="F4102" s="444" t="str">
        <f t="shared" ref="F4102:F4165" si="64">TRIM(A4102)</f>
        <v>87800</v>
      </c>
    </row>
    <row r="4103" spans="1:6" ht="63.75">
      <c r="A4103" s="389">
        <v>87801</v>
      </c>
      <c r="B4103" s="419" t="s">
        <v>9800</v>
      </c>
      <c r="C4103" s="421" t="s">
        <v>82</v>
      </c>
      <c r="D4103" s="425">
        <v>32.159999999999997</v>
      </c>
      <c r="F4103" s="444" t="str">
        <f t="shared" si="64"/>
        <v>87801</v>
      </c>
    </row>
    <row r="4104" spans="1:6" ht="63.75">
      <c r="A4104" s="390">
        <v>87802</v>
      </c>
      <c r="B4104" s="418" t="s">
        <v>9801</v>
      </c>
      <c r="C4104" s="420" t="s">
        <v>82</v>
      </c>
      <c r="D4104" s="423">
        <v>31.94</v>
      </c>
      <c r="F4104" s="444" t="str">
        <f t="shared" si="64"/>
        <v>87802</v>
      </c>
    </row>
    <row r="4105" spans="1:6" ht="51">
      <c r="A4105" s="389">
        <v>87803</v>
      </c>
      <c r="B4105" s="419" t="s">
        <v>9802</v>
      </c>
      <c r="C4105" s="421" t="s">
        <v>82</v>
      </c>
      <c r="D4105" s="425">
        <v>35.31</v>
      </c>
      <c r="F4105" s="444" t="str">
        <f t="shared" si="64"/>
        <v>87803</v>
      </c>
    </row>
    <row r="4106" spans="1:6" ht="76.5">
      <c r="A4106" s="390">
        <v>87804</v>
      </c>
      <c r="B4106" s="418" t="s">
        <v>12739</v>
      </c>
      <c r="C4106" s="420" t="s">
        <v>82</v>
      </c>
      <c r="D4106" s="423">
        <v>57.35</v>
      </c>
      <c r="F4106" s="444" t="str">
        <f t="shared" si="64"/>
        <v>87804</v>
      </c>
    </row>
    <row r="4107" spans="1:6" ht="63.75">
      <c r="A4107" s="389">
        <v>87805</v>
      </c>
      <c r="B4107" s="419" t="s">
        <v>9803</v>
      </c>
      <c r="C4107" s="421" t="s">
        <v>82</v>
      </c>
      <c r="D4107" s="425">
        <v>36.94</v>
      </c>
      <c r="F4107" s="444" t="str">
        <f t="shared" si="64"/>
        <v>87805</v>
      </c>
    </row>
    <row r="4108" spans="1:6" ht="63.75">
      <c r="A4108" s="390">
        <v>87806</v>
      </c>
      <c r="B4108" s="418" t="s">
        <v>9804</v>
      </c>
      <c r="C4108" s="420" t="s">
        <v>82</v>
      </c>
      <c r="D4108" s="423">
        <v>36.700000000000003</v>
      </c>
      <c r="F4108" s="444" t="str">
        <f t="shared" si="64"/>
        <v>87806</v>
      </c>
    </row>
    <row r="4109" spans="1:6" ht="63.75">
      <c r="A4109" s="389">
        <v>87807</v>
      </c>
      <c r="B4109" s="419" t="s">
        <v>9805</v>
      </c>
      <c r="C4109" s="421" t="s">
        <v>82</v>
      </c>
      <c r="D4109" s="425">
        <v>40.42</v>
      </c>
      <c r="F4109" s="444" t="str">
        <f t="shared" si="64"/>
        <v>87807</v>
      </c>
    </row>
    <row r="4110" spans="1:6" ht="76.5">
      <c r="A4110" s="390">
        <v>87808</v>
      </c>
      <c r="B4110" s="418" t="s">
        <v>12740</v>
      </c>
      <c r="C4110" s="420" t="s">
        <v>82</v>
      </c>
      <c r="D4110" s="423">
        <v>62.65</v>
      </c>
      <c r="F4110" s="444" t="str">
        <f t="shared" si="64"/>
        <v>87808</v>
      </c>
    </row>
    <row r="4111" spans="1:6" ht="76.5">
      <c r="A4111" s="389">
        <v>87809</v>
      </c>
      <c r="B4111" s="419" t="s">
        <v>9806</v>
      </c>
      <c r="C4111" s="421" t="s">
        <v>82</v>
      </c>
      <c r="D4111" s="425">
        <v>50.45</v>
      </c>
      <c r="F4111" s="444" t="str">
        <f t="shared" si="64"/>
        <v>87809</v>
      </c>
    </row>
    <row r="4112" spans="1:6" ht="76.5">
      <c r="A4112" s="390">
        <v>87810</v>
      </c>
      <c r="B4112" s="418" t="s">
        <v>9807</v>
      </c>
      <c r="C4112" s="420" t="s">
        <v>82</v>
      </c>
      <c r="D4112" s="423">
        <v>50.32</v>
      </c>
      <c r="F4112" s="444" t="str">
        <f t="shared" si="64"/>
        <v>87810</v>
      </c>
    </row>
    <row r="4113" spans="1:6" ht="63.75">
      <c r="A4113" s="389">
        <v>87811</v>
      </c>
      <c r="B4113" s="419" t="s">
        <v>9808</v>
      </c>
      <c r="C4113" s="421" t="s">
        <v>82</v>
      </c>
      <c r="D4113" s="425">
        <v>52.33</v>
      </c>
      <c r="F4113" s="444" t="str">
        <f t="shared" si="64"/>
        <v>87811</v>
      </c>
    </row>
    <row r="4114" spans="1:6" ht="76.5">
      <c r="A4114" s="390">
        <v>87812</v>
      </c>
      <c r="B4114" s="418" t="s">
        <v>12741</v>
      </c>
      <c r="C4114" s="420" t="s">
        <v>82</v>
      </c>
      <c r="D4114" s="423">
        <v>63.76</v>
      </c>
      <c r="F4114" s="444" t="str">
        <f t="shared" si="64"/>
        <v>87812</v>
      </c>
    </row>
    <row r="4115" spans="1:6" ht="76.5">
      <c r="A4115" s="389">
        <v>87813</v>
      </c>
      <c r="B4115" s="419" t="s">
        <v>9809</v>
      </c>
      <c r="C4115" s="421" t="s">
        <v>82</v>
      </c>
      <c r="D4115" s="425">
        <v>55.78</v>
      </c>
      <c r="F4115" s="444" t="str">
        <f t="shared" si="64"/>
        <v>87813</v>
      </c>
    </row>
    <row r="4116" spans="1:6" ht="76.5">
      <c r="A4116" s="390">
        <v>87814</v>
      </c>
      <c r="B4116" s="418" t="s">
        <v>9810</v>
      </c>
      <c r="C4116" s="420" t="s">
        <v>82</v>
      </c>
      <c r="D4116" s="423">
        <v>55.61</v>
      </c>
      <c r="F4116" s="444" t="str">
        <f t="shared" si="64"/>
        <v>87814</v>
      </c>
    </row>
    <row r="4117" spans="1:6" ht="63.75">
      <c r="A4117" s="389">
        <v>87815</v>
      </c>
      <c r="B4117" s="419" t="s">
        <v>9811</v>
      </c>
      <c r="C4117" s="421" t="s">
        <v>82</v>
      </c>
      <c r="D4117" s="425">
        <v>58.29</v>
      </c>
      <c r="F4117" s="444" t="str">
        <f t="shared" si="64"/>
        <v>87815</v>
      </c>
    </row>
    <row r="4118" spans="1:6" ht="76.5">
      <c r="A4118" s="390">
        <v>87816</v>
      </c>
      <c r="B4118" s="418" t="s">
        <v>12742</v>
      </c>
      <c r="C4118" s="420" t="s">
        <v>82</v>
      </c>
      <c r="D4118" s="423">
        <v>74.900000000000006</v>
      </c>
      <c r="F4118" s="444" t="str">
        <f t="shared" si="64"/>
        <v>87816</v>
      </c>
    </row>
    <row r="4119" spans="1:6" ht="76.5">
      <c r="A4119" s="389">
        <v>87817</v>
      </c>
      <c r="B4119" s="419" t="s">
        <v>9812</v>
      </c>
      <c r="C4119" s="421" t="s">
        <v>82</v>
      </c>
      <c r="D4119" s="425">
        <v>60.85</v>
      </c>
      <c r="F4119" s="444" t="str">
        <f t="shared" si="64"/>
        <v>87817</v>
      </c>
    </row>
    <row r="4120" spans="1:6" ht="76.5">
      <c r="A4120" s="390">
        <v>87818</v>
      </c>
      <c r="B4120" s="418" t="s">
        <v>9813</v>
      </c>
      <c r="C4120" s="420" t="s">
        <v>82</v>
      </c>
      <c r="D4120" s="423">
        <v>60.63</v>
      </c>
      <c r="F4120" s="444" t="str">
        <f t="shared" si="64"/>
        <v>87818</v>
      </c>
    </row>
    <row r="4121" spans="1:6" ht="63.75">
      <c r="A4121" s="389">
        <v>87819</v>
      </c>
      <c r="B4121" s="419" t="s">
        <v>9814</v>
      </c>
      <c r="C4121" s="421" t="s">
        <v>82</v>
      </c>
      <c r="D4121" s="425">
        <v>64</v>
      </c>
      <c r="F4121" s="444" t="str">
        <f t="shared" si="64"/>
        <v>87819</v>
      </c>
    </row>
    <row r="4122" spans="1:6" ht="76.5">
      <c r="A4122" s="390">
        <v>87820</v>
      </c>
      <c r="B4122" s="418" t="s">
        <v>12743</v>
      </c>
      <c r="C4122" s="420" t="s">
        <v>82</v>
      </c>
      <c r="D4122" s="423">
        <v>86.03</v>
      </c>
      <c r="F4122" s="444" t="str">
        <f t="shared" si="64"/>
        <v>87820</v>
      </c>
    </row>
    <row r="4123" spans="1:6" ht="76.5">
      <c r="A4123" s="389">
        <v>87821</v>
      </c>
      <c r="B4123" s="419" t="s">
        <v>9815</v>
      </c>
      <c r="C4123" s="421" t="s">
        <v>82</v>
      </c>
      <c r="D4123" s="425">
        <v>87.08</v>
      </c>
      <c r="F4123" s="444" t="str">
        <f t="shared" si="64"/>
        <v>87821</v>
      </c>
    </row>
    <row r="4124" spans="1:6" ht="76.5">
      <c r="A4124" s="390">
        <v>87822</v>
      </c>
      <c r="B4124" s="418" t="s">
        <v>9816</v>
      </c>
      <c r="C4124" s="420" t="s">
        <v>82</v>
      </c>
      <c r="D4124" s="423">
        <v>86.84</v>
      </c>
      <c r="F4124" s="444" t="str">
        <f t="shared" si="64"/>
        <v>87822</v>
      </c>
    </row>
    <row r="4125" spans="1:6" ht="63.75">
      <c r="A4125" s="389">
        <v>87823</v>
      </c>
      <c r="B4125" s="419" t="s">
        <v>9817</v>
      </c>
      <c r="C4125" s="421" t="s">
        <v>82</v>
      </c>
      <c r="D4125" s="425">
        <v>90.55</v>
      </c>
      <c r="F4125" s="444" t="str">
        <f t="shared" si="64"/>
        <v>87823</v>
      </c>
    </row>
    <row r="4126" spans="1:6" ht="76.5">
      <c r="A4126" s="390">
        <v>87824</v>
      </c>
      <c r="B4126" s="418" t="s">
        <v>12744</v>
      </c>
      <c r="C4126" s="420" t="s">
        <v>82</v>
      </c>
      <c r="D4126" s="423">
        <v>112.52</v>
      </c>
      <c r="F4126" s="444" t="str">
        <f t="shared" si="64"/>
        <v>87824</v>
      </c>
    </row>
    <row r="4127" spans="1:6" ht="76.5">
      <c r="A4127" s="389">
        <v>87825</v>
      </c>
      <c r="B4127" s="419" t="s">
        <v>9818</v>
      </c>
      <c r="C4127" s="421" t="s">
        <v>82</v>
      </c>
      <c r="D4127" s="425">
        <v>40.39</v>
      </c>
      <c r="F4127" s="444" t="str">
        <f t="shared" si="64"/>
        <v>87825</v>
      </c>
    </row>
    <row r="4128" spans="1:6" ht="76.5">
      <c r="A4128" s="390">
        <v>87826</v>
      </c>
      <c r="B4128" s="418" t="s">
        <v>12745</v>
      </c>
      <c r="C4128" s="420" t="s">
        <v>82</v>
      </c>
      <c r="D4128" s="423">
        <v>40.229999999999997</v>
      </c>
      <c r="F4128" s="444" t="str">
        <f t="shared" si="64"/>
        <v>87826</v>
      </c>
    </row>
    <row r="4129" spans="1:6" ht="63.75">
      <c r="A4129" s="389">
        <v>87827</v>
      </c>
      <c r="B4129" s="419" t="s">
        <v>12746</v>
      </c>
      <c r="C4129" s="421" t="s">
        <v>82</v>
      </c>
      <c r="D4129" s="425">
        <v>42.69</v>
      </c>
      <c r="F4129" s="444" t="str">
        <f t="shared" si="64"/>
        <v>87827</v>
      </c>
    </row>
    <row r="4130" spans="1:6" ht="63.75">
      <c r="A4130" s="390">
        <v>87828</v>
      </c>
      <c r="B4130" s="418" t="s">
        <v>12747</v>
      </c>
      <c r="C4130" s="420" t="s">
        <v>82</v>
      </c>
      <c r="D4130" s="423">
        <v>57.79</v>
      </c>
      <c r="F4130" s="444" t="str">
        <f t="shared" si="64"/>
        <v>87828</v>
      </c>
    </row>
    <row r="4131" spans="1:6" ht="76.5">
      <c r="A4131" s="389">
        <v>87829</v>
      </c>
      <c r="B4131" s="419" t="s">
        <v>9819</v>
      </c>
      <c r="C4131" s="421" t="s">
        <v>82</v>
      </c>
      <c r="D4131" s="425">
        <v>46.43</v>
      </c>
      <c r="F4131" s="444" t="str">
        <f t="shared" si="64"/>
        <v>87829</v>
      </c>
    </row>
    <row r="4132" spans="1:6" ht="76.5">
      <c r="A4132" s="390">
        <v>87830</v>
      </c>
      <c r="B4132" s="418" t="s">
        <v>12748</v>
      </c>
      <c r="C4132" s="420" t="s">
        <v>82</v>
      </c>
      <c r="D4132" s="423">
        <v>46.21</v>
      </c>
      <c r="F4132" s="444" t="str">
        <f t="shared" si="64"/>
        <v>87830</v>
      </c>
    </row>
    <row r="4133" spans="1:6" ht="63.75">
      <c r="A4133" s="389">
        <v>87831</v>
      </c>
      <c r="B4133" s="419" t="s">
        <v>12749</v>
      </c>
      <c r="C4133" s="421" t="s">
        <v>82</v>
      </c>
      <c r="D4133" s="425">
        <v>49.5</v>
      </c>
      <c r="F4133" s="444" t="str">
        <f t="shared" si="64"/>
        <v>87831</v>
      </c>
    </row>
    <row r="4134" spans="1:6" ht="76.5">
      <c r="A4134" s="390">
        <v>87832</v>
      </c>
      <c r="B4134" s="418" t="s">
        <v>12750</v>
      </c>
      <c r="C4134" s="420" t="s">
        <v>82</v>
      </c>
      <c r="D4134" s="423">
        <v>70.92</v>
      </c>
      <c r="F4134" s="444" t="str">
        <f t="shared" si="64"/>
        <v>87832</v>
      </c>
    </row>
    <row r="4135" spans="1:6" ht="76.5">
      <c r="A4135" s="389">
        <v>89048</v>
      </c>
      <c r="B4135" s="419" t="s">
        <v>12751</v>
      </c>
      <c r="C4135" s="421" t="s">
        <v>82</v>
      </c>
      <c r="D4135" s="425">
        <v>21.31</v>
      </c>
      <c r="F4135" s="444" t="str">
        <f t="shared" si="64"/>
        <v>89048</v>
      </c>
    </row>
    <row r="4136" spans="1:6" ht="63.75">
      <c r="A4136" s="390">
        <v>89049</v>
      </c>
      <c r="B4136" s="418" t="s">
        <v>12752</v>
      </c>
      <c r="C4136" s="420" t="s">
        <v>82</v>
      </c>
      <c r="D4136" s="423">
        <v>12.4</v>
      </c>
      <c r="F4136" s="444" t="str">
        <f t="shared" si="64"/>
        <v>89049</v>
      </c>
    </row>
    <row r="4137" spans="1:6" ht="76.5">
      <c r="A4137" s="389">
        <v>89173</v>
      </c>
      <c r="B4137" s="419" t="s">
        <v>12753</v>
      </c>
      <c r="C4137" s="421" t="s">
        <v>82</v>
      </c>
      <c r="D4137" s="425">
        <v>20.83</v>
      </c>
      <c r="F4137" s="444" t="str">
        <f t="shared" si="64"/>
        <v>89173</v>
      </c>
    </row>
    <row r="4138" spans="1:6">
      <c r="A4138" s="390">
        <v>108</v>
      </c>
      <c r="B4138" s="418" t="s">
        <v>3717</v>
      </c>
      <c r="C4138" s="420"/>
      <c r="D4138" s="423"/>
      <c r="F4138" s="444" t="str">
        <f t="shared" si="64"/>
        <v>108</v>
      </c>
    </row>
    <row r="4139" spans="1:6">
      <c r="A4139" s="389">
        <v>5998</v>
      </c>
      <c r="B4139" s="419" t="s">
        <v>3718</v>
      </c>
      <c r="C4139" s="421" t="s">
        <v>82</v>
      </c>
      <c r="D4139" s="425">
        <v>0.74</v>
      </c>
      <c r="F4139" s="444" t="str">
        <f t="shared" si="64"/>
        <v>5998</v>
      </c>
    </row>
    <row r="4140" spans="1:6">
      <c r="A4140" s="390">
        <v>73747</v>
      </c>
      <c r="B4140" s="418" t="s">
        <v>9820</v>
      </c>
      <c r="C4140" s="420"/>
      <c r="D4140" s="423"/>
      <c r="F4140" s="444" t="str">
        <f t="shared" si="64"/>
        <v>73747</v>
      </c>
    </row>
    <row r="4141" spans="1:6" ht="25.5">
      <c r="A4141" s="424" t="s">
        <v>5262</v>
      </c>
      <c r="B4141" s="419" t="s">
        <v>9821</v>
      </c>
      <c r="C4141" s="421" t="s">
        <v>82</v>
      </c>
      <c r="D4141" s="425">
        <v>36.96</v>
      </c>
      <c r="F4141" s="444" t="str">
        <f t="shared" si="64"/>
        <v>73747/001</v>
      </c>
    </row>
    <row r="4142" spans="1:6">
      <c r="A4142" s="390">
        <v>74001</v>
      </c>
      <c r="B4142" s="418" t="s">
        <v>1781</v>
      </c>
      <c r="C4142" s="420"/>
      <c r="D4142" s="423"/>
      <c r="F4142" s="444" t="str">
        <f t="shared" si="64"/>
        <v>74001</v>
      </c>
    </row>
    <row r="4143" spans="1:6" ht="38.25">
      <c r="A4143" s="424" t="s">
        <v>5263</v>
      </c>
      <c r="B4143" s="419" t="s">
        <v>9822</v>
      </c>
      <c r="C4143" s="421" t="s">
        <v>82</v>
      </c>
      <c r="D4143" s="425">
        <v>16.440000000000001</v>
      </c>
      <c r="F4143" s="444" t="str">
        <f t="shared" si="64"/>
        <v>74001/001</v>
      </c>
    </row>
    <row r="4144" spans="1:6" ht="38.25">
      <c r="A4144" s="390">
        <v>75481</v>
      </c>
      <c r="B4144" s="418" t="s">
        <v>9823</v>
      </c>
      <c r="C4144" s="420" t="s">
        <v>82</v>
      </c>
      <c r="D4144" s="423">
        <v>13.99</v>
      </c>
      <c r="F4144" s="444" t="str">
        <f t="shared" si="64"/>
        <v>75481</v>
      </c>
    </row>
    <row r="4145" spans="1:6" ht="38.25">
      <c r="A4145" s="389">
        <v>84074</v>
      </c>
      <c r="B4145" s="419" t="s">
        <v>9824</v>
      </c>
      <c r="C4145" s="421" t="s">
        <v>82</v>
      </c>
      <c r="D4145" s="425">
        <v>23.28</v>
      </c>
      <c r="F4145" s="444" t="str">
        <f t="shared" si="64"/>
        <v>84074</v>
      </c>
    </row>
    <row r="4146" spans="1:6" ht="38.25">
      <c r="A4146" s="390">
        <v>84075</v>
      </c>
      <c r="B4146" s="418" t="s">
        <v>9825</v>
      </c>
      <c r="C4146" s="420" t="s">
        <v>82</v>
      </c>
      <c r="D4146" s="423">
        <v>73.08</v>
      </c>
      <c r="F4146" s="444" t="str">
        <f t="shared" si="64"/>
        <v>84075</v>
      </c>
    </row>
    <row r="4147" spans="1:6" ht="38.25">
      <c r="A4147" s="389">
        <v>84076</v>
      </c>
      <c r="B4147" s="419" t="s">
        <v>9826</v>
      </c>
      <c r="C4147" s="421" t="s">
        <v>82</v>
      </c>
      <c r="D4147" s="425">
        <v>20.399999999999999</v>
      </c>
      <c r="F4147" s="444" t="str">
        <f t="shared" si="64"/>
        <v>84076</v>
      </c>
    </row>
    <row r="4148" spans="1:6" ht="25.5">
      <c r="A4148" s="390">
        <v>110</v>
      </c>
      <c r="B4148" s="418" t="s">
        <v>3719</v>
      </c>
      <c r="C4148" s="420"/>
      <c r="D4148" s="423"/>
      <c r="F4148" s="444" t="str">
        <f t="shared" si="64"/>
        <v>110</v>
      </c>
    </row>
    <row r="4149" spans="1:6" ht="51">
      <c r="A4149" s="389">
        <v>84078</v>
      </c>
      <c r="B4149" s="419" t="s">
        <v>9827</v>
      </c>
      <c r="C4149" s="421" t="s">
        <v>82</v>
      </c>
      <c r="D4149" s="425">
        <v>116.79</v>
      </c>
      <c r="F4149" s="444" t="str">
        <f t="shared" si="64"/>
        <v>84078</v>
      </c>
    </row>
    <row r="4150" spans="1:6" ht="51">
      <c r="A4150" s="390">
        <v>84079</v>
      </c>
      <c r="B4150" s="418" t="s">
        <v>9828</v>
      </c>
      <c r="C4150" s="420" t="s">
        <v>82</v>
      </c>
      <c r="D4150" s="423">
        <v>60.22</v>
      </c>
      <c r="F4150" s="444" t="str">
        <f t="shared" si="64"/>
        <v>84079</v>
      </c>
    </row>
    <row r="4151" spans="1:6" ht="51">
      <c r="A4151" s="389">
        <v>84080</v>
      </c>
      <c r="B4151" s="419" t="s">
        <v>12754</v>
      </c>
      <c r="C4151" s="421" t="s">
        <v>82</v>
      </c>
      <c r="D4151" s="425">
        <v>60.57</v>
      </c>
      <c r="F4151" s="444" t="str">
        <f t="shared" si="64"/>
        <v>84080</v>
      </c>
    </row>
    <row r="4152" spans="1:6" ht="51">
      <c r="A4152" s="390">
        <v>84081</v>
      </c>
      <c r="B4152" s="418" t="s">
        <v>9829</v>
      </c>
      <c r="C4152" s="420" t="s">
        <v>82</v>
      </c>
      <c r="D4152" s="423">
        <v>80.23</v>
      </c>
      <c r="F4152" s="444" t="str">
        <f t="shared" si="64"/>
        <v>84081</v>
      </c>
    </row>
    <row r="4153" spans="1:6">
      <c r="A4153" s="389">
        <v>84084</v>
      </c>
      <c r="B4153" s="419" t="s">
        <v>3720</v>
      </c>
      <c r="C4153" s="421" t="s">
        <v>82</v>
      </c>
      <c r="D4153" s="425">
        <v>4.45</v>
      </c>
      <c r="F4153" s="444" t="str">
        <f t="shared" si="64"/>
        <v>84084</v>
      </c>
    </row>
    <row r="4154" spans="1:6" ht="51">
      <c r="A4154" s="390">
        <v>87264</v>
      </c>
      <c r="B4154" s="418" t="s">
        <v>12755</v>
      </c>
      <c r="C4154" s="420" t="s">
        <v>82</v>
      </c>
      <c r="D4154" s="423">
        <v>41.62</v>
      </c>
      <c r="F4154" s="444" t="str">
        <f t="shared" si="64"/>
        <v>87264</v>
      </c>
    </row>
    <row r="4155" spans="1:6" ht="51">
      <c r="A4155" s="389">
        <v>87265</v>
      </c>
      <c r="B4155" s="419" t="s">
        <v>12756</v>
      </c>
      <c r="C4155" s="421" t="s">
        <v>82</v>
      </c>
      <c r="D4155" s="425">
        <v>37.11</v>
      </c>
      <c r="F4155" s="444" t="str">
        <f t="shared" si="64"/>
        <v>87265</v>
      </c>
    </row>
    <row r="4156" spans="1:6" ht="51">
      <c r="A4156" s="390">
        <v>87266</v>
      </c>
      <c r="B4156" s="418" t="s">
        <v>12757</v>
      </c>
      <c r="C4156" s="420" t="s">
        <v>82</v>
      </c>
      <c r="D4156" s="423">
        <v>43.21</v>
      </c>
      <c r="F4156" s="444" t="str">
        <f t="shared" si="64"/>
        <v>87266</v>
      </c>
    </row>
    <row r="4157" spans="1:6" ht="51">
      <c r="A4157" s="389">
        <v>87267</v>
      </c>
      <c r="B4157" s="419" t="s">
        <v>12758</v>
      </c>
      <c r="C4157" s="421" t="s">
        <v>82</v>
      </c>
      <c r="D4157" s="425">
        <v>41.22</v>
      </c>
      <c r="F4157" s="444" t="str">
        <f t="shared" si="64"/>
        <v>87267</v>
      </c>
    </row>
    <row r="4158" spans="1:6" ht="51">
      <c r="A4158" s="390">
        <v>87268</v>
      </c>
      <c r="B4158" s="418" t="s">
        <v>12759</v>
      </c>
      <c r="C4158" s="420" t="s">
        <v>82</v>
      </c>
      <c r="D4158" s="423">
        <v>44.32</v>
      </c>
      <c r="F4158" s="444" t="str">
        <f t="shared" si="64"/>
        <v>87268</v>
      </c>
    </row>
    <row r="4159" spans="1:6" ht="51">
      <c r="A4159" s="389">
        <v>87269</v>
      </c>
      <c r="B4159" s="419" t="s">
        <v>12760</v>
      </c>
      <c r="C4159" s="421" t="s">
        <v>82</v>
      </c>
      <c r="D4159" s="425">
        <v>39.409999999999997</v>
      </c>
      <c r="F4159" s="444" t="str">
        <f t="shared" si="64"/>
        <v>87269</v>
      </c>
    </row>
    <row r="4160" spans="1:6" ht="51">
      <c r="A4160" s="390">
        <v>87270</v>
      </c>
      <c r="B4160" s="418" t="s">
        <v>12761</v>
      </c>
      <c r="C4160" s="420" t="s">
        <v>82</v>
      </c>
      <c r="D4160" s="423">
        <v>45.65</v>
      </c>
      <c r="F4160" s="444" t="str">
        <f t="shared" si="64"/>
        <v>87270</v>
      </c>
    </row>
    <row r="4161" spans="1:6" ht="51">
      <c r="A4161" s="389">
        <v>87271</v>
      </c>
      <c r="B4161" s="419" t="s">
        <v>12762</v>
      </c>
      <c r="C4161" s="421" t="s">
        <v>82</v>
      </c>
      <c r="D4161" s="425">
        <v>43.3</v>
      </c>
      <c r="F4161" s="444" t="str">
        <f t="shared" si="64"/>
        <v>87271</v>
      </c>
    </row>
    <row r="4162" spans="1:6" ht="51">
      <c r="A4162" s="390">
        <v>87272</v>
      </c>
      <c r="B4162" s="418" t="s">
        <v>12763</v>
      </c>
      <c r="C4162" s="420" t="s">
        <v>82</v>
      </c>
      <c r="D4162" s="423">
        <v>46.97</v>
      </c>
      <c r="F4162" s="444" t="str">
        <f t="shared" si="64"/>
        <v>87272</v>
      </c>
    </row>
    <row r="4163" spans="1:6" ht="51">
      <c r="A4163" s="389">
        <v>87273</v>
      </c>
      <c r="B4163" s="419" t="s">
        <v>12764</v>
      </c>
      <c r="C4163" s="421" t="s">
        <v>82</v>
      </c>
      <c r="D4163" s="425">
        <v>40.98</v>
      </c>
      <c r="F4163" s="444" t="str">
        <f t="shared" si="64"/>
        <v>87273</v>
      </c>
    </row>
    <row r="4164" spans="1:6" ht="51">
      <c r="A4164" s="390">
        <v>87274</v>
      </c>
      <c r="B4164" s="418" t="s">
        <v>12765</v>
      </c>
      <c r="C4164" s="420" t="s">
        <v>82</v>
      </c>
      <c r="D4164" s="423">
        <v>47.91</v>
      </c>
      <c r="F4164" s="444" t="str">
        <f t="shared" si="64"/>
        <v>87274</v>
      </c>
    </row>
    <row r="4165" spans="1:6" ht="51">
      <c r="A4165" s="389">
        <v>87275</v>
      </c>
      <c r="B4165" s="419" t="s">
        <v>9830</v>
      </c>
      <c r="C4165" s="421" t="s">
        <v>82</v>
      </c>
      <c r="D4165" s="425">
        <v>45.89</v>
      </c>
      <c r="F4165" s="444" t="str">
        <f t="shared" si="64"/>
        <v>87275</v>
      </c>
    </row>
    <row r="4166" spans="1:6" ht="51">
      <c r="A4166" s="390">
        <v>88786</v>
      </c>
      <c r="B4166" s="418" t="s">
        <v>9831</v>
      </c>
      <c r="C4166" s="420" t="s">
        <v>82</v>
      </c>
      <c r="D4166" s="423">
        <v>153.18</v>
      </c>
      <c r="F4166" s="444" t="str">
        <f t="shared" ref="F4166:F4229" si="65">TRIM(A4166)</f>
        <v>88786</v>
      </c>
    </row>
    <row r="4167" spans="1:6" ht="51">
      <c r="A4167" s="389">
        <v>88787</v>
      </c>
      <c r="B4167" s="419" t="s">
        <v>9832</v>
      </c>
      <c r="C4167" s="421" t="s">
        <v>82</v>
      </c>
      <c r="D4167" s="425">
        <v>141.12</v>
      </c>
      <c r="F4167" s="444" t="str">
        <f t="shared" si="65"/>
        <v>88787</v>
      </c>
    </row>
    <row r="4168" spans="1:6" ht="51">
      <c r="A4168" s="390">
        <v>88788</v>
      </c>
      <c r="B4168" s="418" t="s">
        <v>9833</v>
      </c>
      <c r="C4168" s="420" t="s">
        <v>82</v>
      </c>
      <c r="D4168" s="423">
        <v>148.13</v>
      </c>
      <c r="F4168" s="444" t="str">
        <f t="shared" si="65"/>
        <v>88788</v>
      </c>
    </row>
    <row r="4169" spans="1:6" ht="51">
      <c r="A4169" s="389">
        <v>88789</v>
      </c>
      <c r="B4169" s="419" t="s">
        <v>9834</v>
      </c>
      <c r="C4169" s="421" t="s">
        <v>82</v>
      </c>
      <c r="D4169" s="425">
        <v>177.75</v>
      </c>
      <c r="F4169" s="444" t="str">
        <f t="shared" si="65"/>
        <v>88789</v>
      </c>
    </row>
    <row r="4170" spans="1:6" ht="76.5">
      <c r="A4170" s="390">
        <v>89045</v>
      </c>
      <c r="B4170" s="418" t="s">
        <v>12766</v>
      </c>
      <c r="C4170" s="420" t="s">
        <v>82</v>
      </c>
      <c r="D4170" s="423">
        <v>41.52</v>
      </c>
      <c r="F4170" s="444" t="str">
        <f t="shared" si="65"/>
        <v>89045</v>
      </c>
    </row>
    <row r="4171" spans="1:6" ht="76.5">
      <c r="A4171" s="389">
        <v>89170</v>
      </c>
      <c r="B4171" s="419" t="s">
        <v>12767</v>
      </c>
      <c r="C4171" s="421" t="s">
        <v>82</v>
      </c>
      <c r="D4171" s="425">
        <v>40.380000000000003</v>
      </c>
      <c r="F4171" s="444" t="str">
        <f t="shared" si="65"/>
        <v>89170</v>
      </c>
    </row>
    <row r="4172" spans="1:6">
      <c r="A4172" s="390">
        <v>123</v>
      </c>
      <c r="B4172" s="418" t="s">
        <v>3721</v>
      </c>
      <c r="C4172" s="420"/>
      <c r="D4172" s="423"/>
      <c r="F4172" s="444" t="str">
        <f t="shared" si="65"/>
        <v>123</v>
      </c>
    </row>
    <row r="4173" spans="1:6" ht="38.25">
      <c r="A4173" s="389">
        <v>84087</v>
      </c>
      <c r="B4173" s="419" t="s">
        <v>9835</v>
      </c>
      <c r="C4173" s="421" t="s">
        <v>86</v>
      </c>
      <c r="D4173" s="425">
        <v>31.42</v>
      </c>
      <c r="F4173" s="444" t="str">
        <f t="shared" si="65"/>
        <v>84087</v>
      </c>
    </row>
    <row r="4174" spans="1:6">
      <c r="A4174" s="390">
        <v>124</v>
      </c>
      <c r="B4174" s="418" t="s">
        <v>3722</v>
      </c>
      <c r="C4174" s="420"/>
      <c r="D4174" s="423"/>
      <c r="F4174" s="444" t="str">
        <f t="shared" si="65"/>
        <v>124</v>
      </c>
    </row>
    <row r="4175" spans="1:6" ht="51">
      <c r="A4175" s="389">
        <v>84086</v>
      </c>
      <c r="B4175" s="419" t="s">
        <v>9836</v>
      </c>
      <c r="C4175" s="421" t="s">
        <v>86</v>
      </c>
      <c r="D4175" s="425">
        <v>50.73</v>
      </c>
      <c r="F4175" s="444" t="str">
        <f t="shared" si="65"/>
        <v>84086</v>
      </c>
    </row>
    <row r="4176" spans="1:6">
      <c r="A4176" s="390">
        <v>125</v>
      </c>
      <c r="B4176" s="418" t="s">
        <v>3723</v>
      </c>
      <c r="C4176" s="420"/>
      <c r="D4176" s="423"/>
      <c r="F4176" s="444" t="str">
        <f t="shared" si="65"/>
        <v>125</v>
      </c>
    </row>
    <row r="4177" spans="1:6" ht="38.25">
      <c r="A4177" s="389">
        <v>84088</v>
      </c>
      <c r="B4177" s="419" t="s">
        <v>9837</v>
      </c>
      <c r="C4177" s="421" t="s">
        <v>86</v>
      </c>
      <c r="D4177" s="425">
        <v>80.25</v>
      </c>
      <c r="F4177" s="444" t="str">
        <f t="shared" si="65"/>
        <v>84088</v>
      </c>
    </row>
    <row r="4178" spans="1:6" ht="38.25">
      <c r="A4178" s="390">
        <v>84089</v>
      </c>
      <c r="B4178" s="418" t="s">
        <v>9838</v>
      </c>
      <c r="C4178" s="420" t="s">
        <v>86</v>
      </c>
      <c r="D4178" s="423">
        <v>111.06</v>
      </c>
      <c r="F4178" s="444" t="str">
        <f t="shared" si="65"/>
        <v>84089</v>
      </c>
    </row>
    <row r="4179" spans="1:6">
      <c r="A4179" s="389">
        <v>129</v>
      </c>
      <c r="B4179" s="419" t="s">
        <v>3724</v>
      </c>
      <c r="C4179" s="421"/>
      <c r="D4179" s="425"/>
      <c r="F4179" s="444" t="str">
        <f t="shared" si="65"/>
        <v>129</v>
      </c>
    </row>
    <row r="4180" spans="1:6" ht="25.5">
      <c r="A4180" s="390">
        <v>40675</v>
      </c>
      <c r="B4180" s="418" t="s">
        <v>3725</v>
      </c>
      <c r="C4180" s="420" t="s">
        <v>86</v>
      </c>
      <c r="D4180" s="423">
        <v>3.15</v>
      </c>
      <c r="F4180" s="444" t="str">
        <f t="shared" si="65"/>
        <v>40675</v>
      </c>
    </row>
    <row r="4181" spans="1:6" ht="25.5">
      <c r="A4181" s="389">
        <v>84118</v>
      </c>
      <c r="B4181" s="419" t="s">
        <v>9839</v>
      </c>
      <c r="C4181" s="421" t="s">
        <v>86</v>
      </c>
      <c r="D4181" s="425">
        <v>18.38</v>
      </c>
      <c r="F4181" s="444" t="str">
        <f t="shared" si="65"/>
        <v>84118</v>
      </c>
    </row>
    <row r="4182" spans="1:6">
      <c r="A4182" s="390">
        <v>133</v>
      </c>
      <c r="B4182" s="418" t="s">
        <v>3726</v>
      </c>
      <c r="C4182" s="420"/>
      <c r="D4182" s="423"/>
      <c r="F4182" s="444" t="str">
        <f t="shared" si="65"/>
        <v>133</v>
      </c>
    </row>
    <row r="4183" spans="1:6" ht="38.25">
      <c r="A4183" s="389">
        <v>9536</v>
      </c>
      <c r="B4183" s="419" t="s">
        <v>9840</v>
      </c>
      <c r="C4183" s="421" t="s">
        <v>82</v>
      </c>
      <c r="D4183" s="425">
        <v>151.21</v>
      </c>
      <c r="F4183" s="444" t="str">
        <f t="shared" si="65"/>
        <v>9536</v>
      </c>
    </row>
    <row r="4184" spans="1:6">
      <c r="A4184" s="390">
        <v>74250</v>
      </c>
      <c r="B4184" s="418" t="s">
        <v>9841</v>
      </c>
      <c r="C4184" s="420"/>
      <c r="D4184" s="423"/>
      <c r="F4184" s="444" t="str">
        <f t="shared" si="65"/>
        <v>74250</v>
      </c>
    </row>
    <row r="4185" spans="1:6" ht="25.5">
      <c r="A4185" s="424" t="s">
        <v>5264</v>
      </c>
      <c r="B4185" s="419" t="s">
        <v>9842</v>
      </c>
      <c r="C4185" s="421" t="s">
        <v>82</v>
      </c>
      <c r="D4185" s="425">
        <v>84.75</v>
      </c>
      <c r="F4185" s="444" t="str">
        <f t="shared" si="65"/>
        <v>74250/001</v>
      </c>
    </row>
    <row r="4186" spans="1:6" ht="38.25">
      <c r="A4186" s="422" t="s">
        <v>5265</v>
      </c>
      <c r="B4186" s="418" t="s">
        <v>9843</v>
      </c>
      <c r="C4186" s="420" t="s">
        <v>82</v>
      </c>
      <c r="D4186" s="423">
        <v>95.22</v>
      </c>
      <c r="F4186" s="444" t="str">
        <f t="shared" si="65"/>
        <v>74250/002</v>
      </c>
    </row>
    <row r="4187" spans="1:6" ht="25.5">
      <c r="A4187" s="389">
        <v>84090</v>
      </c>
      <c r="B4187" s="419" t="s">
        <v>9844</v>
      </c>
      <c r="C4187" s="421" t="s">
        <v>82</v>
      </c>
      <c r="D4187" s="425">
        <v>104.41</v>
      </c>
      <c r="F4187" s="444" t="str">
        <f t="shared" si="65"/>
        <v>84090</v>
      </c>
    </row>
    <row r="4188" spans="1:6" ht="25.5">
      <c r="A4188" s="390">
        <v>84091</v>
      </c>
      <c r="B4188" s="418" t="s">
        <v>9845</v>
      </c>
      <c r="C4188" s="420" t="s">
        <v>82</v>
      </c>
      <c r="D4188" s="423">
        <v>35.86</v>
      </c>
      <c r="F4188" s="444" t="str">
        <f t="shared" si="65"/>
        <v>84091</v>
      </c>
    </row>
    <row r="4189" spans="1:6" ht="25.5">
      <c r="A4189" s="389">
        <v>84093</v>
      </c>
      <c r="B4189" s="419" t="s">
        <v>9846</v>
      </c>
      <c r="C4189" s="421" t="s">
        <v>86</v>
      </c>
      <c r="D4189" s="425">
        <v>34.15</v>
      </c>
      <c r="F4189" s="444" t="str">
        <f t="shared" si="65"/>
        <v>84093</v>
      </c>
    </row>
    <row r="4190" spans="1:6" ht="25.5">
      <c r="A4190" s="390">
        <v>84094</v>
      </c>
      <c r="B4190" s="418" t="s">
        <v>3727</v>
      </c>
      <c r="C4190" s="420" t="s">
        <v>86</v>
      </c>
      <c r="D4190" s="423">
        <v>8.25</v>
      </c>
      <c r="F4190" s="444" t="str">
        <f t="shared" si="65"/>
        <v>84094</v>
      </c>
    </row>
    <row r="4191" spans="1:6">
      <c r="A4191" s="389">
        <v>84095</v>
      </c>
      <c r="B4191" s="419" t="s">
        <v>3728</v>
      </c>
      <c r="C4191" s="421" t="s">
        <v>86</v>
      </c>
      <c r="D4191" s="425">
        <v>15.52</v>
      </c>
      <c r="F4191" s="444" t="str">
        <f t="shared" si="65"/>
        <v>84095</v>
      </c>
    </row>
    <row r="4192" spans="1:6">
      <c r="A4192" s="390">
        <v>84096</v>
      </c>
      <c r="B4192" s="418" t="s">
        <v>3729</v>
      </c>
      <c r="C4192" s="420" t="s">
        <v>86</v>
      </c>
      <c r="D4192" s="423">
        <v>12.84</v>
      </c>
      <c r="F4192" s="444" t="str">
        <f t="shared" si="65"/>
        <v>84096</v>
      </c>
    </row>
    <row r="4193" spans="1:6">
      <c r="A4193" s="389">
        <v>134</v>
      </c>
      <c r="B4193" s="419" t="s">
        <v>3730</v>
      </c>
      <c r="C4193" s="421"/>
      <c r="D4193" s="425"/>
      <c r="F4193" s="444" t="str">
        <f t="shared" si="65"/>
        <v>134</v>
      </c>
    </row>
    <row r="4194" spans="1:6">
      <c r="A4194" s="390">
        <v>72197</v>
      </c>
      <c r="B4194" s="418" t="s">
        <v>3731</v>
      </c>
      <c r="C4194" s="420" t="s">
        <v>86</v>
      </c>
      <c r="D4194" s="423">
        <v>20.98</v>
      </c>
      <c r="F4194" s="444" t="str">
        <f t="shared" si="65"/>
        <v>72197</v>
      </c>
    </row>
    <row r="4195" spans="1:6">
      <c r="A4195" s="389">
        <v>73792</v>
      </c>
      <c r="B4195" s="419" t="s">
        <v>3730</v>
      </c>
      <c r="C4195" s="421"/>
      <c r="D4195" s="425"/>
      <c r="F4195" s="444" t="str">
        <f t="shared" si="65"/>
        <v>73792</v>
      </c>
    </row>
    <row r="4196" spans="1:6" ht="51">
      <c r="A4196" s="422" t="s">
        <v>5266</v>
      </c>
      <c r="B4196" s="418" t="s">
        <v>9847</v>
      </c>
      <c r="C4196" s="420" t="s">
        <v>82</v>
      </c>
      <c r="D4196" s="423">
        <v>61.5</v>
      </c>
      <c r="F4196" s="444" t="str">
        <f t="shared" si="65"/>
        <v>73792/001</v>
      </c>
    </row>
    <row r="4197" spans="1:6">
      <c r="A4197" s="389">
        <v>73986</v>
      </c>
      <c r="B4197" s="419" t="s">
        <v>3730</v>
      </c>
      <c r="C4197" s="421"/>
      <c r="D4197" s="425"/>
      <c r="F4197" s="444" t="str">
        <f t="shared" si="65"/>
        <v>73986</v>
      </c>
    </row>
    <row r="4198" spans="1:6" ht="25.5">
      <c r="A4198" s="422" t="s">
        <v>4182</v>
      </c>
      <c r="B4198" s="418" t="s">
        <v>9848</v>
      </c>
      <c r="C4198" s="420" t="s">
        <v>82</v>
      </c>
      <c r="D4198" s="423">
        <v>25.18</v>
      </c>
      <c r="F4198" s="444" t="str">
        <f t="shared" si="65"/>
        <v>73986/001</v>
      </c>
    </row>
    <row r="4199" spans="1:6">
      <c r="A4199" s="389">
        <v>255</v>
      </c>
      <c r="B4199" s="419" t="s">
        <v>3732</v>
      </c>
      <c r="C4199" s="421"/>
      <c r="D4199" s="425"/>
      <c r="F4199" s="444" t="str">
        <f t="shared" si="65"/>
        <v>255</v>
      </c>
    </row>
    <row r="4200" spans="1:6" ht="63.75">
      <c r="A4200" s="390">
        <v>84097</v>
      </c>
      <c r="B4200" s="418" t="s">
        <v>12768</v>
      </c>
      <c r="C4200" s="420" t="s">
        <v>82</v>
      </c>
      <c r="D4200" s="423">
        <v>225.04</v>
      </c>
      <c r="F4200" s="444" t="str">
        <f t="shared" si="65"/>
        <v>84097</v>
      </c>
    </row>
    <row r="4201" spans="1:6">
      <c r="A4201" s="389">
        <v>257</v>
      </c>
      <c r="B4201" s="419" t="s">
        <v>3733</v>
      </c>
      <c r="C4201" s="421"/>
      <c r="D4201" s="425"/>
      <c r="F4201" s="444" t="str">
        <f t="shared" si="65"/>
        <v>257</v>
      </c>
    </row>
    <row r="4202" spans="1:6" ht="25.5">
      <c r="A4202" s="390">
        <v>72200</v>
      </c>
      <c r="B4202" s="418" t="s">
        <v>9849</v>
      </c>
      <c r="C4202" s="420" t="s">
        <v>82</v>
      </c>
      <c r="D4202" s="423">
        <v>61.82</v>
      </c>
      <c r="F4202" s="444" t="str">
        <f t="shared" si="65"/>
        <v>72200</v>
      </c>
    </row>
    <row r="4203" spans="1:6">
      <c r="A4203" s="389">
        <v>290</v>
      </c>
      <c r="B4203" s="419" t="s">
        <v>3734</v>
      </c>
      <c r="C4203" s="421"/>
      <c r="D4203" s="425"/>
      <c r="F4203" s="444" t="str">
        <f t="shared" si="65"/>
        <v>290</v>
      </c>
    </row>
    <row r="4204" spans="1:6" ht="25.5">
      <c r="A4204" s="390">
        <v>73807</v>
      </c>
      <c r="B4204" s="418" t="s">
        <v>9850</v>
      </c>
      <c r="C4204" s="420"/>
      <c r="D4204" s="423"/>
      <c r="F4204" s="444" t="str">
        <f t="shared" si="65"/>
        <v>73807</v>
      </c>
    </row>
    <row r="4205" spans="1:6">
      <c r="A4205" s="424" t="s">
        <v>5267</v>
      </c>
      <c r="B4205" s="419" t="s">
        <v>3735</v>
      </c>
      <c r="C4205" s="421" t="s">
        <v>86</v>
      </c>
      <c r="D4205" s="425">
        <v>73.03</v>
      </c>
      <c r="F4205" s="444" t="str">
        <f t="shared" si="65"/>
        <v>73807/001</v>
      </c>
    </row>
    <row r="4206" spans="1:6">
      <c r="A4206" s="390">
        <v>311</v>
      </c>
      <c r="B4206" s="418" t="s">
        <v>3736</v>
      </c>
      <c r="C4206" s="420"/>
      <c r="D4206" s="423"/>
      <c r="F4206" s="444" t="str">
        <f t="shared" si="65"/>
        <v>311</v>
      </c>
    </row>
    <row r="4207" spans="1:6" ht="25.5">
      <c r="A4207" s="389">
        <v>72201</v>
      </c>
      <c r="B4207" s="419" t="s">
        <v>9851</v>
      </c>
      <c r="C4207" s="421" t="s">
        <v>82</v>
      </c>
      <c r="D4207" s="425">
        <v>8.84</v>
      </c>
      <c r="F4207" s="444" t="str">
        <f t="shared" si="65"/>
        <v>72201</v>
      </c>
    </row>
    <row r="4208" spans="1:6">
      <c r="A4208" s="390">
        <v>315</v>
      </c>
      <c r="B4208" s="418" t="s">
        <v>3737</v>
      </c>
      <c r="C4208" s="420"/>
      <c r="D4208" s="423"/>
      <c r="F4208" s="444" t="str">
        <f t="shared" si="65"/>
        <v>315</v>
      </c>
    </row>
    <row r="4209" spans="1:6" ht="51">
      <c r="A4209" s="389">
        <v>72198</v>
      </c>
      <c r="B4209" s="419" t="s">
        <v>12769</v>
      </c>
      <c r="C4209" s="421" t="s">
        <v>82</v>
      </c>
      <c r="D4209" s="425">
        <v>73.83</v>
      </c>
      <c r="F4209" s="444" t="str">
        <f t="shared" si="65"/>
        <v>72198</v>
      </c>
    </row>
    <row r="4210" spans="1:6">
      <c r="A4210" s="390">
        <v>73833</v>
      </c>
      <c r="B4210" s="418" t="s">
        <v>9852</v>
      </c>
      <c r="C4210" s="420"/>
      <c r="D4210" s="423"/>
      <c r="F4210" s="444" t="str">
        <f t="shared" si="65"/>
        <v>73833</v>
      </c>
    </row>
    <row r="4211" spans="1:6" ht="25.5">
      <c r="A4211" s="424" t="s">
        <v>5268</v>
      </c>
      <c r="B4211" s="419" t="s">
        <v>3738</v>
      </c>
      <c r="C4211" s="421" t="s">
        <v>82</v>
      </c>
      <c r="D4211" s="425">
        <v>56.07</v>
      </c>
      <c r="F4211" s="444" t="str">
        <f t="shared" si="65"/>
        <v>73833/001</v>
      </c>
    </row>
    <row r="4212" spans="1:6" ht="38.25">
      <c r="A4212" s="390">
        <v>84098</v>
      </c>
      <c r="B4212" s="418" t="s">
        <v>9853</v>
      </c>
      <c r="C4212" s="420" t="s">
        <v>82</v>
      </c>
      <c r="D4212" s="423">
        <v>36.340000000000003</v>
      </c>
      <c r="F4212" s="444" t="str">
        <f t="shared" si="65"/>
        <v>84098</v>
      </c>
    </row>
    <row r="4213" spans="1:6">
      <c r="A4213" s="389">
        <v>319</v>
      </c>
      <c r="B4213" s="419" t="s">
        <v>3739</v>
      </c>
      <c r="C4213" s="421"/>
      <c r="D4213" s="425"/>
      <c r="F4213" s="444" t="str">
        <f t="shared" si="65"/>
        <v>319</v>
      </c>
    </row>
    <row r="4214" spans="1:6" ht="38.25">
      <c r="A4214" s="390">
        <v>83730</v>
      </c>
      <c r="B4214" s="418" t="s">
        <v>9854</v>
      </c>
      <c r="C4214" s="420" t="s">
        <v>82</v>
      </c>
      <c r="D4214" s="423">
        <v>149.13</v>
      </c>
      <c r="F4214" s="444" t="str">
        <f t="shared" si="65"/>
        <v>83730</v>
      </c>
    </row>
    <row r="4215" spans="1:6" ht="25.5">
      <c r="A4215" s="389">
        <v>83736</v>
      </c>
      <c r="B4215" s="419" t="s">
        <v>12770</v>
      </c>
      <c r="C4215" s="421" t="s">
        <v>82</v>
      </c>
      <c r="D4215" s="425">
        <v>136.84</v>
      </c>
      <c r="F4215" s="444" t="str">
        <f t="shared" si="65"/>
        <v>83736</v>
      </c>
    </row>
    <row r="4216" spans="1:6">
      <c r="A4216" s="422" t="s">
        <v>4104</v>
      </c>
      <c r="B4216" s="418" t="s">
        <v>3301</v>
      </c>
      <c r="C4216" s="420"/>
      <c r="D4216" s="423"/>
      <c r="F4216" s="444" t="str">
        <f t="shared" si="65"/>
        <v>SEDI</v>
      </c>
    </row>
    <row r="4217" spans="1:6">
      <c r="A4217" s="389">
        <v>209</v>
      </c>
      <c r="B4217" s="419" t="s">
        <v>3740</v>
      </c>
      <c r="C4217" s="421"/>
      <c r="D4217" s="425"/>
      <c r="F4217" s="444" t="str">
        <f t="shared" si="65"/>
        <v>209</v>
      </c>
    </row>
    <row r="4218" spans="1:6" ht="25.5">
      <c r="A4218" s="390">
        <v>72817</v>
      </c>
      <c r="B4218" s="418" t="s">
        <v>3741</v>
      </c>
      <c r="C4218" s="420" t="s">
        <v>86</v>
      </c>
      <c r="D4218" s="423">
        <v>256.11</v>
      </c>
      <c r="F4218" s="444" t="str">
        <f t="shared" si="65"/>
        <v>72817</v>
      </c>
    </row>
    <row r="4219" spans="1:6" ht="25.5">
      <c r="A4219" s="389">
        <v>73618</v>
      </c>
      <c r="B4219" s="419" t="s">
        <v>9855</v>
      </c>
      <c r="C4219" s="421" t="s">
        <v>82</v>
      </c>
      <c r="D4219" s="425">
        <v>6.19</v>
      </c>
      <c r="F4219" s="444" t="str">
        <f t="shared" si="65"/>
        <v>73618</v>
      </c>
    </row>
    <row r="4220" spans="1:6" ht="25.5">
      <c r="A4220" s="390">
        <v>73673</v>
      </c>
      <c r="B4220" s="418" t="s">
        <v>3742</v>
      </c>
      <c r="C4220" s="420" t="s">
        <v>82</v>
      </c>
      <c r="D4220" s="423">
        <v>21.77</v>
      </c>
      <c r="F4220" s="444" t="str">
        <f t="shared" si="65"/>
        <v>73673</v>
      </c>
    </row>
    <row r="4221" spans="1:6">
      <c r="A4221" s="389">
        <v>73674</v>
      </c>
      <c r="B4221" s="419" t="s">
        <v>3743</v>
      </c>
      <c r="C4221" s="421" t="s">
        <v>82</v>
      </c>
      <c r="D4221" s="425">
        <v>19.559999999999999</v>
      </c>
      <c r="F4221" s="444" t="str">
        <f t="shared" si="65"/>
        <v>73674</v>
      </c>
    </row>
    <row r="4222" spans="1:6">
      <c r="A4222" s="390">
        <v>73804</v>
      </c>
      <c r="B4222" s="418" t="s">
        <v>9856</v>
      </c>
      <c r="C4222" s="420"/>
      <c r="D4222" s="423"/>
      <c r="F4222" s="444" t="str">
        <f t="shared" si="65"/>
        <v>73804</v>
      </c>
    </row>
    <row r="4223" spans="1:6" ht="38.25">
      <c r="A4223" s="424" t="s">
        <v>5269</v>
      </c>
      <c r="B4223" s="419" t="s">
        <v>9857</v>
      </c>
      <c r="C4223" s="421" t="s">
        <v>82</v>
      </c>
      <c r="D4223" s="425">
        <v>20.99</v>
      </c>
      <c r="F4223" s="444" t="str">
        <f t="shared" si="65"/>
        <v>73804/001</v>
      </c>
    </row>
    <row r="4224" spans="1:6" ht="25.5">
      <c r="A4224" s="390">
        <v>84111</v>
      </c>
      <c r="B4224" s="418" t="s">
        <v>3744</v>
      </c>
      <c r="C4224" s="420" t="s">
        <v>82</v>
      </c>
      <c r="D4224" s="423">
        <v>3.78</v>
      </c>
      <c r="F4224" s="444" t="str">
        <f t="shared" si="65"/>
        <v>84111</v>
      </c>
    </row>
    <row r="4225" spans="1:6" ht="38.25">
      <c r="A4225" s="389">
        <v>84112</v>
      </c>
      <c r="B4225" s="419" t="s">
        <v>9858</v>
      </c>
      <c r="C4225" s="421" t="s">
        <v>82</v>
      </c>
      <c r="D4225" s="425">
        <v>19.05</v>
      </c>
      <c r="F4225" s="444" t="str">
        <f t="shared" si="65"/>
        <v>84112</v>
      </c>
    </row>
    <row r="4226" spans="1:6">
      <c r="A4226" s="390">
        <v>210</v>
      </c>
      <c r="B4226" s="418" t="s">
        <v>1436</v>
      </c>
      <c r="C4226" s="420"/>
      <c r="D4226" s="423"/>
      <c r="F4226" s="444" t="str">
        <f t="shared" si="65"/>
        <v>210</v>
      </c>
    </row>
    <row r="4227" spans="1:6" ht="25.5">
      <c r="A4227" s="389">
        <v>6022</v>
      </c>
      <c r="B4227" s="419" t="s">
        <v>3745</v>
      </c>
      <c r="C4227" s="421" t="s">
        <v>52</v>
      </c>
      <c r="D4227" s="425">
        <v>457.51</v>
      </c>
      <c r="F4227" s="444" t="str">
        <f t="shared" si="65"/>
        <v>6022</v>
      </c>
    </row>
    <row r="4228" spans="1:6" ht="25.5">
      <c r="A4228" s="390">
        <v>73548</v>
      </c>
      <c r="B4228" s="418" t="s">
        <v>12771</v>
      </c>
      <c r="C4228" s="420" t="s">
        <v>52</v>
      </c>
      <c r="D4228" s="423">
        <v>468.28</v>
      </c>
      <c r="F4228" s="444" t="str">
        <f t="shared" si="65"/>
        <v>73548</v>
      </c>
    </row>
    <row r="4229" spans="1:6" ht="25.5">
      <c r="A4229" s="389">
        <v>73549</v>
      </c>
      <c r="B4229" s="419" t="s">
        <v>12772</v>
      </c>
      <c r="C4229" s="421" t="s">
        <v>52</v>
      </c>
      <c r="D4229" s="425">
        <v>442.8</v>
      </c>
      <c r="F4229" s="444" t="str">
        <f t="shared" si="65"/>
        <v>73549</v>
      </c>
    </row>
    <row r="4230" spans="1:6" ht="25.5">
      <c r="A4230" s="390">
        <v>73551</v>
      </c>
      <c r="B4230" s="418" t="s">
        <v>3746</v>
      </c>
      <c r="C4230" s="420" t="s">
        <v>52</v>
      </c>
      <c r="D4230" s="423">
        <v>311.58</v>
      </c>
      <c r="F4230" s="444" t="str">
        <f t="shared" ref="F4230:F4293" si="66">TRIM(A4230)</f>
        <v>73551</v>
      </c>
    </row>
    <row r="4231" spans="1:6" ht="25.5">
      <c r="A4231" s="389">
        <v>84100</v>
      </c>
      <c r="B4231" s="419" t="s">
        <v>3747</v>
      </c>
      <c r="C4231" s="421" t="s">
        <v>52</v>
      </c>
      <c r="D4231" s="425">
        <v>489.83</v>
      </c>
      <c r="F4231" s="444" t="str">
        <f t="shared" si="66"/>
        <v>84100</v>
      </c>
    </row>
    <row r="4232" spans="1:6" ht="25.5">
      <c r="A4232" s="390">
        <v>84101</v>
      </c>
      <c r="B4232" s="418" t="s">
        <v>3748</v>
      </c>
      <c r="C4232" s="420" t="s">
        <v>52</v>
      </c>
      <c r="D4232" s="423">
        <v>307.92</v>
      </c>
      <c r="F4232" s="444" t="str">
        <f t="shared" si="66"/>
        <v>84101</v>
      </c>
    </row>
    <row r="4233" spans="1:6" ht="51">
      <c r="A4233" s="389">
        <v>87280</v>
      </c>
      <c r="B4233" s="419" t="s">
        <v>9859</v>
      </c>
      <c r="C4233" s="421" t="s">
        <v>52</v>
      </c>
      <c r="D4233" s="425">
        <v>248.91</v>
      </c>
      <c r="F4233" s="444" t="str">
        <f t="shared" si="66"/>
        <v>87280</v>
      </c>
    </row>
    <row r="4234" spans="1:6" ht="51">
      <c r="A4234" s="390">
        <v>87281</v>
      </c>
      <c r="B4234" s="418" t="s">
        <v>12773</v>
      </c>
      <c r="C4234" s="420" t="s">
        <v>52</v>
      </c>
      <c r="D4234" s="423">
        <v>247.08</v>
      </c>
      <c r="F4234" s="444" t="str">
        <f t="shared" si="66"/>
        <v>87281</v>
      </c>
    </row>
    <row r="4235" spans="1:6" ht="51">
      <c r="A4235" s="389">
        <v>87283</v>
      </c>
      <c r="B4235" s="419" t="s">
        <v>9860</v>
      </c>
      <c r="C4235" s="421" t="s">
        <v>52</v>
      </c>
      <c r="D4235" s="425">
        <v>269.19</v>
      </c>
      <c r="F4235" s="444" t="str">
        <f t="shared" si="66"/>
        <v>87283</v>
      </c>
    </row>
    <row r="4236" spans="1:6" ht="51">
      <c r="A4236" s="390">
        <v>87284</v>
      </c>
      <c r="B4236" s="418" t="s">
        <v>12774</v>
      </c>
      <c r="C4236" s="420" t="s">
        <v>52</v>
      </c>
      <c r="D4236" s="423">
        <v>257.38</v>
      </c>
      <c r="F4236" s="444" t="str">
        <f t="shared" si="66"/>
        <v>87284</v>
      </c>
    </row>
    <row r="4237" spans="1:6" ht="51">
      <c r="A4237" s="389">
        <v>87286</v>
      </c>
      <c r="B4237" s="419" t="s">
        <v>9861</v>
      </c>
      <c r="C4237" s="421" t="s">
        <v>52</v>
      </c>
      <c r="D4237" s="425">
        <v>273.85000000000002</v>
      </c>
      <c r="F4237" s="444" t="str">
        <f t="shared" si="66"/>
        <v>87286</v>
      </c>
    </row>
    <row r="4238" spans="1:6" ht="51">
      <c r="A4238" s="390">
        <v>87287</v>
      </c>
      <c r="B4238" s="418" t="s">
        <v>12775</v>
      </c>
      <c r="C4238" s="420" t="s">
        <v>52</v>
      </c>
      <c r="D4238" s="423">
        <v>319.54000000000002</v>
      </c>
      <c r="F4238" s="444" t="str">
        <f t="shared" si="66"/>
        <v>87287</v>
      </c>
    </row>
    <row r="4239" spans="1:6" ht="51">
      <c r="A4239" s="389">
        <v>87289</v>
      </c>
      <c r="B4239" s="419" t="s">
        <v>9862</v>
      </c>
      <c r="C4239" s="421" t="s">
        <v>52</v>
      </c>
      <c r="D4239" s="425">
        <v>307.52999999999997</v>
      </c>
      <c r="F4239" s="444" t="str">
        <f t="shared" si="66"/>
        <v>87289</v>
      </c>
    </row>
    <row r="4240" spans="1:6" ht="51">
      <c r="A4240" s="390">
        <v>87290</v>
      </c>
      <c r="B4240" s="418" t="s">
        <v>12776</v>
      </c>
      <c r="C4240" s="420" t="s">
        <v>52</v>
      </c>
      <c r="D4240" s="423">
        <v>305.31</v>
      </c>
      <c r="F4240" s="444" t="str">
        <f t="shared" si="66"/>
        <v>87290</v>
      </c>
    </row>
    <row r="4241" spans="1:6" ht="51">
      <c r="A4241" s="389">
        <v>87292</v>
      </c>
      <c r="B4241" s="419" t="s">
        <v>9863</v>
      </c>
      <c r="C4241" s="421" t="s">
        <v>52</v>
      </c>
      <c r="D4241" s="425">
        <v>321.12</v>
      </c>
      <c r="F4241" s="444" t="str">
        <f t="shared" si="66"/>
        <v>87292</v>
      </c>
    </row>
    <row r="4242" spans="1:6" ht="51">
      <c r="A4242" s="390">
        <v>87294</v>
      </c>
      <c r="B4242" s="418" t="s">
        <v>12777</v>
      </c>
      <c r="C4242" s="420" t="s">
        <v>52</v>
      </c>
      <c r="D4242" s="423">
        <v>304.01</v>
      </c>
      <c r="F4242" s="444" t="str">
        <f t="shared" si="66"/>
        <v>87294</v>
      </c>
    </row>
    <row r="4243" spans="1:6" ht="51">
      <c r="A4243" s="389">
        <v>87295</v>
      </c>
      <c r="B4243" s="419" t="s">
        <v>9864</v>
      </c>
      <c r="C4243" s="421" t="s">
        <v>52</v>
      </c>
      <c r="D4243" s="425">
        <v>306.17</v>
      </c>
      <c r="F4243" s="444" t="str">
        <f t="shared" si="66"/>
        <v>87295</v>
      </c>
    </row>
    <row r="4244" spans="1:6" ht="51">
      <c r="A4244" s="390">
        <v>87296</v>
      </c>
      <c r="B4244" s="418" t="s">
        <v>12778</v>
      </c>
      <c r="C4244" s="420" t="s">
        <v>52</v>
      </c>
      <c r="D4244" s="423">
        <v>294.5</v>
      </c>
      <c r="F4244" s="444" t="str">
        <f t="shared" si="66"/>
        <v>87296</v>
      </c>
    </row>
    <row r="4245" spans="1:6" ht="38.25">
      <c r="A4245" s="389">
        <v>87298</v>
      </c>
      <c r="B4245" s="419" t="s">
        <v>9865</v>
      </c>
      <c r="C4245" s="421" t="s">
        <v>52</v>
      </c>
      <c r="D4245" s="425">
        <v>398.9</v>
      </c>
      <c r="F4245" s="444" t="str">
        <f t="shared" si="66"/>
        <v>87298</v>
      </c>
    </row>
    <row r="4246" spans="1:6" ht="38.25">
      <c r="A4246" s="390">
        <v>87299</v>
      </c>
      <c r="B4246" s="418" t="s">
        <v>12779</v>
      </c>
      <c r="C4246" s="420" t="s">
        <v>52</v>
      </c>
      <c r="D4246" s="423">
        <v>390.18</v>
      </c>
      <c r="F4246" s="444" t="str">
        <f t="shared" si="66"/>
        <v>87299</v>
      </c>
    </row>
    <row r="4247" spans="1:6" ht="38.25">
      <c r="A4247" s="389">
        <v>87301</v>
      </c>
      <c r="B4247" s="419" t="s">
        <v>9866</v>
      </c>
      <c r="C4247" s="421" t="s">
        <v>52</v>
      </c>
      <c r="D4247" s="425">
        <v>350.61</v>
      </c>
      <c r="F4247" s="444" t="str">
        <f t="shared" si="66"/>
        <v>87301</v>
      </c>
    </row>
    <row r="4248" spans="1:6" ht="38.25">
      <c r="A4248" s="390">
        <v>87302</v>
      </c>
      <c r="B4248" s="418" t="s">
        <v>12780</v>
      </c>
      <c r="C4248" s="420" t="s">
        <v>52</v>
      </c>
      <c r="D4248" s="423">
        <v>343.58</v>
      </c>
      <c r="F4248" s="444" t="str">
        <f t="shared" si="66"/>
        <v>87302</v>
      </c>
    </row>
    <row r="4249" spans="1:6" ht="38.25">
      <c r="A4249" s="389">
        <v>87304</v>
      </c>
      <c r="B4249" s="419" t="s">
        <v>9867</v>
      </c>
      <c r="C4249" s="421" t="s">
        <v>52</v>
      </c>
      <c r="D4249" s="425">
        <v>320.99</v>
      </c>
      <c r="F4249" s="444" t="str">
        <f t="shared" si="66"/>
        <v>87304</v>
      </c>
    </row>
    <row r="4250" spans="1:6" ht="38.25">
      <c r="A4250" s="390">
        <v>87305</v>
      </c>
      <c r="B4250" s="418" t="s">
        <v>12781</v>
      </c>
      <c r="C4250" s="420" t="s">
        <v>52</v>
      </c>
      <c r="D4250" s="423">
        <v>314.04000000000002</v>
      </c>
      <c r="F4250" s="444" t="str">
        <f t="shared" si="66"/>
        <v>87305</v>
      </c>
    </row>
    <row r="4251" spans="1:6" ht="38.25">
      <c r="A4251" s="389">
        <v>87307</v>
      </c>
      <c r="B4251" s="419" t="s">
        <v>9868</v>
      </c>
      <c r="C4251" s="421" t="s">
        <v>52</v>
      </c>
      <c r="D4251" s="425">
        <v>296.51</v>
      </c>
      <c r="F4251" s="444" t="str">
        <f t="shared" si="66"/>
        <v>87307</v>
      </c>
    </row>
    <row r="4252" spans="1:6" ht="38.25">
      <c r="A4252" s="390">
        <v>87308</v>
      </c>
      <c r="B4252" s="418" t="s">
        <v>12782</v>
      </c>
      <c r="C4252" s="420" t="s">
        <v>52</v>
      </c>
      <c r="D4252" s="423">
        <v>290.29000000000002</v>
      </c>
      <c r="F4252" s="444" t="str">
        <f t="shared" si="66"/>
        <v>87308</v>
      </c>
    </row>
    <row r="4253" spans="1:6" ht="38.25">
      <c r="A4253" s="389">
        <v>87310</v>
      </c>
      <c r="B4253" s="419" t="s">
        <v>9869</v>
      </c>
      <c r="C4253" s="421" t="s">
        <v>52</v>
      </c>
      <c r="D4253" s="425">
        <v>255.68</v>
      </c>
      <c r="F4253" s="444" t="str">
        <f t="shared" si="66"/>
        <v>87310</v>
      </c>
    </row>
    <row r="4254" spans="1:6" ht="38.25">
      <c r="A4254" s="390">
        <v>87311</v>
      </c>
      <c r="B4254" s="418" t="s">
        <v>12783</v>
      </c>
      <c r="C4254" s="420" t="s">
        <v>52</v>
      </c>
      <c r="D4254" s="423">
        <v>251.5</v>
      </c>
      <c r="F4254" s="444" t="str">
        <f t="shared" si="66"/>
        <v>87311</v>
      </c>
    </row>
    <row r="4255" spans="1:6" ht="38.25">
      <c r="A4255" s="389">
        <v>87313</v>
      </c>
      <c r="B4255" s="419" t="s">
        <v>9870</v>
      </c>
      <c r="C4255" s="421" t="s">
        <v>52</v>
      </c>
      <c r="D4255" s="425">
        <v>312.39999999999998</v>
      </c>
      <c r="F4255" s="444" t="str">
        <f t="shared" si="66"/>
        <v>87313</v>
      </c>
    </row>
    <row r="4256" spans="1:6" ht="38.25">
      <c r="A4256" s="390">
        <v>87314</v>
      </c>
      <c r="B4256" s="418" t="s">
        <v>12784</v>
      </c>
      <c r="C4256" s="420" t="s">
        <v>52</v>
      </c>
      <c r="D4256" s="423">
        <v>309.18</v>
      </c>
      <c r="F4256" s="444" t="str">
        <f t="shared" si="66"/>
        <v>87314</v>
      </c>
    </row>
    <row r="4257" spans="1:6" ht="38.25">
      <c r="A4257" s="389">
        <v>87316</v>
      </c>
      <c r="B4257" s="419" t="s">
        <v>9871</v>
      </c>
      <c r="C4257" s="421" t="s">
        <v>52</v>
      </c>
      <c r="D4257" s="425">
        <v>281.33999999999997</v>
      </c>
      <c r="F4257" s="444" t="str">
        <f t="shared" si="66"/>
        <v>87316</v>
      </c>
    </row>
    <row r="4258" spans="1:6" ht="38.25">
      <c r="A4258" s="390">
        <v>87317</v>
      </c>
      <c r="B4258" s="418" t="s">
        <v>12785</v>
      </c>
      <c r="C4258" s="420" t="s">
        <v>52</v>
      </c>
      <c r="D4258" s="423">
        <v>275.14</v>
      </c>
      <c r="F4258" s="444" t="str">
        <f t="shared" si="66"/>
        <v>87317</v>
      </c>
    </row>
    <row r="4259" spans="1:6" ht="51">
      <c r="A4259" s="389">
        <v>87319</v>
      </c>
      <c r="B4259" s="419" t="s">
        <v>9872</v>
      </c>
      <c r="C4259" s="421" t="s">
        <v>52</v>
      </c>
      <c r="D4259" s="425">
        <v>1601.04</v>
      </c>
      <c r="F4259" s="444" t="str">
        <f t="shared" si="66"/>
        <v>87319</v>
      </c>
    </row>
    <row r="4260" spans="1:6" ht="51">
      <c r="A4260" s="390">
        <v>87320</v>
      </c>
      <c r="B4260" s="418" t="s">
        <v>12786</v>
      </c>
      <c r="C4260" s="420" t="s">
        <v>52</v>
      </c>
      <c r="D4260" s="423">
        <v>1603.36</v>
      </c>
      <c r="F4260" s="444" t="str">
        <f t="shared" si="66"/>
        <v>87320</v>
      </c>
    </row>
    <row r="4261" spans="1:6" ht="51">
      <c r="A4261" s="389">
        <v>87322</v>
      </c>
      <c r="B4261" s="419" t="s">
        <v>9873</v>
      </c>
      <c r="C4261" s="421" t="s">
        <v>52</v>
      </c>
      <c r="D4261" s="425">
        <v>1658.63</v>
      </c>
      <c r="F4261" s="444" t="str">
        <f t="shared" si="66"/>
        <v>87322</v>
      </c>
    </row>
    <row r="4262" spans="1:6" ht="51">
      <c r="A4262" s="390">
        <v>87323</v>
      </c>
      <c r="B4262" s="418" t="s">
        <v>12787</v>
      </c>
      <c r="C4262" s="420" t="s">
        <v>52</v>
      </c>
      <c r="D4262" s="423">
        <v>1650.02</v>
      </c>
      <c r="F4262" s="444" t="str">
        <f t="shared" si="66"/>
        <v>87323</v>
      </c>
    </row>
    <row r="4263" spans="1:6" ht="51">
      <c r="A4263" s="389">
        <v>87325</v>
      </c>
      <c r="B4263" s="419" t="s">
        <v>9874</v>
      </c>
      <c r="C4263" s="421" t="s">
        <v>52</v>
      </c>
      <c r="D4263" s="425">
        <v>1623.24</v>
      </c>
      <c r="F4263" s="444" t="str">
        <f t="shared" si="66"/>
        <v>87325</v>
      </c>
    </row>
    <row r="4264" spans="1:6" ht="51">
      <c r="A4264" s="390">
        <v>87326</v>
      </c>
      <c r="B4264" s="418" t="s">
        <v>12788</v>
      </c>
      <c r="C4264" s="420" t="s">
        <v>52</v>
      </c>
      <c r="D4264" s="423">
        <v>1620.3</v>
      </c>
      <c r="F4264" s="444" t="str">
        <f t="shared" si="66"/>
        <v>87326</v>
      </c>
    </row>
    <row r="4265" spans="1:6" ht="63.75">
      <c r="A4265" s="389">
        <v>87327</v>
      </c>
      <c r="B4265" s="419" t="s">
        <v>9875</v>
      </c>
      <c r="C4265" s="421" t="s">
        <v>52</v>
      </c>
      <c r="D4265" s="425">
        <v>260.52</v>
      </c>
      <c r="F4265" s="444" t="str">
        <f t="shared" si="66"/>
        <v>87327</v>
      </c>
    </row>
    <row r="4266" spans="1:6" ht="63.75">
      <c r="A4266" s="390">
        <v>87328</v>
      </c>
      <c r="B4266" s="418" t="s">
        <v>9876</v>
      </c>
      <c r="C4266" s="420" t="s">
        <v>52</v>
      </c>
      <c r="D4266" s="423">
        <v>236.52</v>
      </c>
      <c r="F4266" s="444" t="str">
        <f t="shared" si="66"/>
        <v>87328</v>
      </c>
    </row>
    <row r="4267" spans="1:6" ht="63.75">
      <c r="A4267" s="389">
        <v>87329</v>
      </c>
      <c r="B4267" s="419" t="s">
        <v>9877</v>
      </c>
      <c r="C4267" s="421" t="s">
        <v>52</v>
      </c>
      <c r="D4267" s="425">
        <v>281.64</v>
      </c>
      <c r="F4267" s="444" t="str">
        <f t="shared" si="66"/>
        <v>87329</v>
      </c>
    </row>
    <row r="4268" spans="1:6" ht="63.75">
      <c r="A4268" s="390">
        <v>87330</v>
      </c>
      <c r="B4268" s="418" t="s">
        <v>9878</v>
      </c>
      <c r="C4268" s="420" t="s">
        <v>52</v>
      </c>
      <c r="D4268" s="423">
        <v>255.68</v>
      </c>
      <c r="F4268" s="444" t="str">
        <f t="shared" si="66"/>
        <v>87330</v>
      </c>
    </row>
    <row r="4269" spans="1:6" ht="63.75">
      <c r="A4269" s="389">
        <v>87331</v>
      </c>
      <c r="B4269" s="419" t="s">
        <v>9879</v>
      </c>
      <c r="C4269" s="421" t="s">
        <v>52</v>
      </c>
      <c r="D4269" s="425">
        <v>331.86</v>
      </c>
      <c r="F4269" s="444" t="str">
        <f t="shared" si="66"/>
        <v>87331</v>
      </c>
    </row>
    <row r="4270" spans="1:6" ht="63.75">
      <c r="A4270" s="390">
        <v>87332</v>
      </c>
      <c r="B4270" s="418" t="s">
        <v>9880</v>
      </c>
      <c r="C4270" s="420" t="s">
        <v>52</v>
      </c>
      <c r="D4270" s="423">
        <v>306.20999999999998</v>
      </c>
      <c r="F4270" s="444" t="str">
        <f t="shared" si="66"/>
        <v>87332</v>
      </c>
    </row>
    <row r="4271" spans="1:6" ht="63.75">
      <c r="A4271" s="389">
        <v>87333</v>
      </c>
      <c r="B4271" s="419" t="s">
        <v>9881</v>
      </c>
      <c r="C4271" s="421" t="s">
        <v>52</v>
      </c>
      <c r="D4271" s="425">
        <v>310.01</v>
      </c>
      <c r="F4271" s="444" t="str">
        <f t="shared" si="66"/>
        <v>87333</v>
      </c>
    </row>
    <row r="4272" spans="1:6" ht="63.75">
      <c r="A4272" s="390">
        <v>87334</v>
      </c>
      <c r="B4272" s="418" t="s">
        <v>9882</v>
      </c>
      <c r="C4272" s="420" t="s">
        <v>52</v>
      </c>
      <c r="D4272" s="423">
        <v>291.39</v>
      </c>
      <c r="F4272" s="444" t="str">
        <f t="shared" si="66"/>
        <v>87334</v>
      </c>
    </row>
    <row r="4273" spans="1:6" ht="63.75">
      <c r="A4273" s="389">
        <v>87335</v>
      </c>
      <c r="B4273" s="419" t="s">
        <v>9883</v>
      </c>
      <c r="C4273" s="421" t="s">
        <v>52</v>
      </c>
      <c r="D4273" s="425">
        <v>316.69</v>
      </c>
      <c r="F4273" s="444" t="str">
        <f t="shared" si="66"/>
        <v>87335</v>
      </c>
    </row>
    <row r="4274" spans="1:6" ht="63.75">
      <c r="A4274" s="390">
        <v>87336</v>
      </c>
      <c r="B4274" s="418" t="s">
        <v>9884</v>
      </c>
      <c r="C4274" s="420" t="s">
        <v>52</v>
      </c>
      <c r="D4274" s="423">
        <v>303.29000000000002</v>
      </c>
      <c r="F4274" s="444" t="str">
        <f t="shared" si="66"/>
        <v>87336</v>
      </c>
    </row>
    <row r="4275" spans="1:6" ht="63.75">
      <c r="A4275" s="389">
        <v>87337</v>
      </c>
      <c r="B4275" s="419" t="s">
        <v>9885</v>
      </c>
      <c r="C4275" s="421" t="s">
        <v>52</v>
      </c>
      <c r="D4275" s="425">
        <v>300.41000000000003</v>
      </c>
      <c r="F4275" s="444" t="str">
        <f t="shared" si="66"/>
        <v>87337</v>
      </c>
    </row>
    <row r="4276" spans="1:6" ht="63.75">
      <c r="A4276" s="390">
        <v>87338</v>
      </c>
      <c r="B4276" s="418" t="s">
        <v>9886</v>
      </c>
      <c r="C4276" s="420" t="s">
        <v>52</v>
      </c>
      <c r="D4276" s="423">
        <v>290.19</v>
      </c>
      <c r="F4276" s="444" t="str">
        <f t="shared" si="66"/>
        <v>87338</v>
      </c>
    </row>
    <row r="4277" spans="1:6" ht="38.25">
      <c r="A4277" s="389">
        <v>87339</v>
      </c>
      <c r="B4277" s="419" t="s">
        <v>9887</v>
      </c>
      <c r="C4277" s="421" t="s">
        <v>52</v>
      </c>
      <c r="D4277" s="425">
        <v>447.17</v>
      </c>
      <c r="F4277" s="444" t="str">
        <f t="shared" si="66"/>
        <v>87339</v>
      </c>
    </row>
    <row r="4278" spans="1:6" ht="38.25">
      <c r="A4278" s="390">
        <v>87340</v>
      </c>
      <c r="B4278" s="418" t="s">
        <v>9888</v>
      </c>
      <c r="C4278" s="420" t="s">
        <v>52</v>
      </c>
      <c r="D4278" s="423">
        <v>389.03</v>
      </c>
      <c r="F4278" s="444" t="str">
        <f t="shared" si="66"/>
        <v>87340</v>
      </c>
    </row>
    <row r="4279" spans="1:6" ht="38.25">
      <c r="A4279" s="389">
        <v>87341</v>
      </c>
      <c r="B4279" s="419" t="s">
        <v>9889</v>
      </c>
      <c r="C4279" s="421" t="s">
        <v>52</v>
      </c>
      <c r="D4279" s="425">
        <v>378.57</v>
      </c>
      <c r="F4279" s="444" t="str">
        <f t="shared" si="66"/>
        <v>87341</v>
      </c>
    </row>
    <row r="4280" spans="1:6" ht="38.25">
      <c r="A4280" s="390">
        <v>87342</v>
      </c>
      <c r="B4280" s="418" t="s">
        <v>9890</v>
      </c>
      <c r="C4280" s="420" t="s">
        <v>52</v>
      </c>
      <c r="D4280" s="423">
        <v>384.77</v>
      </c>
      <c r="F4280" s="444" t="str">
        <f t="shared" si="66"/>
        <v>87342</v>
      </c>
    </row>
    <row r="4281" spans="1:6" ht="38.25">
      <c r="A4281" s="389">
        <v>87343</v>
      </c>
      <c r="B4281" s="419" t="s">
        <v>9891</v>
      </c>
      <c r="C4281" s="421" t="s">
        <v>52</v>
      </c>
      <c r="D4281" s="425">
        <v>347.12</v>
      </c>
      <c r="F4281" s="444" t="str">
        <f t="shared" si="66"/>
        <v>87343</v>
      </c>
    </row>
    <row r="4282" spans="1:6" ht="38.25">
      <c r="A4282" s="390">
        <v>87344</v>
      </c>
      <c r="B4282" s="418" t="s">
        <v>9892</v>
      </c>
      <c r="C4282" s="420" t="s">
        <v>52</v>
      </c>
      <c r="D4282" s="423">
        <v>332.33</v>
      </c>
      <c r="F4282" s="444" t="str">
        <f t="shared" si="66"/>
        <v>87344</v>
      </c>
    </row>
    <row r="4283" spans="1:6" ht="38.25">
      <c r="A4283" s="389">
        <v>87345</v>
      </c>
      <c r="B4283" s="419" t="s">
        <v>9893</v>
      </c>
      <c r="C4283" s="421" t="s">
        <v>52</v>
      </c>
      <c r="D4283" s="425">
        <v>337.4</v>
      </c>
      <c r="F4283" s="444" t="str">
        <f t="shared" si="66"/>
        <v>87345</v>
      </c>
    </row>
    <row r="4284" spans="1:6" ht="38.25">
      <c r="A4284" s="390">
        <v>87346</v>
      </c>
      <c r="B4284" s="418" t="s">
        <v>9894</v>
      </c>
      <c r="C4284" s="420" t="s">
        <v>52</v>
      </c>
      <c r="D4284" s="423">
        <v>311.85000000000002</v>
      </c>
      <c r="F4284" s="444" t="str">
        <f t="shared" si="66"/>
        <v>87346</v>
      </c>
    </row>
    <row r="4285" spans="1:6" ht="38.25">
      <c r="A4285" s="389">
        <v>87347</v>
      </c>
      <c r="B4285" s="419" t="s">
        <v>9895</v>
      </c>
      <c r="C4285" s="421" t="s">
        <v>52</v>
      </c>
      <c r="D4285" s="425">
        <v>303.74</v>
      </c>
      <c r="F4285" s="444" t="str">
        <f t="shared" si="66"/>
        <v>87347</v>
      </c>
    </row>
    <row r="4286" spans="1:6" ht="38.25">
      <c r="A4286" s="390">
        <v>87348</v>
      </c>
      <c r="B4286" s="418" t="s">
        <v>9896</v>
      </c>
      <c r="C4286" s="420" t="s">
        <v>52</v>
      </c>
      <c r="D4286" s="423">
        <v>311.76</v>
      </c>
      <c r="F4286" s="444" t="str">
        <f t="shared" si="66"/>
        <v>87348</v>
      </c>
    </row>
    <row r="4287" spans="1:6" ht="38.25">
      <c r="A4287" s="389">
        <v>87349</v>
      </c>
      <c r="B4287" s="419" t="s">
        <v>9897</v>
      </c>
      <c r="C4287" s="421" t="s">
        <v>52</v>
      </c>
      <c r="D4287" s="425">
        <v>279.24</v>
      </c>
      <c r="F4287" s="444" t="str">
        <f t="shared" si="66"/>
        <v>87349</v>
      </c>
    </row>
    <row r="4288" spans="1:6" ht="51">
      <c r="A4288" s="390">
        <v>87350</v>
      </c>
      <c r="B4288" s="418" t="s">
        <v>9898</v>
      </c>
      <c r="C4288" s="420" t="s">
        <v>52</v>
      </c>
      <c r="D4288" s="423">
        <v>274.14</v>
      </c>
      <c r="F4288" s="444" t="str">
        <f t="shared" si="66"/>
        <v>87350</v>
      </c>
    </row>
    <row r="4289" spans="1:6" ht="51">
      <c r="A4289" s="389">
        <v>87351</v>
      </c>
      <c r="B4289" s="419" t="s">
        <v>9899</v>
      </c>
      <c r="C4289" s="421" t="s">
        <v>52</v>
      </c>
      <c r="D4289" s="425">
        <v>249.95</v>
      </c>
      <c r="F4289" s="444" t="str">
        <f t="shared" si="66"/>
        <v>87351</v>
      </c>
    </row>
    <row r="4290" spans="1:6" ht="51">
      <c r="A4290" s="390">
        <v>87352</v>
      </c>
      <c r="B4290" s="418" t="s">
        <v>9900</v>
      </c>
      <c r="C4290" s="420" t="s">
        <v>52</v>
      </c>
      <c r="D4290" s="423">
        <v>347.77</v>
      </c>
      <c r="F4290" s="444" t="str">
        <f t="shared" si="66"/>
        <v>87352</v>
      </c>
    </row>
    <row r="4291" spans="1:6" ht="51">
      <c r="A4291" s="389">
        <v>87353</v>
      </c>
      <c r="B4291" s="419" t="s">
        <v>9901</v>
      </c>
      <c r="C4291" s="421" t="s">
        <v>52</v>
      </c>
      <c r="D4291" s="425">
        <v>313.87</v>
      </c>
      <c r="F4291" s="444" t="str">
        <f t="shared" si="66"/>
        <v>87353</v>
      </c>
    </row>
    <row r="4292" spans="1:6" ht="51">
      <c r="A4292" s="390">
        <v>87354</v>
      </c>
      <c r="B4292" s="418" t="s">
        <v>9902</v>
      </c>
      <c r="C4292" s="420" t="s">
        <v>52</v>
      </c>
      <c r="D4292" s="423">
        <v>298.82</v>
      </c>
      <c r="F4292" s="444" t="str">
        <f t="shared" si="66"/>
        <v>87354</v>
      </c>
    </row>
    <row r="4293" spans="1:6" ht="51">
      <c r="A4293" s="389">
        <v>87355</v>
      </c>
      <c r="B4293" s="419" t="s">
        <v>9903</v>
      </c>
      <c r="C4293" s="421" t="s">
        <v>52</v>
      </c>
      <c r="D4293" s="425">
        <v>301.37</v>
      </c>
      <c r="F4293" s="444" t="str">
        <f t="shared" si="66"/>
        <v>87355</v>
      </c>
    </row>
    <row r="4294" spans="1:6" ht="51">
      <c r="A4294" s="390">
        <v>87356</v>
      </c>
      <c r="B4294" s="418" t="s">
        <v>9904</v>
      </c>
      <c r="C4294" s="420" t="s">
        <v>52</v>
      </c>
      <c r="D4294" s="423">
        <v>273.97000000000003</v>
      </c>
      <c r="F4294" s="444" t="str">
        <f t="shared" ref="F4294:F4357" si="67">TRIM(A4294)</f>
        <v>87356</v>
      </c>
    </row>
    <row r="4295" spans="1:6" ht="51">
      <c r="A4295" s="389">
        <v>87357</v>
      </c>
      <c r="B4295" s="419" t="s">
        <v>9905</v>
      </c>
      <c r="C4295" s="421" t="s">
        <v>52</v>
      </c>
      <c r="D4295" s="425">
        <v>267.95999999999998</v>
      </c>
      <c r="F4295" s="444" t="str">
        <f t="shared" si="67"/>
        <v>87357</v>
      </c>
    </row>
    <row r="4296" spans="1:6" ht="51">
      <c r="A4296" s="390">
        <v>87358</v>
      </c>
      <c r="B4296" s="418" t="s">
        <v>9906</v>
      </c>
      <c r="C4296" s="420" t="s">
        <v>52</v>
      </c>
      <c r="D4296" s="423">
        <v>1578.2</v>
      </c>
      <c r="F4296" s="444" t="str">
        <f t="shared" si="67"/>
        <v>87358</v>
      </c>
    </row>
    <row r="4297" spans="1:6" ht="51">
      <c r="A4297" s="389">
        <v>87359</v>
      </c>
      <c r="B4297" s="419" t="s">
        <v>9907</v>
      </c>
      <c r="C4297" s="421" t="s">
        <v>52</v>
      </c>
      <c r="D4297" s="425">
        <v>1567.68</v>
      </c>
      <c r="F4297" s="444" t="str">
        <f t="shared" si="67"/>
        <v>87359</v>
      </c>
    </row>
    <row r="4298" spans="1:6" ht="51">
      <c r="A4298" s="390">
        <v>87360</v>
      </c>
      <c r="B4298" s="418" t="s">
        <v>9908</v>
      </c>
      <c r="C4298" s="420" t="s">
        <v>52</v>
      </c>
      <c r="D4298" s="423">
        <v>1642.11</v>
      </c>
      <c r="F4298" s="444" t="str">
        <f t="shared" si="67"/>
        <v>87360</v>
      </c>
    </row>
    <row r="4299" spans="1:6" ht="51">
      <c r="A4299" s="389">
        <v>87361</v>
      </c>
      <c r="B4299" s="419" t="s">
        <v>9909</v>
      </c>
      <c r="C4299" s="421" t="s">
        <v>52</v>
      </c>
      <c r="D4299" s="425">
        <v>1624.2</v>
      </c>
      <c r="F4299" s="444" t="str">
        <f t="shared" si="67"/>
        <v>87361</v>
      </c>
    </row>
    <row r="4300" spans="1:6" ht="51">
      <c r="A4300" s="390">
        <v>87362</v>
      </c>
      <c r="B4300" s="418" t="s">
        <v>9910</v>
      </c>
      <c r="C4300" s="420" t="s">
        <v>52</v>
      </c>
      <c r="D4300" s="423">
        <v>1621.46</v>
      </c>
      <c r="F4300" s="444" t="str">
        <f t="shared" si="67"/>
        <v>87362</v>
      </c>
    </row>
    <row r="4301" spans="1:6" ht="51">
      <c r="A4301" s="389">
        <v>87363</v>
      </c>
      <c r="B4301" s="419" t="s">
        <v>9911</v>
      </c>
      <c r="C4301" s="421" t="s">
        <v>52</v>
      </c>
      <c r="D4301" s="425">
        <v>1612.49</v>
      </c>
      <c r="F4301" s="444" t="str">
        <f t="shared" si="67"/>
        <v>87363</v>
      </c>
    </row>
    <row r="4302" spans="1:6" ht="51">
      <c r="A4302" s="390">
        <v>87364</v>
      </c>
      <c r="B4302" s="418" t="s">
        <v>9912</v>
      </c>
      <c r="C4302" s="420" t="s">
        <v>52</v>
      </c>
      <c r="D4302" s="423">
        <v>1587.93</v>
      </c>
      <c r="F4302" s="444" t="str">
        <f t="shared" si="67"/>
        <v>87364</v>
      </c>
    </row>
    <row r="4303" spans="1:6" ht="51">
      <c r="A4303" s="389">
        <v>87365</v>
      </c>
      <c r="B4303" s="419" t="s">
        <v>9913</v>
      </c>
      <c r="C4303" s="421" t="s">
        <v>52</v>
      </c>
      <c r="D4303" s="425">
        <v>312.97000000000003</v>
      </c>
      <c r="F4303" s="444" t="str">
        <f t="shared" si="67"/>
        <v>87365</v>
      </c>
    </row>
    <row r="4304" spans="1:6" ht="51">
      <c r="A4304" s="390">
        <v>87366</v>
      </c>
      <c r="B4304" s="418" t="s">
        <v>9914</v>
      </c>
      <c r="C4304" s="420" t="s">
        <v>52</v>
      </c>
      <c r="D4304" s="423">
        <v>328.3</v>
      </c>
      <c r="F4304" s="444" t="str">
        <f t="shared" si="67"/>
        <v>87366</v>
      </c>
    </row>
    <row r="4305" spans="1:6" ht="51">
      <c r="A4305" s="389">
        <v>87367</v>
      </c>
      <c r="B4305" s="419" t="s">
        <v>9915</v>
      </c>
      <c r="C4305" s="421" t="s">
        <v>52</v>
      </c>
      <c r="D4305" s="425">
        <v>381.48</v>
      </c>
      <c r="F4305" s="444" t="str">
        <f t="shared" si="67"/>
        <v>87367</v>
      </c>
    </row>
    <row r="4306" spans="1:6" ht="51">
      <c r="A4306" s="390">
        <v>87368</v>
      </c>
      <c r="B4306" s="418" t="s">
        <v>9916</v>
      </c>
      <c r="C4306" s="420" t="s">
        <v>52</v>
      </c>
      <c r="D4306" s="423">
        <v>374.61</v>
      </c>
      <c r="F4306" s="444" t="str">
        <f t="shared" si="67"/>
        <v>87368</v>
      </c>
    </row>
    <row r="4307" spans="1:6" ht="51">
      <c r="A4307" s="389">
        <v>87369</v>
      </c>
      <c r="B4307" s="419" t="s">
        <v>9917</v>
      </c>
      <c r="C4307" s="421" t="s">
        <v>52</v>
      </c>
      <c r="D4307" s="425">
        <v>385.07</v>
      </c>
      <c r="F4307" s="444" t="str">
        <f t="shared" si="67"/>
        <v>87369</v>
      </c>
    </row>
    <row r="4308" spans="1:6" ht="51">
      <c r="A4308" s="390">
        <v>87370</v>
      </c>
      <c r="B4308" s="418" t="s">
        <v>9918</v>
      </c>
      <c r="C4308" s="420" t="s">
        <v>52</v>
      </c>
      <c r="D4308" s="423">
        <v>369.55</v>
      </c>
      <c r="F4308" s="444" t="str">
        <f t="shared" si="67"/>
        <v>87370</v>
      </c>
    </row>
    <row r="4309" spans="1:6" ht="51">
      <c r="A4309" s="389">
        <v>87371</v>
      </c>
      <c r="B4309" s="419" t="s">
        <v>3749</v>
      </c>
      <c r="C4309" s="421" t="s">
        <v>52</v>
      </c>
      <c r="D4309" s="425">
        <v>363.2</v>
      </c>
      <c r="F4309" s="444" t="str">
        <f t="shared" si="67"/>
        <v>87371</v>
      </c>
    </row>
    <row r="4310" spans="1:6" ht="25.5">
      <c r="A4310" s="390">
        <v>87372</v>
      </c>
      <c r="B4310" s="418" t="s">
        <v>9919</v>
      </c>
      <c r="C4310" s="420" t="s">
        <v>52</v>
      </c>
      <c r="D4310" s="423">
        <v>460.74</v>
      </c>
      <c r="F4310" s="444" t="str">
        <f t="shared" si="67"/>
        <v>87372</v>
      </c>
    </row>
    <row r="4311" spans="1:6" ht="25.5">
      <c r="A4311" s="389">
        <v>87373</v>
      </c>
      <c r="B4311" s="419" t="s">
        <v>9920</v>
      </c>
      <c r="C4311" s="421" t="s">
        <v>52</v>
      </c>
      <c r="D4311" s="425">
        <v>414.12</v>
      </c>
      <c r="F4311" s="444" t="str">
        <f t="shared" si="67"/>
        <v>87373</v>
      </c>
    </row>
    <row r="4312" spans="1:6" ht="25.5">
      <c r="A4312" s="390">
        <v>87374</v>
      </c>
      <c r="B4312" s="418" t="s">
        <v>9921</v>
      </c>
      <c r="C4312" s="420" t="s">
        <v>52</v>
      </c>
      <c r="D4312" s="423">
        <v>382.8</v>
      </c>
      <c r="F4312" s="444" t="str">
        <f t="shared" si="67"/>
        <v>87374</v>
      </c>
    </row>
    <row r="4313" spans="1:6" ht="25.5">
      <c r="A4313" s="389">
        <v>87375</v>
      </c>
      <c r="B4313" s="419" t="s">
        <v>9922</v>
      </c>
      <c r="C4313" s="421" t="s">
        <v>52</v>
      </c>
      <c r="D4313" s="425">
        <v>357.29</v>
      </c>
      <c r="F4313" s="444" t="str">
        <f t="shared" si="67"/>
        <v>87375</v>
      </c>
    </row>
    <row r="4314" spans="1:6" ht="38.25">
      <c r="A4314" s="390">
        <v>87376</v>
      </c>
      <c r="B4314" s="418" t="s">
        <v>9923</v>
      </c>
      <c r="C4314" s="420" t="s">
        <v>52</v>
      </c>
      <c r="D4314" s="423">
        <v>324.89999999999998</v>
      </c>
      <c r="F4314" s="444" t="str">
        <f t="shared" si="67"/>
        <v>87376</v>
      </c>
    </row>
    <row r="4315" spans="1:6" ht="38.25">
      <c r="A4315" s="389">
        <v>87377</v>
      </c>
      <c r="B4315" s="419" t="s">
        <v>9924</v>
      </c>
      <c r="C4315" s="421" t="s">
        <v>52</v>
      </c>
      <c r="D4315" s="425">
        <v>380.12</v>
      </c>
      <c r="F4315" s="444" t="str">
        <f t="shared" si="67"/>
        <v>87377</v>
      </c>
    </row>
    <row r="4316" spans="1:6" ht="38.25">
      <c r="A4316" s="390">
        <v>87378</v>
      </c>
      <c r="B4316" s="418" t="s">
        <v>9925</v>
      </c>
      <c r="C4316" s="420" t="s">
        <v>52</v>
      </c>
      <c r="D4316" s="423">
        <v>346.96</v>
      </c>
      <c r="F4316" s="444" t="str">
        <f t="shared" si="67"/>
        <v>87378</v>
      </c>
    </row>
    <row r="4317" spans="1:6" ht="38.25">
      <c r="A4317" s="389">
        <v>87379</v>
      </c>
      <c r="B4317" s="419" t="s">
        <v>9926</v>
      </c>
      <c r="C4317" s="421" t="s">
        <v>52</v>
      </c>
      <c r="D4317" s="425">
        <v>1657.35</v>
      </c>
      <c r="F4317" s="444" t="str">
        <f t="shared" si="67"/>
        <v>87379</v>
      </c>
    </row>
    <row r="4318" spans="1:6" ht="38.25">
      <c r="A4318" s="390">
        <v>87380</v>
      </c>
      <c r="B4318" s="418" t="s">
        <v>9927</v>
      </c>
      <c r="C4318" s="420" t="s">
        <v>52</v>
      </c>
      <c r="D4318" s="423">
        <v>1710.33</v>
      </c>
      <c r="F4318" s="444" t="str">
        <f t="shared" si="67"/>
        <v>87380</v>
      </c>
    </row>
    <row r="4319" spans="1:6" ht="38.25">
      <c r="A4319" s="389">
        <v>87381</v>
      </c>
      <c r="B4319" s="419" t="s">
        <v>9928</v>
      </c>
      <c r="C4319" s="421" t="s">
        <v>52</v>
      </c>
      <c r="D4319" s="425">
        <v>1679.17</v>
      </c>
      <c r="F4319" s="444" t="str">
        <f t="shared" si="67"/>
        <v>87381</v>
      </c>
    </row>
    <row r="4320" spans="1:6" ht="51">
      <c r="A4320" s="390">
        <v>87382</v>
      </c>
      <c r="B4320" s="418" t="s">
        <v>9929</v>
      </c>
      <c r="C4320" s="420" t="s">
        <v>52</v>
      </c>
      <c r="D4320" s="423">
        <v>890.14</v>
      </c>
      <c r="F4320" s="444" t="str">
        <f t="shared" si="67"/>
        <v>87382</v>
      </c>
    </row>
    <row r="4321" spans="1:6" ht="51">
      <c r="A4321" s="389">
        <v>87383</v>
      </c>
      <c r="B4321" s="419" t="s">
        <v>9930</v>
      </c>
      <c r="C4321" s="421" t="s">
        <v>52</v>
      </c>
      <c r="D4321" s="425">
        <v>888.24</v>
      </c>
      <c r="F4321" s="444" t="str">
        <f t="shared" si="67"/>
        <v>87383</v>
      </c>
    </row>
    <row r="4322" spans="1:6" ht="51">
      <c r="A4322" s="390">
        <v>87384</v>
      </c>
      <c r="B4322" s="418" t="s">
        <v>9931</v>
      </c>
      <c r="C4322" s="420" t="s">
        <v>52</v>
      </c>
      <c r="D4322" s="423">
        <v>884.74</v>
      </c>
      <c r="F4322" s="444" t="str">
        <f t="shared" si="67"/>
        <v>87384</v>
      </c>
    </row>
    <row r="4323" spans="1:6" ht="38.25">
      <c r="A4323" s="389">
        <v>87385</v>
      </c>
      <c r="B4323" s="419" t="s">
        <v>12789</v>
      </c>
      <c r="C4323" s="421" t="s">
        <v>52</v>
      </c>
      <c r="D4323" s="425">
        <v>918.94</v>
      </c>
      <c r="F4323" s="444" t="str">
        <f t="shared" si="67"/>
        <v>87385</v>
      </c>
    </row>
    <row r="4324" spans="1:6" ht="38.25">
      <c r="A4324" s="390">
        <v>87386</v>
      </c>
      <c r="B4324" s="418" t="s">
        <v>12790</v>
      </c>
      <c r="C4324" s="420" t="s">
        <v>52</v>
      </c>
      <c r="D4324" s="423">
        <v>913.6</v>
      </c>
      <c r="F4324" s="444" t="str">
        <f t="shared" si="67"/>
        <v>87386</v>
      </c>
    </row>
    <row r="4325" spans="1:6" ht="38.25">
      <c r="A4325" s="389">
        <v>87387</v>
      </c>
      <c r="B4325" s="419" t="s">
        <v>12791</v>
      </c>
      <c r="C4325" s="421" t="s">
        <v>52</v>
      </c>
      <c r="D4325" s="425">
        <v>910.97</v>
      </c>
      <c r="F4325" s="444" t="str">
        <f t="shared" si="67"/>
        <v>87387</v>
      </c>
    </row>
    <row r="4326" spans="1:6" ht="38.25">
      <c r="A4326" s="390">
        <v>87391</v>
      </c>
      <c r="B4326" s="418" t="s">
        <v>12792</v>
      </c>
      <c r="C4326" s="420" t="s">
        <v>52</v>
      </c>
      <c r="D4326" s="423">
        <v>4351.16</v>
      </c>
      <c r="F4326" s="444" t="str">
        <f t="shared" si="67"/>
        <v>87391</v>
      </c>
    </row>
    <row r="4327" spans="1:6" ht="38.25">
      <c r="A4327" s="389">
        <v>87393</v>
      </c>
      <c r="B4327" s="419" t="s">
        <v>12793</v>
      </c>
      <c r="C4327" s="421" t="s">
        <v>52</v>
      </c>
      <c r="D4327" s="425">
        <v>4405.55</v>
      </c>
      <c r="F4327" s="444" t="str">
        <f t="shared" si="67"/>
        <v>87393</v>
      </c>
    </row>
    <row r="4328" spans="1:6" ht="38.25">
      <c r="A4328" s="390">
        <v>87394</v>
      </c>
      <c r="B4328" s="418" t="s">
        <v>12794</v>
      </c>
      <c r="C4328" s="420" t="s">
        <v>52</v>
      </c>
      <c r="D4328" s="423">
        <v>4428.62</v>
      </c>
      <c r="F4328" s="444" t="str">
        <f t="shared" si="67"/>
        <v>87394</v>
      </c>
    </row>
    <row r="4329" spans="1:6" ht="38.25">
      <c r="A4329" s="389">
        <v>87395</v>
      </c>
      <c r="B4329" s="419" t="s">
        <v>9932</v>
      </c>
      <c r="C4329" s="421" t="s">
        <v>52</v>
      </c>
      <c r="D4329" s="425">
        <v>3416</v>
      </c>
      <c r="F4329" s="444" t="str">
        <f t="shared" si="67"/>
        <v>87395</v>
      </c>
    </row>
    <row r="4330" spans="1:6" ht="38.25">
      <c r="A4330" s="390">
        <v>87396</v>
      </c>
      <c r="B4330" s="418" t="s">
        <v>9933</v>
      </c>
      <c r="C4330" s="420" t="s">
        <v>52</v>
      </c>
      <c r="D4330" s="423">
        <v>3457.07</v>
      </c>
      <c r="F4330" s="444" t="str">
        <f t="shared" si="67"/>
        <v>87396</v>
      </c>
    </row>
    <row r="4331" spans="1:6" ht="38.25">
      <c r="A4331" s="389">
        <v>87397</v>
      </c>
      <c r="B4331" s="419" t="s">
        <v>9934</v>
      </c>
      <c r="C4331" s="421" t="s">
        <v>52</v>
      </c>
      <c r="D4331" s="425">
        <v>3471</v>
      </c>
      <c r="F4331" s="444" t="str">
        <f t="shared" si="67"/>
        <v>87397</v>
      </c>
    </row>
    <row r="4332" spans="1:6" ht="38.25">
      <c r="A4332" s="390">
        <v>87398</v>
      </c>
      <c r="B4332" s="418" t="s">
        <v>9935</v>
      </c>
      <c r="C4332" s="420" t="s">
        <v>52</v>
      </c>
      <c r="D4332" s="423">
        <v>1002.53</v>
      </c>
      <c r="F4332" s="444" t="str">
        <f t="shared" si="67"/>
        <v>87398</v>
      </c>
    </row>
    <row r="4333" spans="1:6" ht="25.5">
      <c r="A4333" s="389">
        <v>87399</v>
      </c>
      <c r="B4333" s="419" t="s">
        <v>12795</v>
      </c>
      <c r="C4333" s="421" t="s">
        <v>52</v>
      </c>
      <c r="D4333" s="425">
        <v>1035.3599999999999</v>
      </c>
      <c r="F4333" s="444" t="str">
        <f t="shared" si="67"/>
        <v>87399</v>
      </c>
    </row>
    <row r="4334" spans="1:6" ht="25.5">
      <c r="A4334" s="390">
        <v>87401</v>
      </c>
      <c r="B4334" s="418" t="s">
        <v>9936</v>
      </c>
      <c r="C4334" s="420" t="s">
        <v>52</v>
      </c>
      <c r="D4334" s="423">
        <v>4541.54</v>
      </c>
      <c r="F4334" s="444" t="str">
        <f t="shared" si="67"/>
        <v>87401</v>
      </c>
    </row>
    <row r="4335" spans="1:6" ht="25.5">
      <c r="A4335" s="389">
        <v>87402</v>
      </c>
      <c r="B4335" s="419" t="s">
        <v>9937</v>
      </c>
      <c r="C4335" s="421" t="s">
        <v>52</v>
      </c>
      <c r="D4335" s="425">
        <v>3598.33</v>
      </c>
      <c r="F4335" s="444" t="str">
        <f t="shared" si="67"/>
        <v>87402</v>
      </c>
    </row>
    <row r="4336" spans="1:6" ht="38.25">
      <c r="A4336" s="390">
        <v>87407</v>
      </c>
      <c r="B4336" s="418" t="s">
        <v>9938</v>
      </c>
      <c r="C4336" s="420" t="s">
        <v>52</v>
      </c>
      <c r="D4336" s="423">
        <v>901.84</v>
      </c>
      <c r="F4336" s="444" t="str">
        <f t="shared" si="67"/>
        <v>87407</v>
      </c>
    </row>
    <row r="4337" spans="1:6" ht="38.25">
      <c r="A4337" s="389">
        <v>87408</v>
      </c>
      <c r="B4337" s="419" t="s">
        <v>9939</v>
      </c>
      <c r="C4337" s="421" t="s">
        <v>52</v>
      </c>
      <c r="D4337" s="425">
        <v>894.43</v>
      </c>
      <c r="F4337" s="444" t="str">
        <f t="shared" si="67"/>
        <v>87408</v>
      </c>
    </row>
    <row r="4338" spans="1:6" ht="25.5">
      <c r="A4338" s="390">
        <v>87410</v>
      </c>
      <c r="B4338" s="418" t="s">
        <v>12796</v>
      </c>
      <c r="C4338" s="420" t="s">
        <v>52</v>
      </c>
      <c r="D4338" s="423">
        <v>662.13</v>
      </c>
      <c r="F4338" s="444" t="str">
        <f t="shared" si="67"/>
        <v>87410</v>
      </c>
    </row>
    <row r="4339" spans="1:6" ht="38.25">
      <c r="A4339" s="389">
        <v>88626</v>
      </c>
      <c r="B4339" s="419" t="s">
        <v>9940</v>
      </c>
      <c r="C4339" s="421" t="s">
        <v>52</v>
      </c>
      <c r="D4339" s="425">
        <v>314.31</v>
      </c>
      <c r="F4339" s="444" t="str">
        <f t="shared" si="67"/>
        <v>88626</v>
      </c>
    </row>
    <row r="4340" spans="1:6" ht="38.25">
      <c r="A4340" s="390">
        <v>88627</v>
      </c>
      <c r="B4340" s="418" t="s">
        <v>9941</v>
      </c>
      <c r="C4340" s="420" t="s">
        <v>52</v>
      </c>
      <c r="D4340" s="423">
        <v>386.52</v>
      </c>
      <c r="F4340" s="444" t="str">
        <f t="shared" si="67"/>
        <v>88627</v>
      </c>
    </row>
    <row r="4341" spans="1:6" ht="25.5">
      <c r="A4341" s="389">
        <v>88628</v>
      </c>
      <c r="B4341" s="419" t="s">
        <v>9942</v>
      </c>
      <c r="C4341" s="421" t="s">
        <v>52</v>
      </c>
      <c r="D4341" s="425">
        <v>324.37</v>
      </c>
      <c r="F4341" s="444" t="str">
        <f t="shared" si="67"/>
        <v>88628</v>
      </c>
    </row>
    <row r="4342" spans="1:6" ht="25.5">
      <c r="A4342" s="390">
        <v>88629</v>
      </c>
      <c r="B4342" s="418" t="s">
        <v>9943</v>
      </c>
      <c r="C4342" s="420" t="s">
        <v>52</v>
      </c>
      <c r="D4342" s="423">
        <v>400.24</v>
      </c>
      <c r="F4342" s="444" t="str">
        <f t="shared" si="67"/>
        <v>88629</v>
      </c>
    </row>
    <row r="4343" spans="1:6" ht="25.5">
      <c r="A4343" s="389">
        <v>88630</v>
      </c>
      <c r="B4343" s="419" t="s">
        <v>9944</v>
      </c>
      <c r="C4343" s="421" t="s">
        <v>52</v>
      </c>
      <c r="D4343" s="425">
        <v>285.74</v>
      </c>
      <c r="F4343" s="444" t="str">
        <f t="shared" si="67"/>
        <v>88630</v>
      </c>
    </row>
    <row r="4344" spans="1:6" ht="25.5">
      <c r="A4344" s="390">
        <v>88631</v>
      </c>
      <c r="B4344" s="418" t="s">
        <v>9945</v>
      </c>
      <c r="C4344" s="420" t="s">
        <v>52</v>
      </c>
      <c r="D4344" s="423">
        <v>364.06</v>
      </c>
      <c r="F4344" s="444" t="str">
        <f t="shared" si="67"/>
        <v>88631</v>
      </c>
    </row>
    <row r="4345" spans="1:6" ht="51">
      <c r="A4345" s="389">
        <v>88715</v>
      </c>
      <c r="B4345" s="419" t="s">
        <v>9946</v>
      </c>
      <c r="C4345" s="421" t="s">
        <v>52</v>
      </c>
      <c r="D4345" s="425">
        <v>303.5</v>
      </c>
      <c r="F4345" s="444" t="str">
        <f t="shared" si="67"/>
        <v>88715</v>
      </c>
    </row>
    <row r="4346" spans="1:6">
      <c r="A4346" s="390">
        <v>211</v>
      </c>
      <c r="B4346" s="418" t="s">
        <v>3751</v>
      </c>
      <c r="C4346" s="420"/>
      <c r="D4346" s="423"/>
      <c r="F4346" s="444" t="str">
        <f t="shared" si="67"/>
        <v>211</v>
      </c>
    </row>
    <row r="4347" spans="1:6">
      <c r="A4347" s="389">
        <v>73901</v>
      </c>
      <c r="B4347" s="419" t="s">
        <v>9947</v>
      </c>
      <c r="C4347" s="421"/>
      <c r="D4347" s="425"/>
      <c r="F4347" s="444" t="str">
        <f t="shared" si="67"/>
        <v>73901</v>
      </c>
    </row>
    <row r="4348" spans="1:6" ht="25.5">
      <c r="A4348" s="422" t="s">
        <v>5270</v>
      </c>
      <c r="B4348" s="418" t="s">
        <v>3752</v>
      </c>
      <c r="C4348" s="420" t="s">
        <v>52</v>
      </c>
      <c r="D4348" s="423">
        <v>19.5</v>
      </c>
      <c r="F4348" s="444" t="str">
        <f t="shared" si="67"/>
        <v>73901/001</v>
      </c>
    </row>
    <row r="4349" spans="1:6" ht="25.5">
      <c r="A4349" s="424" t="s">
        <v>5271</v>
      </c>
      <c r="B4349" s="419" t="s">
        <v>3753</v>
      </c>
      <c r="C4349" s="421" t="s">
        <v>52</v>
      </c>
      <c r="D4349" s="425">
        <v>46.81</v>
      </c>
      <c r="F4349" s="444" t="str">
        <f t="shared" si="67"/>
        <v>73901/002</v>
      </c>
    </row>
    <row r="4350" spans="1:6" ht="25.5">
      <c r="A4350" s="422" t="s">
        <v>5272</v>
      </c>
      <c r="B4350" s="418" t="s">
        <v>3752</v>
      </c>
      <c r="C4350" s="420" t="s">
        <v>2702</v>
      </c>
      <c r="D4350" s="423">
        <v>39.01</v>
      </c>
      <c r="F4350" s="444" t="str">
        <f t="shared" si="67"/>
        <v>73901/003</v>
      </c>
    </row>
    <row r="4351" spans="1:6" ht="25.5">
      <c r="A4351" s="424" t="s">
        <v>5273</v>
      </c>
      <c r="B4351" s="419" t="s">
        <v>3753</v>
      </c>
      <c r="C4351" s="421" t="s">
        <v>2702</v>
      </c>
      <c r="D4351" s="425">
        <v>64.650000000000006</v>
      </c>
      <c r="F4351" s="444" t="str">
        <f t="shared" si="67"/>
        <v>73901/004</v>
      </c>
    </row>
    <row r="4352" spans="1:6">
      <c r="A4352" s="390">
        <v>74023</v>
      </c>
      <c r="B4352" s="418" t="s">
        <v>9948</v>
      </c>
      <c r="C4352" s="420"/>
      <c r="D4352" s="423"/>
      <c r="F4352" s="444" t="str">
        <f t="shared" si="67"/>
        <v>74023</v>
      </c>
    </row>
    <row r="4353" spans="1:6" ht="25.5">
      <c r="A4353" s="424" t="s">
        <v>5274</v>
      </c>
      <c r="B4353" s="419" t="s">
        <v>3754</v>
      </c>
      <c r="C4353" s="421" t="s">
        <v>52</v>
      </c>
      <c r="D4353" s="425">
        <v>26.75</v>
      </c>
      <c r="F4353" s="444" t="str">
        <f t="shared" si="67"/>
        <v>74023/001</v>
      </c>
    </row>
    <row r="4354" spans="1:6" ht="25.5">
      <c r="A4354" s="422" t="s">
        <v>5275</v>
      </c>
      <c r="B4354" s="418" t="s">
        <v>3755</v>
      </c>
      <c r="C4354" s="420" t="s">
        <v>52</v>
      </c>
      <c r="D4354" s="423">
        <v>30.09</v>
      </c>
      <c r="F4354" s="444" t="str">
        <f t="shared" si="67"/>
        <v>74023/002</v>
      </c>
    </row>
    <row r="4355" spans="1:6" ht="25.5">
      <c r="A4355" s="424" t="s">
        <v>5276</v>
      </c>
      <c r="B4355" s="419" t="s">
        <v>3756</v>
      </c>
      <c r="C4355" s="421" t="s">
        <v>52</v>
      </c>
      <c r="D4355" s="425">
        <v>32.32</v>
      </c>
      <c r="F4355" s="444" t="str">
        <f t="shared" si="67"/>
        <v>74023/003</v>
      </c>
    </row>
    <row r="4356" spans="1:6" ht="25.5">
      <c r="A4356" s="422" t="s">
        <v>5277</v>
      </c>
      <c r="B4356" s="418" t="s">
        <v>3757</v>
      </c>
      <c r="C4356" s="420" t="s">
        <v>52</v>
      </c>
      <c r="D4356" s="423">
        <v>33.99</v>
      </c>
      <c r="F4356" s="444" t="str">
        <f t="shared" si="67"/>
        <v>74023/004</v>
      </c>
    </row>
    <row r="4357" spans="1:6" ht="25.5">
      <c r="A4357" s="424" t="s">
        <v>5278</v>
      </c>
      <c r="B4357" s="419" t="s">
        <v>3758</v>
      </c>
      <c r="C4357" s="421" t="s">
        <v>52</v>
      </c>
      <c r="D4357" s="425">
        <v>44.58</v>
      </c>
      <c r="F4357" s="444" t="str">
        <f t="shared" si="67"/>
        <v>74023/005</v>
      </c>
    </row>
    <row r="4358" spans="1:6" ht="25.5">
      <c r="A4358" s="390">
        <v>88036</v>
      </c>
      <c r="B4358" s="418" t="s">
        <v>3762</v>
      </c>
      <c r="C4358" s="420" t="s">
        <v>52</v>
      </c>
      <c r="D4358" s="423">
        <v>19.329999999999998</v>
      </c>
      <c r="F4358" s="444" t="str">
        <f t="shared" ref="F4358:F4421" si="68">TRIM(A4358)</f>
        <v>88036</v>
      </c>
    </row>
    <row r="4359" spans="1:6" ht="25.5">
      <c r="A4359" s="389">
        <v>88037</v>
      </c>
      <c r="B4359" s="419" t="s">
        <v>3763</v>
      </c>
      <c r="C4359" s="421" t="s">
        <v>52</v>
      </c>
      <c r="D4359" s="425">
        <v>27.08</v>
      </c>
      <c r="F4359" s="444" t="str">
        <f t="shared" si="68"/>
        <v>88037</v>
      </c>
    </row>
    <row r="4360" spans="1:6" ht="25.5">
      <c r="A4360" s="390">
        <v>88038</v>
      </c>
      <c r="B4360" s="418" t="s">
        <v>3764</v>
      </c>
      <c r="C4360" s="420" t="s">
        <v>52</v>
      </c>
      <c r="D4360" s="423">
        <v>36.770000000000003</v>
      </c>
      <c r="F4360" s="444" t="str">
        <f t="shared" si="68"/>
        <v>88038</v>
      </c>
    </row>
    <row r="4361" spans="1:6" ht="25.5">
      <c r="A4361" s="389">
        <v>88039</v>
      </c>
      <c r="B4361" s="419" t="s">
        <v>3765</v>
      </c>
      <c r="C4361" s="421" t="s">
        <v>52</v>
      </c>
      <c r="D4361" s="425">
        <v>46.47</v>
      </c>
      <c r="F4361" s="444" t="str">
        <f t="shared" si="68"/>
        <v>88039</v>
      </c>
    </row>
    <row r="4362" spans="1:6" ht="38.25">
      <c r="A4362" s="390">
        <v>88044</v>
      </c>
      <c r="B4362" s="418" t="s">
        <v>12797</v>
      </c>
      <c r="C4362" s="420" t="s">
        <v>89</v>
      </c>
      <c r="D4362" s="423">
        <v>0.4</v>
      </c>
      <c r="F4362" s="444" t="str">
        <f t="shared" si="68"/>
        <v>88044</v>
      </c>
    </row>
    <row r="4363" spans="1:6" ht="38.25">
      <c r="A4363" s="389">
        <v>88045</v>
      </c>
      <c r="B4363" s="419" t="s">
        <v>9961</v>
      </c>
      <c r="C4363" s="421" t="s">
        <v>89</v>
      </c>
      <c r="D4363" s="425">
        <v>0.2</v>
      </c>
      <c r="F4363" s="444" t="str">
        <f t="shared" si="68"/>
        <v>88045</v>
      </c>
    </row>
    <row r="4364" spans="1:6" ht="38.25">
      <c r="A4364" s="390">
        <v>88046</v>
      </c>
      <c r="B4364" s="418" t="s">
        <v>12798</v>
      </c>
      <c r="C4364" s="420" t="s">
        <v>89</v>
      </c>
      <c r="D4364" s="423">
        <v>0.17</v>
      </c>
      <c r="F4364" s="444" t="str">
        <f t="shared" si="68"/>
        <v>88046</v>
      </c>
    </row>
    <row r="4365" spans="1:6" ht="38.25">
      <c r="A4365" s="389">
        <v>88047</v>
      </c>
      <c r="B4365" s="419" t="s">
        <v>9962</v>
      </c>
      <c r="C4365" s="421" t="s">
        <v>89</v>
      </c>
      <c r="D4365" s="425">
        <v>0.06</v>
      </c>
      <c r="F4365" s="444" t="str">
        <f t="shared" si="68"/>
        <v>88047</v>
      </c>
    </row>
    <row r="4366" spans="1:6" ht="38.25">
      <c r="A4366" s="390">
        <v>88048</v>
      </c>
      <c r="B4366" s="418" t="s">
        <v>12799</v>
      </c>
      <c r="C4366" s="420" t="s">
        <v>89</v>
      </c>
      <c r="D4366" s="423">
        <v>0.23</v>
      </c>
      <c r="F4366" s="444" t="str">
        <f t="shared" si="68"/>
        <v>88048</v>
      </c>
    </row>
    <row r="4367" spans="1:6" ht="38.25">
      <c r="A4367" s="389">
        <v>88049</v>
      </c>
      <c r="B4367" s="419" t="s">
        <v>9963</v>
      </c>
      <c r="C4367" s="421" t="s">
        <v>89</v>
      </c>
      <c r="D4367" s="425">
        <v>7.0000000000000007E-2</v>
      </c>
      <c r="F4367" s="444" t="str">
        <f t="shared" si="68"/>
        <v>88049</v>
      </c>
    </row>
    <row r="4368" spans="1:6" ht="38.25">
      <c r="A4368" s="390">
        <v>88050</v>
      </c>
      <c r="B4368" s="418" t="s">
        <v>12800</v>
      </c>
      <c r="C4368" s="420" t="s">
        <v>89</v>
      </c>
      <c r="D4368" s="423">
        <v>0.3</v>
      </c>
      <c r="F4368" s="444" t="str">
        <f t="shared" si="68"/>
        <v>88050</v>
      </c>
    </row>
    <row r="4369" spans="1:6" ht="38.25">
      <c r="A4369" s="389">
        <v>88051</v>
      </c>
      <c r="B4369" s="419" t="s">
        <v>9964</v>
      </c>
      <c r="C4369" s="421" t="s">
        <v>89</v>
      </c>
      <c r="D4369" s="425">
        <v>0.09</v>
      </c>
      <c r="F4369" s="444" t="str">
        <f t="shared" si="68"/>
        <v>88051</v>
      </c>
    </row>
    <row r="4370" spans="1:6" ht="38.25">
      <c r="A4370" s="390">
        <v>88052</v>
      </c>
      <c r="B4370" s="418" t="s">
        <v>12801</v>
      </c>
      <c r="C4370" s="420" t="s">
        <v>89</v>
      </c>
      <c r="D4370" s="423">
        <v>0.37</v>
      </c>
      <c r="F4370" s="444" t="str">
        <f t="shared" si="68"/>
        <v>88052</v>
      </c>
    </row>
    <row r="4371" spans="1:6" ht="38.25">
      <c r="A4371" s="389">
        <v>88053</v>
      </c>
      <c r="B4371" s="419" t="s">
        <v>9965</v>
      </c>
      <c r="C4371" s="421" t="s">
        <v>89</v>
      </c>
      <c r="D4371" s="425">
        <v>0.11</v>
      </c>
      <c r="F4371" s="444" t="str">
        <f t="shared" si="68"/>
        <v>88053</v>
      </c>
    </row>
    <row r="4372" spans="1:6" ht="38.25">
      <c r="A4372" s="390">
        <v>88054</v>
      </c>
      <c r="B4372" s="418" t="s">
        <v>12802</v>
      </c>
      <c r="C4372" s="420" t="s">
        <v>89</v>
      </c>
      <c r="D4372" s="423">
        <v>7.0000000000000007E-2</v>
      </c>
      <c r="F4372" s="444" t="str">
        <f t="shared" si="68"/>
        <v>88054</v>
      </c>
    </row>
    <row r="4373" spans="1:6" ht="38.25">
      <c r="A4373" s="389">
        <v>88055</v>
      </c>
      <c r="B4373" s="419" t="s">
        <v>9966</v>
      </c>
      <c r="C4373" s="421" t="s">
        <v>89</v>
      </c>
      <c r="D4373" s="425">
        <v>0.01</v>
      </c>
      <c r="F4373" s="444" t="str">
        <f t="shared" si="68"/>
        <v>88055</v>
      </c>
    </row>
    <row r="4374" spans="1:6" ht="38.25">
      <c r="A4374" s="390">
        <v>88056</v>
      </c>
      <c r="B4374" s="418" t="s">
        <v>12803</v>
      </c>
      <c r="C4374" s="420" t="s">
        <v>89</v>
      </c>
      <c r="D4374" s="423">
        <v>0.11</v>
      </c>
      <c r="F4374" s="444" t="str">
        <f t="shared" si="68"/>
        <v>88056</v>
      </c>
    </row>
    <row r="4375" spans="1:6" ht="38.25">
      <c r="A4375" s="389">
        <v>88057</v>
      </c>
      <c r="B4375" s="419" t="s">
        <v>9967</v>
      </c>
      <c r="C4375" s="421" t="s">
        <v>89</v>
      </c>
      <c r="D4375" s="425">
        <v>0.02</v>
      </c>
      <c r="F4375" s="444" t="str">
        <f t="shared" si="68"/>
        <v>88057</v>
      </c>
    </row>
    <row r="4376" spans="1:6" ht="38.25">
      <c r="A4376" s="390">
        <v>88058</v>
      </c>
      <c r="B4376" s="418" t="s">
        <v>12804</v>
      </c>
      <c r="C4376" s="420" t="s">
        <v>89</v>
      </c>
      <c r="D4376" s="423">
        <v>0.17</v>
      </c>
      <c r="F4376" s="444" t="str">
        <f t="shared" si="68"/>
        <v>88058</v>
      </c>
    </row>
    <row r="4377" spans="1:6" ht="38.25">
      <c r="A4377" s="389">
        <v>88059</v>
      </c>
      <c r="B4377" s="419" t="s">
        <v>9968</v>
      </c>
      <c r="C4377" s="421" t="s">
        <v>89</v>
      </c>
      <c r="D4377" s="425">
        <v>0.04</v>
      </c>
      <c r="F4377" s="444" t="str">
        <f t="shared" si="68"/>
        <v>88059</v>
      </c>
    </row>
    <row r="4378" spans="1:6" ht="38.25">
      <c r="A4378" s="390">
        <v>88060</v>
      </c>
      <c r="B4378" s="418" t="s">
        <v>12805</v>
      </c>
      <c r="C4378" s="420" t="s">
        <v>89</v>
      </c>
      <c r="D4378" s="423">
        <v>0.23</v>
      </c>
      <c r="F4378" s="444" t="str">
        <f t="shared" si="68"/>
        <v>88060</v>
      </c>
    </row>
    <row r="4379" spans="1:6" ht="38.25">
      <c r="A4379" s="389">
        <v>88061</v>
      </c>
      <c r="B4379" s="419" t="s">
        <v>9969</v>
      </c>
      <c r="C4379" s="421" t="s">
        <v>89</v>
      </c>
      <c r="D4379" s="425">
        <v>0.05</v>
      </c>
      <c r="F4379" s="444" t="str">
        <f t="shared" si="68"/>
        <v>88061</v>
      </c>
    </row>
    <row r="4380" spans="1:6" ht="25.5">
      <c r="A4380" s="390">
        <v>88074</v>
      </c>
      <c r="B4380" s="418" t="s">
        <v>3766</v>
      </c>
      <c r="C4380" s="420" t="s">
        <v>82</v>
      </c>
      <c r="D4380" s="423">
        <v>0.56999999999999995</v>
      </c>
      <c r="F4380" s="444" t="str">
        <f t="shared" si="68"/>
        <v>88074</v>
      </c>
    </row>
    <row r="4381" spans="1:6" ht="25.5">
      <c r="A4381" s="389">
        <v>88075</v>
      </c>
      <c r="B4381" s="419" t="s">
        <v>9970</v>
      </c>
      <c r="C4381" s="421" t="s">
        <v>82</v>
      </c>
      <c r="D4381" s="425">
        <v>0.39</v>
      </c>
      <c r="F4381" s="444" t="str">
        <f t="shared" si="68"/>
        <v>88075</v>
      </c>
    </row>
    <row r="4382" spans="1:6" ht="25.5">
      <c r="A4382" s="390">
        <v>88076</v>
      </c>
      <c r="B4382" s="418" t="s">
        <v>9971</v>
      </c>
      <c r="C4382" s="420" t="s">
        <v>82</v>
      </c>
      <c r="D4382" s="423">
        <v>0.44</v>
      </c>
      <c r="F4382" s="444" t="str">
        <f t="shared" si="68"/>
        <v>88076</v>
      </c>
    </row>
    <row r="4383" spans="1:6" ht="25.5">
      <c r="A4383" s="389">
        <v>88077</v>
      </c>
      <c r="B4383" s="419" t="s">
        <v>9972</v>
      </c>
      <c r="C4383" s="421" t="s">
        <v>82</v>
      </c>
      <c r="D4383" s="425">
        <v>0.52</v>
      </c>
      <c r="F4383" s="444" t="str">
        <f t="shared" si="68"/>
        <v>88077</v>
      </c>
    </row>
    <row r="4384" spans="1:6" ht="25.5">
      <c r="A4384" s="390">
        <v>88078</v>
      </c>
      <c r="B4384" s="418" t="s">
        <v>9973</v>
      </c>
      <c r="C4384" s="420" t="s">
        <v>82</v>
      </c>
      <c r="D4384" s="423">
        <v>0.59</v>
      </c>
      <c r="F4384" s="444" t="str">
        <f t="shared" si="68"/>
        <v>88078</v>
      </c>
    </row>
    <row r="4385" spans="1:6" ht="25.5">
      <c r="A4385" s="389">
        <v>88079</v>
      </c>
      <c r="B4385" s="419" t="s">
        <v>9974</v>
      </c>
      <c r="C4385" s="421" t="s">
        <v>82</v>
      </c>
      <c r="D4385" s="425">
        <v>0.1</v>
      </c>
      <c r="F4385" s="444" t="str">
        <f t="shared" si="68"/>
        <v>88079</v>
      </c>
    </row>
    <row r="4386" spans="1:6" ht="25.5">
      <c r="A4386" s="390">
        <v>88080</v>
      </c>
      <c r="B4386" s="418" t="s">
        <v>9975</v>
      </c>
      <c r="C4386" s="420" t="s">
        <v>82</v>
      </c>
      <c r="D4386" s="423">
        <v>0.16</v>
      </c>
      <c r="F4386" s="444" t="str">
        <f t="shared" si="68"/>
        <v>88080</v>
      </c>
    </row>
    <row r="4387" spans="1:6" ht="25.5">
      <c r="A4387" s="389">
        <v>88081</v>
      </c>
      <c r="B4387" s="419" t="s">
        <v>9976</v>
      </c>
      <c r="C4387" s="421" t="s">
        <v>82</v>
      </c>
      <c r="D4387" s="425">
        <v>0.25</v>
      </c>
      <c r="F4387" s="444" t="str">
        <f t="shared" si="68"/>
        <v>88081</v>
      </c>
    </row>
    <row r="4388" spans="1:6" ht="25.5">
      <c r="A4388" s="390">
        <v>88082</v>
      </c>
      <c r="B4388" s="418" t="s">
        <v>9977</v>
      </c>
      <c r="C4388" s="420" t="s">
        <v>82</v>
      </c>
      <c r="D4388" s="423">
        <v>0.33</v>
      </c>
      <c r="F4388" s="444" t="str">
        <f t="shared" si="68"/>
        <v>88082</v>
      </c>
    </row>
    <row r="4389" spans="1:6" ht="25.5">
      <c r="A4389" s="389">
        <v>88087</v>
      </c>
      <c r="B4389" s="419" t="s">
        <v>3767</v>
      </c>
      <c r="C4389" s="421" t="s">
        <v>269</v>
      </c>
      <c r="D4389" s="425">
        <v>0.04</v>
      </c>
      <c r="F4389" s="444" t="str">
        <f t="shared" si="68"/>
        <v>88087</v>
      </c>
    </row>
    <row r="4390" spans="1:6" ht="38.25">
      <c r="A4390" s="390">
        <v>88099</v>
      </c>
      <c r="B4390" s="418" t="s">
        <v>9982</v>
      </c>
      <c r="C4390" s="420" t="s">
        <v>89</v>
      </c>
      <c r="D4390" s="423">
        <v>0.16</v>
      </c>
      <c r="F4390" s="444" t="str">
        <f t="shared" si="68"/>
        <v>88099</v>
      </c>
    </row>
    <row r="4391" spans="1:6" ht="38.25">
      <c r="A4391" s="389">
        <v>88100</v>
      </c>
      <c r="B4391" s="419" t="s">
        <v>9983</v>
      </c>
      <c r="C4391" s="421" t="s">
        <v>89</v>
      </c>
      <c r="D4391" s="425">
        <v>0.08</v>
      </c>
      <c r="F4391" s="444" t="str">
        <f t="shared" si="68"/>
        <v>88100</v>
      </c>
    </row>
    <row r="4392" spans="1:6" ht="25.5">
      <c r="A4392" s="390">
        <v>88101</v>
      </c>
      <c r="B4392" s="418" t="s">
        <v>3771</v>
      </c>
      <c r="C4392" s="420" t="s">
        <v>82</v>
      </c>
      <c r="D4392" s="423">
        <v>0.25</v>
      </c>
      <c r="F4392" s="444" t="str">
        <f t="shared" si="68"/>
        <v>88101</v>
      </c>
    </row>
    <row r="4393" spans="1:6" ht="25.5">
      <c r="A4393" s="389">
        <v>88102</v>
      </c>
      <c r="B4393" s="419" t="s">
        <v>3772</v>
      </c>
      <c r="C4393" s="421" t="s">
        <v>269</v>
      </c>
      <c r="D4393" s="425">
        <v>0.01</v>
      </c>
      <c r="F4393" s="444" t="str">
        <f t="shared" si="68"/>
        <v>88102</v>
      </c>
    </row>
    <row r="4394" spans="1:6" ht="25.5">
      <c r="A4394" s="390">
        <v>88103</v>
      </c>
      <c r="B4394" s="418" t="s">
        <v>9984</v>
      </c>
      <c r="C4394" s="420" t="s">
        <v>269</v>
      </c>
      <c r="D4394" s="423">
        <v>0.03</v>
      </c>
      <c r="F4394" s="444" t="str">
        <f t="shared" si="68"/>
        <v>88103</v>
      </c>
    </row>
    <row r="4395" spans="1:6" ht="25.5">
      <c r="A4395" s="389">
        <v>89176</v>
      </c>
      <c r="B4395" s="419" t="s">
        <v>9949</v>
      </c>
      <c r="C4395" s="421" t="s">
        <v>2702</v>
      </c>
      <c r="D4395" s="425">
        <v>5.57</v>
      </c>
      <c r="F4395" s="444" t="str">
        <f t="shared" si="68"/>
        <v>89176</v>
      </c>
    </row>
    <row r="4396" spans="1:6" ht="25.5">
      <c r="A4396" s="390">
        <v>89177</v>
      </c>
      <c r="B4396" s="418" t="s">
        <v>9950</v>
      </c>
      <c r="C4396" s="420" t="s">
        <v>2702</v>
      </c>
      <c r="D4396" s="423">
        <v>7.8</v>
      </c>
      <c r="F4396" s="444" t="str">
        <f t="shared" si="68"/>
        <v>89177</v>
      </c>
    </row>
    <row r="4397" spans="1:6" ht="25.5">
      <c r="A4397" s="389">
        <v>89178</v>
      </c>
      <c r="B4397" s="419" t="s">
        <v>9951</v>
      </c>
      <c r="C4397" s="421" t="s">
        <v>2702</v>
      </c>
      <c r="D4397" s="425">
        <v>8.91</v>
      </c>
      <c r="F4397" s="444" t="str">
        <f t="shared" si="68"/>
        <v>89178</v>
      </c>
    </row>
    <row r="4398" spans="1:6" ht="25.5">
      <c r="A4398" s="390">
        <v>89179</v>
      </c>
      <c r="B4398" s="418" t="s">
        <v>9952</v>
      </c>
      <c r="C4398" s="420" t="s">
        <v>2702</v>
      </c>
      <c r="D4398" s="423">
        <v>8.91</v>
      </c>
      <c r="F4398" s="444" t="str">
        <f t="shared" si="68"/>
        <v>89179</v>
      </c>
    </row>
    <row r="4399" spans="1:6" ht="25.5">
      <c r="A4399" s="389">
        <v>89180</v>
      </c>
      <c r="B4399" s="419" t="s">
        <v>9953</v>
      </c>
      <c r="C4399" s="421" t="s">
        <v>2702</v>
      </c>
      <c r="D4399" s="425">
        <v>10.029999999999999</v>
      </c>
      <c r="F4399" s="444" t="str">
        <f t="shared" si="68"/>
        <v>89180</v>
      </c>
    </row>
    <row r="4400" spans="1:6" ht="25.5">
      <c r="A4400" s="390">
        <v>89181</v>
      </c>
      <c r="B4400" s="418" t="s">
        <v>9954</v>
      </c>
      <c r="C4400" s="420" t="s">
        <v>2702</v>
      </c>
      <c r="D4400" s="423">
        <v>12.26</v>
      </c>
      <c r="F4400" s="444" t="str">
        <f t="shared" si="68"/>
        <v>89181</v>
      </c>
    </row>
    <row r="4401" spans="1:6" ht="25.5">
      <c r="A4401" s="389">
        <v>89182</v>
      </c>
      <c r="B4401" s="419" t="s">
        <v>9955</v>
      </c>
      <c r="C4401" s="421" t="s">
        <v>2702</v>
      </c>
      <c r="D4401" s="425">
        <v>12.26</v>
      </c>
      <c r="F4401" s="444" t="str">
        <f t="shared" si="68"/>
        <v>89182</v>
      </c>
    </row>
    <row r="4402" spans="1:6" ht="25.5">
      <c r="A4402" s="390">
        <v>89183</v>
      </c>
      <c r="B4402" s="418" t="s">
        <v>9956</v>
      </c>
      <c r="C4402" s="420" t="s">
        <v>2702</v>
      </c>
      <c r="D4402" s="423">
        <v>13.37</v>
      </c>
      <c r="F4402" s="444" t="str">
        <f t="shared" si="68"/>
        <v>89183</v>
      </c>
    </row>
    <row r="4403" spans="1:6" ht="25.5">
      <c r="A4403" s="389">
        <v>89184</v>
      </c>
      <c r="B4403" s="419" t="s">
        <v>9957</v>
      </c>
      <c r="C4403" s="421" t="s">
        <v>2702</v>
      </c>
      <c r="D4403" s="425">
        <v>15.6</v>
      </c>
      <c r="F4403" s="444" t="str">
        <f t="shared" si="68"/>
        <v>89184</v>
      </c>
    </row>
    <row r="4404" spans="1:6" ht="25.5">
      <c r="A4404" s="390">
        <v>89185</v>
      </c>
      <c r="B4404" s="418" t="s">
        <v>9958</v>
      </c>
      <c r="C4404" s="420" t="s">
        <v>2702</v>
      </c>
      <c r="D4404" s="423">
        <v>15.6</v>
      </c>
      <c r="F4404" s="444" t="str">
        <f t="shared" si="68"/>
        <v>89185</v>
      </c>
    </row>
    <row r="4405" spans="1:6" ht="25.5">
      <c r="A4405" s="389">
        <v>89186</v>
      </c>
      <c r="B4405" s="419" t="s">
        <v>9959</v>
      </c>
      <c r="C4405" s="421" t="s">
        <v>2702</v>
      </c>
      <c r="D4405" s="425">
        <v>16.71</v>
      </c>
      <c r="F4405" s="444" t="str">
        <f t="shared" si="68"/>
        <v>89186</v>
      </c>
    </row>
    <row r="4406" spans="1:6" ht="25.5">
      <c r="A4406" s="390">
        <v>89187</v>
      </c>
      <c r="B4406" s="418" t="s">
        <v>9960</v>
      </c>
      <c r="C4406" s="420" t="s">
        <v>2702</v>
      </c>
      <c r="D4406" s="423">
        <v>18.940000000000001</v>
      </c>
      <c r="F4406" s="444" t="str">
        <f t="shared" si="68"/>
        <v>89187</v>
      </c>
    </row>
    <row r="4407" spans="1:6" ht="25.5">
      <c r="A4407" s="389">
        <v>89188</v>
      </c>
      <c r="B4407" s="419" t="s">
        <v>9978</v>
      </c>
      <c r="C4407" s="421" t="s">
        <v>2715</v>
      </c>
      <c r="D4407" s="425">
        <v>0.28000000000000003</v>
      </c>
      <c r="F4407" s="444" t="str">
        <f t="shared" si="68"/>
        <v>89188</v>
      </c>
    </row>
    <row r="4408" spans="1:6" ht="25.5">
      <c r="A4408" s="390">
        <v>89189</v>
      </c>
      <c r="B4408" s="418" t="s">
        <v>9979</v>
      </c>
      <c r="C4408" s="420" t="s">
        <v>2715</v>
      </c>
      <c r="D4408" s="423">
        <v>0.36</v>
      </c>
      <c r="F4408" s="444" t="str">
        <f t="shared" si="68"/>
        <v>89189</v>
      </c>
    </row>
    <row r="4409" spans="1:6" ht="25.5">
      <c r="A4409" s="389">
        <v>89190</v>
      </c>
      <c r="B4409" s="419" t="s">
        <v>9980</v>
      </c>
      <c r="C4409" s="421" t="s">
        <v>2715</v>
      </c>
      <c r="D4409" s="425">
        <v>0.48</v>
      </c>
      <c r="F4409" s="444" t="str">
        <f t="shared" si="68"/>
        <v>89190</v>
      </c>
    </row>
    <row r="4410" spans="1:6" ht="25.5">
      <c r="A4410" s="390">
        <v>89191</v>
      </c>
      <c r="B4410" s="418" t="s">
        <v>9981</v>
      </c>
      <c r="C4410" s="420" t="s">
        <v>2715</v>
      </c>
      <c r="D4410" s="423">
        <v>0.57999999999999996</v>
      </c>
      <c r="F4410" s="444" t="str">
        <f t="shared" si="68"/>
        <v>89191</v>
      </c>
    </row>
    <row r="4411" spans="1:6" ht="25.5">
      <c r="A4411" s="389">
        <v>89192</v>
      </c>
      <c r="B4411" s="419" t="s">
        <v>3759</v>
      </c>
      <c r="C4411" s="421" t="s">
        <v>2702</v>
      </c>
      <c r="D4411" s="425">
        <v>16.71</v>
      </c>
      <c r="F4411" s="444" t="str">
        <f t="shared" si="68"/>
        <v>89192</v>
      </c>
    </row>
    <row r="4412" spans="1:6" ht="25.5">
      <c r="A4412" s="390">
        <v>89193</v>
      </c>
      <c r="B4412" s="418" t="s">
        <v>3760</v>
      </c>
      <c r="C4412" s="420" t="s">
        <v>2702</v>
      </c>
      <c r="D4412" s="423">
        <v>27.86</v>
      </c>
      <c r="F4412" s="444" t="str">
        <f t="shared" si="68"/>
        <v>89193</v>
      </c>
    </row>
    <row r="4413" spans="1:6" ht="25.5">
      <c r="A4413" s="389">
        <v>89194</v>
      </c>
      <c r="B4413" s="419" t="s">
        <v>3761</v>
      </c>
      <c r="C4413" s="421" t="s">
        <v>2702</v>
      </c>
      <c r="D4413" s="425">
        <v>41.24</v>
      </c>
      <c r="F4413" s="444" t="str">
        <f t="shared" si="68"/>
        <v>89194</v>
      </c>
    </row>
    <row r="4414" spans="1:6" ht="25.5">
      <c r="A4414" s="390">
        <v>89195</v>
      </c>
      <c r="B4414" s="418" t="s">
        <v>3768</v>
      </c>
      <c r="C4414" s="420" t="s">
        <v>2702</v>
      </c>
      <c r="D4414" s="423">
        <v>6.68</v>
      </c>
      <c r="F4414" s="444" t="str">
        <f t="shared" si="68"/>
        <v>89195</v>
      </c>
    </row>
    <row r="4415" spans="1:6" ht="25.5">
      <c r="A4415" s="389">
        <v>89196</v>
      </c>
      <c r="B4415" s="419" t="s">
        <v>3769</v>
      </c>
      <c r="C4415" s="421" t="s">
        <v>2702</v>
      </c>
      <c r="D4415" s="425">
        <v>11.14</v>
      </c>
      <c r="F4415" s="444" t="str">
        <f t="shared" si="68"/>
        <v>89196</v>
      </c>
    </row>
    <row r="4416" spans="1:6" ht="25.5">
      <c r="A4416" s="390">
        <v>89197</v>
      </c>
      <c r="B4416" s="418" t="s">
        <v>3770</v>
      </c>
      <c r="C4416" s="420" t="s">
        <v>2702</v>
      </c>
      <c r="D4416" s="423">
        <v>16.71</v>
      </c>
      <c r="F4416" s="444" t="str">
        <f t="shared" si="68"/>
        <v>89197</v>
      </c>
    </row>
    <row r="4417" spans="1:6">
      <c r="A4417" s="389">
        <v>212</v>
      </c>
      <c r="B4417" s="419" t="s">
        <v>3773</v>
      </c>
      <c r="C4417" s="421"/>
      <c r="D4417" s="425"/>
      <c r="F4417" s="444" t="str">
        <f t="shared" si="68"/>
        <v>212</v>
      </c>
    </row>
    <row r="4418" spans="1:6">
      <c r="A4418" s="390">
        <v>9537</v>
      </c>
      <c r="B4418" s="418" t="s">
        <v>3774</v>
      </c>
      <c r="C4418" s="420" t="s">
        <v>82</v>
      </c>
      <c r="D4418" s="423">
        <v>1.7</v>
      </c>
      <c r="F4418" s="444" t="str">
        <f t="shared" si="68"/>
        <v>9537</v>
      </c>
    </row>
    <row r="4419" spans="1:6">
      <c r="A4419" s="389">
        <v>73745</v>
      </c>
      <c r="B4419" s="419" t="s">
        <v>9985</v>
      </c>
      <c r="C4419" s="421"/>
      <c r="D4419" s="425"/>
      <c r="F4419" s="444" t="str">
        <f t="shared" si="68"/>
        <v>73745</v>
      </c>
    </row>
    <row r="4420" spans="1:6" ht="25.5">
      <c r="A4420" s="422" t="s">
        <v>5279</v>
      </c>
      <c r="B4420" s="418" t="s">
        <v>3775</v>
      </c>
      <c r="C4420" s="420" t="s">
        <v>82</v>
      </c>
      <c r="D4420" s="423">
        <v>7.23</v>
      </c>
      <c r="F4420" s="444" t="str">
        <f t="shared" si="68"/>
        <v>73745/001</v>
      </c>
    </row>
    <row r="4421" spans="1:6">
      <c r="A4421" s="389">
        <v>73800</v>
      </c>
      <c r="B4421" s="419" t="s">
        <v>9986</v>
      </c>
      <c r="C4421" s="421"/>
      <c r="D4421" s="425"/>
      <c r="F4421" s="444" t="str">
        <f t="shared" si="68"/>
        <v>73800</v>
      </c>
    </row>
    <row r="4422" spans="1:6" ht="38.25">
      <c r="A4422" s="422" t="s">
        <v>5280</v>
      </c>
      <c r="B4422" s="418" t="s">
        <v>9987</v>
      </c>
      <c r="C4422" s="420" t="s">
        <v>82</v>
      </c>
      <c r="D4422" s="423">
        <v>28.77</v>
      </c>
      <c r="F4422" s="444" t="str">
        <f t="shared" ref="F4422:F4485" si="69">TRIM(A4422)</f>
        <v>73800/001</v>
      </c>
    </row>
    <row r="4423" spans="1:6">
      <c r="A4423" s="389">
        <v>73806</v>
      </c>
      <c r="B4423" s="419" t="s">
        <v>9988</v>
      </c>
      <c r="C4423" s="421"/>
      <c r="D4423" s="425"/>
      <c r="F4423" s="444" t="str">
        <f t="shared" si="69"/>
        <v>73806</v>
      </c>
    </row>
    <row r="4424" spans="1:6" ht="25.5">
      <c r="A4424" s="422" t="s">
        <v>5281</v>
      </c>
      <c r="B4424" s="418" t="s">
        <v>3776</v>
      </c>
      <c r="C4424" s="420" t="s">
        <v>82</v>
      </c>
      <c r="D4424" s="423">
        <v>1.1399999999999999</v>
      </c>
      <c r="F4424" s="444" t="str">
        <f t="shared" si="69"/>
        <v>73806/001</v>
      </c>
    </row>
    <row r="4425" spans="1:6">
      <c r="A4425" s="389">
        <v>73948</v>
      </c>
      <c r="B4425" s="419" t="s">
        <v>9989</v>
      </c>
      <c r="C4425" s="421"/>
      <c r="D4425" s="425"/>
      <c r="F4425" s="444" t="str">
        <f t="shared" si="69"/>
        <v>73948</v>
      </c>
    </row>
    <row r="4426" spans="1:6">
      <c r="A4426" s="422" t="s">
        <v>5282</v>
      </c>
      <c r="B4426" s="418" t="s">
        <v>3777</v>
      </c>
      <c r="C4426" s="420" t="s">
        <v>82</v>
      </c>
      <c r="D4426" s="423">
        <v>5.84</v>
      </c>
      <c r="F4426" s="444" t="str">
        <f t="shared" si="69"/>
        <v>73948/002</v>
      </c>
    </row>
    <row r="4427" spans="1:6">
      <c r="A4427" s="424" t="s">
        <v>5283</v>
      </c>
      <c r="B4427" s="419" t="s">
        <v>9990</v>
      </c>
      <c r="C4427" s="421" t="s">
        <v>82</v>
      </c>
      <c r="D4427" s="425">
        <v>3.92</v>
      </c>
      <c r="F4427" s="444" t="str">
        <f t="shared" si="69"/>
        <v>73948/003</v>
      </c>
    </row>
    <row r="4428" spans="1:6">
      <c r="A4428" s="422" t="s">
        <v>5284</v>
      </c>
      <c r="B4428" s="418" t="s">
        <v>3778</v>
      </c>
      <c r="C4428" s="420" t="s">
        <v>82</v>
      </c>
      <c r="D4428" s="423">
        <v>5.85</v>
      </c>
      <c r="F4428" s="444" t="str">
        <f t="shared" si="69"/>
        <v>73948/004</v>
      </c>
    </row>
    <row r="4429" spans="1:6">
      <c r="A4429" s="424" t="s">
        <v>5285</v>
      </c>
      <c r="B4429" s="419" t="s">
        <v>3779</v>
      </c>
      <c r="C4429" s="421" t="s">
        <v>82</v>
      </c>
      <c r="D4429" s="425">
        <v>4.0599999999999996</v>
      </c>
      <c r="F4429" s="444" t="str">
        <f t="shared" si="69"/>
        <v>73948/005</v>
      </c>
    </row>
    <row r="4430" spans="1:6">
      <c r="A4430" s="422" t="s">
        <v>5286</v>
      </c>
      <c r="B4430" s="418" t="s">
        <v>3780</v>
      </c>
      <c r="C4430" s="420" t="s">
        <v>82</v>
      </c>
      <c r="D4430" s="423">
        <v>9.09</v>
      </c>
      <c r="F4430" s="444" t="str">
        <f t="shared" si="69"/>
        <v>73948/006</v>
      </c>
    </row>
    <row r="4431" spans="1:6">
      <c r="A4431" s="424" t="s">
        <v>5287</v>
      </c>
      <c r="B4431" s="419" t="s">
        <v>3781</v>
      </c>
      <c r="C4431" s="421" t="s">
        <v>82</v>
      </c>
      <c r="D4431" s="425">
        <v>16.52</v>
      </c>
      <c r="F4431" s="444" t="str">
        <f t="shared" si="69"/>
        <v>73948/007</v>
      </c>
    </row>
    <row r="4432" spans="1:6">
      <c r="A4432" s="422" t="s">
        <v>5288</v>
      </c>
      <c r="B4432" s="418" t="s">
        <v>3782</v>
      </c>
      <c r="C4432" s="420" t="s">
        <v>82</v>
      </c>
      <c r="D4432" s="423">
        <v>7.91</v>
      </c>
      <c r="F4432" s="444" t="str">
        <f t="shared" si="69"/>
        <v>73948/008</v>
      </c>
    </row>
    <row r="4433" spans="1:6">
      <c r="A4433" s="424" t="s">
        <v>5289</v>
      </c>
      <c r="B4433" s="419" t="s">
        <v>3783</v>
      </c>
      <c r="C4433" s="421" t="s">
        <v>82</v>
      </c>
      <c r="D4433" s="425">
        <v>16.989999999999998</v>
      </c>
      <c r="F4433" s="444" t="str">
        <f t="shared" si="69"/>
        <v>73948/009</v>
      </c>
    </row>
    <row r="4434" spans="1:6">
      <c r="A4434" s="422" t="s">
        <v>5290</v>
      </c>
      <c r="B4434" s="418" t="s">
        <v>3784</v>
      </c>
      <c r="C4434" s="420" t="s">
        <v>82</v>
      </c>
      <c r="D4434" s="423">
        <v>15.41</v>
      </c>
      <c r="F4434" s="444" t="str">
        <f t="shared" si="69"/>
        <v>73948/010</v>
      </c>
    </row>
    <row r="4435" spans="1:6">
      <c r="A4435" s="424" t="s">
        <v>5291</v>
      </c>
      <c r="B4435" s="419" t="s">
        <v>3785</v>
      </c>
      <c r="C4435" s="421" t="s">
        <v>82</v>
      </c>
      <c r="D4435" s="425">
        <v>14.14</v>
      </c>
      <c r="F4435" s="444" t="str">
        <f t="shared" si="69"/>
        <v>73948/011</v>
      </c>
    </row>
    <row r="4436" spans="1:6">
      <c r="A4436" s="422" t="s">
        <v>5292</v>
      </c>
      <c r="B4436" s="418" t="s">
        <v>3786</v>
      </c>
      <c r="C4436" s="420" t="s">
        <v>82</v>
      </c>
      <c r="D4436" s="423">
        <v>15.81</v>
      </c>
      <c r="F4436" s="444" t="str">
        <f t="shared" si="69"/>
        <v>73948/012</v>
      </c>
    </row>
    <row r="4437" spans="1:6">
      <c r="A4437" s="424" t="s">
        <v>5293</v>
      </c>
      <c r="B4437" s="419" t="s">
        <v>3787</v>
      </c>
      <c r="C4437" s="421" t="s">
        <v>82</v>
      </c>
      <c r="D4437" s="425">
        <v>5.96</v>
      </c>
      <c r="F4437" s="444" t="str">
        <f t="shared" si="69"/>
        <v>73948/013</v>
      </c>
    </row>
    <row r="4438" spans="1:6">
      <c r="A4438" s="422" t="s">
        <v>5294</v>
      </c>
      <c r="B4438" s="418" t="s">
        <v>3788</v>
      </c>
      <c r="C4438" s="420" t="s">
        <v>82</v>
      </c>
      <c r="D4438" s="423">
        <v>7.38</v>
      </c>
      <c r="F4438" s="444" t="str">
        <f t="shared" si="69"/>
        <v>73948/014</v>
      </c>
    </row>
    <row r="4439" spans="1:6">
      <c r="A4439" s="424" t="s">
        <v>5295</v>
      </c>
      <c r="B4439" s="419" t="s">
        <v>3789</v>
      </c>
      <c r="C4439" s="421" t="s">
        <v>82</v>
      </c>
      <c r="D4439" s="425">
        <v>9.24</v>
      </c>
      <c r="F4439" s="444" t="str">
        <f t="shared" si="69"/>
        <v>73948/015</v>
      </c>
    </row>
    <row r="4440" spans="1:6" ht="25.5">
      <c r="A4440" s="422" t="s">
        <v>5296</v>
      </c>
      <c r="B4440" s="418" t="s">
        <v>3790</v>
      </c>
      <c r="C4440" s="420" t="s">
        <v>82</v>
      </c>
      <c r="D4440" s="423">
        <v>2.78</v>
      </c>
      <c r="F4440" s="444" t="str">
        <f t="shared" si="69"/>
        <v>73948/016</v>
      </c>
    </row>
    <row r="4441" spans="1:6">
      <c r="A4441" s="389">
        <v>74086</v>
      </c>
      <c r="B4441" s="419" t="s">
        <v>9989</v>
      </c>
      <c r="C4441" s="421"/>
      <c r="D4441" s="425"/>
      <c r="F4441" s="444" t="str">
        <f t="shared" si="69"/>
        <v>74086</v>
      </c>
    </row>
    <row r="4442" spans="1:6">
      <c r="A4442" s="422" t="s">
        <v>5297</v>
      </c>
      <c r="B4442" s="418" t="s">
        <v>3791</v>
      </c>
      <c r="C4442" s="420" t="s">
        <v>89</v>
      </c>
      <c r="D4442" s="423">
        <v>17.68</v>
      </c>
      <c r="F4442" s="444" t="str">
        <f t="shared" si="69"/>
        <v>74086/001</v>
      </c>
    </row>
    <row r="4443" spans="1:6">
      <c r="A4443" s="389">
        <v>74243</v>
      </c>
      <c r="B4443" s="419" t="s">
        <v>9991</v>
      </c>
      <c r="C4443" s="421"/>
      <c r="D4443" s="425"/>
      <c r="F4443" s="444" t="str">
        <f t="shared" si="69"/>
        <v>74243</v>
      </c>
    </row>
    <row r="4444" spans="1:6">
      <c r="A4444" s="422" t="s">
        <v>5298</v>
      </c>
      <c r="B4444" s="418" t="s">
        <v>3792</v>
      </c>
      <c r="C4444" s="420" t="s">
        <v>82</v>
      </c>
      <c r="D4444" s="423">
        <v>1.56</v>
      </c>
      <c r="F4444" s="444" t="str">
        <f t="shared" si="69"/>
        <v>74243/001</v>
      </c>
    </row>
    <row r="4445" spans="1:6">
      <c r="A4445" s="389">
        <v>84115</v>
      </c>
      <c r="B4445" s="419" t="s">
        <v>3793</v>
      </c>
      <c r="C4445" s="421" t="s">
        <v>82</v>
      </c>
      <c r="D4445" s="425">
        <v>2.0499999999999998</v>
      </c>
      <c r="F4445" s="444" t="str">
        <f t="shared" si="69"/>
        <v>84115</v>
      </c>
    </row>
    <row r="4446" spans="1:6" ht="25.5">
      <c r="A4446" s="390">
        <v>84117</v>
      </c>
      <c r="B4446" s="418" t="s">
        <v>3794</v>
      </c>
      <c r="C4446" s="420" t="s">
        <v>82</v>
      </c>
      <c r="D4446" s="423">
        <v>13.83</v>
      </c>
      <c r="F4446" s="444" t="str">
        <f t="shared" si="69"/>
        <v>84117</v>
      </c>
    </row>
    <row r="4447" spans="1:6" ht="25.5">
      <c r="A4447" s="389">
        <v>84119</v>
      </c>
      <c r="B4447" s="419" t="s">
        <v>3795</v>
      </c>
      <c r="C4447" s="421" t="s">
        <v>82</v>
      </c>
      <c r="D4447" s="425">
        <v>5.6</v>
      </c>
      <c r="F4447" s="444" t="str">
        <f t="shared" si="69"/>
        <v>84119</v>
      </c>
    </row>
    <row r="4448" spans="1:6">
      <c r="A4448" s="390">
        <v>84120</v>
      </c>
      <c r="B4448" s="418" t="s">
        <v>3796</v>
      </c>
      <c r="C4448" s="420" t="s">
        <v>82</v>
      </c>
      <c r="D4448" s="423">
        <v>8.6</v>
      </c>
      <c r="F4448" s="444" t="str">
        <f t="shared" si="69"/>
        <v>84120</v>
      </c>
    </row>
    <row r="4449" spans="1:6" ht="25.5">
      <c r="A4449" s="389">
        <v>84121</v>
      </c>
      <c r="B4449" s="419" t="s">
        <v>9992</v>
      </c>
      <c r="C4449" s="421" t="s">
        <v>89</v>
      </c>
      <c r="D4449" s="425">
        <v>65.180000000000007</v>
      </c>
      <c r="F4449" s="444" t="str">
        <f t="shared" si="69"/>
        <v>84121</v>
      </c>
    </row>
    <row r="4450" spans="1:6" ht="25.5">
      <c r="A4450" s="390">
        <v>84122</v>
      </c>
      <c r="B4450" s="418" t="s">
        <v>3797</v>
      </c>
      <c r="C4450" s="420" t="s">
        <v>89</v>
      </c>
      <c r="D4450" s="423">
        <v>535.54999999999995</v>
      </c>
      <c r="F4450" s="444" t="str">
        <f t="shared" si="69"/>
        <v>84122</v>
      </c>
    </row>
    <row r="4451" spans="1:6" ht="25.5">
      <c r="A4451" s="389">
        <v>84123</v>
      </c>
      <c r="B4451" s="419" t="s">
        <v>3798</v>
      </c>
      <c r="C4451" s="421" t="s">
        <v>82</v>
      </c>
      <c r="D4451" s="425">
        <v>4.24</v>
      </c>
      <c r="F4451" s="444" t="str">
        <f t="shared" si="69"/>
        <v>84123</v>
      </c>
    </row>
    <row r="4452" spans="1:6" ht="25.5">
      <c r="A4452" s="390">
        <v>84124</v>
      </c>
      <c r="B4452" s="418" t="s">
        <v>3799</v>
      </c>
      <c r="C4452" s="420" t="s">
        <v>89</v>
      </c>
      <c r="D4452" s="423">
        <v>84.06</v>
      </c>
      <c r="F4452" s="444" t="str">
        <f t="shared" si="69"/>
        <v>84124</v>
      </c>
    </row>
    <row r="4453" spans="1:6" ht="25.5">
      <c r="A4453" s="389">
        <v>84125</v>
      </c>
      <c r="B4453" s="419" t="s">
        <v>3800</v>
      </c>
      <c r="C4453" s="421" t="s">
        <v>82</v>
      </c>
      <c r="D4453" s="425">
        <v>5.31</v>
      </c>
      <c r="F4453" s="444" t="str">
        <f t="shared" si="69"/>
        <v>84125</v>
      </c>
    </row>
    <row r="4454" spans="1:6">
      <c r="A4454" s="390">
        <v>215</v>
      </c>
      <c r="B4454" s="418" t="s">
        <v>9993</v>
      </c>
      <c r="C4454" s="420"/>
      <c r="D4454" s="423"/>
      <c r="F4454" s="444" t="str">
        <f t="shared" si="69"/>
        <v>215</v>
      </c>
    </row>
    <row r="4455" spans="1:6">
      <c r="A4455" s="389">
        <v>74163</v>
      </c>
      <c r="B4455" s="419" t="s">
        <v>9994</v>
      </c>
      <c r="C4455" s="421"/>
      <c r="D4455" s="425"/>
      <c r="F4455" s="444" t="str">
        <f t="shared" si="69"/>
        <v>74163</v>
      </c>
    </row>
    <row r="4456" spans="1:6" ht="25.5">
      <c r="A4456" s="422" t="s">
        <v>5299</v>
      </c>
      <c r="B4456" s="418" t="s">
        <v>3801</v>
      </c>
      <c r="C4456" s="420" t="s">
        <v>86</v>
      </c>
      <c r="D4456" s="423">
        <v>24.41</v>
      </c>
      <c r="F4456" s="444" t="str">
        <f t="shared" si="69"/>
        <v>74163/001</v>
      </c>
    </row>
    <row r="4457" spans="1:6" ht="25.5">
      <c r="A4457" s="424" t="s">
        <v>5300</v>
      </c>
      <c r="B4457" s="419" t="s">
        <v>3802</v>
      </c>
      <c r="C4457" s="421" t="s">
        <v>86</v>
      </c>
      <c r="D4457" s="425">
        <v>59.94</v>
      </c>
      <c r="F4457" s="444" t="str">
        <f t="shared" si="69"/>
        <v>74163/002</v>
      </c>
    </row>
    <row r="4458" spans="1:6">
      <c r="A4458" s="390">
        <v>84127</v>
      </c>
      <c r="B4458" s="418" t="s">
        <v>3803</v>
      </c>
      <c r="C4458" s="420" t="s">
        <v>86</v>
      </c>
      <c r="D4458" s="423">
        <v>302.18</v>
      </c>
      <c r="F4458" s="444" t="str">
        <f t="shared" si="69"/>
        <v>84127</v>
      </c>
    </row>
    <row r="4459" spans="1:6" ht="25.5">
      <c r="A4459" s="389">
        <v>84128</v>
      </c>
      <c r="B4459" s="419" t="s">
        <v>9995</v>
      </c>
      <c r="C4459" s="421" t="s">
        <v>86</v>
      </c>
      <c r="D4459" s="425">
        <v>127.59</v>
      </c>
      <c r="F4459" s="444" t="str">
        <f t="shared" si="69"/>
        <v>84128</v>
      </c>
    </row>
    <row r="4460" spans="1:6" ht="25.5">
      <c r="A4460" s="390">
        <v>84129</v>
      </c>
      <c r="B4460" s="418" t="s">
        <v>9996</v>
      </c>
      <c r="C4460" s="420" t="s">
        <v>86</v>
      </c>
      <c r="D4460" s="423">
        <v>102.07</v>
      </c>
      <c r="F4460" s="444" t="str">
        <f t="shared" si="69"/>
        <v>84129</v>
      </c>
    </row>
    <row r="4461" spans="1:6" ht="25.5">
      <c r="A4461" s="389">
        <v>84130</v>
      </c>
      <c r="B4461" s="419" t="s">
        <v>9997</v>
      </c>
      <c r="C4461" s="421" t="s">
        <v>86</v>
      </c>
      <c r="D4461" s="425">
        <v>76.55</v>
      </c>
      <c r="F4461" s="444" t="str">
        <f t="shared" si="69"/>
        <v>84130</v>
      </c>
    </row>
    <row r="4462" spans="1:6" ht="25.5">
      <c r="A4462" s="390">
        <v>84131</v>
      </c>
      <c r="B4462" s="418" t="s">
        <v>9998</v>
      </c>
      <c r="C4462" s="420" t="s">
        <v>86</v>
      </c>
      <c r="D4462" s="423">
        <v>63.79</v>
      </c>
      <c r="F4462" s="444" t="str">
        <f t="shared" si="69"/>
        <v>84131</v>
      </c>
    </row>
    <row r="4463" spans="1:6">
      <c r="A4463" s="389">
        <v>216</v>
      </c>
      <c r="B4463" s="419" t="s">
        <v>3804</v>
      </c>
      <c r="C4463" s="421"/>
      <c r="D4463" s="425"/>
      <c r="F4463" s="444" t="str">
        <f t="shared" si="69"/>
        <v>216</v>
      </c>
    </row>
    <row r="4464" spans="1:6">
      <c r="A4464" s="390">
        <v>40841</v>
      </c>
      <c r="B4464" s="418" t="s">
        <v>3805</v>
      </c>
      <c r="C4464" s="420" t="s">
        <v>89</v>
      </c>
      <c r="D4464" s="423">
        <v>89.21</v>
      </c>
      <c r="F4464" s="444" t="str">
        <f t="shared" si="69"/>
        <v>40841</v>
      </c>
    </row>
    <row r="4465" spans="1:6">
      <c r="A4465" s="389">
        <v>279</v>
      </c>
      <c r="B4465" s="419" t="s">
        <v>3806</v>
      </c>
      <c r="C4465" s="421"/>
      <c r="D4465" s="425"/>
      <c r="F4465" s="444" t="str">
        <f t="shared" si="69"/>
        <v>279</v>
      </c>
    </row>
    <row r="4466" spans="1:6" ht="38.25">
      <c r="A4466" s="390">
        <v>6391</v>
      </c>
      <c r="B4466" s="418" t="s">
        <v>9999</v>
      </c>
      <c r="C4466" s="420" t="s">
        <v>86</v>
      </c>
      <c r="D4466" s="423">
        <v>122.2</v>
      </c>
      <c r="F4466" s="444" t="str">
        <f t="shared" si="69"/>
        <v>6391</v>
      </c>
    </row>
    <row r="4467" spans="1:6" ht="38.25">
      <c r="A4467" s="389">
        <v>84132</v>
      </c>
      <c r="B4467" s="419" t="s">
        <v>10000</v>
      </c>
      <c r="C4467" s="421" t="s">
        <v>86</v>
      </c>
      <c r="D4467" s="425">
        <v>108.36</v>
      </c>
      <c r="F4467" s="444" t="str">
        <f t="shared" si="69"/>
        <v>84132</v>
      </c>
    </row>
    <row r="4468" spans="1:6" ht="38.25">
      <c r="A4468" s="390">
        <v>84133</v>
      </c>
      <c r="B4468" s="418" t="s">
        <v>10001</v>
      </c>
      <c r="C4468" s="420" t="s">
        <v>86</v>
      </c>
      <c r="D4468" s="423">
        <v>257.22000000000003</v>
      </c>
      <c r="F4468" s="444" t="str">
        <f t="shared" si="69"/>
        <v>84133</v>
      </c>
    </row>
    <row r="4469" spans="1:6">
      <c r="A4469" s="389">
        <v>318</v>
      </c>
      <c r="B4469" s="419" t="s">
        <v>3807</v>
      </c>
      <c r="C4469" s="421"/>
      <c r="D4469" s="425"/>
      <c r="F4469" s="444" t="str">
        <f t="shared" si="69"/>
        <v>318</v>
      </c>
    </row>
    <row r="4470" spans="1:6" ht="25.5">
      <c r="A4470" s="390">
        <v>4877</v>
      </c>
      <c r="B4470" s="418" t="s">
        <v>3808</v>
      </c>
      <c r="C4470" s="420" t="s">
        <v>19</v>
      </c>
      <c r="D4470" s="423">
        <v>15.55</v>
      </c>
      <c r="F4470" s="444" t="str">
        <f t="shared" si="69"/>
        <v>4877</v>
      </c>
    </row>
    <row r="4471" spans="1:6" ht="38.25">
      <c r="A4471" s="389">
        <v>71516</v>
      </c>
      <c r="B4471" s="419" t="s">
        <v>10002</v>
      </c>
      <c r="C4471" s="421" t="s">
        <v>89</v>
      </c>
      <c r="D4471" s="425">
        <v>407.2</v>
      </c>
      <c r="F4471" s="444" t="str">
        <f t="shared" si="69"/>
        <v>71516</v>
      </c>
    </row>
    <row r="4472" spans="1:6" ht="38.25">
      <c r="A4472" s="390">
        <v>73347</v>
      </c>
      <c r="B4472" s="418" t="s">
        <v>10003</v>
      </c>
      <c r="C4472" s="420" t="s">
        <v>54</v>
      </c>
      <c r="D4472" s="423">
        <v>2.79</v>
      </c>
      <c r="F4472" s="444" t="str">
        <f t="shared" si="69"/>
        <v>73347</v>
      </c>
    </row>
    <row r="4473" spans="1:6" ht="25.5">
      <c r="A4473" s="389">
        <v>73361</v>
      </c>
      <c r="B4473" s="419" t="s">
        <v>10004</v>
      </c>
      <c r="C4473" s="421" t="s">
        <v>52</v>
      </c>
      <c r="D4473" s="425">
        <v>309.11</v>
      </c>
      <c r="F4473" s="444" t="str">
        <f t="shared" si="69"/>
        <v>73361</v>
      </c>
    </row>
    <row r="4474" spans="1:6" ht="38.25">
      <c r="A4474" s="390">
        <v>73370</v>
      </c>
      <c r="B4474" s="418" t="s">
        <v>10005</v>
      </c>
      <c r="C4474" s="420" t="s">
        <v>3809</v>
      </c>
      <c r="D4474" s="423">
        <v>0.9</v>
      </c>
      <c r="F4474" s="444" t="str">
        <f t="shared" si="69"/>
        <v>73370</v>
      </c>
    </row>
    <row r="4475" spans="1:6">
      <c r="A4475" s="389">
        <v>73372</v>
      </c>
      <c r="B4475" s="419" t="s">
        <v>3810</v>
      </c>
      <c r="C4475" s="421" t="s">
        <v>82</v>
      </c>
      <c r="D4475" s="425">
        <v>57.19</v>
      </c>
      <c r="F4475" s="444" t="str">
        <f t="shared" si="69"/>
        <v>73372</v>
      </c>
    </row>
    <row r="4476" spans="1:6" ht="38.25">
      <c r="A4476" s="390">
        <v>73375</v>
      </c>
      <c r="B4476" s="418" t="s">
        <v>10006</v>
      </c>
      <c r="C4476" s="420" t="s">
        <v>54</v>
      </c>
      <c r="D4476" s="423">
        <v>2.39</v>
      </c>
      <c r="F4476" s="444" t="str">
        <f t="shared" si="69"/>
        <v>73375</v>
      </c>
    </row>
    <row r="4477" spans="1:6" ht="25.5">
      <c r="A4477" s="389">
        <v>73393</v>
      </c>
      <c r="B4477" s="419" t="s">
        <v>10007</v>
      </c>
      <c r="C4477" s="421" t="s">
        <v>54</v>
      </c>
      <c r="D4477" s="425">
        <v>2.92</v>
      </c>
      <c r="F4477" s="444" t="str">
        <f t="shared" si="69"/>
        <v>73393</v>
      </c>
    </row>
    <row r="4478" spans="1:6">
      <c r="A4478" s="390">
        <v>73396</v>
      </c>
      <c r="B4478" s="418" t="s">
        <v>3811</v>
      </c>
      <c r="C4478" s="420" t="s">
        <v>89</v>
      </c>
      <c r="D4478" s="423">
        <v>51.55</v>
      </c>
      <c r="F4478" s="444" t="str">
        <f t="shared" si="69"/>
        <v>73396</v>
      </c>
    </row>
    <row r="4479" spans="1:6" ht="25.5">
      <c r="A4479" s="389">
        <v>73397</v>
      </c>
      <c r="B4479" s="419" t="s">
        <v>3812</v>
      </c>
      <c r="C4479" s="421" t="s">
        <v>82</v>
      </c>
      <c r="D4479" s="425">
        <v>22.22</v>
      </c>
      <c r="F4479" s="444" t="str">
        <f t="shared" si="69"/>
        <v>73397</v>
      </c>
    </row>
    <row r="4480" spans="1:6" ht="25.5">
      <c r="A4480" s="390">
        <v>73410</v>
      </c>
      <c r="B4480" s="418" t="s">
        <v>3813</v>
      </c>
      <c r="C4480" s="420" t="s">
        <v>82</v>
      </c>
      <c r="D4480" s="423">
        <v>67.81</v>
      </c>
      <c r="F4480" s="444" t="str">
        <f t="shared" si="69"/>
        <v>73410</v>
      </c>
    </row>
    <row r="4481" spans="1:6" ht="51">
      <c r="A4481" s="389">
        <v>73413</v>
      </c>
      <c r="B4481" s="419" t="s">
        <v>10008</v>
      </c>
      <c r="C4481" s="421" t="s">
        <v>52</v>
      </c>
      <c r="D4481" s="425">
        <v>10.96</v>
      </c>
      <c r="F4481" s="444" t="str">
        <f t="shared" si="69"/>
        <v>73413</v>
      </c>
    </row>
    <row r="4482" spans="1:6">
      <c r="A4482" s="390">
        <v>73415</v>
      </c>
      <c r="B4482" s="418" t="s">
        <v>3814</v>
      </c>
      <c r="C4482" s="420" t="s">
        <v>82</v>
      </c>
      <c r="D4482" s="423">
        <v>13.12</v>
      </c>
      <c r="F4482" s="444" t="str">
        <f t="shared" si="69"/>
        <v>73415</v>
      </c>
    </row>
    <row r="4483" spans="1:6">
      <c r="A4483" s="389">
        <v>73426</v>
      </c>
      <c r="B4483" s="419" t="s">
        <v>3815</v>
      </c>
      <c r="C4483" s="421" t="s">
        <v>86</v>
      </c>
      <c r="D4483" s="425">
        <v>53.28</v>
      </c>
      <c r="F4483" s="444" t="str">
        <f t="shared" si="69"/>
        <v>73426</v>
      </c>
    </row>
    <row r="4484" spans="1:6" ht="51">
      <c r="A4484" s="390">
        <v>73430</v>
      </c>
      <c r="B4484" s="418" t="s">
        <v>12806</v>
      </c>
      <c r="C4484" s="420" t="s">
        <v>52</v>
      </c>
      <c r="D4484" s="423">
        <v>13.33</v>
      </c>
      <c r="F4484" s="444" t="str">
        <f t="shared" si="69"/>
        <v>73430</v>
      </c>
    </row>
    <row r="4485" spans="1:6">
      <c r="A4485" s="389">
        <v>73431</v>
      </c>
      <c r="B4485" s="419" t="s">
        <v>3816</v>
      </c>
      <c r="C4485" s="421" t="s">
        <v>86</v>
      </c>
      <c r="D4485" s="425">
        <v>5.86</v>
      </c>
      <c r="F4485" s="444" t="str">
        <f t="shared" si="69"/>
        <v>73431</v>
      </c>
    </row>
    <row r="4486" spans="1:6" ht="25.5">
      <c r="A4486" s="390">
        <v>73454</v>
      </c>
      <c r="B4486" s="418" t="s">
        <v>10009</v>
      </c>
      <c r="C4486" s="420" t="s">
        <v>19</v>
      </c>
      <c r="D4486" s="423">
        <v>92.04</v>
      </c>
    </row>
    <row r="4487" spans="1:6">
      <c r="A4487" s="389">
        <v>73460</v>
      </c>
      <c r="B4487" s="419" t="s">
        <v>4369</v>
      </c>
      <c r="C4487" s="421" t="s">
        <v>86</v>
      </c>
      <c r="D4487" s="425">
        <v>35.94</v>
      </c>
    </row>
    <row r="4488" spans="1:6">
      <c r="A4488" s="390">
        <v>73475</v>
      </c>
      <c r="B4488" s="418" t="s">
        <v>3817</v>
      </c>
      <c r="C4488" s="420" t="s">
        <v>89</v>
      </c>
      <c r="D4488" s="423">
        <v>0.78</v>
      </c>
    </row>
    <row r="4489" spans="1:6">
      <c r="A4489" s="389">
        <v>73488</v>
      </c>
      <c r="B4489" s="419" t="s">
        <v>3818</v>
      </c>
      <c r="C4489" s="421" t="s">
        <v>86</v>
      </c>
      <c r="D4489" s="425">
        <v>46.93</v>
      </c>
    </row>
    <row r="4490" spans="1:6">
      <c r="A4490" s="390">
        <v>73489</v>
      </c>
      <c r="B4490" s="418" t="s">
        <v>3819</v>
      </c>
      <c r="C4490" s="420" t="s">
        <v>86</v>
      </c>
      <c r="D4490" s="423">
        <v>71.92</v>
      </c>
    </row>
    <row r="4491" spans="1:6" ht="38.25">
      <c r="A4491" s="389">
        <v>73490</v>
      </c>
      <c r="B4491" s="419" t="s">
        <v>10010</v>
      </c>
      <c r="C4491" s="421" t="s">
        <v>86</v>
      </c>
      <c r="D4491" s="425">
        <v>212.05</v>
      </c>
    </row>
    <row r="4492" spans="1:6" ht="38.25">
      <c r="A4492" s="390">
        <v>73493</v>
      </c>
      <c r="B4492" s="418" t="s">
        <v>10011</v>
      </c>
      <c r="C4492" s="420" t="s">
        <v>19</v>
      </c>
      <c r="D4492" s="423">
        <v>1.35</v>
      </c>
    </row>
    <row r="4493" spans="1:6">
      <c r="A4493" s="389">
        <v>73503</v>
      </c>
      <c r="B4493" s="419" t="s">
        <v>3820</v>
      </c>
      <c r="C4493" s="421" t="s">
        <v>86</v>
      </c>
      <c r="D4493" s="425">
        <v>5.79</v>
      </c>
    </row>
    <row r="4494" spans="1:6">
      <c r="A4494" s="390">
        <v>73504</v>
      </c>
      <c r="B4494" s="418" t="s">
        <v>3821</v>
      </c>
      <c r="C4494" s="420" t="s">
        <v>86</v>
      </c>
      <c r="D4494" s="423">
        <v>4.8899999999999997</v>
      </c>
    </row>
    <row r="4495" spans="1:6">
      <c r="A4495" s="389">
        <v>73505</v>
      </c>
      <c r="B4495" s="419" t="s">
        <v>3822</v>
      </c>
      <c r="C4495" s="421" t="s">
        <v>86</v>
      </c>
      <c r="D4495" s="425">
        <v>4.05</v>
      </c>
    </row>
    <row r="4496" spans="1:6">
      <c r="A4496" s="390">
        <v>73506</v>
      </c>
      <c r="B4496" s="418" t="s">
        <v>3823</v>
      </c>
      <c r="C4496" s="420" t="s">
        <v>86</v>
      </c>
      <c r="D4496" s="423">
        <v>3.29</v>
      </c>
    </row>
    <row r="4497" spans="1:4">
      <c r="A4497" s="389">
        <v>73507</v>
      </c>
      <c r="B4497" s="419" t="s">
        <v>3824</v>
      </c>
      <c r="C4497" s="421" t="s">
        <v>86</v>
      </c>
      <c r="D4497" s="425">
        <v>2.57</v>
      </c>
    </row>
    <row r="4498" spans="1:4">
      <c r="A4498" s="390">
        <v>73508</v>
      </c>
      <c r="B4498" s="418" t="s">
        <v>3825</v>
      </c>
      <c r="C4498" s="420" t="s">
        <v>86</v>
      </c>
      <c r="D4498" s="423">
        <v>1.96</v>
      </c>
    </row>
    <row r="4499" spans="1:4">
      <c r="A4499" s="389">
        <v>73509</v>
      </c>
      <c r="B4499" s="419" t="s">
        <v>3826</v>
      </c>
      <c r="C4499" s="421" t="s">
        <v>86</v>
      </c>
      <c r="D4499" s="425">
        <v>1.42</v>
      </c>
    </row>
    <row r="4500" spans="1:4">
      <c r="A4500" s="390">
        <v>73510</v>
      </c>
      <c r="B4500" s="418" t="s">
        <v>3827</v>
      </c>
      <c r="C4500" s="420" t="s">
        <v>86</v>
      </c>
      <c r="D4500" s="423">
        <v>14.93</v>
      </c>
    </row>
    <row r="4501" spans="1:4">
      <c r="A4501" s="389">
        <v>73511</v>
      </c>
      <c r="B4501" s="419" t="s">
        <v>3828</v>
      </c>
      <c r="C4501" s="421" t="s">
        <v>86</v>
      </c>
      <c r="D4501" s="425">
        <v>12.88</v>
      </c>
    </row>
    <row r="4502" spans="1:4">
      <c r="A4502" s="390">
        <v>73512</v>
      </c>
      <c r="B4502" s="418" t="s">
        <v>3829</v>
      </c>
      <c r="C4502" s="420" t="s">
        <v>86</v>
      </c>
      <c r="D4502" s="423">
        <v>11.18</v>
      </c>
    </row>
    <row r="4503" spans="1:4">
      <c r="A4503" s="389">
        <v>73513</v>
      </c>
      <c r="B4503" s="419" t="s">
        <v>3830</v>
      </c>
      <c r="C4503" s="421" t="s">
        <v>86</v>
      </c>
      <c r="D4503" s="425">
        <v>9.43</v>
      </c>
    </row>
    <row r="4504" spans="1:4">
      <c r="A4504" s="390">
        <v>73514</v>
      </c>
      <c r="B4504" s="418" t="s">
        <v>3831</v>
      </c>
      <c r="C4504" s="420" t="s">
        <v>86</v>
      </c>
      <c r="D4504" s="423">
        <v>7.82</v>
      </c>
    </row>
    <row r="4505" spans="1:4">
      <c r="A4505" s="389">
        <v>73515</v>
      </c>
      <c r="B4505" s="419" t="s">
        <v>3832</v>
      </c>
      <c r="C4505" s="421" t="s">
        <v>86</v>
      </c>
      <c r="D4505" s="425">
        <v>6.33</v>
      </c>
    </row>
    <row r="4506" spans="1:4">
      <c r="A4506" s="390">
        <v>73516</v>
      </c>
      <c r="B4506" s="418" t="s">
        <v>3833</v>
      </c>
      <c r="C4506" s="420" t="s">
        <v>86</v>
      </c>
      <c r="D4506" s="423">
        <v>4.9800000000000004</v>
      </c>
    </row>
    <row r="4507" spans="1:4">
      <c r="A4507" s="389">
        <v>73517</v>
      </c>
      <c r="B4507" s="419" t="s">
        <v>3834</v>
      </c>
      <c r="C4507" s="421" t="s">
        <v>86</v>
      </c>
      <c r="D4507" s="425">
        <v>3.78</v>
      </c>
    </row>
    <row r="4508" spans="1:4">
      <c r="A4508" s="390">
        <v>73518</v>
      </c>
      <c r="B4508" s="418" t="s">
        <v>3835</v>
      </c>
      <c r="C4508" s="420" t="s">
        <v>86</v>
      </c>
      <c r="D4508" s="423">
        <v>3.27</v>
      </c>
    </row>
    <row r="4509" spans="1:4">
      <c r="A4509" s="389">
        <v>73519</v>
      </c>
      <c r="B4509" s="419" t="s">
        <v>3836</v>
      </c>
      <c r="C4509" s="421" t="s">
        <v>86</v>
      </c>
      <c r="D4509" s="425">
        <v>2.74</v>
      </c>
    </row>
    <row r="4510" spans="1:4">
      <c r="A4510" s="390">
        <v>73520</v>
      </c>
      <c r="B4510" s="418" t="s">
        <v>3837</v>
      </c>
      <c r="C4510" s="420" t="s">
        <v>86</v>
      </c>
      <c r="D4510" s="423">
        <v>2.2999999999999998</v>
      </c>
    </row>
    <row r="4511" spans="1:4">
      <c r="A4511" s="389">
        <v>73521</v>
      </c>
      <c r="B4511" s="419" t="s">
        <v>3838</v>
      </c>
      <c r="C4511" s="421" t="s">
        <v>86</v>
      </c>
      <c r="D4511" s="425">
        <v>1.85</v>
      </c>
    </row>
    <row r="4512" spans="1:4">
      <c r="A4512" s="390">
        <v>73522</v>
      </c>
      <c r="B4512" s="418" t="s">
        <v>3839</v>
      </c>
      <c r="C4512" s="420" t="s">
        <v>86</v>
      </c>
      <c r="D4512" s="423">
        <v>1.46</v>
      </c>
    </row>
    <row r="4513" spans="1:4">
      <c r="A4513" s="389">
        <v>73523</v>
      </c>
      <c r="B4513" s="419" t="s">
        <v>4370</v>
      </c>
      <c r="C4513" s="421" t="s">
        <v>86</v>
      </c>
      <c r="D4513" s="425">
        <v>1.0900000000000001</v>
      </c>
    </row>
    <row r="4514" spans="1:4">
      <c r="A4514" s="390">
        <v>73524</v>
      </c>
      <c r="B4514" s="418" t="s">
        <v>3840</v>
      </c>
      <c r="C4514" s="420" t="s">
        <v>86</v>
      </c>
      <c r="D4514" s="423">
        <v>0.86</v>
      </c>
    </row>
    <row r="4515" spans="1:4" ht="25.5">
      <c r="A4515" s="389">
        <v>73525</v>
      </c>
      <c r="B4515" s="419" t="s">
        <v>10012</v>
      </c>
      <c r="C4515" s="421" t="s">
        <v>54</v>
      </c>
      <c r="D4515" s="425">
        <v>2.79</v>
      </c>
    </row>
    <row r="4516" spans="1:4" ht="25.5">
      <c r="A4516" s="390">
        <v>73533</v>
      </c>
      <c r="B4516" s="418" t="s">
        <v>10013</v>
      </c>
      <c r="C4516" s="420" t="s">
        <v>52</v>
      </c>
      <c r="D4516" s="423">
        <v>173.09</v>
      </c>
    </row>
    <row r="4517" spans="1:4" ht="25.5">
      <c r="A4517" s="389">
        <v>73540</v>
      </c>
      <c r="B4517" s="419" t="s">
        <v>10014</v>
      </c>
      <c r="C4517" s="421" t="s">
        <v>89</v>
      </c>
      <c r="D4517" s="425">
        <v>25.05</v>
      </c>
    </row>
    <row r="4518" spans="1:4" ht="25.5">
      <c r="A4518" s="390">
        <v>73541</v>
      </c>
      <c r="B4518" s="418" t="s">
        <v>3841</v>
      </c>
      <c r="C4518" s="420" t="s">
        <v>86</v>
      </c>
      <c r="D4518" s="423">
        <v>54.76</v>
      </c>
    </row>
    <row r="4519" spans="1:4">
      <c r="A4519" s="389">
        <v>73542</v>
      </c>
      <c r="B4519" s="419" t="s">
        <v>3842</v>
      </c>
      <c r="C4519" s="421" t="s">
        <v>347</v>
      </c>
      <c r="D4519" s="425">
        <v>1.1000000000000001</v>
      </c>
    </row>
    <row r="4520" spans="1:4">
      <c r="A4520" s="390">
        <v>73543</v>
      </c>
      <c r="B4520" s="418" t="s">
        <v>3843</v>
      </c>
      <c r="C4520" s="420" t="s">
        <v>347</v>
      </c>
      <c r="D4520" s="423">
        <v>0.93</v>
      </c>
    </row>
    <row r="4521" spans="1:4">
      <c r="A4521" s="389">
        <v>73555</v>
      </c>
      <c r="B4521" s="419" t="s">
        <v>3844</v>
      </c>
      <c r="C4521" s="421" t="s">
        <v>89</v>
      </c>
      <c r="D4521" s="425">
        <v>0.39</v>
      </c>
    </row>
    <row r="4522" spans="1:4">
      <c r="A4522" s="390">
        <v>73562</v>
      </c>
      <c r="B4522" s="418" t="s">
        <v>3845</v>
      </c>
      <c r="C4522" s="420" t="s">
        <v>19</v>
      </c>
      <c r="D4522" s="423">
        <v>0.44</v>
      </c>
    </row>
    <row r="4523" spans="1:4" ht="38.25">
      <c r="A4523" s="389">
        <v>73564</v>
      </c>
      <c r="B4523" s="419" t="s">
        <v>10015</v>
      </c>
      <c r="C4523" s="421" t="s">
        <v>86</v>
      </c>
      <c r="D4523" s="425">
        <v>248.48</v>
      </c>
    </row>
    <row r="4524" spans="1:4">
      <c r="A4524" s="390">
        <v>73587</v>
      </c>
      <c r="B4524" s="418" t="s">
        <v>3846</v>
      </c>
      <c r="C4524" s="420" t="s">
        <v>86</v>
      </c>
      <c r="D4524" s="423">
        <v>0.99</v>
      </c>
    </row>
    <row r="4525" spans="1:4">
      <c r="A4525" s="389">
        <v>73588</v>
      </c>
      <c r="B4525" s="419" t="s">
        <v>3847</v>
      </c>
      <c r="C4525" s="421" t="s">
        <v>86</v>
      </c>
      <c r="D4525" s="425">
        <v>0.66</v>
      </c>
    </row>
    <row r="4526" spans="1:4">
      <c r="A4526" s="390">
        <v>73589</v>
      </c>
      <c r="B4526" s="418" t="s">
        <v>3848</v>
      </c>
      <c r="C4526" s="420" t="s">
        <v>86</v>
      </c>
      <c r="D4526" s="423">
        <v>0.46</v>
      </c>
    </row>
    <row r="4527" spans="1:4">
      <c r="A4527" s="389">
        <v>73590</v>
      </c>
      <c r="B4527" s="419" t="s">
        <v>3849</v>
      </c>
      <c r="C4527" s="421" t="s">
        <v>86</v>
      </c>
      <c r="D4527" s="425">
        <v>0.28000000000000003</v>
      </c>
    </row>
    <row r="4528" spans="1:4">
      <c r="A4528" s="390">
        <v>73591</v>
      </c>
      <c r="B4528" s="418" t="s">
        <v>3850</v>
      </c>
      <c r="C4528" s="420" t="s">
        <v>86</v>
      </c>
      <c r="D4528" s="423">
        <v>0.18</v>
      </c>
    </row>
    <row r="4529" spans="1:4">
      <c r="A4529" s="389">
        <v>73592</v>
      </c>
      <c r="B4529" s="419" t="s">
        <v>3851</v>
      </c>
      <c r="C4529" s="421" t="s">
        <v>86</v>
      </c>
      <c r="D4529" s="425">
        <v>0.14000000000000001</v>
      </c>
    </row>
    <row r="4530" spans="1:4">
      <c r="A4530" s="390">
        <v>73593</v>
      </c>
      <c r="B4530" s="418" t="s">
        <v>3852</v>
      </c>
      <c r="C4530" s="420" t="s">
        <v>86</v>
      </c>
      <c r="D4530" s="423">
        <v>0.21</v>
      </c>
    </row>
    <row r="4531" spans="1:4">
      <c r="A4531" s="389">
        <v>73594</v>
      </c>
      <c r="B4531" s="419" t="s">
        <v>3853</v>
      </c>
      <c r="C4531" s="421" t="s">
        <v>86</v>
      </c>
      <c r="D4531" s="425">
        <v>0.16</v>
      </c>
    </row>
    <row r="4532" spans="1:4">
      <c r="A4532" s="390">
        <v>73595</v>
      </c>
      <c r="B4532" s="418" t="s">
        <v>3854</v>
      </c>
      <c r="C4532" s="420" t="s">
        <v>86</v>
      </c>
      <c r="D4532" s="423">
        <v>0.1</v>
      </c>
    </row>
    <row r="4533" spans="1:4">
      <c r="A4533" s="389">
        <v>73596</v>
      </c>
      <c r="B4533" s="419" t="s">
        <v>3855</v>
      </c>
      <c r="C4533" s="421" t="s">
        <v>86</v>
      </c>
      <c r="D4533" s="425">
        <v>0.02</v>
      </c>
    </row>
    <row r="4534" spans="1:4">
      <c r="A4534" s="390">
        <v>73597</v>
      </c>
      <c r="B4534" s="418" t="s">
        <v>3856</v>
      </c>
      <c r="C4534" s="420" t="s">
        <v>86</v>
      </c>
      <c r="D4534" s="423">
        <v>0.66</v>
      </c>
    </row>
    <row r="4535" spans="1:4">
      <c r="A4535" s="389">
        <v>73598</v>
      </c>
      <c r="B4535" s="419" t="s">
        <v>3857</v>
      </c>
      <c r="C4535" s="421" t="s">
        <v>86</v>
      </c>
      <c r="D4535" s="425">
        <v>0.46</v>
      </c>
    </row>
    <row r="4536" spans="1:4" ht="63.75">
      <c r="A4536" s="390">
        <v>73714</v>
      </c>
      <c r="B4536" s="418" t="s">
        <v>12807</v>
      </c>
      <c r="C4536" s="420" t="s">
        <v>89</v>
      </c>
      <c r="D4536" s="423">
        <v>1356.63</v>
      </c>
    </row>
    <row r="4537" spans="1:4">
      <c r="A4537" s="389">
        <v>84114</v>
      </c>
      <c r="B4537" s="419" t="s">
        <v>3858</v>
      </c>
      <c r="C4537" s="421" t="s">
        <v>89</v>
      </c>
      <c r="D4537" s="425">
        <v>98.56</v>
      </c>
    </row>
    <row r="4538" spans="1:4" ht="25.5">
      <c r="A4538" s="390">
        <v>84135</v>
      </c>
      <c r="B4538" s="418" t="s">
        <v>10016</v>
      </c>
      <c r="C4538" s="420" t="s">
        <v>89</v>
      </c>
      <c r="D4538" s="423">
        <v>182.02</v>
      </c>
    </row>
    <row r="4539" spans="1:4">
      <c r="A4539" s="389">
        <v>84158</v>
      </c>
      <c r="B4539" s="419" t="s">
        <v>3859</v>
      </c>
      <c r="C4539" s="421" t="s">
        <v>347</v>
      </c>
      <c r="D4539" s="425">
        <v>1.5</v>
      </c>
    </row>
    <row r="4540" spans="1:4">
      <c r="A4540" s="390">
        <v>84159</v>
      </c>
      <c r="B4540" s="418" t="s">
        <v>10017</v>
      </c>
      <c r="C4540" s="420" t="s">
        <v>347</v>
      </c>
      <c r="D4540" s="423">
        <v>2.71</v>
      </c>
    </row>
    <row r="4541" spans="1:4" ht="25.5">
      <c r="A4541" s="389">
        <v>86957</v>
      </c>
      <c r="B4541" s="419" t="s">
        <v>10018</v>
      </c>
      <c r="C4541" s="421" t="s">
        <v>89</v>
      </c>
      <c r="D4541" s="425">
        <v>25.42</v>
      </c>
    </row>
    <row r="4542" spans="1:4" ht="25.5">
      <c r="A4542" s="390">
        <v>86958</v>
      </c>
      <c r="B4542" s="418" t="s">
        <v>10019</v>
      </c>
      <c r="C4542" s="420" t="s">
        <v>89</v>
      </c>
      <c r="D4542" s="423">
        <v>22.44</v>
      </c>
    </row>
    <row r="4543" spans="1:4">
      <c r="A4543" s="389">
        <v>321</v>
      </c>
      <c r="B4543" s="419" t="s">
        <v>3860</v>
      </c>
      <c r="C4543" s="421"/>
      <c r="D4543" s="425"/>
    </row>
    <row r="4544" spans="1:4" ht="38.25">
      <c r="A4544" s="390">
        <v>5803</v>
      </c>
      <c r="B4544" s="418" t="s">
        <v>10020</v>
      </c>
      <c r="C4544" s="420" t="s">
        <v>19</v>
      </c>
      <c r="D4544" s="423">
        <v>1.86</v>
      </c>
    </row>
    <row r="4545" spans="1:4" ht="25.5">
      <c r="A4545" s="389">
        <v>6541</v>
      </c>
      <c r="B4545" s="419" t="s">
        <v>3861</v>
      </c>
      <c r="C4545" s="421" t="s">
        <v>19</v>
      </c>
      <c r="D4545" s="425">
        <v>65.260000000000005</v>
      </c>
    </row>
    <row r="4546" spans="1:4" ht="63.75">
      <c r="A4546" s="390">
        <v>73346</v>
      </c>
      <c r="B4546" s="418" t="s">
        <v>10021</v>
      </c>
      <c r="C4546" s="420" t="s">
        <v>52</v>
      </c>
      <c r="D4546" s="423">
        <v>2057.67</v>
      </c>
    </row>
    <row r="4547" spans="1:4" ht="25.5">
      <c r="A4547" s="389">
        <v>73474</v>
      </c>
      <c r="B4547" s="419" t="s">
        <v>10022</v>
      </c>
      <c r="C4547" s="421" t="s">
        <v>19</v>
      </c>
      <c r="D4547" s="425">
        <v>34.729999999999997</v>
      </c>
    </row>
    <row r="4548" spans="1:4" ht="25.5">
      <c r="A4548" s="390">
        <v>73477</v>
      </c>
      <c r="B4548" s="418" t="s">
        <v>3862</v>
      </c>
      <c r="C4548" s="420" t="s">
        <v>19</v>
      </c>
      <c r="D4548" s="423">
        <v>46.44</v>
      </c>
    </row>
    <row r="4549" spans="1:4">
      <c r="A4549" s="389">
        <v>73554</v>
      </c>
      <c r="B4549" s="419" t="s">
        <v>3863</v>
      </c>
      <c r="C4549" s="421" t="s">
        <v>86</v>
      </c>
      <c r="D4549" s="425">
        <v>23.45</v>
      </c>
    </row>
    <row r="4550" spans="1:4">
      <c r="A4550" s="390">
        <v>324</v>
      </c>
      <c r="B4550" s="418" t="s">
        <v>3864</v>
      </c>
      <c r="C4550" s="420"/>
      <c r="D4550" s="423"/>
    </row>
    <row r="4551" spans="1:4">
      <c r="A4551" s="389">
        <v>73916</v>
      </c>
      <c r="B4551" s="419" t="s">
        <v>10023</v>
      </c>
      <c r="C4551" s="421"/>
      <c r="D4551" s="425"/>
    </row>
    <row r="4552" spans="1:4" ht="25.5">
      <c r="A4552" s="422" t="s">
        <v>5301</v>
      </c>
      <c r="B4552" s="418" t="s">
        <v>3865</v>
      </c>
      <c r="C4552" s="420" t="s">
        <v>89</v>
      </c>
      <c r="D4552" s="423">
        <v>30.37</v>
      </c>
    </row>
    <row r="4553" spans="1:4" ht="25.5">
      <c r="A4553" s="424" t="s">
        <v>5302</v>
      </c>
      <c r="B4553" s="419" t="s">
        <v>4371</v>
      </c>
      <c r="C4553" s="421" t="s">
        <v>89</v>
      </c>
      <c r="D4553" s="425">
        <v>61.39</v>
      </c>
    </row>
    <row r="4554" spans="1:4" ht="25.5">
      <c r="A4554" s="422" t="s">
        <v>5303</v>
      </c>
      <c r="B4554" s="418" t="s">
        <v>3866</v>
      </c>
      <c r="C4554" s="420" t="s">
        <v>89</v>
      </c>
      <c r="D4554" s="423">
        <v>16.09</v>
      </c>
    </row>
    <row r="4555" spans="1:4">
      <c r="A4555" s="424" t="s">
        <v>4105</v>
      </c>
      <c r="B4555" s="419" t="s">
        <v>3867</v>
      </c>
      <c r="C4555" s="421"/>
      <c r="D4555" s="425"/>
    </row>
    <row r="4556" spans="1:4">
      <c r="A4556" s="390">
        <v>10</v>
      </c>
      <c r="B4556" s="418" t="s">
        <v>3868</v>
      </c>
      <c r="C4556" s="420"/>
      <c r="D4556" s="423"/>
    </row>
    <row r="4557" spans="1:4" ht="38.25">
      <c r="A4557" s="389">
        <v>73672</v>
      </c>
      <c r="B4557" s="419" t="s">
        <v>10024</v>
      </c>
      <c r="C4557" s="421" t="s">
        <v>82</v>
      </c>
      <c r="D4557" s="425">
        <v>0.36</v>
      </c>
    </row>
    <row r="4558" spans="1:4">
      <c r="A4558" s="390">
        <v>73822</v>
      </c>
      <c r="B4558" s="418" t="s">
        <v>10025</v>
      </c>
      <c r="C4558" s="420"/>
      <c r="D4558" s="423"/>
    </row>
    <row r="4559" spans="1:4" ht="25.5">
      <c r="A4559" s="424" t="s">
        <v>5304</v>
      </c>
      <c r="B4559" s="419" t="s">
        <v>3869</v>
      </c>
      <c r="C4559" s="421" t="s">
        <v>82</v>
      </c>
      <c r="D4559" s="425">
        <v>3.34</v>
      </c>
    </row>
    <row r="4560" spans="1:4" ht="25.5">
      <c r="A4560" s="422" t="s">
        <v>5305</v>
      </c>
      <c r="B4560" s="418" t="s">
        <v>10026</v>
      </c>
      <c r="C4560" s="420" t="s">
        <v>82</v>
      </c>
      <c r="D4560" s="423">
        <v>0.43</v>
      </c>
    </row>
    <row r="4561" spans="1:4">
      <c r="A4561" s="389">
        <v>73859</v>
      </c>
      <c r="B4561" s="419" t="s">
        <v>10027</v>
      </c>
      <c r="C4561" s="421"/>
      <c r="D4561" s="425"/>
    </row>
    <row r="4562" spans="1:4" ht="38.25">
      <c r="A4562" s="422" t="s">
        <v>5306</v>
      </c>
      <c r="B4562" s="418" t="s">
        <v>10028</v>
      </c>
      <c r="C4562" s="420" t="s">
        <v>82</v>
      </c>
      <c r="D4562" s="423">
        <v>0.15</v>
      </c>
    </row>
    <row r="4563" spans="1:4">
      <c r="A4563" s="424" t="s">
        <v>5307</v>
      </c>
      <c r="B4563" s="419" t="s">
        <v>3870</v>
      </c>
      <c r="C4563" s="421" t="s">
        <v>82</v>
      </c>
      <c r="D4563" s="425">
        <v>0.89</v>
      </c>
    </row>
    <row r="4564" spans="1:4">
      <c r="A4564" s="390">
        <v>85331</v>
      </c>
      <c r="B4564" s="418" t="s">
        <v>3871</v>
      </c>
      <c r="C4564" s="420" t="s">
        <v>82</v>
      </c>
      <c r="D4564" s="423">
        <v>0.86</v>
      </c>
    </row>
    <row r="4565" spans="1:4" ht="25.5">
      <c r="A4565" s="389">
        <v>85422</v>
      </c>
      <c r="B4565" s="419" t="s">
        <v>3872</v>
      </c>
      <c r="C4565" s="421" t="s">
        <v>82</v>
      </c>
      <c r="D4565" s="425">
        <v>4.45</v>
      </c>
    </row>
    <row r="4566" spans="1:4">
      <c r="A4566" s="390">
        <v>11</v>
      </c>
      <c r="B4566" s="418" t="s">
        <v>3873</v>
      </c>
      <c r="C4566" s="420"/>
      <c r="D4566" s="423"/>
    </row>
    <row r="4567" spans="1:4">
      <c r="A4567" s="389">
        <v>74220</v>
      </c>
      <c r="B4567" s="419" t="s">
        <v>10029</v>
      </c>
      <c r="C4567" s="421"/>
      <c r="D4567" s="425"/>
    </row>
    <row r="4568" spans="1:4" ht="25.5">
      <c r="A4568" s="422" t="s">
        <v>5308</v>
      </c>
      <c r="B4568" s="418" t="s">
        <v>10030</v>
      </c>
      <c r="C4568" s="420" t="s">
        <v>82</v>
      </c>
      <c r="D4568" s="423">
        <v>49.26</v>
      </c>
    </row>
    <row r="4569" spans="1:4">
      <c r="A4569" s="389">
        <v>74221</v>
      </c>
      <c r="B4569" s="419" t="s">
        <v>10031</v>
      </c>
      <c r="C4569" s="421"/>
      <c r="D4569" s="425"/>
    </row>
    <row r="4570" spans="1:4">
      <c r="A4570" s="422" t="s">
        <v>5309</v>
      </c>
      <c r="B4570" s="418" t="s">
        <v>3874</v>
      </c>
      <c r="C4570" s="420" t="s">
        <v>86</v>
      </c>
      <c r="D4570" s="423">
        <v>1.81</v>
      </c>
    </row>
    <row r="4571" spans="1:4">
      <c r="A4571" s="389">
        <v>12</v>
      </c>
      <c r="B4571" s="419" t="s">
        <v>3875</v>
      </c>
      <c r="C4571" s="421"/>
      <c r="D4571" s="425"/>
    </row>
    <row r="4572" spans="1:4" ht="25.5">
      <c r="A4572" s="390">
        <v>74219</v>
      </c>
      <c r="B4572" s="418" t="s">
        <v>10032</v>
      </c>
      <c r="C4572" s="420"/>
      <c r="D4572" s="423"/>
    </row>
    <row r="4573" spans="1:4" ht="25.5">
      <c r="A4573" s="424" t="s">
        <v>5310</v>
      </c>
      <c r="B4573" s="419" t="s">
        <v>3876</v>
      </c>
      <c r="C4573" s="421" t="s">
        <v>82</v>
      </c>
      <c r="D4573" s="425">
        <v>54.55</v>
      </c>
    </row>
    <row r="4574" spans="1:4" ht="25.5">
      <c r="A4574" s="422" t="s">
        <v>5311</v>
      </c>
      <c r="B4574" s="418" t="s">
        <v>3877</v>
      </c>
      <c r="C4574" s="420" t="s">
        <v>82</v>
      </c>
      <c r="D4574" s="423">
        <v>49.77</v>
      </c>
    </row>
    <row r="4575" spans="1:4" ht="38.25">
      <c r="A4575" s="389">
        <v>84126</v>
      </c>
      <c r="B4575" s="419" t="s">
        <v>10033</v>
      </c>
      <c r="C4575" s="421" t="s">
        <v>82</v>
      </c>
      <c r="D4575" s="425">
        <v>21.61</v>
      </c>
    </row>
    <row r="4576" spans="1:4">
      <c r="A4576" s="390">
        <v>13</v>
      </c>
      <c r="B4576" s="418" t="s">
        <v>4372</v>
      </c>
      <c r="C4576" s="420"/>
      <c r="D4576" s="423"/>
    </row>
    <row r="4577" spans="1:4">
      <c r="A4577" s="389">
        <v>73875</v>
      </c>
      <c r="B4577" s="419" t="s">
        <v>10034</v>
      </c>
      <c r="C4577" s="421"/>
      <c r="D4577" s="425"/>
    </row>
    <row r="4578" spans="1:4">
      <c r="A4578" s="422" t="s">
        <v>5312</v>
      </c>
      <c r="B4578" s="418" t="s">
        <v>3878</v>
      </c>
      <c r="C4578" s="420" t="s">
        <v>2682</v>
      </c>
      <c r="D4578" s="423">
        <v>15.57</v>
      </c>
    </row>
    <row r="4579" spans="1:4">
      <c r="A4579" s="389">
        <v>14</v>
      </c>
      <c r="B4579" s="419" t="s">
        <v>3879</v>
      </c>
      <c r="C4579" s="421"/>
      <c r="D4579" s="425"/>
    </row>
    <row r="4580" spans="1:4" ht="25.5">
      <c r="A4580" s="390">
        <v>72208</v>
      </c>
      <c r="B4580" s="418" t="s">
        <v>3880</v>
      </c>
      <c r="C4580" s="420" t="s">
        <v>52</v>
      </c>
      <c r="D4580" s="423">
        <v>5.09</v>
      </c>
    </row>
    <row r="4581" spans="1:4" ht="25.5">
      <c r="A4581" s="389">
        <v>72209</v>
      </c>
      <c r="B4581" s="419" t="s">
        <v>10035</v>
      </c>
      <c r="C4581" s="421" t="s">
        <v>52</v>
      </c>
      <c r="D4581" s="425">
        <v>16.8</v>
      </c>
    </row>
    <row r="4582" spans="1:4" ht="25.5">
      <c r="A4582" s="390">
        <v>72213</v>
      </c>
      <c r="B4582" s="418" t="s">
        <v>3881</v>
      </c>
      <c r="C4582" s="420" t="s">
        <v>82</v>
      </c>
      <c r="D4582" s="423">
        <v>2.78</v>
      </c>
    </row>
    <row r="4583" spans="1:4" ht="25.5">
      <c r="A4583" s="389">
        <v>72214</v>
      </c>
      <c r="B4583" s="419" t="s">
        <v>3882</v>
      </c>
      <c r="C4583" s="421" t="s">
        <v>52</v>
      </c>
      <c r="D4583" s="425">
        <v>44.58</v>
      </c>
    </row>
    <row r="4584" spans="1:4" ht="25.5">
      <c r="A4584" s="390">
        <v>72215</v>
      </c>
      <c r="B4584" s="418" t="s">
        <v>3883</v>
      </c>
      <c r="C4584" s="420" t="s">
        <v>52</v>
      </c>
      <c r="D4584" s="423">
        <v>27.86</v>
      </c>
    </row>
    <row r="4585" spans="1:4" ht="25.5">
      <c r="A4585" s="389">
        <v>72216</v>
      </c>
      <c r="B4585" s="419" t="s">
        <v>3884</v>
      </c>
      <c r="C4585" s="421" t="s">
        <v>52</v>
      </c>
      <c r="D4585" s="425">
        <v>144.9</v>
      </c>
    </row>
    <row r="4586" spans="1:4">
      <c r="A4586" s="390">
        <v>72217</v>
      </c>
      <c r="B4586" s="418" t="s">
        <v>3885</v>
      </c>
      <c r="C4586" s="420" t="s">
        <v>82</v>
      </c>
      <c r="D4586" s="423">
        <v>5.57</v>
      </c>
    </row>
    <row r="4587" spans="1:4" ht="25.5">
      <c r="A4587" s="389">
        <v>72218</v>
      </c>
      <c r="B4587" s="419" t="s">
        <v>10036</v>
      </c>
      <c r="C4587" s="421" t="s">
        <v>82</v>
      </c>
      <c r="D4587" s="425">
        <v>4.45</v>
      </c>
    </row>
    <row r="4588" spans="1:4" ht="25.5">
      <c r="A4588" s="390">
        <v>72219</v>
      </c>
      <c r="B4588" s="418" t="s">
        <v>3886</v>
      </c>
      <c r="C4588" s="420" t="s">
        <v>52</v>
      </c>
      <c r="D4588" s="423">
        <v>72.45</v>
      </c>
    </row>
    <row r="4589" spans="1:4">
      <c r="A4589" s="389">
        <v>72220</v>
      </c>
      <c r="B4589" s="419" t="s">
        <v>3887</v>
      </c>
      <c r="C4589" s="421" t="s">
        <v>82</v>
      </c>
      <c r="D4589" s="425">
        <v>11.14</v>
      </c>
    </row>
    <row r="4590" spans="1:4">
      <c r="A4590" s="390">
        <v>72221</v>
      </c>
      <c r="B4590" s="418" t="s">
        <v>3888</v>
      </c>
      <c r="C4590" s="420" t="s">
        <v>82</v>
      </c>
      <c r="D4590" s="423">
        <v>11.14</v>
      </c>
    </row>
    <row r="4591" spans="1:4" ht="25.5">
      <c r="A4591" s="389">
        <v>72222</v>
      </c>
      <c r="B4591" s="419" t="s">
        <v>10037</v>
      </c>
      <c r="C4591" s="421" t="s">
        <v>82</v>
      </c>
      <c r="D4591" s="425">
        <v>6.11</v>
      </c>
    </row>
    <row r="4592" spans="1:4" ht="25.5">
      <c r="A4592" s="390">
        <v>72223</v>
      </c>
      <c r="B4592" s="418" t="s">
        <v>10038</v>
      </c>
      <c r="C4592" s="420" t="s">
        <v>82</v>
      </c>
      <c r="D4592" s="423">
        <v>12.22</v>
      </c>
    </row>
    <row r="4593" spans="1:4">
      <c r="A4593" s="389">
        <v>72224</v>
      </c>
      <c r="B4593" s="419" t="s">
        <v>3889</v>
      </c>
      <c r="C4593" s="421" t="s">
        <v>82</v>
      </c>
      <c r="D4593" s="425">
        <v>6.68</v>
      </c>
    </row>
    <row r="4594" spans="1:4">
      <c r="A4594" s="390">
        <v>72225</v>
      </c>
      <c r="B4594" s="418" t="s">
        <v>3890</v>
      </c>
      <c r="C4594" s="420" t="s">
        <v>82</v>
      </c>
      <c r="D4594" s="423">
        <v>2.78</v>
      </c>
    </row>
    <row r="4595" spans="1:4" ht="25.5">
      <c r="A4595" s="389">
        <v>72226</v>
      </c>
      <c r="B4595" s="419" t="s">
        <v>12808</v>
      </c>
      <c r="C4595" s="421" t="s">
        <v>82</v>
      </c>
      <c r="D4595" s="425">
        <v>7.92</v>
      </c>
    </row>
    <row r="4596" spans="1:4" ht="25.5">
      <c r="A4596" s="390">
        <v>72227</v>
      </c>
      <c r="B4596" s="418" t="s">
        <v>3891</v>
      </c>
      <c r="C4596" s="420" t="s">
        <v>82</v>
      </c>
      <c r="D4596" s="423">
        <v>5.28</v>
      </c>
    </row>
    <row r="4597" spans="1:4" ht="25.5">
      <c r="A4597" s="389">
        <v>72228</v>
      </c>
      <c r="B4597" s="419" t="s">
        <v>12809</v>
      </c>
      <c r="C4597" s="421" t="s">
        <v>82</v>
      </c>
      <c r="D4597" s="425">
        <v>13.21</v>
      </c>
    </row>
    <row r="4598" spans="1:4" ht="25.5">
      <c r="A4598" s="390">
        <v>72229</v>
      </c>
      <c r="B4598" s="418" t="s">
        <v>4373</v>
      </c>
      <c r="C4598" s="420" t="s">
        <v>82</v>
      </c>
      <c r="D4598" s="423">
        <v>10.57</v>
      </c>
    </row>
    <row r="4599" spans="1:4">
      <c r="A4599" s="389">
        <v>72230</v>
      </c>
      <c r="B4599" s="419" t="s">
        <v>3892</v>
      </c>
      <c r="C4599" s="421" t="s">
        <v>82</v>
      </c>
      <c r="D4599" s="425">
        <v>5.57</v>
      </c>
    </row>
    <row r="4600" spans="1:4">
      <c r="A4600" s="390">
        <v>72231</v>
      </c>
      <c r="B4600" s="418" t="s">
        <v>3893</v>
      </c>
      <c r="C4600" s="420" t="s">
        <v>82</v>
      </c>
      <c r="D4600" s="423">
        <v>3.9</v>
      </c>
    </row>
    <row r="4601" spans="1:4">
      <c r="A4601" s="389">
        <v>72232</v>
      </c>
      <c r="B4601" s="419" t="s">
        <v>3894</v>
      </c>
      <c r="C4601" s="421" t="s">
        <v>86</v>
      </c>
      <c r="D4601" s="425">
        <v>3.34</v>
      </c>
    </row>
    <row r="4602" spans="1:4">
      <c r="A4602" s="390">
        <v>72233</v>
      </c>
      <c r="B4602" s="418" t="s">
        <v>3895</v>
      </c>
      <c r="C4602" s="420" t="s">
        <v>86</v>
      </c>
      <c r="D4602" s="423">
        <v>2.2200000000000002</v>
      </c>
    </row>
    <row r="4603" spans="1:4">
      <c r="A4603" s="389">
        <v>72235</v>
      </c>
      <c r="B4603" s="419" t="s">
        <v>3896</v>
      </c>
      <c r="C4603" s="421" t="s">
        <v>82</v>
      </c>
      <c r="D4603" s="425">
        <v>4.45</v>
      </c>
    </row>
    <row r="4604" spans="1:4">
      <c r="A4604" s="390">
        <v>72236</v>
      </c>
      <c r="B4604" s="418" t="s">
        <v>10039</v>
      </c>
      <c r="C4604" s="420" t="s">
        <v>82</v>
      </c>
      <c r="D4604" s="423">
        <v>8.6199999999999992</v>
      </c>
    </row>
    <row r="4605" spans="1:4">
      <c r="A4605" s="389">
        <v>72237</v>
      </c>
      <c r="B4605" s="419" t="s">
        <v>3897</v>
      </c>
      <c r="C4605" s="421" t="s">
        <v>82</v>
      </c>
      <c r="D4605" s="425">
        <v>10.57</v>
      </c>
    </row>
    <row r="4606" spans="1:4" ht="25.5">
      <c r="A4606" s="390">
        <v>72238</v>
      </c>
      <c r="B4606" s="418" t="s">
        <v>3898</v>
      </c>
      <c r="C4606" s="420" t="s">
        <v>82</v>
      </c>
      <c r="D4606" s="423">
        <v>5.28</v>
      </c>
    </row>
    <row r="4607" spans="1:4">
      <c r="A4607" s="389">
        <v>72239</v>
      </c>
      <c r="B4607" s="419" t="s">
        <v>3899</v>
      </c>
      <c r="C4607" s="421" t="s">
        <v>82</v>
      </c>
      <c r="D4607" s="425">
        <v>3.97</v>
      </c>
    </row>
    <row r="4608" spans="1:4" ht="25.5">
      <c r="A4608" s="390">
        <v>72240</v>
      </c>
      <c r="B4608" s="418" t="s">
        <v>3900</v>
      </c>
      <c r="C4608" s="420" t="s">
        <v>82</v>
      </c>
      <c r="D4608" s="423">
        <v>18.78</v>
      </c>
    </row>
    <row r="4609" spans="1:4" ht="25.5">
      <c r="A4609" s="389">
        <v>72241</v>
      </c>
      <c r="B4609" s="419" t="s">
        <v>3901</v>
      </c>
      <c r="C4609" s="421" t="s">
        <v>82</v>
      </c>
      <c r="D4609" s="425">
        <v>22.54</v>
      </c>
    </row>
    <row r="4610" spans="1:4" ht="25.5">
      <c r="A4610" s="390">
        <v>72242</v>
      </c>
      <c r="B4610" s="418" t="s">
        <v>3902</v>
      </c>
      <c r="C4610" s="420" t="s">
        <v>82</v>
      </c>
      <c r="D4610" s="423">
        <v>4.09</v>
      </c>
    </row>
    <row r="4611" spans="1:4">
      <c r="A4611" s="389">
        <v>73616</v>
      </c>
      <c r="B4611" s="419" t="s">
        <v>3903</v>
      </c>
      <c r="C4611" s="421" t="s">
        <v>52</v>
      </c>
      <c r="D4611" s="425">
        <v>164.84</v>
      </c>
    </row>
    <row r="4612" spans="1:4">
      <c r="A4612" s="390">
        <v>73801</v>
      </c>
      <c r="B4612" s="418" t="s">
        <v>10040</v>
      </c>
      <c r="C4612" s="420"/>
      <c r="D4612" s="423"/>
    </row>
    <row r="4613" spans="1:4">
      <c r="A4613" s="424" t="s">
        <v>5313</v>
      </c>
      <c r="B4613" s="419" t="s">
        <v>3904</v>
      </c>
      <c r="C4613" s="421" t="s">
        <v>82</v>
      </c>
      <c r="D4613" s="425">
        <v>16.71</v>
      </c>
    </row>
    <row r="4614" spans="1:4" ht="38.25">
      <c r="A4614" s="422" t="s">
        <v>5314</v>
      </c>
      <c r="B4614" s="418" t="s">
        <v>10041</v>
      </c>
      <c r="C4614" s="420" t="s">
        <v>82</v>
      </c>
      <c r="D4614" s="423">
        <v>16.71</v>
      </c>
    </row>
    <row r="4615" spans="1:4">
      <c r="A4615" s="389">
        <v>73802</v>
      </c>
      <c r="B4615" s="419" t="s">
        <v>10042</v>
      </c>
      <c r="C4615" s="421"/>
      <c r="D4615" s="425"/>
    </row>
    <row r="4616" spans="1:4" ht="25.5">
      <c r="A4616" s="422" t="s">
        <v>5315</v>
      </c>
      <c r="B4616" s="418" t="s">
        <v>3905</v>
      </c>
      <c r="C4616" s="420" t="s">
        <v>82</v>
      </c>
      <c r="D4616" s="423">
        <v>5.57</v>
      </c>
    </row>
    <row r="4617" spans="1:4">
      <c r="A4617" s="389">
        <v>73874</v>
      </c>
      <c r="B4617" s="419" t="s">
        <v>10043</v>
      </c>
      <c r="C4617" s="421"/>
      <c r="D4617" s="425"/>
    </row>
    <row r="4618" spans="1:4" ht="25.5">
      <c r="A4618" s="422" t="s">
        <v>5316</v>
      </c>
      <c r="B4618" s="418" t="s">
        <v>3906</v>
      </c>
      <c r="C4618" s="420" t="s">
        <v>82</v>
      </c>
      <c r="D4618" s="423">
        <v>13.86</v>
      </c>
    </row>
    <row r="4619" spans="1:4">
      <c r="A4619" s="389">
        <v>73895</v>
      </c>
      <c r="B4619" s="419" t="s">
        <v>10044</v>
      </c>
      <c r="C4619" s="421"/>
      <c r="D4619" s="425"/>
    </row>
    <row r="4620" spans="1:4" ht="25.5">
      <c r="A4620" s="422" t="s">
        <v>5317</v>
      </c>
      <c r="B4620" s="418" t="s">
        <v>3907</v>
      </c>
      <c r="C4620" s="420" t="s">
        <v>82</v>
      </c>
      <c r="D4620" s="423">
        <v>6.8</v>
      </c>
    </row>
    <row r="4621" spans="1:4">
      <c r="A4621" s="389">
        <v>73896</v>
      </c>
      <c r="B4621" s="419" t="s">
        <v>10045</v>
      </c>
      <c r="C4621" s="421"/>
      <c r="D4621" s="425"/>
    </row>
    <row r="4622" spans="1:4" ht="25.5">
      <c r="A4622" s="422" t="s">
        <v>5318</v>
      </c>
      <c r="B4622" s="418" t="s">
        <v>3908</v>
      </c>
      <c r="C4622" s="420" t="s">
        <v>82</v>
      </c>
      <c r="D4622" s="423">
        <v>38.18</v>
      </c>
    </row>
    <row r="4623" spans="1:4" ht="25.5">
      <c r="A4623" s="389">
        <v>73899</v>
      </c>
      <c r="B4623" s="419" t="s">
        <v>10046</v>
      </c>
      <c r="C4623" s="421"/>
      <c r="D4623" s="425"/>
    </row>
    <row r="4624" spans="1:4" ht="25.5">
      <c r="A4624" s="422" t="s">
        <v>5319</v>
      </c>
      <c r="B4624" s="418" t="s">
        <v>3909</v>
      </c>
      <c r="C4624" s="420" t="s">
        <v>52</v>
      </c>
      <c r="D4624" s="423">
        <v>50.72</v>
      </c>
    </row>
    <row r="4625" spans="1:4" ht="25.5">
      <c r="A4625" s="424" t="s">
        <v>5320</v>
      </c>
      <c r="B4625" s="419" t="s">
        <v>4374</v>
      </c>
      <c r="C4625" s="421" t="s">
        <v>52</v>
      </c>
      <c r="D4625" s="425">
        <v>63.4</v>
      </c>
    </row>
    <row r="4626" spans="1:4" ht="25.5">
      <c r="A4626" s="390">
        <v>84152</v>
      </c>
      <c r="B4626" s="418" t="s">
        <v>10047</v>
      </c>
      <c r="C4626" s="420" t="s">
        <v>52</v>
      </c>
      <c r="D4626" s="423">
        <v>215.56</v>
      </c>
    </row>
    <row r="4627" spans="1:4" ht="25.5">
      <c r="A4627" s="389">
        <v>85332</v>
      </c>
      <c r="B4627" s="419" t="s">
        <v>3910</v>
      </c>
      <c r="C4627" s="421" t="s">
        <v>89</v>
      </c>
      <c r="D4627" s="425">
        <v>3.83</v>
      </c>
    </row>
    <row r="4628" spans="1:4">
      <c r="A4628" s="390">
        <v>85333</v>
      </c>
      <c r="B4628" s="418" t="s">
        <v>3911</v>
      </c>
      <c r="C4628" s="420" t="s">
        <v>89</v>
      </c>
      <c r="D4628" s="423">
        <v>12.44</v>
      </c>
    </row>
    <row r="4629" spans="1:4">
      <c r="A4629" s="389">
        <v>85334</v>
      </c>
      <c r="B4629" s="419" t="s">
        <v>3912</v>
      </c>
      <c r="C4629" s="421" t="s">
        <v>82</v>
      </c>
      <c r="D4629" s="425">
        <v>11.14</v>
      </c>
    </row>
    <row r="4630" spans="1:4" ht="25.5">
      <c r="A4630" s="390">
        <v>85335</v>
      </c>
      <c r="B4630" s="418" t="s">
        <v>10048</v>
      </c>
      <c r="C4630" s="420" t="s">
        <v>86</v>
      </c>
      <c r="D4630" s="423">
        <v>5.56</v>
      </c>
    </row>
    <row r="4631" spans="1:4" ht="25.5">
      <c r="A4631" s="389">
        <v>85336</v>
      </c>
      <c r="B4631" s="419" t="s">
        <v>10049</v>
      </c>
      <c r="C4631" s="421" t="s">
        <v>86</v>
      </c>
      <c r="D4631" s="425">
        <v>3.43</v>
      </c>
    </row>
    <row r="4632" spans="1:4" ht="25.5">
      <c r="A4632" s="390">
        <v>85362</v>
      </c>
      <c r="B4632" s="418" t="s">
        <v>3913</v>
      </c>
      <c r="C4632" s="420" t="s">
        <v>82</v>
      </c>
      <c r="D4632" s="423">
        <v>8.91</v>
      </c>
    </row>
    <row r="4633" spans="1:4" ht="25.5">
      <c r="A4633" s="389">
        <v>85364</v>
      </c>
      <c r="B4633" s="419" t="s">
        <v>3914</v>
      </c>
      <c r="C4633" s="421" t="s">
        <v>52</v>
      </c>
      <c r="D4633" s="425">
        <v>164.84</v>
      </c>
    </row>
    <row r="4634" spans="1:4" ht="25.5">
      <c r="A4634" s="390">
        <v>85365</v>
      </c>
      <c r="B4634" s="418" t="s">
        <v>3915</v>
      </c>
      <c r="C4634" s="420" t="s">
        <v>52</v>
      </c>
      <c r="D4634" s="423">
        <v>41.24</v>
      </c>
    </row>
    <row r="4635" spans="1:4" ht="25.5">
      <c r="A4635" s="389">
        <v>85366</v>
      </c>
      <c r="B4635" s="419" t="s">
        <v>3916</v>
      </c>
      <c r="C4635" s="421" t="s">
        <v>82</v>
      </c>
      <c r="D4635" s="425">
        <v>14.49</v>
      </c>
    </row>
    <row r="4636" spans="1:4">
      <c r="A4636" s="390">
        <v>85367</v>
      </c>
      <c r="B4636" s="418" t="s">
        <v>3917</v>
      </c>
      <c r="C4636" s="420" t="s">
        <v>82</v>
      </c>
      <c r="D4636" s="423">
        <v>10.86</v>
      </c>
    </row>
    <row r="4637" spans="1:4" ht="25.5">
      <c r="A4637" s="389">
        <v>85369</v>
      </c>
      <c r="B4637" s="419" t="s">
        <v>3918</v>
      </c>
      <c r="C4637" s="421" t="s">
        <v>82</v>
      </c>
      <c r="D4637" s="425">
        <v>25.38</v>
      </c>
    </row>
    <row r="4638" spans="1:4" ht="25.5">
      <c r="A4638" s="390">
        <v>85370</v>
      </c>
      <c r="B4638" s="418" t="s">
        <v>12810</v>
      </c>
      <c r="C4638" s="420" t="s">
        <v>52</v>
      </c>
      <c r="D4638" s="423">
        <v>171.09</v>
      </c>
    </row>
    <row r="4639" spans="1:4">
      <c r="A4639" s="389">
        <v>85371</v>
      </c>
      <c r="B4639" s="419" t="s">
        <v>3919</v>
      </c>
      <c r="C4639" s="421" t="s">
        <v>82</v>
      </c>
      <c r="D4639" s="425">
        <v>2.09</v>
      </c>
    </row>
    <row r="4640" spans="1:4">
      <c r="A4640" s="390">
        <v>85372</v>
      </c>
      <c r="B4640" s="418" t="s">
        <v>3920</v>
      </c>
      <c r="C4640" s="420" t="s">
        <v>82</v>
      </c>
      <c r="D4640" s="423">
        <v>1.67</v>
      </c>
    </row>
    <row r="4641" spans="1:4">
      <c r="A4641" s="389">
        <v>85373</v>
      </c>
      <c r="B4641" s="419" t="s">
        <v>3921</v>
      </c>
      <c r="C4641" s="421" t="s">
        <v>82</v>
      </c>
      <c r="D4641" s="425">
        <v>4.07</v>
      </c>
    </row>
    <row r="4642" spans="1:4" ht="25.5">
      <c r="A4642" s="390">
        <v>85374</v>
      </c>
      <c r="B4642" s="418" t="s">
        <v>3922</v>
      </c>
      <c r="C4642" s="420" t="s">
        <v>89</v>
      </c>
      <c r="D4642" s="423">
        <v>7.43</v>
      </c>
    </row>
    <row r="4643" spans="1:4">
      <c r="A4643" s="389">
        <v>85375</v>
      </c>
      <c r="B4643" s="419" t="s">
        <v>3923</v>
      </c>
      <c r="C4643" s="421" t="s">
        <v>82</v>
      </c>
      <c r="D4643" s="425">
        <v>8.8699999999999992</v>
      </c>
    </row>
    <row r="4644" spans="1:4">
      <c r="A4644" s="390">
        <v>85376</v>
      </c>
      <c r="B4644" s="418" t="s">
        <v>3924</v>
      </c>
      <c r="C4644" s="420" t="s">
        <v>82</v>
      </c>
      <c r="D4644" s="423">
        <v>3.8</v>
      </c>
    </row>
    <row r="4645" spans="1:4" ht="25.5">
      <c r="A4645" s="389">
        <v>85377</v>
      </c>
      <c r="B4645" s="419" t="s">
        <v>3925</v>
      </c>
      <c r="C4645" s="421" t="s">
        <v>82</v>
      </c>
      <c r="D4645" s="425">
        <v>28.8</v>
      </c>
    </row>
    <row r="4646" spans="1:4" ht="25.5">
      <c r="A4646" s="390">
        <v>85378</v>
      </c>
      <c r="B4646" s="418" t="s">
        <v>3926</v>
      </c>
      <c r="C4646" s="420" t="s">
        <v>82</v>
      </c>
      <c r="D4646" s="423">
        <v>27.41</v>
      </c>
    </row>
    <row r="4647" spans="1:4" ht="25.5">
      <c r="A4647" s="389">
        <v>85379</v>
      </c>
      <c r="B4647" s="419" t="s">
        <v>3927</v>
      </c>
      <c r="C4647" s="421" t="s">
        <v>86</v>
      </c>
      <c r="D4647" s="425">
        <v>1.67</v>
      </c>
    </row>
    <row r="4648" spans="1:4" ht="25.5">
      <c r="A4648" s="390">
        <v>85381</v>
      </c>
      <c r="B4648" s="418" t="s">
        <v>10050</v>
      </c>
      <c r="C4648" s="420" t="s">
        <v>82</v>
      </c>
      <c r="D4648" s="423">
        <v>45.29</v>
      </c>
    </row>
    <row r="4649" spans="1:4" ht="25.5">
      <c r="A4649" s="389">
        <v>85382</v>
      </c>
      <c r="B4649" s="419" t="s">
        <v>3928</v>
      </c>
      <c r="C4649" s="421" t="s">
        <v>82</v>
      </c>
      <c r="D4649" s="425">
        <v>13.93</v>
      </c>
    </row>
    <row r="4650" spans="1:4" ht="25.5">
      <c r="A4650" s="390">
        <v>85383</v>
      </c>
      <c r="B4650" s="418" t="s">
        <v>3929</v>
      </c>
      <c r="C4650" s="420" t="s">
        <v>86</v>
      </c>
      <c r="D4650" s="423">
        <v>2.2200000000000002</v>
      </c>
    </row>
    <row r="4651" spans="1:4" ht="25.5">
      <c r="A4651" s="389">
        <v>85384</v>
      </c>
      <c r="B4651" s="419" t="s">
        <v>3930</v>
      </c>
      <c r="C4651" s="421" t="s">
        <v>82</v>
      </c>
      <c r="D4651" s="425">
        <v>6.13</v>
      </c>
    </row>
    <row r="4652" spans="1:4" ht="25.5">
      <c r="A4652" s="390">
        <v>85386</v>
      </c>
      <c r="B4652" s="418" t="s">
        <v>3931</v>
      </c>
      <c r="C4652" s="420" t="s">
        <v>82</v>
      </c>
      <c r="D4652" s="423">
        <v>13.37</v>
      </c>
    </row>
    <row r="4653" spans="1:4">
      <c r="A4653" s="389">
        <v>85387</v>
      </c>
      <c r="B4653" s="419" t="s">
        <v>3932</v>
      </c>
      <c r="C4653" s="421" t="s">
        <v>52</v>
      </c>
      <c r="D4653" s="425">
        <v>40.119999999999997</v>
      </c>
    </row>
    <row r="4654" spans="1:4" ht="25.5">
      <c r="A4654" s="390">
        <v>85389</v>
      </c>
      <c r="B4654" s="418" t="s">
        <v>10051</v>
      </c>
      <c r="C4654" s="420" t="s">
        <v>86</v>
      </c>
      <c r="D4654" s="423">
        <v>53.49</v>
      </c>
    </row>
    <row r="4655" spans="1:4" ht="25.5">
      <c r="A4655" s="389">
        <v>85390</v>
      </c>
      <c r="B4655" s="419" t="s">
        <v>3933</v>
      </c>
      <c r="C4655" s="421" t="s">
        <v>86</v>
      </c>
      <c r="D4655" s="425">
        <v>26.62</v>
      </c>
    </row>
    <row r="4656" spans="1:4" ht="25.5">
      <c r="A4656" s="390">
        <v>85392</v>
      </c>
      <c r="B4656" s="418" t="s">
        <v>3934</v>
      </c>
      <c r="C4656" s="420" t="s">
        <v>86</v>
      </c>
      <c r="D4656" s="423">
        <v>130.63</v>
      </c>
    </row>
    <row r="4657" spans="1:4">
      <c r="A4657" s="389">
        <v>85397</v>
      </c>
      <c r="B4657" s="419" t="s">
        <v>3935</v>
      </c>
      <c r="C4657" s="421" t="s">
        <v>82</v>
      </c>
      <c r="D4657" s="425">
        <v>15.21</v>
      </c>
    </row>
    <row r="4658" spans="1:4" ht="25.5">
      <c r="A4658" s="390">
        <v>85406</v>
      </c>
      <c r="B4658" s="418" t="s">
        <v>3936</v>
      </c>
      <c r="C4658" s="420" t="s">
        <v>82</v>
      </c>
      <c r="D4658" s="423">
        <v>31.7</v>
      </c>
    </row>
    <row r="4659" spans="1:4">
      <c r="A4659" s="389">
        <v>85407</v>
      </c>
      <c r="B4659" s="419" t="s">
        <v>3937</v>
      </c>
      <c r="C4659" s="421" t="s">
        <v>86</v>
      </c>
      <c r="D4659" s="425">
        <v>7.02</v>
      </c>
    </row>
    <row r="4660" spans="1:4">
      <c r="A4660" s="390">
        <v>85408</v>
      </c>
      <c r="B4660" s="418" t="s">
        <v>3938</v>
      </c>
      <c r="C4660" s="420" t="s">
        <v>82</v>
      </c>
      <c r="D4660" s="423">
        <v>22.82</v>
      </c>
    </row>
    <row r="4661" spans="1:4">
      <c r="A4661" s="389">
        <v>85409</v>
      </c>
      <c r="B4661" s="419" t="s">
        <v>3939</v>
      </c>
      <c r="C4661" s="421" t="s">
        <v>82</v>
      </c>
      <c r="D4661" s="425">
        <v>4.66</v>
      </c>
    </row>
    <row r="4662" spans="1:4">
      <c r="A4662" s="390">
        <v>85410</v>
      </c>
      <c r="B4662" s="418" t="s">
        <v>3940</v>
      </c>
      <c r="C4662" s="420" t="s">
        <v>89</v>
      </c>
      <c r="D4662" s="423">
        <v>10.02</v>
      </c>
    </row>
    <row r="4663" spans="1:4">
      <c r="A4663" s="389">
        <v>85411</v>
      </c>
      <c r="B4663" s="419" t="s">
        <v>3941</v>
      </c>
      <c r="C4663" s="421" t="s">
        <v>86</v>
      </c>
      <c r="D4663" s="425">
        <v>2.38</v>
      </c>
    </row>
    <row r="4664" spans="1:4">
      <c r="A4664" s="390">
        <v>85412</v>
      </c>
      <c r="B4664" s="418" t="s">
        <v>3942</v>
      </c>
      <c r="C4664" s="420" t="s">
        <v>86</v>
      </c>
      <c r="D4664" s="423">
        <v>3.42</v>
      </c>
    </row>
    <row r="4665" spans="1:4" ht="25.5">
      <c r="A4665" s="389">
        <v>85413</v>
      </c>
      <c r="B4665" s="419" t="s">
        <v>3943</v>
      </c>
      <c r="C4665" s="421" t="s">
        <v>86</v>
      </c>
      <c r="D4665" s="425">
        <v>1.88</v>
      </c>
    </row>
    <row r="4666" spans="1:4">
      <c r="A4666" s="390">
        <v>85414</v>
      </c>
      <c r="B4666" s="418" t="s">
        <v>3944</v>
      </c>
      <c r="C4666" s="420" t="s">
        <v>86</v>
      </c>
      <c r="D4666" s="423">
        <v>5</v>
      </c>
    </row>
    <row r="4667" spans="1:4" ht="25.5">
      <c r="A4667" s="389">
        <v>85415</v>
      </c>
      <c r="B4667" s="419" t="s">
        <v>3945</v>
      </c>
      <c r="C4667" s="421" t="s">
        <v>89</v>
      </c>
      <c r="D4667" s="425">
        <v>6.26</v>
      </c>
    </row>
    <row r="4668" spans="1:4" ht="25.5">
      <c r="A4668" s="390">
        <v>85416</v>
      </c>
      <c r="B4668" s="418" t="s">
        <v>3946</v>
      </c>
      <c r="C4668" s="420" t="s">
        <v>89</v>
      </c>
      <c r="D4668" s="423">
        <v>9.64</v>
      </c>
    </row>
    <row r="4669" spans="1:4" ht="25.5">
      <c r="A4669" s="389">
        <v>85417</v>
      </c>
      <c r="B4669" s="419" t="s">
        <v>10052</v>
      </c>
      <c r="C4669" s="421" t="s">
        <v>86</v>
      </c>
      <c r="D4669" s="425">
        <v>2.52</v>
      </c>
    </row>
    <row r="4670" spans="1:4" ht="25.5">
      <c r="A4670" s="390">
        <v>85418</v>
      </c>
      <c r="B4670" s="418" t="s">
        <v>10053</v>
      </c>
      <c r="C4670" s="420" t="s">
        <v>86</v>
      </c>
      <c r="D4670" s="423">
        <v>5.01</v>
      </c>
    </row>
    <row r="4671" spans="1:4" ht="25.5">
      <c r="A4671" s="389">
        <v>85419</v>
      </c>
      <c r="B4671" s="419" t="s">
        <v>10054</v>
      </c>
      <c r="C4671" s="421" t="s">
        <v>86</v>
      </c>
      <c r="D4671" s="425">
        <v>3.13</v>
      </c>
    </row>
    <row r="4672" spans="1:4" ht="25.5">
      <c r="A4672" s="390">
        <v>85420</v>
      </c>
      <c r="B4672" s="418" t="s">
        <v>10055</v>
      </c>
      <c r="C4672" s="420" t="s">
        <v>86</v>
      </c>
      <c r="D4672" s="423">
        <v>7.51</v>
      </c>
    </row>
    <row r="4673" spans="1:4">
      <c r="A4673" s="389">
        <v>85421</v>
      </c>
      <c r="B4673" s="419" t="s">
        <v>3947</v>
      </c>
      <c r="C4673" s="421" t="s">
        <v>82</v>
      </c>
      <c r="D4673" s="425">
        <v>9.11</v>
      </c>
    </row>
    <row r="4674" spans="1:4">
      <c r="A4674" s="390">
        <v>89263</v>
      </c>
      <c r="B4674" s="418" t="s">
        <v>12811</v>
      </c>
      <c r="C4674" s="420" t="s">
        <v>82</v>
      </c>
      <c r="D4674" s="423">
        <v>23.89</v>
      </c>
    </row>
    <row r="4675" spans="1:4">
      <c r="A4675" s="389">
        <v>16</v>
      </c>
      <c r="B4675" s="419" t="s">
        <v>3948</v>
      </c>
      <c r="C4675" s="421"/>
      <c r="D4675" s="425"/>
    </row>
    <row r="4676" spans="1:4" ht="25.5">
      <c r="A4676" s="390">
        <v>73960</v>
      </c>
      <c r="B4676" s="418" t="s">
        <v>10056</v>
      </c>
      <c r="C4676" s="420"/>
      <c r="D4676" s="423"/>
    </row>
    <row r="4677" spans="1:4" ht="38.25">
      <c r="A4677" s="424" t="s">
        <v>5321</v>
      </c>
      <c r="B4677" s="419" t="s">
        <v>10057</v>
      </c>
      <c r="C4677" s="421" t="s">
        <v>89</v>
      </c>
      <c r="D4677" s="425">
        <v>1255.52</v>
      </c>
    </row>
    <row r="4678" spans="1:4">
      <c r="A4678" s="390">
        <v>233</v>
      </c>
      <c r="B4678" s="418" t="s">
        <v>10058</v>
      </c>
      <c r="C4678" s="420"/>
      <c r="D4678" s="423"/>
    </row>
    <row r="4679" spans="1:4" ht="38.25">
      <c r="A4679" s="389">
        <v>73683</v>
      </c>
      <c r="B4679" s="419" t="s">
        <v>10059</v>
      </c>
      <c r="C4679" s="421" t="s">
        <v>89</v>
      </c>
      <c r="D4679" s="425">
        <v>34.49</v>
      </c>
    </row>
    <row r="4680" spans="1:4" ht="25.5">
      <c r="A4680" s="390">
        <v>85423</v>
      </c>
      <c r="B4680" s="418" t="s">
        <v>3949</v>
      </c>
      <c r="C4680" s="420" t="s">
        <v>82</v>
      </c>
      <c r="D4680" s="423">
        <v>5.14</v>
      </c>
    </row>
    <row r="4681" spans="1:4" ht="25.5">
      <c r="A4681" s="389">
        <v>85424</v>
      </c>
      <c r="B4681" s="419" t="s">
        <v>10060</v>
      </c>
      <c r="C4681" s="421" t="s">
        <v>82</v>
      </c>
      <c r="D4681" s="425">
        <v>16.78</v>
      </c>
    </row>
    <row r="4682" spans="1:4">
      <c r="A4682" s="422" t="s">
        <v>4106</v>
      </c>
      <c r="B4682" s="418" t="s">
        <v>3950</v>
      </c>
      <c r="C4682" s="420"/>
      <c r="D4682" s="423"/>
    </row>
    <row r="4683" spans="1:4">
      <c r="A4683" s="389">
        <v>6</v>
      </c>
      <c r="B4683" s="419" t="s">
        <v>3951</v>
      </c>
      <c r="C4683" s="421"/>
      <c r="D4683" s="425"/>
    </row>
    <row r="4684" spans="1:4" ht="25.5">
      <c r="A4684" s="390">
        <v>72742</v>
      </c>
      <c r="B4684" s="418" t="s">
        <v>3952</v>
      </c>
      <c r="C4684" s="420" t="s">
        <v>89</v>
      </c>
      <c r="D4684" s="423">
        <v>358.24</v>
      </c>
    </row>
    <row r="4685" spans="1:4" ht="25.5">
      <c r="A4685" s="389">
        <v>72743</v>
      </c>
      <c r="B4685" s="419" t="s">
        <v>3953</v>
      </c>
      <c r="C4685" s="421" t="s">
        <v>89</v>
      </c>
      <c r="D4685" s="425">
        <v>179.12</v>
      </c>
    </row>
    <row r="4686" spans="1:4">
      <c r="A4686" s="390">
        <v>73900</v>
      </c>
      <c r="B4686" s="418" t="s">
        <v>10061</v>
      </c>
      <c r="C4686" s="420"/>
      <c r="D4686" s="423"/>
    </row>
    <row r="4687" spans="1:4">
      <c r="A4687" s="424" t="s">
        <v>5322</v>
      </c>
      <c r="B4687" s="419" t="s">
        <v>3954</v>
      </c>
      <c r="C4687" s="421" t="s">
        <v>82</v>
      </c>
      <c r="D4687" s="425">
        <v>0.03</v>
      </c>
    </row>
    <row r="4688" spans="1:4" ht="25.5">
      <c r="A4688" s="422" t="s">
        <v>5323</v>
      </c>
      <c r="B4688" s="418" t="s">
        <v>3955</v>
      </c>
      <c r="C4688" s="420" t="s">
        <v>82</v>
      </c>
      <c r="D4688" s="423">
        <v>0.08</v>
      </c>
    </row>
    <row r="4689" spans="1:4" ht="25.5">
      <c r="A4689" s="424" t="s">
        <v>5324</v>
      </c>
      <c r="B4689" s="419" t="s">
        <v>3956</v>
      </c>
      <c r="C4689" s="421" t="s">
        <v>82</v>
      </c>
      <c r="D4689" s="425">
        <v>0.09</v>
      </c>
    </row>
    <row r="4690" spans="1:4" ht="25.5">
      <c r="A4690" s="422" t="s">
        <v>5325</v>
      </c>
      <c r="B4690" s="418" t="s">
        <v>3957</v>
      </c>
      <c r="C4690" s="420" t="s">
        <v>82</v>
      </c>
      <c r="D4690" s="423">
        <v>0.11</v>
      </c>
    </row>
    <row r="4691" spans="1:4" ht="25.5">
      <c r="A4691" s="424" t="s">
        <v>5326</v>
      </c>
      <c r="B4691" s="419" t="s">
        <v>3958</v>
      </c>
      <c r="C4691" s="421" t="s">
        <v>82</v>
      </c>
      <c r="D4691" s="425">
        <v>0.16</v>
      </c>
    </row>
    <row r="4692" spans="1:4" ht="25.5">
      <c r="A4692" s="422" t="s">
        <v>5327</v>
      </c>
      <c r="B4692" s="418" t="s">
        <v>3959</v>
      </c>
      <c r="C4692" s="420" t="s">
        <v>82</v>
      </c>
      <c r="D4692" s="423">
        <v>0.16</v>
      </c>
    </row>
    <row r="4693" spans="1:4" ht="25.5">
      <c r="A4693" s="424" t="s">
        <v>5328</v>
      </c>
      <c r="B4693" s="419" t="s">
        <v>3960</v>
      </c>
      <c r="C4693" s="421" t="s">
        <v>82</v>
      </c>
      <c r="D4693" s="425">
        <v>0.17</v>
      </c>
    </row>
    <row r="4694" spans="1:4" ht="25.5">
      <c r="A4694" s="422" t="s">
        <v>5329</v>
      </c>
      <c r="B4694" s="418" t="s">
        <v>3961</v>
      </c>
      <c r="C4694" s="420" t="s">
        <v>52</v>
      </c>
      <c r="D4694" s="423">
        <v>0.79</v>
      </c>
    </row>
    <row r="4695" spans="1:4" ht="25.5">
      <c r="A4695" s="424" t="s">
        <v>5330</v>
      </c>
      <c r="B4695" s="419" t="s">
        <v>3962</v>
      </c>
      <c r="C4695" s="421" t="s">
        <v>52</v>
      </c>
      <c r="D4695" s="425">
        <v>0.79</v>
      </c>
    </row>
    <row r="4696" spans="1:4">
      <c r="A4696" s="422" t="s">
        <v>5331</v>
      </c>
      <c r="B4696" s="418" t="s">
        <v>3963</v>
      </c>
      <c r="C4696" s="420" t="s">
        <v>52</v>
      </c>
      <c r="D4696" s="423">
        <v>0.61</v>
      </c>
    </row>
    <row r="4697" spans="1:4">
      <c r="A4697" s="424" t="s">
        <v>5332</v>
      </c>
      <c r="B4697" s="419" t="s">
        <v>3964</v>
      </c>
      <c r="C4697" s="421" t="s">
        <v>2702</v>
      </c>
      <c r="D4697" s="425">
        <v>20.21</v>
      </c>
    </row>
    <row r="4698" spans="1:4">
      <c r="A4698" s="422" t="s">
        <v>5333</v>
      </c>
      <c r="B4698" s="418" t="s">
        <v>4375</v>
      </c>
      <c r="C4698" s="420" t="s">
        <v>2702</v>
      </c>
      <c r="D4698" s="423">
        <v>28.14</v>
      </c>
    </row>
    <row r="4699" spans="1:4">
      <c r="A4699" s="389">
        <v>74020</v>
      </c>
      <c r="B4699" s="419" t="s">
        <v>10062</v>
      </c>
      <c r="C4699" s="421"/>
      <c r="D4699" s="425"/>
    </row>
    <row r="4700" spans="1:4">
      <c r="A4700" s="422" t="s">
        <v>5334</v>
      </c>
      <c r="B4700" s="418" t="s">
        <v>3965</v>
      </c>
      <c r="C4700" s="420" t="s">
        <v>52</v>
      </c>
      <c r="D4700" s="423">
        <v>13.63</v>
      </c>
    </row>
    <row r="4701" spans="1:4" ht="25.5">
      <c r="A4701" s="424" t="s">
        <v>5335</v>
      </c>
      <c r="B4701" s="419" t="s">
        <v>3966</v>
      </c>
      <c r="C4701" s="421" t="s">
        <v>52</v>
      </c>
      <c r="D4701" s="425">
        <v>12.26</v>
      </c>
    </row>
    <row r="4702" spans="1:4">
      <c r="A4702" s="390">
        <v>74021</v>
      </c>
      <c r="B4702" s="418" t="s">
        <v>10063</v>
      </c>
      <c r="C4702" s="420"/>
      <c r="D4702" s="423"/>
    </row>
    <row r="4703" spans="1:4">
      <c r="A4703" s="424" t="s">
        <v>5336</v>
      </c>
      <c r="B4703" s="419" t="s">
        <v>3967</v>
      </c>
      <c r="C4703" s="421" t="s">
        <v>52</v>
      </c>
      <c r="D4703" s="425">
        <v>0.33</v>
      </c>
    </row>
    <row r="4704" spans="1:4" ht="25.5">
      <c r="A4704" s="422" t="s">
        <v>5337</v>
      </c>
      <c r="B4704" s="418" t="s">
        <v>10064</v>
      </c>
      <c r="C4704" s="420" t="s">
        <v>52</v>
      </c>
      <c r="D4704" s="423">
        <v>1.07</v>
      </c>
    </row>
    <row r="4705" spans="1:4">
      <c r="A4705" s="424" t="s">
        <v>5338</v>
      </c>
      <c r="B4705" s="419" t="s">
        <v>3968</v>
      </c>
      <c r="C4705" s="421" t="s">
        <v>82</v>
      </c>
      <c r="D4705" s="425">
        <v>0.5</v>
      </c>
    </row>
    <row r="4706" spans="1:4">
      <c r="A4706" s="422" t="s">
        <v>5339</v>
      </c>
      <c r="B4706" s="418" t="s">
        <v>3969</v>
      </c>
      <c r="C4706" s="420" t="s">
        <v>52</v>
      </c>
      <c r="D4706" s="423">
        <v>0.89</v>
      </c>
    </row>
    <row r="4707" spans="1:4" ht="25.5">
      <c r="A4707" s="424" t="s">
        <v>5340</v>
      </c>
      <c r="B4707" s="419" t="s">
        <v>3970</v>
      </c>
      <c r="C4707" s="421" t="s">
        <v>52</v>
      </c>
      <c r="D4707" s="425">
        <v>0.89</v>
      </c>
    </row>
    <row r="4708" spans="1:4" ht="25.5">
      <c r="A4708" s="422" t="s">
        <v>5341</v>
      </c>
      <c r="B4708" s="418" t="s">
        <v>3971</v>
      </c>
      <c r="C4708" s="420" t="s">
        <v>52</v>
      </c>
      <c r="D4708" s="423">
        <v>0.96</v>
      </c>
    </row>
    <row r="4709" spans="1:4">
      <c r="A4709" s="424" t="s">
        <v>5342</v>
      </c>
      <c r="B4709" s="419" t="s">
        <v>3972</v>
      </c>
      <c r="C4709" s="421" t="s">
        <v>52</v>
      </c>
      <c r="D4709" s="425">
        <v>0.89</v>
      </c>
    </row>
    <row r="4710" spans="1:4">
      <c r="A4710" s="422" t="s">
        <v>5343</v>
      </c>
      <c r="B4710" s="418" t="s">
        <v>3973</v>
      </c>
      <c r="C4710" s="420" t="s">
        <v>52</v>
      </c>
      <c r="D4710" s="423">
        <v>0.98</v>
      </c>
    </row>
    <row r="4711" spans="1:4">
      <c r="A4711" s="389">
        <v>74022</v>
      </c>
      <c r="B4711" s="419" t="s">
        <v>10065</v>
      </c>
      <c r="C4711" s="421"/>
      <c r="D4711" s="425"/>
    </row>
    <row r="4712" spans="1:4">
      <c r="A4712" s="422" t="s">
        <v>5344</v>
      </c>
      <c r="B4712" s="418" t="s">
        <v>3974</v>
      </c>
      <c r="C4712" s="420" t="s">
        <v>89</v>
      </c>
      <c r="D4712" s="423">
        <v>76.12</v>
      </c>
    </row>
    <row r="4713" spans="1:4" ht="25.5">
      <c r="A4713" s="424" t="s">
        <v>5345</v>
      </c>
      <c r="B4713" s="419" t="s">
        <v>3975</v>
      </c>
      <c r="C4713" s="421" t="s">
        <v>89</v>
      </c>
      <c r="D4713" s="425">
        <v>98.51</v>
      </c>
    </row>
    <row r="4714" spans="1:4" ht="25.5">
      <c r="A4714" s="422" t="s">
        <v>5346</v>
      </c>
      <c r="B4714" s="418" t="s">
        <v>3976</v>
      </c>
      <c r="C4714" s="420" t="s">
        <v>89</v>
      </c>
      <c r="D4714" s="423">
        <v>89.56</v>
      </c>
    </row>
    <row r="4715" spans="1:4" ht="25.5">
      <c r="A4715" s="424" t="s">
        <v>5347</v>
      </c>
      <c r="B4715" s="419" t="s">
        <v>3977</v>
      </c>
      <c r="C4715" s="421" t="s">
        <v>89</v>
      </c>
      <c r="D4715" s="425">
        <v>98.51</v>
      </c>
    </row>
    <row r="4716" spans="1:4" ht="25.5">
      <c r="A4716" s="422" t="s">
        <v>5348</v>
      </c>
      <c r="B4716" s="418" t="s">
        <v>10066</v>
      </c>
      <c r="C4716" s="420" t="s">
        <v>89</v>
      </c>
      <c r="D4716" s="423">
        <v>78.36</v>
      </c>
    </row>
    <row r="4717" spans="1:4" ht="25.5">
      <c r="A4717" s="424" t="s">
        <v>5349</v>
      </c>
      <c r="B4717" s="419" t="s">
        <v>3978</v>
      </c>
      <c r="C4717" s="421" t="s">
        <v>89</v>
      </c>
      <c r="D4717" s="425">
        <v>71.64</v>
      </c>
    </row>
    <row r="4718" spans="1:4" ht="25.5">
      <c r="A4718" s="422" t="s">
        <v>5350</v>
      </c>
      <c r="B4718" s="418" t="s">
        <v>3979</v>
      </c>
      <c r="C4718" s="420" t="s">
        <v>89</v>
      </c>
      <c r="D4718" s="423">
        <v>85.08</v>
      </c>
    </row>
    <row r="4719" spans="1:4">
      <c r="A4719" s="424" t="s">
        <v>5351</v>
      </c>
      <c r="B4719" s="419" t="s">
        <v>3980</v>
      </c>
      <c r="C4719" s="421" t="s">
        <v>89</v>
      </c>
      <c r="D4719" s="425">
        <v>44.78</v>
      </c>
    </row>
    <row r="4720" spans="1:4">
      <c r="A4720" s="422" t="s">
        <v>5352</v>
      </c>
      <c r="B4720" s="418" t="s">
        <v>3981</v>
      </c>
      <c r="C4720" s="420" t="s">
        <v>89</v>
      </c>
      <c r="D4720" s="423">
        <v>40.299999999999997</v>
      </c>
    </row>
    <row r="4721" spans="1:4" ht="25.5">
      <c r="A4721" s="424" t="s">
        <v>5353</v>
      </c>
      <c r="B4721" s="419" t="s">
        <v>10067</v>
      </c>
      <c r="C4721" s="421" t="s">
        <v>89</v>
      </c>
      <c r="D4721" s="425">
        <v>85.08</v>
      </c>
    </row>
    <row r="4722" spans="1:4" ht="25.5">
      <c r="A4722" s="422" t="s">
        <v>5354</v>
      </c>
      <c r="B4722" s="418" t="s">
        <v>10068</v>
      </c>
      <c r="C4722" s="420" t="s">
        <v>89</v>
      </c>
      <c r="D4722" s="423">
        <v>129.86000000000001</v>
      </c>
    </row>
    <row r="4723" spans="1:4" ht="25.5">
      <c r="A4723" s="424" t="s">
        <v>5355</v>
      </c>
      <c r="B4723" s="419" t="s">
        <v>10069</v>
      </c>
      <c r="C4723" s="421" t="s">
        <v>89</v>
      </c>
      <c r="D4723" s="425">
        <v>170.16</v>
      </c>
    </row>
    <row r="4724" spans="1:4" ht="25.5">
      <c r="A4724" s="422" t="s">
        <v>5356</v>
      </c>
      <c r="B4724" s="418" t="s">
        <v>3982</v>
      </c>
      <c r="C4724" s="420" t="s">
        <v>89</v>
      </c>
      <c r="D4724" s="423">
        <v>89.56</v>
      </c>
    </row>
    <row r="4725" spans="1:4" ht="25.5">
      <c r="A4725" s="424" t="s">
        <v>5357</v>
      </c>
      <c r="B4725" s="419" t="s">
        <v>3983</v>
      </c>
      <c r="C4725" s="421" t="s">
        <v>89</v>
      </c>
      <c r="D4725" s="425">
        <v>31.34</v>
      </c>
    </row>
    <row r="4726" spans="1:4" ht="25.5">
      <c r="A4726" s="422" t="s">
        <v>5358</v>
      </c>
      <c r="B4726" s="418" t="s">
        <v>10070</v>
      </c>
      <c r="C4726" s="420" t="s">
        <v>89</v>
      </c>
      <c r="D4726" s="423">
        <v>35.82</v>
      </c>
    </row>
    <row r="4727" spans="1:4">
      <c r="A4727" s="424" t="s">
        <v>5359</v>
      </c>
      <c r="B4727" s="419" t="s">
        <v>10071</v>
      </c>
      <c r="C4727" s="421" t="s">
        <v>89</v>
      </c>
      <c r="D4727" s="425">
        <v>40.299999999999997</v>
      </c>
    </row>
    <row r="4728" spans="1:4">
      <c r="A4728" s="422" t="s">
        <v>5360</v>
      </c>
      <c r="B4728" s="418" t="s">
        <v>3984</v>
      </c>
      <c r="C4728" s="420" t="s">
        <v>89</v>
      </c>
      <c r="D4728" s="423">
        <v>188.07</v>
      </c>
    </row>
    <row r="4729" spans="1:4" ht="25.5">
      <c r="A4729" s="424" t="s">
        <v>5361</v>
      </c>
      <c r="B4729" s="419" t="s">
        <v>3985</v>
      </c>
      <c r="C4729" s="421" t="s">
        <v>89</v>
      </c>
      <c r="D4729" s="425">
        <v>49.25</v>
      </c>
    </row>
    <row r="4730" spans="1:4" ht="38.25">
      <c r="A4730" s="422" t="s">
        <v>5362</v>
      </c>
      <c r="B4730" s="418" t="s">
        <v>10072</v>
      </c>
      <c r="C4730" s="420" t="s">
        <v>89</v>
      </c>
      <c r="D4730" s="423">
        <v>102.99</v>
      </c>
    </row>
    <row r="4731" spans="1:4" ht="38.25">
      <c r="A4731" s="424" t="s">
        <v>5363</v>
      </c>
      <c r="B4731" s="419" t="s">
        <v>10073</v>
      </c>
      <c r="C4731" s="421" t="s">
        <v>89</v>
      </c>
      <c r="D4731" s="425">
        <v>116.42</v>
      </c>
    </row>
    <row r="4732" spans="1:4" ht="25.5">
      <c r="A4732" s="422" t="s">
        <v>5364</v>
      </c>
      <c r="B4732" s="418" t="s">
        <v>10074</v>
      </c>
      <c r="C4732" s="420" t="s">
        <v>89</v>
      </c>
      <c r="D4732" s="423">
        <v>125.38</v>
      </c>
    </row>
    <row r="4733" spans="1:4" ht="25.5">
      <c r="A4733" s="424" t="s">
        <v>5365</v>
      </c>
      <c r="B4733" s="419" t="s">
        <v>3986</v>
      </c>
      <c r="C4733" s="421" t="s">
        <v>89</v>
      </c>
      <c r="D4733" s="425">
        <v>26.86</v>
      </c>
    </row>
    <row r="4734" spans="1:4" ht="25.5">
      <c r="A4734" s="422" t="s">
        <v>5366</v>
      </c>
      <c r="B4734" s="418" t="s">
        <v>3987</v>
      </c>
      <c r="C4734" s="420" t="s">
        <v>89</v>
      </c>
      <c r="D4734" s="423">
        <v>26.86</v>
      </c>
    </row>
    <row r="4735" spans="1:4" ht="25.5">
      <c r="A4735" s="424" t="s">
        <v>5367</v>
      </c>
      <c r="B4735" s="419" t="s">
        <v>3988</v>
      </c>
      <c r="C4735" s="421" t="s">
        <v>89</v>
      </c>
      <c r="D4735" s="425">
        <v>35.82</v>
      </c>
    </row>
    <row r="4736" spans="1:4">
      <c r="A4736" s="422" t="s">
        <v>5368</v>
      </c>
      <c r="B4736" s="418" t="s">
        <v>3989</v>
      </c>
      <c r="C4736" s="420" t="s">
        <v>89</v>
      </c>
      <c r="D4736" s="423">
        <v>71.64</v>
      </c>
    </row>
    <row r="4737" spans="1:4">
      <c r="A4737" s="424" t="s">
        <v>5369</v>
      </c>
      <c r="B4737" s="419" t="s">
        <v>3990</v>
      </c>
      <c r="C4737" s="421" t="s">
        <v>89</v>
      </c>
      <c r="D4737" s="425">
        <v>116.42</v>
      </c>
    </row>
    <row r="4738" spans="1:4" ht="25.5">
      <c r="A4738" s="422" t="s">
        <v>5370</v>
      </c>
      <c r="B4738" s="418" t="s">
        <v>3991</v>
      </c>
      <c r="C4738" s="420" t="s">
        <v>89</v>
      </c>
      <c r="D4738" s="423">
        <v>31.34</v>
      </c>
    </row>
    <row r="4739" spans="1:4" ht="25.5">
      <c r="A4739" s="424" t="s">
        <v>5371</v>
      </c>
      <c r="B4739" s="419" t="s">
        <v>10075</v>
      </c>
      <c r="C4739" s="421" t="s">
        <v>89</v>
      </c>
      <c r="D4739" s="425">
        <v>111.95</v>
      </c>
    </row>
    <row r="4740" spans="1:4">
      <c r="A4740" s="422" t="s">
        <v>5372</v>
      </c>
      <c r="B4740" s="418" t="s">
        <v>3992</v>
      </c>
      <c r="C4740" s="420" t="s">
        <v>89</v>
      </c>
      <c r="D4740" s="423">
        <v>80.599999999999994</v>
      </c>
    </row>
    <row r="4741" spans="1:4" ht="25.5">
      <c r="A4741" s="424" t="s">
        <v>5373</v>
      </c>
      <c r="B4741" s="419" t="s">
        <v>3993</v>
      </c>
      <c r="C4741" s="421" t="s">
        <v>89</v>
      </c>
      <c r="D4741" s="425">
        <v>80.599999999999994</v>
      </c>
    </row>
    <row r="4742" spans="1:4" ht="25.5">
      <c r="A4742" s="422" t="s">
        <v>5374</v>
      </c>
      <c r="B4742" s="418" t="s">
        <v>3994</v>
      </c>
      <c r="C4742" s="420" t="s">
        <v>89</v>
      </c>
      <c r="D4742" s="423">
        <v>80.599999999999994</v>
      </c>
    </row>
    <row r="4743" spans="1:4" ht="25.5">
      <c r="A4743" s="424" t="s">
        <v>5375</v>
      </c>
      <c r="B4743" s="419" t="s">
        <v>3995</v>
      </c>
      <c r="C4743" s="421" t="s">
        <v>89</v>
      </c>
      <c r="D4743" s="425">
        <v>89.56</v>
      </c>
    </row>
    <row r="4744" spans="1:4">
      <c r="A4744" s="422" t="s">
        <v>5376</v>
      </c>
      <c r="B4744" s="418" t="s">
        <v>3996</v>
      </c>
      <c r="C4744" s="420" t="s">
        <v>89</v>
      </c>
      <c r="D4744" s="423">
        <v>577.66</v>
      </c>
    </row>
    <row r="4745" spans="1:4">
      <c r="A4745" s="424" t="s">
        <v>5377</v>
      </c>
      <c r="B4745" s="419" t="s">
        <v>4376</v>
      </c>
      <c r="C4745" s="421" t="s">
        <v>89</v>
      </c>
      <c r="D4745" s="425">
        <v>120.9</v>
      </c>
    </row>
    <row r="4746" spans="1:4" ht="25.5">
      <c r="A4746" s="422" t="s">
        <v>5378</v>
      </c>
      <c r="B4746" s="418" t="s">
        <v>3997</v>
      </c>
      <c r="C4746" s="420" t="s">
        <v>89</v>
      </c>
      <c r="D4746" s="423">
        <v>67.17</v>
      </c>
    </row>
    <row r="4747" spans="1:4" ht="25.5">
      <c r="A4747" s="424" t="s">
        <v>5379</v>
      </c>
      <c r="B4747" s="419" t="s">
        <v>3998</v>
      </c>
      <c r="C4747" s="421" t="s">
        <v>89</v>
      </c>
      <c r="D4747" s="425">
        <v>53.73</v>
      </c>
    </row>
    <row r="4748" spans="1:4" ht="25.5">
      <c r="A4748" s="422" t="s">
        <v>5380</v>
      </c>
      <c r="B4748" s="418" t="s">
        <v>3999</v>
      </c>
      <c r="C4748" s="420" t="s">
        <v>89</v>
      </c>
      <c r="D4748" s="423">
        <v>44.78</v>
      </c>
    </row>
    <row r="4749" spans="1:4">
      <c r="A4749" s="424" t="s">
        <v>5381</v>
      </c>
      <c r="B4749" s="419" t="s">
        <v>4000</v>
      </c>
      <c r="C4749" s="421" t="s">
        <v>89</v>
      </c>
      <c r="D4749" s="425">
        <v>64.930000000000007</v>
      </c>
    </row>
    <row r="4750" spans="1:4" ht="25.5">
      <c r="A4750" s="422" t="s">
        <v>5382</v>
      </c>
      <c r="B4750" s="418" t="s">
        <v>4001</v>
      </c>
      <c r="C4750" s="420" t="s">
        <v>89</v>
      </c>
      <c r="D4750" s="423">
        <v>49.25</v>
      </c>
    </row>
    <row r="4751" spans="1:4">
      <c r="A4751" s="424" t="s">
        <v>5383</v>
      </c>
      <c r="B4751" s="419" t="s">
        <v>10076</v>
      </c>
      <c r="C4751" s="421" t="s">
        <v>89</v>
      </c>
      <c r="D4751" s="425">
        <v>156.72999999999999</v>
      </c>
    </row>
    <row r="4752" spans="1:4" ht="25.5">
      <c r="A4752" s="422" t="s">
        <v>5384</v>
      </c>
      <c r="B4752" s="418" t="s">
        <v>4002</v>
      </c>
      <c r="C4752" s="420" t="s">
        <v>89</v>
      </c>
      <c r="D4752" s="423">
        <v>44.78</v>
      </c>
    </row>
    <row r="4753" spans="1:4">
      <c r="A4753" s="424" t="s">
        <v>5385</v>
      </c>
      <c r="B4753" s="419" t="s">
        <v>4003</v>
      </c>
      <c r="C4753" s="421" t="s">
        <v>89</v>
      </c>
      <c r="D4753" s="425">
        <v>40.299999999999997</v>
      </c>
    </row>
    <row r="4754" spans="1:4">
      <c r="A4754" s="422" t="s">
        <v>5386</v>
      </c>
      <c r="B4754" s="418" t="s">
        <v>4004</v>
      </c>
      <c r="C4754" s="420" t="s">
        <v>89</v>
      </c>
      <c r="D4754" s="423">
        <v>44.78</v>
      </c>
    </row>
    <row r="4755" spans="1:4">
      <c r="A4755" s="424" t="s">
        <v>5387</v>
      </c>
      <c r="B4755" s="419" t="s">
        <v>4005</v>
      </c>
      <c r="C4755" s="421" t="s">
        <v>89</v>
      </c>
      <c r="D4755" s="425">
        <v>35.82</v>
      </c>
    </row>
    <row r="4756" spans="1:4">
      <c r="A4756" s="422" t="s">
        <v>5388</v>
      </c>
      <c r="B4756" s="418" t="s">
        <v>4006</v>
      </c>
      <c r="C4756" s="420" t="s">
        <v>89</v>
      </c>
      <c r="D4756" s="423">
        <v>89.56</v>
      </c>
    </row>
    <row r="4757" spans="1:4" ht="25.5">
      <c r="A4757" s="424" t="s">
        <v>5389</v>
      </c>
      <c r="B4757" s="419" t="s">
        <v>4007</v>
      </c>
      <c r="C4757" s="421" t="s">
        <v>89</v>
      </c>
      <c r="D4757" s="425">
        <v>44.78</v>
      </c>
    </row>
    <row r="4758" spans="1:4" ht="25.5">
      <c r="A4758" s="422" t="s">
        <v>5390</v>
      </c>
      <c r="B4758" s="418" t="s">
        <v>4008</v>
      </c>
      <c r="C4758" s="420" t="s">
        <v>89</v>
      </c>
      <c r="D4758" s="423">
        <v>33.58</v>
      </c>
    </row>
    <row r="4759" spans="1:4">
      <c r="A4759" s="424" t="s">
        <v>5391</v>
      </c>
      <c r="B4759" s="419" t="s">
        <v>4009</v>
      </c>
      <c r="C4759" s="421" t="s">
        <v>89</v>
      </c>
      <c r="D4759" s="425">
        <v>89.56</v>
      </c>
    </row>
    <row r="4760" spans="1:4" ht="25.5">
      <c r="A4760" s="422" t="s">
        <v>5392</v>
      </c>
      <c r="B4760" s="418" t="s">
        <v>4010</v>
      </c>
      <c r="C4760" s="420" t="s">
        <v>89</v>
      </c>
      <c r="D4760" s="423">
        <v>22.39</v>
      </c>
    </row>
    <row r="4761" spans="1:4" ht="25.5">
      <c r="A4761" s="424" t="s">
        <v>5393</v>
      </c>
      <c r="B4761" s="419" t="s">
        <v>4011</v>
      </c>
      <c r="C4761" s="421" t="s">
        <v>89</v>
      </c>
      <c r="D4761" s="425">
        <v>49.25</v>
      </c>
    </row>
    <row r="4762" spans="1:4">
      <c r="A4762" s="422" t="s">
        <v>5394</v>
      </c>
      <c r="B4762" s="418" t="s">
        <v>4012</v>
      </c>
      <c r="C4762" s="420" t="s">
        <v>89</v>
      </c>
      <c r="D4762" s="423">
        <v>44.78</v>
      </c>
    </row>
    <row r="4763" spans="1:4" ht="25.5">
      <c r="A4763" s="424" t="s">
        <v>5395</v>
      </c>
      <c r="B4763" s="419" t="s">
        <v>4013</v>
      </c>
      <c r="C4763" s="421" t="s">
        <v>89</v>
      </c>
      <c r="D4763" s="425">
        <v>40.299999999999997</v>
      </c>
    </row>
    <row r="4764" spans="1:4">
      <c r="A4764" s="422" t="s">
        <v>5396</v>
      </c>
      <c r="B4764" s="418" t="s">
        <v>4014</v>
      </c>
      <c r="C4764" s="420" t="s">
        <v>89</v>
      </c>
      <c r="D4764" s="423">
        <v>40.299999999999997</v>
      </c>
    </row>
    <row r="4765" spans="1:4" ht="25.5">
      <c r="A4765" s="424" t="s">
        <v>5397</v>
      </c>
      <c r="B4765" s="419" t="s">
        <v>4015</v>
      </c>
      <c r="C4765" s="421" t="s">
        <v>89</v>
      </c>
      <c r="D4765" s="425">
        <v>111.95</v>
      </c>
    </row>
    <row r="4766" spans="1:4">
      <c r="A4766" s="422" t="s">
        <v>5398</v>
      </c>
      <c r="B4766" s="418" t="s">
        <v>4016</v>
      </c>
      <c r="C4766" s="420" t="s">
        <v>89</v>
      </c>
      <c r="D4766" s="423">
        <v>32.380000000000003</v>
      </c>
    </row>
    <row r="4767" spans="1:4" ht="25.5">
      <c r="A4767" s="424" t="s">
        <v>5399</v>
      </c>
      <c r="B4767" s="419" t="s">
        <v>4017</v>
      </c>
      <c r="C4767" s="421" t="s">
        <v>89</v>
      </c>
      <c r="D4767" s="425">
        <v>32.380000000000003</v>
      </c>
    </row>
    <row r="4768" spans="1:4">
      <c r="A4768" s="422" t="s">
        <v>5400</v>
      </c>
      <c r="B4768" s="418" t="s">
        <v>4018</v>
      </c>
      <c r="C4768" s="420" t="s">
        <v>89</v>
      </c>
      <c r="D4768" s="423">
        <v>32.380000000000003</v>
      </c>
    </row>
    <row r="4769" spans="1:4">
      <c r="A4769" s="389">
        <v>74259</v>
      </c>
      <c r="B4769" s="419" t="s">
        <v>4019</v>
      </c>
      <c r="C4769" s="421" t="s">
        <v>82</v>
      </c>
      <c r="D4769" s="425">
        <v>0.02</v>
      </c>
    </row>
    <row r="4770" spans="1:4">
      <c r="A4770" s="390">
        <v>7</v>
      </c>
      <c r="B4770" s="418" t="s">
        <v>4020</v>
      </c>
      <c r="C4770" s="420"/>
      <c r="D4770" s="423"/>
    </row>
    <row r="4771" spans="1:4" ht="25.5">
      <c r="A4771" s="389">
        <v>72733</v>
      </c>
      <c r="B4771" s="419" t="s">
        <v>10077</v>
      </c>
      <c r="C4771" s="421" t="s">
        <v>89</v>
      </c>
      <c r="D4771" s="425">
        <v>492.98</v>
      </c>
    </row>
    <row r="4772" spans="1:4" ht="25.5">
      <c r="A4772" s="390">
        <v>72871</v>
      </c>
      <c r="B4772" s="418" t="s">
        <v>10078</v>
      </c>
      <c r="C4772" s="420" t="s">
        <v>89</v>
      </c>
      <c r="D4772" s="423">
        <v>215.77</v>
      </c>
    </row>
    <row r="4773" spans="1:4" ht="25.5">
      <c r="A4773" s="389">
        <v>72872</v>
      </c>
      <c r="B4773" s="419" t="s">
        <v>10079</v>
      </c>
      <c r="C4773" s="421" t="s">
        <v>89</v>
      </c>
      <c r="D4773" s="425">
        <v>354.38</v>
      </c>
    </row>
    <row r="4774" spans="1:4">
      <c r="A4774" s="390">
        <v>8</v>
      </c>
      <c r="B4774" s="418" t="s">
        <v>4021</v>
      </c>
      <c r="C4774" s="420"/>
      <c r="D4774" s="423"/>
    </row>
    <row r="4775" spans="1:4">
      <c r="A4775" s="389">
        <v>68051</v>
      </c>
      <c r="B4775" s="419" t="s">
        <v>4022</v>
      </c>
      <c r="C4775" s="421" t="s">
        <v>86</v>
      </c>
      <c r="D4775" s="425">
        <v>4.2300000000000004</v>
      </c>
    </row>
    <row r="4776" spans="1:4">
      <c r="A4776" s="390">
        <v>73610</v>
      </c>
      <c r="B4776" s="418" t="s">
        <v>10080</v>
      </c>
      <c r="C4776" s="420" t="s">
        <v>86</v>
      </c>
      <c r="D4776" s="423">
        <v>0.68</v>
      </c>
    </row>
    <row r="4777" spans="1:4" ht="25.5">
      <c r="A4777" s="389">
        <v>73679</v>
      </c>
      <c r="B4777" s="419" t="s">
        <v>4111</v>
      </c>
      <c r="C4777" s="421" t="s">
        <v>86</v>
      </c>
      <c r="D4777" s="425">
        <v>0.81</v>
      </c>
    </row>
    <row r="4778" spans="1:4" ht="25.5">
      <c r="A4778" s="390">
        <v>73686</v>
      </c>
      <c r="B4778" s="418" t="s">
        <v>10081</v>
      </c>
      <c r="C4778" s="420" t="s">
        <v>82</v>
      </c>
      <c r="D4778" s="423">
        <v>19.86</v>
      </c>
    </row>
    <row r="4779" spans="1:4">
      <c r="A4779" s="389">
        <v>73992</v>
      </c>
      <c r="B4779" s="419" t="s">
        <v>10082</v>
      </c>
      <c r="C4779" s="421"/>
      <c r="D4779" s="425"/>
    </row>
    <row r="4780" spans="1:4" ht="38.25">
      <c r="A4780" s="422" t="s">
        <v>4183</v>
      </c>
      <c r="B4780" s="418" t="s">
        <v>10083</v>
      </c>
      <c r="C4780" s="420" t="s">
        <v>82</v>
      </c>
      <c r="D4780" s="423">
        <v>11.57</v>
      </c>
    </row>
    <row r="4781" spans="1:4" ht="25.5">
      <c r="A4781" s="389">
        <v>74077</v>
      </c>
      <c r="B4781" s="419" t="s">
        <v>10084</v>
      </c>
      <c r="C4781" s="421"/>
      <c r="D4781" s="425"/>
    </row>
    <row r="4782" spans="1:4" ht="38.25">
      <c r="A4782" s="422" t="s">
        <v>5401</v>
      </c>
      <c r="B4782" s="418" t="s">
        <v>10085</v>
      </c>
      <c r="C4782" s="420" t="s">
        <v>82</v>
      </c>
      <c r="D4782" s="423">
        <v>9.9600000000000009</v>
      </c>
    </row>
    <row r="4783" spans="1:4" ht="38.25">
      <c r="A4783" s="424" t="s">
        <v>5402</v>
      </c>
      <c r="B4783" s="419" t="s">
        <v>10086</v>
      </c>
      <c r="C4783" s="421" t="s">
        <v>82</v>
      </c>
      <c r="D4783" s="425">
        <v>3.62</v>
      </c>
    </row>
    <row r="4784" spans="1:4" ht="38.25">
      <c r="A4784" s="422" t="s">
        <v>5403</v>
      </c>
      <c r="B4784" s="418" t="s">
        <v>10087</v>
      </c>
      <c r="C4784" s="420" t="s">
        <v>82</v>
      </c>
      <c r="D4784" s="423">
        <v>5.26</v>
      </c>
    </row>
    <row r="4785" spans="1:4" ht="38.25">
      <c r="A4785" s="389">
        <v>85323</v>
      </c>
      <c r="B4785" s="419" t="s">
        <v>10088</v>
      </c>
      <c r="C4785" s="421" t="s">
        <v>86</v>
      </c>
      <c r="D4785" s="425">
        <v>1.32</v>
      </c>
    </row>
    <row r="4786" spans="1:4">
      <c r="A4786" s="390">
        <v>9</v>
      </c>
      <c r="B4786" s="418" t="s">
        <v>4023</v>
      </c>
      <c r="C4786" s="420"/>
      <c r="D4786" s="423"/>
    </row>
    <row r="4787" spans="1:4" ht="25.5">
      <c r="A4787" s="389">
        <v>73677</v>
      </c>
      <c r="B4787" s="419" t="s">
        <v>4112</v>
      </c>
      <c r="C4787" s="421" t="s">
        <v>89</v>
      </c>
      <c r="D4787" s="425">
        <v>5.8</v>
      </c>
    </row>
    <row r="4788" spans="1:4" ht="38.25">
      <c r="A4788" s="390">
        <v>73678</v>
      </c>
      <c r="B4788" s="418" t="s">
        <v>10089</v>
      </c>
      <c r="C4788" s="420" t="s">
        <v>86</v>
      </c>
      <c r="D4788" s="423">
        <v>2.09</v>
      </c>
    </row>
    <row r="4789" spans="1:4">
      <c r="A4789" s="389">
        <v>73682</v>
      </c>
      <c r="B4789" s="419" t="s">
        <v>4113</v>
      </c>
      <c r="C4789" s="421" t="s">
        <v>86</v>
      </c>
      <c r="D4789" s="425">
        <v>0.91</v>
      </c>
    </row>
    <row r="4790" spans="1:4">
      <c r="A4790" s="390">
        <v>73758</v>
      </c>
      <c r="B4790" s="418" t="s">
        <v>10090</v>
      </c>
      <c r="C4790" s="420"/>
      <c r="D4790" s="423"/>
    </row>
    <row r="4791" spans="1:4" ht="76.5">
      <c r="A4791" s="424" t="s">
        <v>5404</v>
      </c>
      <c r="B4791" s="419" t="s">
        <v>10091</v>
      </c>
      <c r="C4791" s="421" t="s">
        <v>86</v>
      </c>
      <c r="D4791" s="425">
        <v>1.35</v>
      </c>
    </row>
    <row r="4792" spans="1:4" ht="38.25">
      <c r="A4792" s="390">
        <v>78472</v>
      </c>
      <c r="B4792" s="418" t="s">
        <v>10092</v>
      </c>
      <c r="C4792" s="420" t="s">
        <v>82</v>
      </c>
      <c r="D4792" s="423">
        <v>0.3</v>
      </c>
    </row>
    <row r="4793" spans="1:4">
      <c r="A4793" s="424" t="s">
        <v>4107</v>
      </c>
      <c r="B4793" s="419" t="s">
        <v>10093</v>
      </c>
      <c r="C4793" s="421"/>
      <c r="D4793" s="425"/>
    </row>
    <row r="4794" spans="1:4">
      <c r="A4794" s="390">
        <v>202</v>
      </c>
      <c r="B4794" s="418" t="s">
        <v>4024</v>
      </c>
      <c r="C4794" s="420"/>
      <c r="D4794" s="423"/>
    </row>
    <row r="4795" spans="1:4">
      <c r="A4795" s="389">
        <v>74038</v>
      </c>
      <c r="B4795" s="419" t="s">
        <v>10094</v>
      </c>
      <c r="C4795" s="421"/>
      <c r="D4795" s="425"/>
    </row>
    <row r="4796" spans="1:4" ht="38.25">
      <c r="A4796" s="422" t="s">
        <v>5405</v>
      </c>
      <c r="B4796" s="418" t="s">
        <v>10095</v>
      </c>
      <c r="C4796" s="420" t="s">
        <v>86</v>
      </c>
      <c r="D4796" s="423">
        <v>19.52</v>
      </c>
    </row>
    <row r="4797" spans="1:4">
      <c r="A4797" s="389">
        <v>74039</v>
      </c>
      <c r="B4797" s="419" t="s">
        <v>10096</v>
      </c>
      <c r="C4797" s="421"/>
      <c r="D4797" s="425"/>
    </row>
    <row r="4798" spans="1:4" ht="51">
      <c r="A4798" s="422" t="s">
        <v>5406</v>
      </c>
      <c r="B4798" s="418" t="s">
        <v>12812</v>
      </c>
      <c r="C4798" s="420" t="s">
        <v>86</v>
      </c>
      <c r="D4798" s="423">
        <v>19.52</v>
      </c>
    </row>
    <row r="4799" spans="1:4">
      <c r="A4799" s="389">
        <v>74118</v>
      </c>
      <c r="B4799" s="419" t="s">
        <v>10097</v>
      </c>
      <c r="C4799" s="421"/>
      <c r="D4799" s="425"/>
    </row>
    <row r="4800" spans="1:4" ht="25.5">
      <c r="A4800" s="422" t="s">
        <v>5407</v>
      </c>
      <c r="B4800" s="418" t="s">
        <v>4025</v>
      </c>
      <c r="C4800" s="420" t="s">
        <v>86</v>
      </c>
      <c r="D4800" s="423">
        <v>81.099999999999994</v>
      </c>
    </row>
    <row r="4801" spans="1:4">
      <c r="A4801" s="389">
        <v>74142</v>
      </c>
      <c r="B4801" s="419" t="s">
        <v>10098</v>
      </c>
      <c r="C4801" s="421"/>
      <c r="D4801" s="425"/>
    </row>
    <row r="4802" spans="1:4" ht="38.25">
      <c r="A4802" s="422" t="s">
        <v>5408</v>
      </c>
      <c r="B4802" s="418" t="s">
        <v>12813</v>
      </c>
      <c r="C4802" s="420" t="s">
        <v>86</v>
      </c>
      <c r="D4802" s="423">
        <v>36.520000000000003</v>
      </c>
    </row>
    <row r="4803" spans="1:4" ht="51">
      <c r="A4803" s="424" t="s">
        <v>5409</v>
      </c>
      <c r="B4803" s="419" t="s">
        <v>10099</v>
      </c>
      <c r="C4803" s="421" t="s">
        <v>86</v>
      </c>
      <c r="D4803" s="425">
        <v>25.93</v>
      </c>
    </row>
    <row r="4804" spans="1:4" ht="51">
      <c r="A4804" s="422" t="s">
        <v>5410</v>
      </c>
      <c r="B4804" s="418" t="s">
        <v>10100</v>
      </c>
      <c r="C4804" s="420" t="s">
        <v>86</v>
      </c>
      <c r="D4804" s="423">
        <v>35.020000000000003</v>
      </c>
    </row>
    <row r="4805" spans="1:4" ht="51">
      <c r="A4805" s="424" t="s">
        <v>5411</v>
      </c>
      <c r="B4805" s="419" t="s">
        <v>10101</v>
      </c>
      <c r="C4805" s="421" t="s">
        <v>86</v>
      </c>
      <c r="D4805" s="425">
        <v>46.2</v>
      </c>
    </row>
    <row r="4806" spans="1:4">
      <c r="A4806" s="390">
        <v>74143</v>
      </c>
      <c r="B4806" s="418" t="s">
        <v>10102</v>
      </c>
      <c r="C4806" s="420"/>
      <c r="D4806" s="423"/>
    </row>
    <row r="4807" spans="1:4" ht="51">
      <c r="A4807" s="424" t="s">
        <v>5412</v>
      </c>
      <c r="B4807" s="419" t="s">
        <v>10103</v>
      </c>
      <c r="C4807" s="421" t="s">
        <v>86</v>
      </c>
      <c r="D4807" s="425">
        <v>44.74</v>
      </c>
    </row>
    <row r="4808" spans="1:4" ht="51">
      <c r="A4808" s="422" t="s">
        <v>5413</v>
      </c>
      <c r="B4808" s="418" t="s">
        <v>10104</v>
      </c>
      <c r="C4808" s="420" t="s">
        <v>86</v>
      </c>
      <c r="D4808" s="423">
        <v>42.72</v>
      </c>
    </row>
    <row r="4809" spans="1:4" ht="38.25">
      <c r="A4809" s="389">
        <v>85171</v>
      </c>
      <c r="B4809" s="419" t="s">
        <v>10105</v>
      </c>
      <c r="C4809" s="421" t="s">
        <v>86</v>
      </c>
      <c r="D4809" s="425">
        <v>2.95</v>
      </c>
    </row>
    <row r="4810" spans="1:4">
      <c r="A4810" s="390">
        <v>204</v>
      </c>
      <c r="B4810" s="418" t="s">
        <v>4026</v>
      </c>
      <c r="C4810" s="420"/>
      <c r="D4810" s="423"/>
    </row>
    <row r="4811" spans="1:4">
      <c r="A4811" s="389">
        <v>73787</v>
      </c>
      <c r="B4811" s="419" t="s">
        <v>4026</v>
      </c>
      <c r="C4811" s="421"/>
      <c r="D4811" s="425"/>
    </row>
    <row r="4812" spans="1:4" ht="63.75">
      <c r="A4812" s="422" t="s">
        <v>5414</v>
      </c>
      <c r="B4812" s="418" t="s">
        <v>12814</v>
      </c>
      <c r="C4812" s="420" t="s">
        <v>82</v>
      </c>
      <c r="D4812" s="423">
        <v>144.04</v>
      </c>
    </row>
    <row r="4813" spans="1:4">
      <c r="A4813" s="389">
        <v>74244</v>
      </c>
      <c r="B4813" s="419" t="s">
        <v>10106</v>
      </c>
      <c r="C4813" s="421"/>
      <c r="D4813" s="425"/>
    </row>
    <row r="4814" spans="1:4" ht="51">
      <c r="A4814" s="422" t="s">
        <v>5415</v>
      </c>
      <c r="B4814" s="418" t="s">
        <v>10107</v>
      </c>
      <c r="C4814" s="420" t="s">
        <v>82</v>
      </c>
      <c r="D4814" s="423">
        <v>96.63</v>
      </c>
    </row>
    <row r="4815" spans="1:4" ht="51">
      <c r="A4815" s="389">
        <v>85172</v>
      </c>
      <c r="B4815" s="419" t="s">
        <v>4027</v>
      </c>
      <c r="C4815" s="421" t="s">
        <v>86</v>
      </c>
      <c r="D4815" s="425">
        <v>74.12</v>
      </c>
    </row>
    <row r="4816" spans="1:4">
      <c r="A4816" s="390">
        <v>205</v>
      </c>
      <c r="B4816" s="418" t="s">
        <v>4028</v>
      </c>
      <c r="C4816" s="420"/>
      <c r="D4816" s="423"/>
    </row>
    <row r="4817" spans="1:4">
      <c r="A4817" s="389">
        <v>73788</v>
      </c>
      <c r="B4817" s="419" t="s">
        <v>10108</v>
      </c>
      <c r="C4817" s="421"/>
      <c r="D4817" s="425"/>
    </row>
    <row r="4818" spans="1:4" ht="25.5">
      <c r="A4818" s="422" t="s">
        <v>5416</v>
      </c>
      <c r="B4818" s="418" t="s">
        <v>4029</v>
      </c>
      <c r="C4818" s="420" t="s">
        <v>89</v>
      </c>
      <c r="D4818" s="423">
        <v>119.82</v>
      </c>
    </row>
    <row r="4819" spans="1:4">
      <c r="A4819" s="389">
        <v>73967</v>
      </c>
      <c r="B4819" s="419" t="s">
        <v>10109</v>
      </c>
      <c r="C4819" s="421"/>
      <c r="D4819" s="425"/>
    </row>
    <row r="4820" spans="1:4" ht="25.5">
      <c r="A4820" s="422" t="s">
        <v>5417</v>
      </c>
      <c r="B4820" s="418" t="s">
        <v>4030</v>
      </c>
      <c r="C4820" s="420" t="s">
        <v>89</v>
      </c>
      <c r="D4820" s="423">
        <v>77.430000000000007</v>
      </c>
    </row>
    <row r="4821" spans="1:4" ht="25.5">
      <c r="A4821" s="424" t="s">
        <v>5418</v>
      </c>
      <c r="B4821" s="419" t="s">
        <v>10110</v>
      </c>
      <c r="C4821" s="421" t="s">
        <v>89</v>
      </c>
      <c r="D4821" s="425">
        <v>82.93</v>
      </c>
    </row>
    <row r="4822" spans="1:4">
      <c r="A4822" s="422" t="s">
        <v>5419</v>
      </c>
      <c r="B4822" s="418" t="s">
        <v>4031</v>
      </c>
      <c r="C4822" s="420" t="s">
        <v>89</v>
      </c>
      <c r="D4822" s="423">
        <v>0.24</v>
      </c>
    </row>
    <row r="4823" spans="1:4" ht="25.5">
      <c r="A4823" s="389">
        <v>85178</v>
      </c>
      <c r="B4823" s="419" t="s">
        <v>4032</v>
      </c>
      <c r="C4823" s="421" t="s">
        <v>89</v>
      </c>
      <c r="D4823" s="425">
        <v>27.77</v>
      </c>
    </row>
    <row r="4824" spans="1:4">
      <c r="A4824" s="390">
        <v>206</v>
      </c>
      <c r="B4824" s="418" t="s">
        <v>4033</v>
      </c>
      <c r="C4824" s="420"/>
      <c r="D4824" s="423"/>
    </row>
    <row r="4825" spans="1:4">
      <c r="A4825" s="389">
        <v>74236</v>
      </c>
      <c r="B4825" s="419" t="s">
        <v>10111</v>
      </c>
      <c r="C4825" s="421"/>
      <c r="D4825" s="425"/>
    </row>
    <row r="4826" spans="1:4">
      <c r="A4826" s="422" t="s">
        <v>5420</v>
      </c>
      <c r="B4826" s="418" t="s">
        <v>4034</v>
      </c>
      <c r="C4826" s="420" t="s">
        <v>82</v>
      </c>
      <c r="D4826" s="423">
        <v>9.67</v>
      </c>
    </row>
    <row r="4827" spans="1:4">
      <c r="A4827" s="389">
        <v>85179</v>
      </c>
      <c r="B4827" s="419" t="s">
        <v>4035</v>
      </c>
      <c r="C4827" s="421" t="s">
        <v>82</v>
      </c>
      <c r="D4827" s="425">
        <v>32.71</v>
      </c>
    </row>
    <row r="4828" spans="1:4">
      <c r="A4828" s="390">
        <v>85180</v>
      </c>
      <c r="B4828" s="418" t="s">
        <v>4036</v>
      </c>
      <c r="C4828" s="420" t="s">
        <v>82</v>
      </c>
      <c r="D4828" s="423">
        <v>13.41</v>
      </c>
    </row>
    <row r="4829" spans="1:4">
      <c r="A4829" s="389">
        <v>207</v>
      </c>
      <c r="B4829" s="419" t="s">
        <v>4037</v>
      </c>
      <c r="C4829" s="421"/>
      <c r="D4829" s="425"/>
    </row>
    <row r="4830" spans="1:4" ht="51">
      <c r="A4830" s="390">
        <v>73608</v>
      </c>
      <c r="B4830" s="418" t="s">
        <v>10112</v>
      </c>
      <c r="C4830" s="420" t="s">
        <v>82</v>
      </c>
      <c r="D4830" s="423">
        <v>72.95</v>
      </c>
    </row>
    <row r="4831" spans="1:4" ht="25.5">
      <c r="A4831" s="389">
        <v>85181</v>
      </c>
      <c r="B4831" s="419" t="s">
        <v>4038</v>
      </c>
      <c r="C4831" s="421" t="s">
        <v>82</v>
      </c>
      <c r="D4831" s="425">
        <v>47.31</v>
      </c>
    </row>
    <row r="4832" spans="1:4">
      <c r="A4832" s="390">
        <v>277</v>
      </c>
      <c r="B4832" s="418" t="s">
        <v>4039</v>
      </c>
      <c r="C4832" s="420"/>
      <c r="D4832" s="423"/>
    </row>
    <row r="4833" spans="1:4" ht="25.5">
      <c r="A4833" s="389">
        <v>85182</v>
      </c>
      <c r="B4833" s="419" t="s">
        <v>10113</v>
      </c>
      <c r="C4833" s="421" t="s">
        <v>82</v>
      </c>
      <c r="D4833" s="425">
        <v>1.78</v>
      </c>
    </row>
    <row r="4834" spans="1:4" ht="25.5">
      <c r="A4834" s="390">
        <v>85183</v>
      </c>
      <c r="B4834" s="418" t="s">
        <v>4040</v>
      </c>
      <c r="C4834" s="420" t="s">
        <v>82</v>
      </c>
      <c r="D4834" s="423">
        <v>1.67</v>
      </c>
    </row>
    <row r="4835" spans="1:4">
      <c r="A4835" s="389">
        <v>85184</v>
      </c>
      <c r="B4835" s="419" t="s">
        <v>4041</v>
      </c>
      <c r="C4835" s="421" t="s">
        <v>82</v>
      </c>
      <c r="D4835" s="425">
        <v>2.78</v>
      </c>
    </row>
    <row r="4836" spans="1:4">
      <c r="A4836" s="390">
        <v>85185</v>
      </c>
      <c r="B4836" s="418" t="s">
        <v>4042</v>
      </c>
      <c r="C4836" s="420" t="s">
        <v>82</v>
      </c>
      <c r="D4836" s="423">
        <v>3.14</v>
      </c>
    </row>
    <row r="4837" spans="1:4" ht="38.25">
      <c r="A4837" s="389">
        <v>85186</v>
      </c>
      <c r="B4837" s="419" t="s">
        <v>10114</v>
      </c>
      <c r="C4837" s="421" t="s">
        <v>89</v>
      </c>
      <c r="D4837" s="425">
        <v>64.25</v>
      </c>
    </row>
    <row r="4838" spans="1:4" ht="25.5">
      <c r="A4838" s="390">
        <v>278</v>
      </c>
      <c r="B4838" s="418" t="s">
        <v>4043</v>
      </c>
      <c r="C4838" s="420"/>
      <c r="D4838" s="423"/>
    </row>
    <row r="4839" spans="1:4" ht="38.25">
      <c r="A4839" s="389">
        <v>85187</v>
      </c>
      <c r="B4839" s="419" t="s">
        <v>12815</v>
      </c>
      <c r="C4839" s="421" t="s">
        <v>4044</v>
      </c>
      <c r="D4839" s="425">
        <v>381.36</v>
      </c>
    </row>
    <row r="4840" spans="1:4">
      <c r="A4840" s="422" t="s">
        <v>4104</v>
      </c>
      <c r="B4840" s="418" t="s">
        <v>3301</v>
      </c>
      <c r="C4840" s="420"/>
      <c r="D4840" s="423"/>
    </row>
    <row r="4841" spans="1:4">
      <c r="A4841" s="389">
        <v>318</v>
      </c>
      <c r="B4841" s="419" t="s">
        <v>3807</v>
      </c>
      <c r="C4841" s="421"/>
      <c r="D4841" s="425"/>
    </row>
    <row r="4842" spans="1:4">
      <c r="A4842" s="390">
        <v>88236</v>
      </c>
      <c r="B4842" s="418" t="s">
        <v>10115</v>
      </c>
      <c r="C4842" s="420" t="s">
        <v>19</v>
      </c>
      <c r="D4842" s="423">
        <v>0.37</v>
      </c>
    </row>
    <row r="4843" spans="1:4">
      <c r="A4843" s="389">
        <v>88237</v>
      </c>
      <c r="B4843" s="419" t="s">
        <v>10116</v>
      </c>
      <c r="C4843" s="421" t="s">
        <v>19</v>
      </c>
      <c r="D4843" s="425">
        <v>1.22</v>
      </c>
    </row>
    <row r="4844" spans="1:4" ht="25.5">
      <c r="A4844" s="390">
        <v>88238</v>
      </c>
      <c r="B4844" s="418" t="s">
        <v>10117</v>
      </c>
      <c r="C4844" s="420" t="s">
        <v>19</v>
      </c>
      <c r="D4844" s="423">
        <v>12.6</v>
      </c>
    </row>
    <row r="4845" spans="1:4" ht="25.5">
      <c r="A4845" s="389">
        <v>88239</v>
      </c>
      <c r="B4845" s="419" t="s">
        <v>10118</v>
      </c>
      <c r="C4845" s="421" t="s">
        <v>19</v>
      </c>
      <c r="D4845" s="425">
        <v>12.6</v>
      </c>
    </row>
    <row r="4846" spans="1:4" ht="25.5">
      <c r="A4846" s="390">
        <v>88240</v>
      </c>
      <c r="B4846" s="418" t="s">
        <v>10119</v>
      </c>
      <c r="C4846" s="420" t="s">
        <v>19</v>
      </c>
      <c r="D4846" s="423">
        <v>8.1300000000000008</v>
      </c>
    </row>
    <row r="4847" spans="1:4" ht="25.5">
      <c r="A4847" s="389">
        <v>88241</v>
      </c>
      <c r="B4847" s="419" t="s">
        <v>10120</v>
      </c>
      <c r="C4847" s="421" t="s">
        <v>19</v>
      </c>
      <c r="D4847" s="425">
        <v>11.77</v>
      </c>
    </row>
    <row r="4848" spans="1:4" ht="25.5">
      <c r="A4848" s="390">
        <v>88242</v>
      </c>
      <c r="B4848" s="418" t="s">
        <v>10121</v>
      </c>
      <c r="C4848" s="420" t="s">
        <v>19</v>
      </c>
      <c r="D4848" s="423">
        <v>12.25</v>
      </c>
    </row>
    <row r="4849" spans="1:4" ht="25.5">
      <c r="A4849" s="389">
        <v>88243</v>
      </c>
      <c r="B4849" s="419" t="s">
        <v>10122</v>
      </c>
      <c r="C4849" s="421" t="s">
        <v>19</v>
      </c>
      <c r="D4849" s="425">
        <v>11.77</v>
      </c>
    </row>
    <row r="4850" spans="1:4" ht="25.5">
      <c r="A4850" s="390">
        <v>88244</v>
      </c>
      <c r="B4850" s="418" t="s">
        <v>10123</v>
      </c>
      <c r="C4850" s="420" t="s">
        <v>19</v>
      </c>
      <c r="D4850" s="423">
        <v>12.66</v>
      </c>
    </row>
    <row r="4851" spans="1:4">
      <c r="A4851" s="389">
        <v>88245</v>
      </c>
      <c r="B4851" s="419" t="s">
        <v>10124</v>
      </c>
      <c r="C4851" s="421" t="s">
        <v>19</v>
      </c>
      <c r="D4851" s="425">
        <v>15.45</v>
      </c>
    </row>
    <row r="4852" spans="1:4" ht="25.5">
      <c r="A4852" s="390">
        <v>88246</v>
      </c>
      <c r="B4852" s="418" t="s">
        <v>10125</v>
      </c>
      <c r="C4852" s="420" t="s">
        <v>19</v>
      </c>
      <c r="D4852" s="423">
        <v>18.329999999999998</v>
      </c>
    </row>
    <row r="4853" spans="1:4" ht="25.5">
      <c r="A4853" s="389">
        <v>88247</v>
      </c>
      <c r="B4853" s="419" t="s">
        <v>4114</v>
      </c>
      <c r="C4853" s="421" t="s">
        <v>19</v>
      </c>
      <c r="D4853" s="425">
        <v>12.21</v>
      </c>
    </row>
    <row r="4854" spans="1:4" ht="25.5">
      <c r="A4854" s="390">
        <v>88248</v>
      </c>
      <c r="B4854" s="418" t="s">
        <v>10126</v>
      </c>
      <c r="C4854" s="420" t="s">
        <v>19</v>
      </c>
      <c r="D4854" s="423">
        <v>11.31</v>
      </c>
    </row>
    <row r="4855" spans="1:4" ht="25.5">
      <c r="A4855" s="389">
        <v>88249</v>
      </c>
      <c r="B4855" s="419" t="s">
        <v>10127</v>
      </c>
      <c r="C4855" s="421" t="s">
        <v>19</v>
      </c>
      <c r="D4855" s="425">
        <v>12.39</v>
      </c>
    </row>
    <row r="4856" spans="1:4" ht="25.5">
      <c r="A4856" s="390">
        <v>88250</v>
      </c>
      <c r="B4856" s="418" t="s">
        <v>10128</v>
      </c>
      <c r="C4856" s="420" t="s">
        <v>19</v>
      </c>
      <c r="D4856" s="423">
        <v>10.45</v>
      </c>
    </row>
    <row r="4857" spans="1:4" ht="25.5">
      <c r="A4857" s="389">
        <v>88251</v>
      </c>
      <c r="B4857" s="419" t="s">
        <v>10129</v>
      </c>
      <c r="C4857" s="421" t="s">
        <v>19</v>
      </c>
      <c r="D4857" s="425">
        <v>12.13</v>
      </c>
    </row>
    <row r="4858" spans="1:4" ht="25.5">
      <c r="A4858" s="390">
        <v>88252</v>
      </c>
      <c r="B4858" s="418" t="s">
        <v>10130</v>
      </c>
      <c r="C4858" s="420" t="s">
        <v>19</v>
      </c>
      <c r="D4858" s="423">
        <v>11.38</v>
      </c>
    </row>
    <row r="4859" spans="1:4" ht="25.5">
      <c r="A4859" s="389">
        <v>88253</v>
      </c>
      <c r="B4859" s="419" t="s">
        <v>10131</v>
      </c>
      <c r="C4859" s="421" t="s">
        <v>19</v>
      </c>
      <c r="D4859" s="425">
        <v>14.26</v>
      </c>
    </row>
    <row r="4860" spans="1:4">
      <c r="A4860" s="390">
        <v>88254</v>
      </c>
      <c r="B4860" s="418" t="s">
        <v>10132</v>
      </c>
      <c r="C4860" s="420" t="s">
        <v>19</v>
      </c>
      <c r="D4860" s="423">
        <v>26.6</v>
      </c>
    </row>
    <row r="4861" spans="1:4" ht="25.5">
      <c r="A4861" s="389">
        <v>88255</v>
      </c>
      <c r="B4861" s="419" t="s">
        <v>10133</v>
      </c>
      <c r="C4861" s="421" t="s">
        <v>19</v>
      </c>
      <c r="D4861" s="425">
        <v>21.2</v>
      </c>
    </row>
    <row r="4862" spans="1:4" ht="25.5">
      <c r="A4862" s="390">
        <v>88256</v>
      </c>
      <c r="B4862" s="418" t="s">
        <v>10134</v>
      </c>
      <c r="C4862" s="420" t="s">
        <v>19</v>
      </c>
      <c r="D4862" s="423">
        <v>14.3</v>
      </c>
    </row>
    <row r="4863" spans="1:4" ht="25.5">
      <c r="A4863" s="389">
        <v>88257</v>
      </c>
      <c r="B4863" s="419" t="s">
        <v>10135</v>
      </c>
      <c r="C4863" s="421" t="s">
        <v>19</v>
      </c>
      <c r="D4863" s="425">
        <v>16.86</v>
      </c>
    </row>
    <row r="4864" spans="1:4" ht="25.5">
      <c r="A4864" s="390">
        <v>88258</v>
      </c>
      <c r="B4864" s="418" t="s">
        <v>10136</v>
      </c>
      <c r="C4864" s="420" t="s">
        <v>19</v>
      </c>
      <c r="D4864" s="423">
        <v>20.59</v>
      </c>
    </row>
    <row r="4865" spans="1:4" ht="25.5">
      <c r="A4865" s="389">
        <v>88259</v>
      </c>
      <c r="B4865" s="419" t="s">
        <v>10137</v>
      </c>
      <c r="C4865" s="421" t="s">
        <v>19</v>
      </c>
      <c r="D4865" s="425">
        <v>13.83</v>
      </c>
    </row>
    <row r="4866" spans="1:4">
      <c r="A4866" s="390">
        <v>88260</v>
      </c>
      <c r="B4866" s="418" t="s">
        <v>10138</v>
      </c>
      <c r="C4866" s="420" t="s">
        <v>19</v>
      </c>
      <c r="D4866" s="423">
        <v>14.44</v>
      </c>
    </row>
    <row r="4867" spans="1:4" ht="25.5">
      <c r="A4867" s="389">
        <v>88261</v>
      </c>
      <c r="B4867" s="419" t="s">
        <v>10139</v>
      </c>
      <c r="C4867" s="421" t="s">
        <v>19</v>
      </c>
      <c r="D4867" s="425">
        <v>15.28</v>
      </c>
    </row>
    <row r="4868" spans="1:4" ht="25.5">
      <c r="A4868" s="390">
        <v>88262</v>
      </c>
      <c r="B4868" s="418" t="s">
        <v>10140</v>
      </c>
      <c r="C4868" s="420" t="s">
        <v>19</v>
      </c>
      <c r="D4868" s="423">
        <v>15.45</v>
      </c>
    </row>
    <row r="4869" spans="1:4" ht="38.25">
      <c r="A4869" s="389">
        <v>88263</v>
      </c>
      <c r="B4869" s="419" t="s">
        <v>10141</v>
      </c>
      <c r="C4869" s="421" t="s">
        <v>19</v>
      </c>
      <c r="D4869" s="425">
        <v>10.89</v>
      </c>
    </row>
    <row r="4870" spans="1:4">
      <c r="A4870" s="390">
        <v>88264</v>
      </c>
      <c r="B4870" s="418" t="s">
        <v>4115</v>
      </c>
      <c r="C4870" s="420" t="s">
        <v>19</v>
      </c>
      <c r="D4870" s="423">
        <v>15.33</v>
      </c>
    </row>
    <row r="4871" spans="1:4" ht="25.5">
      <c r="A4871" s="389">
        <v>88265</v>
      </c>
      <c r="B4871" s="419" t="s">
        <v>10142</v>
      </c>
      <c r="C4871" s="421" t="s">
        <v>19</v>
      </c>
      <c r="D4871" s="425">
        <v>18.600000000000001</v>
      </c>
    </row>
    <row r="4872" spans="1:4">
      <c r="A4872" s="390">
        <v>88266</v>
      </c>
      <c r="B4872" s="418" t="s">
        <v>10143</v>
      </c>
      <c r="C4872" s="420" t="s">
        <v>19</v>
      </c>
      <c r="D4872" s="423">
        <v>21.38</v>
      </c>
    </row>
    <row r="4873" spans="1:4" ht="25.5">
      <c r="A4873" s="389">
        <v>88267</v>
      </c>
      <c r="B4873" s="419" t="s">
        <v>10144</v>
      </c>
      <c r="C4873" s="421" t="s">
        <v>19</v>
      </c>
      <c r="D4873" s="425">
        <v>13.73</v>
      </c>
    </row>
    <row r="4874" spans="1:4">
      <c r="A4874" s="390">
        <v>88268</v>
      </c>
      <c r="B4874" s="418" t="s">
        <v>10145</v>
      </c>
      <c r="C4874" s="420" t="s">
        <v>19</v>
      </c>
      <c r="D4874" s="423">
        <v>14</v>
      </c>
    </row>
    <row r="4875" spans="1:4">
      <c r="A4875" s="389">
        <v>88269</v>
      </c>
      <c r="B4875" s="419" t="s">
        <v>10146</v>
      </c>
      <c r="C4875" s="421" t="s">
        <v>19</v>
      </c>
      <c r="D4875" s="425">
        <v>14</v>
      </c>
    </row>
    <row r="4876" spans="1:4" ht="25.5">
      <c r="A4876" s="390">
        <v>88270</v>
      </c>
      <c r="B4876" s="418" t="s">
        <v>10147</v>
      </c>
      <c r="C4876" s="420" t="s">
        <v>19</v>
      </c>
      <c r="D4876" s="423">
        <v>15.92</v>
      </c>
    </row>
    <row r="4877" spans="1:4">
      <c r="A4877" s="389">
        <v>88272</v>
      </c>
      <c r="B4877" s="419" t="s">
        <v>10148</v>
      </c>
      <c r="C4877" s="421" t="s">
        <v>19</v>
      </c>
      <c r="D4877" s="425">
        <v>16.149999999999999</v>
      </c>
    </row>
    <row r="4878" spans="1:4">
      <c r="A4878" s="390">
        <v>88273</v>
      </c>
      <c r="B4878" s="418" t="s">
        <v>10149</v>
      </c>
      <c r="C4878" s="420" t="s">
        <v>19</v>
      </c>
      <c r="D4878" s="423">
        <v>14.28</v>
      </c>
    </row>
    <row r="4879" spans="1:4" ht="25.5">
      <c r="A4879" s="389">
        <v>88274</v>
      </c>
      <c r="B4879" s="419" t="s">
        <v>10150</v>
      </c>
      <c r="C4879" s="421" t="s">
        <v>19</v>
      </c>
      <c r="D4879" s="425">
        <v>14.67</v>
      </c>
    </row>
    <row r="4880" spans="1:4" ht="25.5">
      <c r="A4880" s="390">
        <v>88275</v>
      </c>
      <c r="B4880" s="418" t="s">
        <v>10151</v>
      </c>
      <c r="C4880" s="420" t="s">
        <v>19</v>
      </c>
      <c r="D4880" s="423">
        <v>16.149999999999999</v>
      </c>
    </row>
    <row r="4881" spans="1:4">
      <c r="A4881" s="389">
        <v>88276</v>
      </c>
      <c r="B4881" s="419" t="s">
        <v>10152</v>
      </c>
      <c r="C4881" s="421" t="s">
        <v>19</v>
      </c>
      <c r="D4881" s="425">
        <v>18.329999999999998</v>
      </c>
    </row>
    <row r="4882" spans="1:4" ht="25.5">
      <c r="A4882" s="390">
        <v>88277</v>
      </c>
      <c r="B4882" s="418" t="s">
        <v>10153</v>
      </c>
      <c r="C4882" s="420" t="s">
        <v>19</v>
      </c>
      <c r="D4882" s="423">
        <v>18.329999999999998</v>
      </c>
    </row>
    <row r="4883" spans="1:4" ht="25.5">
      <c r="A4883" s="389">
        <v>88278</v>
      </c>
      <c r="B4883" s="419" t="s">
        <v>10154</v>
      </c>
      <c r="C4883" s="421" t="s">
        <v>19</v>
      </c>
      <c r="D4883" s="425">
        <v>10.51</v>
      </c>
    </row>
    <row r="4884" spans="1:4" ht="25.5">
      <c r="A4884" s="390">
        <v>88279</v>
      </c>
      <c r="B4884" s="418" t="s">
        <v>10155</v>
      </c>
      <c r="C4884" s="420" t="s">
        <v>19</v>
      </c>
      <c r="D4884" s="423">
        <v>19.46</v>
      </c>
    </row>
    <row r="4885" spans="1:4" ht="25.5">
      <c r="A4885" s="389">
        <v>88280</v>
      </c>
      <c r="B4885" s="419" t="s">
        <v>10156</v>
      </c>
      <c r="C4885" s="421" t="s">
        <v>19</v>
      </c>
      <c r="D4885" s="425">
        <v>20.02</v>
      </c>
    </row>
    <row r="4886" spans="1:4" ht="25.5">
      <c r="A4886" s="390">
        <v>88281</v>
      </c>
      <c r="B4886" s="418" t="s">
        <v>10157</v>
      </c>
      <c r="C4886" s="420" t="s">
        <v>19</v>
      </c>
      <c r="D4886" s="423">
        <v>12.81</v>
      </c>
    </row>
    <row r="4887" spans="1:4" ht="25.5">
      <c r="A4887" s="389">
        <v>88282</v>
      </c>
      <c r="B4887" s="419" t="s">
        <v>10158</v>
      </c>
      <c r="C4887" s="421" t="s">
        <v>19</v>
      </c>
      <c r="D4887" s="425">
        <v>13.69</v>
      </c>
    </row>
    <row r="4888" spans="1:4" ht="25.5">
      <c r="A4888" s="390">
        <v>88283</v>
      </c>
      <c r="B4888" s="418" t="s">
        <v>10159</v>
      </c>
      <c r="C4888" s="420" t="s">
        <v>19</v>
      </c>
      <c r="D4888" s="423">
        <v>14.35</v>
      </c>
    </row>
    <row r="4889" spans="1:4" ht="25.5">
      <c r="A4889" s="389">
        <v>88284</v>
      </c>
      <c r="B4889" s="419" t="s">
        <v>10160</v>
      </c>
      <c r="C4889" s="421" t="s">
        <v>19</v>
      </c>
      <c r="D4889" s="425">
        <v>13.63</v>
      </c>
    </row>
    <row r="4890" spans="1:4" ht="25.5">
      <c r="A4890" s="390">
        <v>88285</v>
      </c>
      <c r="B4890" s="418" t="s">
        <v>10161</v>
      </c>
      <c r="C4890" s="420" t="s">
        <v>19</v>
      </c>
      <c r="D4890" s="423">
        <v>14.55</v>
      </c>
    </row>
    <row r="4891" spans="1:4" ht="25.5">
      <c r="A4891" s="389">
        <v>88286</v>
      </c>
      <c r="B4891" s="419" t="s">
        <v>10162</v>
      </c>
      <c r="C4891" s="421" t="s">
        <v>19</v>
      </c>
      <c r="D4891" s="425">
        <v>14.55</v>
      </c>
    </row>
    <row r="4892" spans="1:4">
      <c r="A4892" s="390">
        <v>88288</v>
      </c>
      <c r="B4892" s="418" t="s">
        <v>10163</v>
      </c>
      <c r="C4892" s="420" t="s">
        <v>19</v>
      </c>
      <c r="D4892" s="423">
        <v>15.09</v>
      </c>
    </row>
    <row r="4893" spans="1:4" ht="25.5">
      <c r="A4893" s="389">
        <v>88290</v>
      </c>
      <c r="B4893" s="419" t="s">
        <v>10164</v>
      </c>
      <c r="C4893" s="421" t="s">
        <v>19</v>
      </c>
      <c r="D4893" s="425">
        <v>14.65</v>
      </c>
    </row>
    <row r="4894" spans="1:4" ht="25.5">
      <c r="A4894" s="390">
        <v>88291</v>
      </c>
      <c r="B4894" s="418" t="s">
        <v>10165</v>
      </c>
      <c r="C4894" s="420" t="s">
        <v>19</v>
      </c>
      <c r="D4894" s="423">
        <v>14.62</v>
      </c>
    </row>
    <row r="4895" spans="1:4" ht="25.5">
      <c r="A4895" s="389">
        <v>88292</v>
      </c>
      <c r="B4895" s="419" t="s">
        <v>10166</v>
      </c>
      <c r="C4895" s="421" t="s">
        <v>19</v>
      </c>
      <c r="D4895" s="425">
        <v>10.24</v>
      </c>
    </row>
    <row r="4896" spans="1:4" ht="25.5">
      <c r="A4896" s="390">
        <v>88293</v>
      </c>
      <c r="B4896" s="418" t="s">
        <v>10167</v>
      </c>
      <c r="C4896" s="420" t="s">
        <v>19</v>
      </c>
      <c r="D4896" s="423">
        <v>10.88</v>
      </c>
    </row>
    <row r="4897" spans="1:4" ht="25.5">
      <c r="A4897" s="389">
        <v>88294</v>
      </c>
      <c r="B4897" s="419" t="s">
        <v>10168</v>
      </c>
      <c r="C4897" s="421" t="s">
        <v>19</v>
      </c>
      <c r="D4897" s="425">
        <v>14.65</v>
      </c>
    </row>
    <row r="4898" spans="1:4" ht="25.5">
      <c r="A4898" s="390">
        <v>88295</v>
      </c>
      <c r="B4898" s="418" t="s">
        <v>10169</v>
      </c>
      <c r="C4898" s="420" t="s">
        <v>19</v>
      </c>
      <c r="D4898" s="423">
        <v>9.74</v>
      </c>
    </row>
    <row r="4899" spans="1:4" ht="25.5">
      <c r="A4899" s="389">
        <v>88296</v>
      </c>
      <c r="B4899" s="419" t="s">
        <v>10170</v>
      </c>
      <c r="C4899" s="421" t="s">
        <v>19</v>
      </c>
      <c r="D4899" s="425">
        <v>15.64</v>
      </c>
    </row>
    <row r="4900" spans="1:4" ht="25.5">
      <c r="A4900" s="390">
        <v>88297</v>
      </c>
      <c r="B4900" s="418" t="s">
        <v>10171</v>
      </c>
      <c r="C4900" s="420" t="s">
        <v>19</v>
      </c>
      <c r="D4900" s="423">
        <v>15.21</v>
      </c>
    </row>
    <row r="4901" spans="1:4" ht="25.5">
      <c r="A4901" s="389">
        <v>88298</v>
      </c>
      <c r="B4901" s="419" t="s">
        <v>10172</v>
      </c>
      <c r="C4901" s="421" t="s">
        <v>19</v>
      </c>
      <c r="D4901" s="425">
        <v>9.77</v>
      </c>
    </row>
    <row r="4902" spans="1:4" ht="25.5">
      <c r="A4902" s="390">
        <v>88299</v>
      </c>
      <c r="B4902" s="418" t="s">
        <v>10173</v>
      </c>
      <c r="C4902" s="420" t="s">
        <v>19</v>
      </c>
      <c r="D4902" s="423">
        <v>14.65</v>
      </c>
    </row>
    <row r="4903" spans="1:4" ht="25.5">
      <c r="A4903" s="389">
        <v>88300</v>
      </c>
      <c r="B4903" s="419" t="s">
        <v>10174</v>
      </c>
      <c r="C4903" s="421" t="s">
        <v>19</v>
      </c>
      <c r="D4903" s="425">
        <v>15.71</v>
      </c>
    </row>
    <row r="4904" spans="1:4" ht="25.5">
      <c r="A4904" s="390">
        <v>88301</v>
      </c>
      <c r="B4904" s="418" t="s">
        <v>10175</v>
      </c>
      <c r="C4904" s="420" t="s">
        <v>19</v>
      </c>
      <c r="D4904" s="423">
        <v>15.49</v>
      </c>
    </row>
    <row r="4905" spans="1:4" ht="25.5">
      <c r="A4905" s="389">
        <v>88302</v>
      </c>
      <c r="B4905" s="419" t="s">
        <v>10176</v>
      </c>
      <c r="C4905" s="421" t="s">
        <v>19</v>
      </c>
      <c r="D4905" s="425">
        <v>13</v>
      </c>
    </row>
    <row r="4906" spans="1:4" ht="25.5">
      <c r="A4906" s="390">
        <v>88303</v>
      </c>
      <c r="B4906" s="418" t="s">
        <v>10177</v>
      </c>
      <c r="C4906" s="420" t="s">
        <v>19</v>
      </c>
      <c r="D4906" s="423">
        <v>14.65</v>
      </c>
    </row>
    <row r="4907" spans="1:4" ht="25.5">
      <c r="A4907" s="389">
        <v>88304</v>
      </c>
      <c r="B4907" s="419" t="s">
        <v>10178</v>
      </c>
      <c r="C4907" s="421" t="s">
        <v>19</v>
      </c>
      <c r="D4907" s="425">
        <v>15.78</v>
      </c>
    </row>
    <row r="4908" spans="1:4" ht="25.5">
      <c r="A4908" s="390">
        <v>88306</v>
      </c>
      <c r="B4908" s="418" t="s">
        <v>10179</v>
      </c>
      <c r="C4908" s="420" t="s">
        <v>19</v>
      </c>
      <c r="D4908" s="423">
        <v>10.19</v>
      </c>
    </row>
    <row r="4909" spans="1:4" ht="25.5">
      <c r="A4909" s="389">
        <v>88307</v>
      </c>
      <c r="B4909" s="419" t="s">
        <v>10180</v>
      </c>
      <c r="C4909" s="421" t="s">
        <v>19</v>
      </c>
      <c r="D4909" s="425">
        <v>11.38</v>
      </c>
    </row>
    <row r="4910" spans="1:4">
      <c r="A4910" s="390">
        <v>88308</v>
      </c>
      <c r="B4910" s="418" t="s">
        <v>10181</v>
      </c>
      <c r="C4910" s="420" t="s">
        <v>19</v>
      </c>
      <c r="D4910" s="423">
        <v>17.68</v>
      </c>
    </row>
    <row r="4911" spans="1:4">
      <c r="A4911" s="389">
        <v>88309</v>
      </c>
      <c r="B4911" s="419" t="s">
        <v>4116</v>
      </c>
      <c r="C4911" s="421" t="s">
        <v>19</v>
      </c>
      <c r="D4911" s="425">
        <v>15.33</v>
      </c>
    </row>
    <row r="4912" spans="1:4">
      <c r="A4912" s="390">
        <v>88310</v>
      </c>
      <c r="B4912" s="418" t="s">
        <v>10182</v>
      </c>
      <c r="C4912" s="420" t="s">
        <v>19</v>
      </c>
      <c r="D4912" s="423">
        <v>14.49</v>
      </c>
    </row>
    <row r="4913" spans="1:4" ht="25.5">
      <c r="A4913" s="389">
        <v>88311</v>
      </c>
      <c r="B4913" s="419" t="s">
        <v>10183</v>
      </c>
      <c r="C4913" s="421" t="s">
        <v>19</v>
      </c>
      <c r="D4913" s="425">
        <v>15.09</v>
      </c>
    </row>
    <row r="4914" spans="1:4" ht="25.5">
      <c r="A4914" s="390">
        <v>88312</v>
      </c>
      <c r="B4914" s="418" t="s">
        <v>10184</v>
      </c>
      <c r="C4914" s="420" t="s">
        <v>19</v>
      </c>
      <c r="D4914" s="423">
        <v>16.5</v>
      </c>
    </row>
    <row r="4915" spans="1:4">
      <c r="A4915" s="389">
        <v>88313</v>
      </c>
      <c r="B4915" s="419" t="s">
        <v>10185</v>
      </c>
      <c r="C4915" s="421" t="s">
        <v>19</v>
      </c>
      <c r="D4915" s="425">
        <v>14.37</v>
      </c>
    </row>
    <row r="4916" spans="1:4">
      <c r="A4916" s="390">
        <v>88314</v>
      </c>
      <c r="B4916" s="418" t="s">
        <v>10186</v>
      </c>
      <c r="C4916" s="420" t="s">
        <v>19</v>
      </c>
      <c r="D4916" s="423">
        <v>8.4</v>
      </c>
    </row>
    <row r="4917" spans="1:4">
      <c r="A4917" s="389">
        <v>88315</v>
      </c>
      <c r="B4917" s="419" t="s">
        <v>10187</v>
      </c>
      <c r="C4917" s="421" t="s">
        <v>19</v>
      </c>
      <c r="D4917" s="425">
        <v>14.81</v>
      </c>
    </row>
    <row r="4918" spans="1:4">
      <c r="A4918" s="390">
        <v>88316</v>
      </c>
      <c r="B4918" s="418" t="s">
        <v>4117</v>
      </c>
      <c r="C4918" s="420" t="s">
        <v>19</v>
      </c>
      <c r="D4918" s="423">
        <v>11.14</v>
      </c>
    </row>
    <row r="4919" spans="1:4">
      <c r="A4919" s="389">
        <v>88317</v>
      </c>
      <c r="B4919" s="419" t="s">
        <v>10188</v>
      </c>
      <c r="C4919" s="421" t="s">
        <v>19</v>
      </c>
      <c r="D4919" s="425">
        <v>23.92</v>
      </c>
    </row>
    <row r="4920" spans="1:4" ht="25.5">
      <c r="A4920" s="390">
        <v>88318</v>
      </c>
      <c r="B4920" s="418" t="s">
        <v>10189</v>
      </c>
      <c r="C4920" s="420" t="s">
        <v>19</v>
      </c>
      <c r="D4920" s="423">
        <v>25.75</v>
      </c>
    </row>
    <row r="4921" spans="1:4">
      <c r="A4921" s="389">
        <v>88319</v>
      </c>
      <c r="B4921" s="419" t="s">
        <v>10190</v>
      </c>
      <c r="C4921" s="421" t="s">
        <v>19</v>
      </c>
      <c r="D4921" s="425">
        <v>16.29</v>
      </c>
    </row>
    <row r="4922" spans="1:4" ht="25.5">
      <c r="A4922" s="390">
        <v>88320</v>
      </c>
      <c r="B4922" s="418" t="s">
        <v>10191</v>
      </c>
      <c r="C4922" s="420" t="s">
        <v>19</v>
      </c>
      <c r="D4922" s="423">
        <v>13.3</v>
      </c>
    </row>
    <row r="4923" spans="1:4" ht="25.5">
      <c r="A4923" s="389">
        <v>88321</v>
      </c>
      <c r="B4923" s="419" t="s">
        <v>10192</v>
      </c>
      <c r="C4923" s="421" t="s">
        <v>19</v>
      </c>
      <c r="D4923" s="425">
        <v>19.989999999999998</v>
      </c>
    </row>
    <row r="4924" spans="1:4" ht="25.5">
      <c r="A4924" s="390">
        <v>88322</v>
      </c>
      <c r="B4924" s="418" t="s">
        <v>10193</v>
      </c>
      <c r="C4924" s="420" t="s">
        <v>19</v>
      </c>
      <c r="D4924" s="423">
        <v>23.21</v>
      </c>
    </row>
    <row r="4925" spans="1:4">
      <c r="A4925" s="389">
        <v>88323</v>
      </c>
      <c r="B4925" s="419" t="s">
        <v>10194</v>
      </c>
      <c r="C4925" s="421" t="s">
        <v>19</v>
      </c>
      <c r="D4925" s="425">
        <v>13.9</v>
      </c>
    </row>
    <row r="4926" spans="1:4">
      <c r="A4926" s="390">
        <v>88324</v>
      </c>
      <c r="B4926" s="418" t="s">
        <v>10195</v>
      </c>
      <c r="C4926" s="420" t="s">
        <v>19</v>
      </c>
      <c r="D4926" s="423">
        <v>16.12</v>
      </c>
    </row>
    <row r="4927" spans="1:4">
      <c r="A4927" s="389">
        <v>88325</v>
      </c>
      <c r="B4927" s="419" t="s">
        <v>10196</v>
      </c>
      <c r="C4927" s="421" t="s">
        <v>19</v>
      </c>
      <c r="D4927" s="425">
        <v>13.77</v>
      </c>
    </row>
    <row r="4928" spans="1:4">
      <c r="A4928" s="390">
        <v>88326</v>
      </c>
      <c r="B4928" s="418" t="s">
        <v>10197</v>
      </c>
      <c r="C4928" s="420" t="s">
        <v>19</v>
      </c>
      <c r="D4928" s="423">
        <v>12.29</v>
      </c>
    </row>
    <row r="4929" spans="1:4" ht="25.5">
      <c r="A4929" s="389">
        <v>88377</v>
      </c>
      <c r="B4929" s="419" t="s">
        <v>10198</v>
      </c>
      <c r="C4929" s="421" t="s">
        <v>19</v>
      </c>
      <c r="D4929" s="425">
        <v>11.48</v>
      </c>
    </row>
    <row r="4930" spans="1:4">
      <c r="A4930" s="390">
        <v>88441</v>
      </c>
      <c r="B4930" s="418" t="s">
        <v>10199</v>
      </c>
      <c r="C4930" s="420" t="s">
        <v>19</v>
      </c>
      <c r="D4930" s="423">
        <v>12.59</v>
      </c>
    </row>
    <row r="4931" spans="1:4" ht="26.25" thickBot="1">
      <c r="A4931" s="505">
        <v>88597</v>
      </c>
      <c r="B4931" s="506" t="s">
        <v>12816</v>
      </c>
      <c r="C4931" s="507" t="s">
        <v>19</v>
      </c>
      <c r="D4931" s="509">
        <v>16.059999999999999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sheetPr codeName="Plan10"/>
  <dimension ref="A1:M18"/>
  <sheetViews>
    <sheetView showGridLines="0" view="pageBreakPreview" zoomScale="90" zoomScaleSheetLayoutView="90" workbookViewId="0">
      <selection activeCell="P19" sqref="P19"/>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0" t="str">
        <f>GLOBAL!A1</f>
        <v>PREFEITURA MUNICIPAL DE ARACRUZ 
SECRETARIA MUNICIPAL DE OBRAS E INFRAESTRUTURA</v>
      </c>
      <c r="B1" s="800"/>
      <c r="C1" s="800"/>
      <c r="D1" s="800"/>
      <c r="E1" s="800"/>
      <c r="F1" s="800"/>
      <c r="G1" s="13"/>
      <c r="H1" s="13"/>
      <c r="I1" s="13"/>
      <c r="L1" s="6" t="s">
        <v>4074</v>
      </c>
      <c r="M1" s="554" t="s">
        <v>12821</v>
      </c>
    </row>
    <row r="2" spans="1:13" ht="15" customHeight="1">
      <c r="A2" s="801" t="str">
        <f>GLOBAL!A2</f>
        <v>Obra: CONCLUSÃO DA OBRA DE CONSTRUÇÃO DA ESCOLA PLURIDOCENTE INDÍGENA (EMPI) TRÊS PALMEIRAS</v>
      </c>
      <c r="B2" s="801"/>
      <c r="C2" s="801"/>
      <c r="D2" s="801"/>
      <c r="E2" s="801"/>
      <c r="F2" s="802"/>
      <c r="G2" s="31" t="s">
        <v>4047</v>
      </c>
      <c r="H2" s="31" t="s">
        <v>4048</v>
      </c>
      <c r="I2" s="31" t="s">
        <v>2673</v>
      </c>
    </row>
    <row r="3" spans="1:13" ht="15.75" customHeight="1">
      <c r="A3" s="803" t="str">
        <f>GLOBAL!A3</f>
        <v>Local: ALDEIA TRÊS PALMEIRAS - ARACRUZ/ES</v>
      </c>
      <c r="B3" s="803"/>
      <c r="C3" s="803"/>
      <c r="D3" s="803"/>
      <c r="E3" s="803"/>
      <c r="F3" s="804"/>
      <c r="G3" s="697">
        <v>1.3487</v>
      </c>
      <c r="H3" s="698">
        <v>0.27639999999999998</v>
      </c>
      <c r="I3" s="87">
        <v>41974</v>
      </c>
    </row>
    <row r="4" spans="1:13" ht="15.75" customHeight="1">
      <c r="A4" s="49"/>
      <c r="B4" s="49"/>
      <c r="C4" s="49"/>
      <c r="D4" s="49"/>
      <c r="E4" s="49"/>
      <c r="F4" s="49"/>
      <c r="G4" s="49"/>
      <c r="H4" s="49"/>
      <c r="I4" s="49"/>
      <c r="J4" s="50"/>
    </row>
    <row r="5" spans="1:13" ht="25.5">
      <c r="A5" s="799" t="s">
        <v>7</v>
      </c>
      <c r="B5" s="799"/>
      <c r="C5" s="799" t="s">
        <v>8</v>
      </c>
      <c r="D5" s="799"/>
      <c r="E5" s="432" t="s">
        <v>9</v>
      </c>
      <c r="F5" s="433" t="s">
        <v>1</v>
      </c>
      <c r="G5" s="321"/>
      <c r="H5" s="322"/>
      <c r="I5" s="323"/>
      <c r="J5" s="324" t="s">
        <v>4071</v>
      </c>
    </row>
    <row r="6" spans="1:13" s="515" customFormat="1" ht="60">
      <c r="A6" s="535" t="str">
        <f>CONCATENATE($M$1,"-")</f>
        <v>MOB-</v>
      </c>
      <c r="B6" s="556">
        <f>COUNTIF(B$1:B5,"&gt;0")+1</f>
        <v>1</v>
      </c>
      <c r="C6" s="546" t="s">
        <v>4083</v>
      </c>
      <c r="D6" s="546" t="s">
        <v>4499</v>
      </c>
      <c r="E6" s="443" t="s">
        <v>8001</v>
      </c>
      <c r="F6" s="547" t="s">
        <v>12818</v>
      </c>
      <c r="G6" s="526"/>
      <c r="H6" s="527"/>
      <c r="I6" s="528"/>
      <c r="J6" s="534">
        <f>((SUMIF(F8:F12,"MO",J8:J12)*(1+$G$3)+(SUM(J8:J12)-SUMIF(F8:F12,"MO",J8:J12)))*(1+$H$3))</f>
        <v>677.29613199999994</v>
      </c>
    </row>
    <row r="7" spans="1:13" s="514" customFormat="1">
      <c r="A7" s="539"/>
      <c r="B7" s="542" t="s">
        <v>0</v>
      </c>
      <c r="C7" s="529" t="s">
        <v>5</v>
      </c>
      <c r="D7" s="529" t="s">
        <v>6</v>
      </c>
      <c r="E7" s="529" t="s">
        <v>4050</v>
      </c>
      <c r="F7" s="529" t="s">
        <v>0</v>
      </c>
      <c r="G7" s="530" t="s">
        <v>1</v>
      </c>
      <c r="H7" s="530" t="s">
        <v>2</v>
      </c>
      <c r="I7" s="530" t="s">
        <v>3</v>
      </c>
      <c r="J7" s="529" t="s">
        <v>4</v>
      </c>
    </row>
    <row r="8" spans="1:13" s="514" customFormat="1" ht="30">
      <c r="A8" s="536"/>
      <c r="B8" s="524" t="s">
        <v>4185</v>
      </c>
      <c r="C8" s="548" t="s">
        <v>4083</v>
      </c>
      <c r="D8" s="549">
        <v>7608</v>
      </c>
      <c r="E8" s="525" t="str">
        <f>IF(B8="I",IF(C8="LABOR",VLOOKUP(D8,'LABOR-INSUMOS'!A:F,2,FALSE),IF(C8="SINAPI",VLOOKUP(D8,'SINAPI-INSUMOS'!A:E,2,FALSE),IF(C8="COTAÇÃO",VLOOKUP(D8,#REF!,2,FALSE)))),IF(C8="LABOR",VLOOKUP(D8,'LABOR-SERVIÇOS'!A:F,5,FALSE),IF(C8="SINAPI",VLOOKUP(D8,'SINAPI-SERVIÇOS'!A:E,2,FALSE),"outro")))</f>
        <v>CHUVEIRO PLASTICO BRANCO SIMPLES, 5'' - AGUA FRIA - PARA ACOPLAR EM HASTE 1/2'</v>
      </c>
      <c r="F8" s="548" t="s">
        <v>53</v>
      </c>
      <c r="G8" s="549" t="str">
        <f>IF(B8="I",IF(C8="LABOR",VLOOKUP(D8,'LABOR-INSUMOS'!A:F,3,FALSE),IF(C8="SINAPI",VLOOKUP(D8,'SINAPI-INSUMOS'!A:E,3,FALSE),IF(C8="COTAÇÃO",VLOOKUP(D8,#REF!,3,FALSE)))),IF(C8="LABOR",VLOOKUP(D8,'LABOR-SERVIÇOS'!A:F,6,FALSE),IF(C8="SINAPI",VLOOKUP(D8,'SINAPI-SERVIÇOS'!A:E,3,FALSE),"outro")))</f>
        <v>UN</v>
      </c>
      <c r="H8" s="550">
        <v>0.4</v>
      </c>
      <c r="I8" s="551">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4.1100000000000003</v>
      </c>
      <c r="J8" s="551">
        <f t="shared" ref="J8:J12" si="0">ROUND(H8*I8,2)</f>
        <v>1.64</v>
      </c>
    </row>
    <row r="9" spans="1:13" s="514" customFormat="1">
      <c r="A9" s="536"/>
      <c r="B9" s="524" t="s">
        <v>4185</v>
      </c>
      <c r="C9" s="540" t="s">
        <v>4083</v>
      </c>
      <c r="D9" s="531">
        <v>10420</v>
      </c>
      <c r="E9" s="525" t="str">
        <f>IF(B9="I",IF(C9="LABOR",VLOOKUP(D9,'LABOR-INSUMOS'!A:F,2,FALSE),IF(C9="SINAPI",VLOOKUP(D9,'SINAPI-INSUMOS'!A:E,2,FALSE),IF(C9="COTAÇÃO",VLOOKUP(D9,#REF!,2,FALSE)))),IF(C9="LABOR",VLOOKUP(D9,'LABOR-SERVIÇOS'!A:F,5,FALSE),IF(C9="SINAPI",VLOOKUP(D9,'SINAPI-SERVIÇOS'!A:E,2,FALSE),"outro")))</f>
        <v>BACIA SANITARIA (VASO) CONVENCIONAL DE LOUCA BRANCA</v>
      </c>
      <c r="F9" s="540" t="s">
        <v>53</v>
      </c>
      <c r="G9" s="531" t="str">
        <f>IF(B9="I",IF(C9="LABOR",VLOOKUP(D9,'LABOR-INSUMOS'!A:F,3,FALSE),IF(C9="SINAPI",VLOOKUP(D9,'SINAPI-INSUMOS'!A:E,3,FALSE),IF(C9="COTAÇÃO",VLOOKUP(D9,#REF!,3,FALSE)))),IF(C9="LABOR",VLOOKUP(D9,'LABOR-SERVIÇOS'!A:F,6,FALSE),IF(C9="SINAPI",VLOOKUP(D9,'SINAPI-SERVIÇOS'!A:E,3,FALSE),"outro")))</f>
        <v>UN</v>
      </c>
      <c r="H9" s="532">
        <v>0.1</v>
      </c>
      <c r="I9" s="533">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99.3</v>
      </c>
      <c r="J9" s="533">
        <f t="shared" si="0"/>
        <v>9.93</v>
      </c>
    </row>
    <row r="10" spans="1:13" s="514" customFormat="1">
      <c r="A10" s="536"/>
      <c r="B10" s="524" t="s">
        <v>4185</v>
      </c>
      <c r="C10" s="540" t="s">
        <v>4083</v>
      </c>
      <c r="D10" s="531">
        <v>10425</v>
      </c>
      <c r="E10" s="525" t="str">
        <f>IF(B10="I",IF(C10="LABOR",VLOOKUP(D10,'LABOR-INSUMOS'!A:F,2,FALSE),IF(C10="SINAPI",VLOOKUP(D10,'SINAPI-INSUMOS'!A:E,2,FALSE),IF(C10="COTAÇÃO",VLOOKUP(D10,#REF!,2,FALSE)))),IF(C10="LABOR",VLOOKUP(D10,'LABOR-SERVIÇOS'!A:F,5,FALSE),IF(C10="SINAPI",VLOOKUP(D10,'SINAPI-SERVIÇOS'!A:E,2,FALSE),"outro")))</f>
        <v>LAVATORIO LOUCA BRANCA SUSPENSO *40 X 30* CM</v>
      </c>
      <c r="F10" s="540" t="s">
        <v>53</v>
      </c>
      <c r="G10" s="531" t="str">
        <f>IF(B10="I",IF(C10="LABOR",VLOOKUP(D10,'LABOR-INSUMOS'!A:F,3,FALSE),IF(C10="SINAPI",VLOOKUP(D10,'SINAPI-INSUMOS'!A:E,3,FALSE),IF(C10="COTAÇÃO",VLOOKUP(D10,#REF!,3,FALSE)))),IF(C10="LABOR",VLOOKUP(D10,'LABOR-SERVIÇOS'!A:F,6,FALSE),IF(C10="SINAPI",VLOOKUP(D10,'SINAPI-SERVIÇOS'!A:E,3,FALSE),"outro")))</f>
        <v>UN</v>
      </c>
      <c r="H10" s="532">
        <v>0.1</v>
      </c>
      <c r="I10" s="533">
        <f>IF(B10="I",IF(F10="MO",IF(C10="LABOR",ROUND(VLOOKUP(D10,'LABOR-INSUMOS'!A:F,4,FALSE)/(1+'LABOR-INSUMOS'!$E$1),2),IF(C10="SINAPI",ROUND(VLOOKUP(D10,'SINAPI-INSUMOS'!A:E,5,FALSE)/(1+'SINAPI-INSUMOS'!$E$1),2),"outro")),IF(C10="LABOR",VLOOKUP(D10,'LABOR-INSUMOS'!A:F,4,FALSE),IF(C10="SINAPI",VLOOKUP(D10,'SINAPI-INSUMOS'!A:E,5,FALSE),IF(C10="COTAÇÃO",VLOOKUP(D10,#REF!,14,FALSE))))),IF(C10="SINAPI",IF(F10="MO",ROUND(VLOOKUP(D10,'SINAPI-SERVIÇOS'!A:D,4,FALSE)/(1+'SINAPI-SERVIÇOS'!$E$1),2),VLOOKUP(D10,'SINAPI-SERVIÇOS'!A:D,4,FALSE)),"outro"))</f>
        <v>64.81</v>
      </c>
      <c r="J10" s="533">
        <f t="shared" si="0"/>
        <v>6.48</v>
      </c>
    </row>
    <row r="11" spans="1:13" s="514" customFormat="1">
      <c r="A11" s="536"/>
      <c r="B11" s="524" t="s">
        <v>4185</v>
      </c>
      <c r="C11" s="540" t="s">
        <v>4083</v>
      </c>
      <c r="D11" s="531">
        <v>10432</v>
      </c>
      <c r="E11" s="525" t="str">
        <f>IF(B11="I",IF(C11="LABOR",VLOOKUP(D11,'LABOR-INSUMOS'!A:F,2,FALSE),IF(C11="SINAPI",VLOOKUP(D11,'SINAPI-INSUMOS'!A:E,2,FALSE),IF(C11="COTAÇÃO",VLOOKUP(D11,#REF!,2,FALSE)))),IF(C11="LABOR",VLOOKUP(D11,'LABOR-SERVIÇOS'!A:F,5,FALSE),IF(C11="SINAPI",VLOOKUP(D11,'SINAPI-SERVIÇOS'!A:E,2,FALSE),"outro")))</f>
        <v>MICTORIO SIFONADO LOUCA BRANCA SEM COMPLEMENTOS</v>
      </c>
      <c r="F11" s="540" t="s">
        <v>53</v>
      </c>
      <c r="G11" s="531" t="str">
        <f>IF(B11="I",IF(C11="LABOR",VLOOKUP(D11,'LABOR-INSUMOS'!A:F,3,FALSE),IF(C11="SINAPI",VLOOKUP(D11,'SINAPI-INSUMOS'!A:E,3,FALSE),IF(C11="COTAÇÃO",VLOOKUP(D11,#REF!,3,FALSE)))),IF(C11="LABOR",VLOOKUP(D11,'LABOR-SERVIÇOS'!A:F,6,FALSE),IF(C11="SINAPI",VLOOKUP(D11,'SINAPI-SERVIÇOS'!A:E,3,FALSE),"outro")))</f>
        <v>UN</v>
      </c>
      <c r="H11" s="532">
        <v>0.1</v>
      </c>
      <c r="I11" s="533">
        <f>IF(B11="I",IF(F11="MO",IF(C11="LABOR",ROUND(VLOOKUP(D11,'LABOR-INSUMOS'!A:F,4,FALSE)/(1+'LABOR-INSUMOS'!$E$1),2),IF(C11="SINAPI",ROUND(VLOOKUP(D11,'SINAPI-INSUMOS'!A:E,5,FALSE)/(1+'SINAPI-INSUMOS'!$E$1),2),"outro")),IF(C11="LABOR",VLOOKUP(D11,'LABOR-INSUMOS'!A:F,4,FALSE),IF(C11="SINAPI",VLOOKUP(D11,'SINAPI-INSUMOS'!A:E,5,FALSE),IF(C11="COTAÇÃO",VLOOKUP(D11,#REF!,14,FALSE))))),IF(C11="SINAPI",IF(F11="MO",ROUND(VLOOKUP(D11,'SINAPI-SERVIÇOS'!A:D,4,FALSE)/(1+'SINAPI-SERVIÇOS'!$E$1),2),VLOOKUP(D11,'SINAPI-SERVIÇOS'!A:D,4,FALSE)),"outro"))</f>
        <v>225.75</v>
      </c>
      <c r="J11" s="533">
        <f t="shared" si="0"/>
        <v>22.58</v>
      </c>
    </row>
    <row r="12" spans="1:13" s="514" customFormat="1" ht="30">
      <c r="A12" s="536"/>
      <c r="B12" s="524" t="s">
        <v>4185</v>
      </c>
      <c r="C12" s="548" t="s">
        <v>4083</v>
      </c>
      <c r="D12" s="552">
        <v>10775</v>
      </c>
      <c r="E12" s="525" t="str">
        <f>IF(B12="I",IF(C12="LABOR",VLOOKUP(D12,'LABOR-INSUMOS'!A:F,2,FALSE),IF(C12="SINAPI",VLOOKUP(D12,'SINAPI-INSUMOS'!A:E,2,FALSE),IF(C12="COTAÇÃO",VLOOKUP(D12,#REF!,2,FALSE)))),IF(C12="LABOR",VLOOKUP(D12,'LABOR-SERVIÇOS'!A:F,5,FALSE),IF(C12="SINAPI",VLOOKUP(D12,'SINAPI-SERVIÇOS'!A:E,2,FALSE),"outro")))</f>
        <v>CONTAINER 2,30 X 6,00 M, ALT. 2,50 M, COM 1 SANITARIO, PARA ESCRITORIO, COMPLETO,SEM DIVISORIAS INTERNAS (LOCACAO)</v>
      </c>
      <c r="F12" s="548" t="s">
        <v>53</v>
      </c>
      <c r="G12" s="549" t="str">
        <f>IF(B12="I",IF(C12="LABOR",VLOOKUP(D12,'LABOR-INSUMOS'!A:F,3,FALSE),IF(C12="SINAPI",VLOOKUP(D12,'SINAPI-INSUMOS'!A:E,3,FALSE),IF(C12="COTAÇÃO",VLOOKUP(D12,#REF!,3,FALSE)))),IF(C12="LABOR",VLOOKUP(D12,'LABOR-SERVIÇOS'!A:F,6,FALSE),IF(C12="SINAPI",VLOOKUP(D12,'SINAPI-SERVIÇOS'!A:E,3,FALSE),"outro")))</f>
        <v>MES</v>
      </c>
      <c r="H12" s="550">
        <v>1</v>
      </c>
      <c r="I12" s="551">
        <f>IF(B12="I",IF(F12="MO",IF(C12="LABOR",ROUND(VLOOKUP(D12,'LABOR-INSUMOS'!A:F,4,FALSE)/(1+'LABOR-INSUMOS'!$E$1),2),IF(C12="SINAPI",ROUND(VLOOKUP(D12,'SINAPI-INSUMOS'!A:E,5,FALSE)/(1+'SINAPI-INSUMOS'!$E$1),2),"outro")),IF(C12="LABOR",VLOOKUP(D12,'LABOR-INSUMOS'!A:F,4,FALSE),IF(C12="SINAPI",VLOOKUP(D12,'SINAPI-INSUMOS'!A:E,5,FALSE),IF(C12="COTAÇÃO",VLOOKUP(D12,#REF!,14,FALSE))))),IF(C12="SINAPI",IF(F12="MO",ROUND(VLOOKUP(D12,'SINAPI-SERVIÇOS'!A:D,4,FALSE)/(1+'SINAPI-SERVIÇOS'!$E$1),2),VLOOKUP(D12,'SINAPI-SERVIÇOS'!A:D,4,FALSE)),"outro"))</f>
        <v>490</v>
      </c>
      <c r="J12" s="551">
        <f t="shared" si="0"/>
        <v>490</v>
      </c>
    </row>
    <row r="13" spans="1:13" s="514" customFormat="1">
      <c r="A13" s="537"/>
      <c r="B13" s="538"/>
      <c r="C13" s="516"/>
      <c r="D13" s="516"/>
      <c r="E13" s="517"/>
      <c r="F13" s="516"/>
      <c r="G13" s="517"/>
      <c r="H13" s="517"/>
      <c r="I13" s="517"/>
      <c r="J13" s="518"/>
    </row>
    <row r="14" spans="1:13" s="1" customFormat="1" ht="30">
      <c r="A14" s="344" t="str">
        <f>CONCATENATE($M$1,"-")</f>
        <v>MOB-</v>
      </c>
      <c r="B14" s="348">
        <f>COUNTIF(B$4:B8,"&gt;0")+1</f>
        <v>2</v>
      </c>
      <c r="C14" s="553" t="s">
        <v>4073</v>
      </c>
      <c r="D14" s="553" t="s">
        <v>12819</v>
      </c>
      <c r="E14" s="555" t="s">
        <v>12820</v>
      </c>
      <c r="F14" s="327" t="s">
        <v>4052</v>
      </c>
      <c r="G14" s="328"/>
      <c r="H14" s="329"/>
      <c r="I14" s="330"/>
      <c r="J14" s="341" t="e">
        <f>((SUMIF(F16:F16,"MO",J16:J16)*(1+$G$3)+(SUM(J16:J16)-SUMIF(F16:F16,"MO",J16:J16)))*(1+$H$3))</f>
        <v>#REF!</v>
      </c>
    </row>
    <row r="15" spans="1:13">
      <c r="A15" s="349"/>
      <c r="B15" s="355" t="s">
        <v>0</v>
      </c>
      <c r="C15" s="331" t="s">
        <v>5</v>
      </c>
      <c r="D15" s="331" t="s">
        <v>6</v>
      </c>
      <c r="E15" s="331" t="s">
        <v>4050</v>
      </c>
      <c r="F15" s="331" t="s">
        <v>0</v>
      </c>
      <c r="G15" s="332" t="s">
        <v>1</v>
      </c>
      <c r="H15" s="332" t="s">
        <v>2</v>
      </c>
      <c r="I15" s="332" t="s">
        <v>3</v>
      </c>
      <c r="J15" s="331" t="s">
        <v>4</v>
      </c>
    </row>
    <row r="16" spans="1:13">
      <c r="A16" s="345"/>
      <c r="B16" s="325" t="s">
        <v>4185</v>
      </c>
      <c r="C16" s="548" t="s">
        <v>4073</v>
      </c>
      <c r="D16" s="548" t="s">
        <v>12819</v>
      </c>
      <c r="E16" s="525" t="e">
        <f>IF(B16="I",IF(C16="LABOR",VLOOKUP(D16,'LABOR-INSUMOS'!A:F,2,FALSE),IF(C16="SINAPI",VLOOKUP(D16,'SINAPI-INSUMOS'!A:E,2,FALSE),IF(C16="COTAÇÃO",VLOOKUP(D16,#REF!,2,FALSE)))),IF(C16="LABOR",VLOOKUP(D16,'LABOR-SERVIÇOS'!A:F,5,FALSE),IF(C16="SINAPI",VLOOKUP(D16,'SINAPI-SERVIÇOS'!A:E,2,FALSE),"outro")))</f>
        <v>#REF!</v>
      </c>
      <c r="F16" s="540" t="s">
        <v>53</v>
      </c>
      <c r="G16" s="334" t="e">
        <f>IF(B16="I",IF(C16="LABOR",VLOOKUP(D16,'LABOR-INSUMOS'!A:F,3,FALSE),IF(C16="SINAPI",VLOOKUP(D16,'SINAPI-INSUMOS'!A:E,3,FALSE),IF(C16="COTAÇÃO",VLOOKUP(D16,#REF!,3,FALSE)))),IF(C16="LABOR",VLOOKUP(D16,'LABOR-SERVIÇOS'!A:F,6,FALSE),IF(C16="SINAPI",VLOOKUP(D16,'SINAPI-SERVIÇOS'!A:E,3,FALSE),"outro")))</f>
        <v>#REF!</v>
      </c>
      <c r="H16" s="335">
        <v>1</v>
      </c>
      <c r="I16" s="543" t="e">
        <f>IF(B16="I",IF(F16="MO",IF(C16="LABOR",ROUND(VLOOKUP(D16,'LABOR-INSUMOS'!A:F,4,FALSE)/(1+'LABOR-INSUMOS'!$E$1),2),IF(C16="SINAPI",ROUND(VLOOKUP(D16,'SINAPI-INSUMOS'!A:E,5,FALSE)/(1+'SINAPI-INSUMOS'!$E$1),2),"outro")),IF(C16="LABOR",VLOOKUP(D16,'LABOR-INSUMOS'!A:F,4,FALSE),IF(C16="SINAPI",VLOOKUP(D16,'SINAPI-INSUMOS'!A:E,5,FALSE),IF(C16="COTAÇÃO",VLOOKUP(D16,#REF!,15,FALSE))))),IF(C16="SINAPI",IF(F16="MO",ROUND(VLOOKUP(D16,'SINAPI-SERVIÇOS'!A:D,4,FALSE)/(1+'SINAPI-SERVIÇOS'!$E$1),2),VLOOKUP(D16,'SINAPI-SERVIÇOS'!A:D,4,FALSE)),"outro"))</f>
        <v>#REF!</v>
      </c>
      <c r="J16" s="336" t="e">
        <f t="shared" ref="J16" si="1">ROUND(H16*I16,2)</f>
        <v>#REF!</v>
      </c>
    </row>
    <row r="17" spans="1:10">
      <c r="A17" s="346"/>
      <c r="B17" s="347"/>
      <c r="C17" s="316"/>
      <c r="D17" s="316"/>
      <c r="E17" s="317"/>
      <c r="F17" s="316"/>
      <c r="G17" s="317"/>
      <c r="H17" s="317"/>
      <c r="I17" s="317"/>
      <c r="J17" s="318"/>
    </row>
    <row r="18" spans="1:10">
      <c r="I18" s="48"/>
    </row>
  </sheetData>
  <mergeCells count="5">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5" orientation="landscape" r:id="rId1"/>
  <headerFooter>
    <oddFooter>&amp;R&amp;G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dimension ref="A1:M148"/>
  <sheetViews>
    <sheetView showGridLines="0" view="pageBreakPreview" topLeftCell="A93" zoomScale="90" zoomScaleSheetLayoutView="90" workbookViewId="0">
      <selection activeCell="H143" sqref="H143"/>
    </sheetView>
  </sheetViews>
  <sheetFormatPr defaultRowHeight="15"/>
  <cols>
    <col min="1" max="1" width="5.85546875" style="554" customWidth="1"/>
    <col min="2" max="2" width="4.42578125" style="554" customWidth="1"/>
    <col min="3" max="4" width="12.85546875" style="313" customWidth="1"/>
    <col min="5" max="5" width="67.85546875" style="554" customWidth="1"/>
    <col min="6" max="6" width="8.140625" style="313" bestFit="1" customWidth="1"/>
    <col min="7" max="7" width="9.42578125" style="554" customWidth="1"/>
    <col min="8" max="8" width="11.7109375" style="554" customWidth="1"/>
    <col min="9" max="9" width="10.85546875" style="554" customWidth="1"/>
    <col min="10" max="10" width="15.85546875" style="554" customWidth="1"/>
    <col min="11" max="11" width="3.85546875" style="554" customWidth="1"/>
    <col min="12" max="12" width="18.140625" style="554" bestFit="1" customWidth="1"/>
    <col min="13" max="13" width="5.140625" style="554" customWidth="1"/>
    <col min="14" max="16384" width="9.140625" style="554"/>
  </cols>
  <sheetData>
    <row r="1" spans="1:13" ht="39" customHeight="1">
      <c r="A1" s="807" t="str">
        <f>GLOBAL!A1</f>
        <v>PREFEITURA MUNICIPAL DE ARACRUZ 
SECRETARIA MUNICIPAL DE OBRAS E INFRAESTRUTURA</v>
      </c>
      <c r="B1" s="807"/>
      <c r="C1" s="807"/>
      <c r="D1" s="807"/>
      <c r="E1" s="807"/>
      <c r="F1" s="807"/>
      <c r="G1" s="319"/>
      <c r="H1" s="319"/>
      <c r="I1" s="319"/>
      <c r="L1" s="554" t="s">
        <v>4074</v>
      </c>
      <c r="M1" s="554" t="s">
        <v>12822</v>
      </c>
    </row>
    <row r="2" spans="1:13" ht="15" customHeight="1">
      <c r="A2" s="808" t="str">
        <f>GLOBAL!A2</f>
        <v>Obra: CONCLUSÃO DA OBRA DE CONSTRUÇÃO DA ESCOLA PLURIDOCENTE INDÍGENA (EMPI) TRÊS PALMEIRAS</v>
      </c>
      <c r="B2" s="808"/>
      <c r="C2" s="808"/>
      <c r="D2" s="808"/>
      <c r="E2" s="808"/>
      <c r="F2" s="809"/>
      <c r="G2" s="337" t="s">
        <v>4047</v>
      </c>
      <c r="H2" s="337" t="s">
        <v>4048</v>
      </c>
      <c r="I2" s="337" t="s">
        <v>2673</v>
      </c>
    </row>
    <row r="3" spans="1:13" ht="15.75" customHeight="1">
      <c r="A3" s="810" t="str">
        <f>GLOBAL!A3</f>
        <v>Local: ALDEIA TRÊS PALMEIRAS - ARACRUZ/ES</v>
      </c>
      <c r="B3" s="810"/>
      <c r="C3" s="810"/>
      <c r="D3" s="810"/>
      <c r="E3" s="810"/>
      <c r="F3" s="811"/>
      <c r="G3" s="697">
        <v>1.3487</v>
      </c>
      <c r="H3" s="698">
        <v>0.27639999999999998</v>
      </c>
      <c r="I3" s="340">
        <v>41974</v>
      </c>
    </row>
    <row r="4" spans="1:13" ht="15.75" customHeight="1">
      <c r="A4" s="511"/>
      <c r="B4" s="511"/>
      <c r="C4" s="511"/>
      <c r="D4" s="511"/>
      <c r="E4" s="511"/>
      <c r="F4" s="511"/>
      <c r="G4" s="511"/>
      <c r="H4" s="511"/>
      <c r="I4" s="511"/>
      <c r="J4" s="510"/>
    </row>
    <row r="5" spans="1:13" ht="25.5">
      <c r="A5" s="799" t="s">
        <v>7</v>
      </c>
      <c r="B5" s="799"/>
      <c r="C5" s="799" t="s">
        <v>8</v>
      </c>
      <c r="D5" s="799"/>
      <c r="E5" s="541" t="s">
        <v>9</v>
      </c>
      <c r="F5" s="519" t="s">
        <v>1</v>
      </c>
      <c r="G5" s="520"/>
      <c r="H5" s="521"/>
      <c r="I5" s="522"/>
      <c r="J5" s="523" t="s">
        <v>4071</v>
      </c>
    </row>
    <row r="6" spans="1:13" s="515" customFormat="1" ht="30">
      <c r="A6" s="535" t="str">
        <f>CONCATENATE($M$1,"-")</f>
        <v>INS-</v>
      </c>
      <c r="B6" s="556">
        <f>COUNTIF(B$1:B5,"&gt;0")+1</f>
        <v>1</v>
      </c>
      <c r="C6" s="553" t="s">
        <v>4070</v>
      </c>
      <c r="D6" s="553" t="s">
        <v>4059</v>
      </c>
      <c r="E6" s="691" t="s">
        <v>12834</v>
      </c>
      <c r="F6" s="547" t="s">
        <v>4052</v>
      </c>
      <c r="G6" s="526"/>
      <c r="H6" s="527"/>
      <c r="I6" s="528"/>
      <c r="J6" s="534">
        <f>((SUMIF(F8:F15,"MO",J8:J15)*(1+$G$3)+(SUM(J8:J15)-SUMIF(F8:F15,"MO",J8:J15)))*(1+$H$3))</f>
        <v>97.991603380399994</v>
      </c>
    </row>
    <row r="7" spans="1:13">
      <c r="A7" s="539"/>
      <c r="B7" s="542" t="s">
        <v>0</v>
      </c>
      <c r="C7" s="529" t="s">
        <v>5</v>
      </c>
      <c r="D7" s="529" t="s">
        <v>6</v>
      </c>
      <c r="E7" s="529" t="s">
        <v>4050</v>
      </c>
      <c r="F7" s="529" t="s">
        <v>0</v>
      </c>
      <c r="G7" s="530" t="s">
        <v>1</v>
      </c>
      <c r="H7" s="530" t="s">
        <v>2</v>
      </c>
      <c r="I7" s="530" t="s">
        <v>3</v>
      </c>
      <c r="J7" s="529" t="s">
        <v>4</v>
      </c>
    </row>
    <row r="8" spans="1:13">
      <c r="A8" s="536"/>
      <c r="B8" s="553" t="s">
        <v>4185</v>
      </c>
      <c r="C8" s="540" t="s">
        <v>4049</v>
      </c>
      <c r="D8" s="692">
        <v>10139</v>
      </c>
      <c r="E8" s="333" t="str">
        <f>IF(B8="I",IF(C8="LABOR",VLOOKUP(D8,'LABOR-INSUMOS'!A:F,2,FALSE),IF(C8="SINAPI",VLOOKUP(D8,'SINAPI-INSUMOS'!A:E,2,FALSE),IF(C8="COTAÇÃO",VLOOKUP(D8,#REF!,2,FALSE)))),IF(C8="LABOR",VLOOKUP(D8,'LABOR-SERVIÇOS'!A:F,5,FALSE),IF(C8="SINAPI",VLOOKUP(D8,'SINAPI-SERVIÇOS'!A:E,2,FALSE),"outro")))</f>
        <v>PEDREIRO</v>
      </c>
      <c r="F8" s="695" t="s">
        <v>20</v>
      </c>
      <c r="G8" s="694" t="s">
        <v>19</v>
      </c>
      <c r="H8" s="696">
        <v>2.0459999999999998</v>
      </c>
      <c r="I8" s="533">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5.12</v>
      </c>
      <c r="J8" s="533">
        <f t="shared" ref="J8:J15" si="0">ROUND(H8*I8,2)</f>
        <v>10.48</v>
      </c>
    </row>
    <row r="9" spans="1:13">
      <c r="A9" s="536"/>
      <c r="B9" s="553" t="s">
        <v>4185</v>
      </c>
      <c r="C9" s="540" t="s">
        <v>4049</v>
      </c>
      <c r="D9" s="692">
        <v>10121</v>
      </c>
      <c r="E9" s="333" t="str">
        <f>IF(B9="I",IF(C9="LABOR",VLOOKUP(D9,'LABOR-INSUMOS'!A:F,2,FALSE),IF(C9="SINAPI",VLOOKUP(D9,'SINAPI-INSUMOS'!A:E,2,FALSE),IF(C9="COTAÇÃO",VLOOKUP(D9,#REF!,2,FALSE)))),IF(C9="LABOR",VLOOKUP(D9,'LABOR-SERVIÇOS'!A:F,5,FALSE),IF(C9="SINAPI",VLOOKUP(D9,'SINAPI-SERVIÇOS'!A:E,2,FALSE),"outro")))</f>
        <v>FERREIRO</v>
      </c>
      <c r="F9" s="695" t="s">
        <v>20</v>
      </c>
      <c r="G9" s="694" t="s">
        <v>19</v>
      </c>
      <c r="H9" s="696">
        <v>2.3E-2</v>
      </c>
      <c r="I9" s="533">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5.12</v>
      </c>
      <c r="J9" s="533">
        <f t="shared" si="0"/>
        <v>0.12</v>
      </c>
    </row>
    <row r="10" spans="1:13">
      <c r="A10" s="536"/>
      <c r="B10" s="553" t="s">
        <v>4185</v>
      </c>
      <c r="C10" s="540" t="s">
        <v>4049</v>
      </c>
      <c r="D10" s="692">
        <v>10146</v>
      </c>
      <c r="E10" s="333" t="str">
        <f>IF(B10="I",IF(C10="LABOR",VLOOKUP(D10,'LABOR-INSUMOS'!A:F,2,FALSE),IF(C10="SINAPI",VLOOKUP(D10,'SINAPI-INSUMOS'!A:E,2,FALSE),IF(C10="COTAÇÃO",VLOOKUP(D10,#REF!,2,FALSE)))),IF(C10="LABOR",VLOOKUP(D10,'LABOR-SERVIÇOS'!A:F,5,FALSE),IF(C10="SINAPI",VLOOKUP(D10,'SINAPI-SERVIÇOS'!A:E,2,FALSE),"outro")))</f>
        <v>SERVENTE</v>
      </c>
      <c r="F10" s="695" t="s">
        <v>20</v>
      </c>
      <c r="G10" s="694" t="s">
        <v>19</v>
      </c>
      <c r="H10" s="696">
        <v>2.9754</v>
      </c>
      <c r="I10" s="533">
        <f>IF(B10="I",IF(F10="MO",IF(C10="LABOR",ROUND(VLOOKUP(D10,'LABOR-INSUMOS'!A:F,4,FALSE)/(1+'LABOR-INSUMOS'!$E$1),2),IF(C10="SINAPI",ROUND(VLOOKUP(D10,'SINAPI-INSUMOS'!A:E,5,FALSE)/(1+'SINAPI-INSUMOS'!$E$1),2),"outro")),IF(C10="LABOR",VLOOKUP(D10,'LABOR-INSUMOS'!A:F,4,FALSE),IF(C10="SINAPI",VLOOKUP(D10,'SINAPI-INSUMOS'!A:E,5,FALSE),IF(C10="COTAÇÃO",VLOOKUP(D10,#REF!,14,FALSE))))),IF(C10="SINAPI",IF(F10="MO",ROUND(VLOOKUP(D10,'SINAPI-SERVIÇOS'!A:D,4,FALSE)/(1+'SINAPI-SERVIÇOS'!$E$1),2),VLOOKUP(D10,'SINAPI-SERVIÇOS'!A:D,4,FALSE)),"outro"))</f>
        <v>3.76</v>
      </c>
      <c r="J10" s="533">
        <f t="shared" si="0"/>
        <v>11.19</v>
      </c>
    </row>
    <row r="11" spans="1:13">
      <c r="A11" s="536"/>
      <c r="B11" s="553" t="s">
        <v>4185</v>
      </c>
      <c r="C11" s="540" t="s">
        <v>4049</v>
      </c>
      <c r="D11" s="692">
        <v>10111</v>
      </c>
      <c r="E11" s="333" t="str">
        <f>IF(B11="I",IF(C11="LABOR",VLOOKUP(D11,'LABOR-INSUMOS'!A:F,2,FALSE),IF(C11="SINAPI",VLOOKUP(D11,'SINAPI-INSUMOS'!A:E,2,FALSE),IF(C11="COTAÇÃO",VLOOKUP(D11,#REF!,2,FALSE)))),IF(C11="LABOR",VLOOKUP(D11,'LABOR-SERVIÇOS'!A:F,5,FALSE),IF(C11="SINAPI",VLOOKUP(D11,'SINAPI-SERVIÇOS'!A:E,2,FALSE),"outro")))</f>
        <v>CARPINTEIRO</v>
      </c>
      <c r="F11" s="695" t="s">
        <v>20</v>
      </c>
      <c r="G11" s="694" t="s">
        <v>19</v>
      </c>
      <c r="H11" s="696">
        <v>4.5999999999999999E-2</v>
      </c>
      <c r="I11" s="533">
        <f>IF(B11="I",IF(F11="MO",IF(C11="LABOR",ROUND(VLOOKUP(D11,'LABOR-INSUMOS'!A:F,4,FALSE)/(1+'LABOR-INSUMOS'!$E$1),2),IF(C11="SINAPI",ROUND(VLOOKUP(D11,'SINAPI-INSUMOS'!A:E,5,FALSE)/(1+'SINAPI-INSUMOS'!$E$1),2),"outro")),IF(C11="LABOR",VLOOKUP(D11,'LABOR-INSUMOS'!A:F,4,FALSE),IF(C11="SINAPI",VLOOKUP(D11,'SINAPI-INSUMOS'!A:E,5,FALSE),IF(C11="COTAÇÃO",VLOOKUP(D11,#REF!,14,FALSE))))),IF(C11="SINAPI",IF(F11="MO",ROUND(VLOOKUP(D11,'SINAPI-SERVIÇOS'!A:D,4,FALSE)/(1+'SINAPI-SERVIÇOS'!$E$1),2),VLOOKUP(D11,'SINAPI-SERVIÇOS'!A:D,4,FALSE)),"outro"))</f>
        <v>5.12</v>
      </c>
      <c r="J11" s="533">
        <f t="shared" si="0"/>
        <v>0.24</v>
      </c>
    </row>
    <row r="12" spans="1:13">
      <c r="A12" s="536"/>
      <c r="B12" s="553" t="s">
        <v>4185</v>
      </c>
      <c r="C12" s="540" t="s">
        <v>4049</v>
      </c>
      <c r="D12" s="693">
        <v>20503</v>
      </c>
      <c r="E12" s="333" t="str">
        <f>IF(B12="I",IF(C12="LABOR",VLOOKUP(D12,'LABOR-INSUMOS'!A:F,2,FALSE),IF(C12="SINAPI",VLOOKUP(D12,'SINAPI-INSUMOS'!A:E,2,FALSE),IF(C12="COTAÇÃO",VLOOKUP(D12,#REF!,2,FALSE)))),IF(C12="LABOR",VLOOKUP(D12,'LABOR-SERVIÇOS'!A:F,5,FALSE),IF(C12="SINAPI",VLOOKUP(D12,'SINAPI-SERVIÇOS'!A:E,2,FALSE),"outro")))</f>
        <v>AREIA LAVADA MEDIA</v>
      </c>
      <c r="F12" s="695" t="s">
        <v>53</v>
      </c>
      <c r="G12" s="694" t="s">
        <v>52</v>
      </c>
      <c r="H12" s="696">
        <v>0.1208</v>
      </c>
      <c r="I12" s="533">
        <f>IF(B12="I",IF(F12="MO",IF(C12="LABOR",ROUND(VLOOKUP(D12,'LABOR-INSUMOS'!A:F,4,FALSE)/(1+'LABOR-INSUMOS'!$E$1),2),IF(C12="SINAPI",ROUND(VLOOKUP(D12,'SINAPI-INSUMOS'!A:E,5,FALSE)/(1+'SINAPI-INSUMOS'!$E$1),2),"outro")),IF(C12="LABOR",VLOOKUP(D12,'LABOR-INSUMOS'!A:F,4,FALSE),IF(C12="SINAPI",VLOOKUP(D12,'SINAPI-INSUMOS'!A:E,5,FALSE),IF(C12="COTAÇÃO",VLOOKUP(D12,#REF!,14,FALSE))))),IF(C12="SINAPI",IF(F12="MO",ROUND(VLOOKUP(D12,'SINAPI-SERVIÇOS'!A:D,4,FALSE)/(1+'SINAPI-SERVIÇOS'!$E$1),2),VLOOKUP(D12,'SINAPI-SERVIÇOS'!A:D,4,FALSE)),"outro"))</f>
        <v>48.27</v>
      </c>
      <c r="J12" s="533">
        <f t="shared" si="0"/>
        <v>5.83</v>
      </c>
    </row>
    <row r="13" spans="1:13">
      <c r="A13" s="536"/>
      <c r="B13" s="553" t="s">
        <v>4185</v>
      </c>
      <c r="C13" s="540" t="s">
        <v>4049</v>
      </c>
      <c r="D13" s="692">
        <v>20517</v>
      </c>
      <c r="E13" s="333" t="str">
        <f>IF(B13="I",IF(C13="LABOR",VLOOKUP(D13,'LABOR-INSUMOS'!A:F,2,FALSE),IF(C13="SINAPI",VLOOKUP(D13,'SINAPI-INSUMOS'!A:E,2,FALSE),IF(C13="COTAÇÃO",VLOOKUP(D13,#REF!,2,FALSE)))),IF(C13="LABOR",VLOOKUP(D13,'LABOR-SERVIÇOS'!A:F,5,FALSE),IF(C13="SINAPI",VLOOKUP(D13,'SINAPI-SERVIÇOS'!A:E,2,FALSE),"outro")))</f>
        <v>BRITA 1</v>
      </c>
      <c r="F13" s="695" t="s">
        <v>53</v>
      </c>
      <c r="G13" s="694" t="s">
        <v>52</v>
      </c>
      <c r="H13" s="696">
        <v>2.6800000000000001E-2</v>
      </c>
      <c r="I13" s="533">
        <f>IF(B13="I",IF(F13="MO",IF(C13="LABOR",ROUND(VLOOKUP(D13,'LABOR-INSUMOS'!A:F,4,FALSE)/(1+'LABOR-INSUMOS'!$E$1),2),IF(C13="SINAPI",ROUND(VLOOKUP(D13,'SINAPI-INSUMOS'!A:E,5,FALSE)/(1+'SINAPI-INSUMOS'!$E$1),2),"outro")),IF(C13="LABOR",VLOOKUP(D13,'LABOR-INSUMOS'!A:F,4,FALSE),IF(C13="SINAPI",VLOOKUP(D13,'SINAPI-INSUMOS'!A:E,5,FALSE),IF(C13="COTAÇÃO",VLOOKUP(D13,#REF!,14,FALSE))))),IF(C13="SINAPI",IF(F13="MO",ROUND(VLOOKUP(D13,'SINAPI-SERVIÇOS'!A:D,4,FALSE)/(1+'SINAPI-SERVIÇOS'!$E$1),2),VLOOKUP(D13,'SINAPI-SERVIÇOS'!A:D,4,FALSE)),"outro"))</f>
        <v>57.39</v>
      </c>
      <c r="J13" s="533">
        <f t="shared" si="0"/>
        <v>1.54</v>
      </c>
    </row>
    <row r="14" spans="1:13">
      <c r="A14" s="536"/>
      <c r="B14" s="553" t="s">
        <v>4185</v>
      </c>
      <c r="C14" s="540" t="s">
        <v>4049</v>
      </c>
      <c r="D14" s="692">
        <v>20518</v>
      </c>
      <c r="E14" s="333" t="str">
        <f>IF(B14="I",IF(C14="LABOR",VLOOKUP(D14,'LABOR-INSUMOS'!A:F,2,FALSE),IF(C14="SINAPI",VLOOKUP(D14,'SINAPI-INSUMOS'!A:E,2,FALSE),IF(C14="COTAÇÃO",VLOOKUP(D14,#REF!,2,FALSE)))),IF(C14="LABOR",VLOOKUP(D14,'LABOR-SERVIÇOS'!A:F,5,FALSE),IF(C14="SINAPI",VLOOKUP(D14,'SINAPI-SERVIÇOS'!A:E,2,FALSE),"outro")))</f>
        <v>BRITA 2</v>
      </c>
      <c r="F14" s="695" t="s">
        <v>53</v>
      </c>
      <c r="G14" s="694" t="s">
        <v>52</v>
      </c>
      <c r="H14" s="696">
        <v>8.0199999999999994E-2</v>
      </c>
      <c r="I14" s="533">
        <f>IF(B14="I",IF(F14="MO",IF(C14="LABOR",ROUND(VLOOKUP(D14,'LABOR-INSUMOS'!A:F,4,FALSE)/(1+'LABOR-INSUMOS'!$E$1),2),IF(C14="SINAPI",ROUND(VLOOKUP(D14,'SINAPI-INSUMOS'!A:E,5,FALSE)/(1+'SINAPI-INSUMOS'!$E$1),2),"outro")),IF(C14="LABOR",VLOOKUP(D14,'LABOR-INSUMOS'!A:F,4,FALSE),IF(C14="SINAPI",VLOOKUP(D14,'SINAPI-INSUMOS'!A:E,5,FALSE),IF(C14="COTAÇÃO",VLOOKUP(D14,#REF!,14,FALSE))))),IF(C14="SINAPI",IF(F14="MO",ROUND(VLOOKUP(D14,'SINAPI-SERVIÇOS'!A:D,4,FALSE)/(1+'SINAPI-SERVIÇOS'!$E$1),2),VLOOKUP(D14,'SINAPI-SERVIÇOS'!A:D,4,FALSE)),"outro"))</f>
        <v>57.39</v>
      </c>
      <c r="J14" s="533">
        <f t="shared" si="0"/>
        <v>4.5999999999999996</v>
      </c>
    </row>
    <row r="15" spans="1:13">
      <c r="A15" s="536"/>
      <c r="B15" s="553" t="s">
        <v>4185</v>
      </c>
      <c r="C15" s="540" t="s">
        <v>4049</v>
      </c>
      <c r="D15" s="692">
        <v>20508</v>
      </c>
      <c r="E15" s="333" t="str">
        <f>IF(B15="I",IF(C15="LABOR",VLOOKUP(D15,'LABOR-INSUMOS'!A:F,2,FALSE),IF(C15="SINAPI",VLOOKUP(D15,'SINAPI-INSUMOS'!A:E,2,FALSE),IF(C15="COTAÇÃO",VLOOKUP(D15,#REF!,2,FALSE)))),IF(C15="LABOR",VLOOKUP(D15,'LABOR-SERVIÇOS'!A:F,5,FALSE),IF(C15="SINAPI",VLOOKUP(D15,'SINAPI-SERVIÇOS'!A:E,2,FALSE),"outro")))</f>
        <v>CIMENTO CP III - 40</v>
      </c>
      <c r="F15" s="695" t="s">
        <v>53</v>
      </c>
      <c r="G15" s="694" t="s">
        <v>54</v>
      </c>
      <c r="H15" s="696">
        <v>32.64</v>
      </c>
      <c r="I15" s="533">
        <f>IF(B15="I",IF(F15="MO",IF(C15="LABOR",ROUND(VLOOKUP(D15,'LABOR-INSUMOS'!A:F,4,FALSE)/(1+'LABOR-INSUMOS'!$E$1),2),IF(C15="SINAPI",ROUND(VLOOKUP(D15,'SINAPI-INSUMOS'!A:E,5,FALSE)/(1+'SINAPI-INSUMOS'!$E$1),2),"outro")),IF(C15="LABOR",VLOOKUP(D15,'LABOR-INSUMOS'!A:F,4,FALSE),IF(C15="SINAPI",VLOOKUP(D15,'SINAPI-INSUMOS'!A:E,5,FALSE),IF(C15="COTAÇÃO",VLOOKUP(D15,#REF!,14,FALSE))))),IF(C15="SINAPI",IF(F15="MO",ROUND(VLOOKUP(D15,'SINAPI-SERVIÇOS'!A:D,4,FALSE)/(1+'SINAPI-SERVIÇOS'!$E$1),2),VLOOKUP(D15,'SINAPI-SERVIÇOS'!A:D,4,FALSE)),"outro"))</f>
        <v>0.4</v>
      </c>
      <c r="J15" s="533">
        <f t="shared" si="0"/>
        <v>13.06</v>
      </c>
    </row>
    <row r="16" spans="1:13">
      <c r="A16" s="537"/>
      <c r="B16" s="538"/>
      <c r="C16" s="516"/>
      <c r="D16" s="516"/>
      <c r="E16" s="517"/>
      <c r="F16" s="516"/>
      <c r="G16" s="517"/>
      <c r="H16" s="517"/>
      <c r="I16" s="517"/>
      <c r="J16" s="518"/>
    </row>
    <row r="17" spans="1:10" s="666" customFormat="1" ht="30">
      <c r="A17" s="682" t="str">
        <f>CONCATENATE($M$1,"-")</f>
        <v>INS-</v>
      </c>
      <c r="B17" s="686">
        <f>COUNTIF(B$1:B16,"&gt;0")+1</f>
        <v>2</v>
      </c>
      <c r="C17" s="670" t="s">
        <v>4070</v>
      </c>
      <c r="D17" s="670" t="s">
        <v>4059</v>
      </c>
      <c r="E17" s="690" t="s">
        <v>12823</v>
      </c>
      <c r="F17" s="671" t="s">
        <v>4052</v>
      </c>
      <c r="G17" s="672"/>
      <c r="H17" s="673"/>
      <c r="I17" s="674"/>
      <c r="J17" s="681">
        <f>((SUMIF(F19:F26,"MO",J19:J26)*(1+$G$3)+(SUM(J19:J26)-SUMIF(F19:F26,"MO",J19:J26)))*(1+$H$3))</f>
        <v>48.987194286800005</v>
      </c>
    </row>
    <row r="18" spans="1:10" s="665" customFormat="1">
      <c r="A18" s="687"/>
      <c r="B18" s="689" t="s">
        <v>0</v>
      </c>
      <c r="C18" s="675" t="s">
        <v>5</v>
      </c>
      <c r="D18" s="675" t="s">
        <v>6</v>
      </c>
      <c r="E18" s="675" t="s">
        <v>4050</v>
      </c>
      <c r="F18" s="675" t="s">
        <v>0</v>
      </c>
      <c r="G18" s="676" t="s">
        <v>1</v>
      </c>
      <c r="H18" s="676" t="s">
        <v>2</v>
      </c>
      <c r="I18" s="676" t="s">
        <v>3</v>
      </c>
      <c r="J18" s="675" t="s">
        <v>4</v>
      </c>
    </row>
    <row r="19" spans="1:10" s="665" customFormat="1">
      <c r="A19" s="683"/>
      <c r="B19" s="670" t="s">
        <v>4185</v>
      </c>
      <c r="C19" s="688" t="s">
        <v>4049</v>
      </c>
      <c r="D19" s="678">
        <v>10139</v>
      </c>
      <c r="E19" s="677" t="str">
        <f>IF(B19="I",IF(C19="LABOR",VLOOKUP(D19,'LABOR-INSUMOS'!A:F,2,FALSE),IF(C19="SINAPI",VLOOKUP(D19,'SINAPI-INSUMOS'!A:E,2,FALSE),IF(C19="COTAÇÃO",VLOOKUP(D19,#REF!,2,FALSE)))),IF(C19="LABOR",VLOOKUP(D19,'LABOR-SERVIÇOS'!A:F,5,FALSE),IF(C19="SINAPI",VLOOKUP(D19,'SINAPI-SERVIÇOS'!A:E,2,FALSE),"outro")))</f>
        <v>PEDREIRO</v>
      </c>
      <c r="F19" s="688" t="s">
        <v>20</v>
      </c>
      <c r="G19" s="678" t="str">
        <f>IF(B19="I",IF(C19="LABOR",VLOOKUP(D19,'LABOR-INSUMOS'!A:F,3,FALSE),IF(C19="SINAPI",VLOOKUP(D19,'SINAPI-INSUMOS'!A:E,3,FALSE),IF(C19="COTAÇÃO",VLOOKUP(D19,#REF!,3,FALSE)))),IF(C19="LABOR",VLOOKUP(D19,'LABOR-SERVIÇOS'!A:F,6,FALSE),IF(C19="SINAPI",VLOOKUP(D19,'SINAPI-SERVIÇOS'!A:E,3,FALSE),"outro")))</f>
        <v>H</v>
      </c>
      <c r="H19" s="679">
        <f>1.023*1</f>
        <v>1.0229999999999999</v>
      </c>
      <c r="I19" s="680">
        <f>IF(B19="I",IF(F19="MO",IF(C19="LABOR",ROUND(VLOOKUP(D19,'LABOR-INSUMOS'!A:F,4,FALSE)/(1+'LABOR-INSUMOS'!$E$1),2),IF(C19="SINAPI",ROUND(VLOOKUP(D19,'SINAPI-INSUMOS'!A:E,5,FALSE)/(1+'SINAPI-INSUMOS'!$E$1),2),"outro")),IF(C19="LABOR",VLOOKUP(D19,'LABOR-INSUMOS'!A:F,4,FALSE),IF(C19="SINAPI",VLOOKUP(D19,'SINAPI-INSUMOS'!A:E,5,FALSE),IF(C19="COTAÇÃO",VLOOKUP(D19,#REF!,14,FALSE))))),IF(C19="SINAPI",IF(F19="MO",ROUND(VLOOKUP(D19,'SINAPI-SERVIÇOS'!A:D,4,FALSE)/(1+'SINAPI-SERVIÇOS'!$E$1),2),VLOOKUP(D19,'SINAPI-SERVIÇOS'!A:D,4,FALSE)),"outro"))</f>
        <v>5.12</v>
      </c>
      <c r="J19" s="680">
        <f t="shared" ref="J19:J26" si="1">ROUND(H19*I19,2)</f>
        <v>5.24</v>
      </c>
    </row>
    <row r="20" spans="1:10" s="665" customFormat="1">
      <c r="A20" s="683"/>
      <c r="B20" s="670" t="s">
        <v>4185</v>
      </c>
      <c r="C20" s="688" t="s">
        <v>4049</v>
      </c>
      <c r="D20" s="678">
        <v>10121</v>
      </c>
      <c r="E20" s="677" t="str">
        <f>IF(B20="I",IF(C20="LABOR",VLOOKUP(D20,'LABOR-INSUMOS'!A:F,2,FALSE),IF(C20="SINAPI",VLOOKUP(D20,'SINAPI-INSUMOS'!A:E,2,FALSE),IF(C20="COTAÇÃO",VLOOKUP(D20,#REF!,2,FALSE)))),IF(C20="LABOR",VLOOKUP(D20,'LABOR-SERVIÇOS'!A:F,5,FALSE),IF(C20="SINAPI",VLOOKUP(D20,'SINAPI-SERVIÇOS'!A:E,2,FALSE),"outro")))</f>
        <v>FERREIRO</v>
      </c>
      <c r="F20" s="688" t="s">
        <v>20</v>
      </c>
      <c r="G20" s="678" t="str">
        <f>IF(B20="I",IF(C20="LABOR",VLOOKUP(D20,'LABOR-INSUMOS'!A:F,3,FALSE),IF(C20="SINAPI",VLOOKUP(D20,'SINAPI-INSUMOS'!A:E,3,FALSE),IF(C20="COTAÇÃO",VLOOKUP(D20,#REF!,3,FALSE)))),IF(C20="LABOR",VLOOKUP(D20,'LABOR-SERVIÇOS'!A:F,6,FALSE),IF(C20="SINAPI",VLOOKUP(D20,'SINAPI-SERVIÇOS'!A:E,3,FALSE),"outro")))</f>
        <v>H</v>
      </c>
      <c r="H20" s="679">
        <f>0.0115*1</f>
        <v>1.15E-2</v>
      </c>
      <c r="I20" s="680">
        <f>IF(B20="I",IF(F20="MO",IF(C20="LABOR",ROUND(VLOOKUP(D20,'LABOR-INSUMOS'!A:F,4,FALSE)/(1+'LABOR-INSUMOS'!$E$1),2),IF(C20="SINAPI",ROUND(VLOOKUP(D20,'SINAPI-INSUMOS'!A:E,5,FALSE)/(1+'SINAPI-INSUMOS'!$E$1),2),"outro")),IF(C20="LABOR",VLOOKUP(D20,'LABOR-INSUMOS'!A:F,4,FALSE),IF(C20="SINAPI",VLOOKUP(D20,'SINAPI-INSUMOS'!A:E,5,FALSE),IF(C20="COTAÇÃO",VLOOKUP(D20,#REF!,14,FALSE))))),IF(C20="SINAPI",IF(F20="MO",ROUND(VLOOKUP(D20,'SINAPI-SERVIÇOS'!A:D,4,FALSE)/(1+'SINAPI-SERVIÇOS'!$E$1),2),VLOOKUP(D20,'SINAPI-SERVIÇOS'!A:D,4,FALSE)),"outro"))</f>
        <v>5.12</v>
      </c>
      <c r="J20" s="680">
        <f t="shared" si="1"/>
        <v>0.06</v>
      </c>
    </row>
    <row r="21" spans="1:10" s="665" customFormat="1">
      <c r="A21" s="683"/>
      <c r="B21" s="670" t="s">
        <v>4185</v>
      </c>
      <c r="C21" s="688" t="s">
        <v>4049</v>
      </c>
      <c r="D21" s="678">
        <v>10146</v>
      </c>
      <c r="E21" s="677" t="str">
        <f>IF(B21="I",IF(C21="LABOR",VLOOKUP(D21,'LABOR-INSUMOS'!A:F,2,FALSE),IF(C21="SINAPI",VLOOKUP(D21,'SINAPI-INSUMOS'!A:E,2,FALSE),IF(C21="COTAÇÃO",VLOOKUP(D21,#REF!,2,FALSE)))),IF(C21="LABOR",VLOOKUP(D21,'LABOR-SERVIÇOS'!A:F,5,FALSE),IF(C21="SINAPI",VLOOKUP(D21,'SINAPI-SERVIÇOS'!A:E,2,FALSE),"outro")))</f>
        <v>SERVENTE</v>
      </c>
      <c r="F21" s="688" t="s">
        <v>20</v>
      </c>
      <c r="G21" s="678" t="str">
        <f>IF(B21="I",IF(C21="LABOR",VLOOKUP(D21,'LABOR-INSUMOS'!A:F,3,FALSE),IF(C21="SINAPI",VLOOKUP(D21,'SINAPI-INSUMOS'!A:E,3,FALSE),IF(C21="COTAÇÃO",VLOOKUP(D21,#REF!,3,FALSE)))),IF(C21="LABOR",VLOOKUP(D21,'LABOR-SERVIÇOS'!A:F,6,FALSE),IF(C21="SINAPI",VLOOKUP(D21,'SINAPI-SERVIÇOS'!A:E,3,FALSE),"outro")))</f>
        <v>H</v>
      </c>
      <c r="H21" s="679">
        <f>1.4877*1</f>
        <v>1.4877</v>
      </c>
      <c r="I21" s="680">
        <f>IF(B21="I",IF(F21="MO",IF(C21="LABOR",ROUND(VLOOKUP(D21,'LABOR-INSUMOS'!A:F,4,FALSE)/(1+'LABOR-INSUMOS'!$E$1),2),IF(C21="SINAPI",ROUND(VLOOKUP(D21,'SINAPI-INSUMOS'!A:E,5,FALSE)/(1+'SINAPI-INSUMOS'!$E$1),2),"outro")),IF(C21="LABOR",VLOOKUP(D21,'LABOR-INSUMOS'!A:F,4,FALSE),IF(C21="SINAPI",VLOOKUP(D21,'SINAPI-INSUMOS'!A:E,5,FALSE),IF(C21="COTAÇÃO",VLOOKUP(D21,#REF!,14,FALSE))))),IF(C21="SINAPI",IF(F21="MO",ROUND(VLOOKUP(D21,'SINAPI-SERVIÇOS'!A:D,4,FALSE)/(1+'SINAPI-SERVIÇOS'!$E$1),2),VLOOKUP(D21,'SINAPI-SERVIÇOS'!A:D,4,FALSE)),"outro"))</f>
        <v>3.76</v>
      </c>
      <c r="J21" s="680">
        <f t="shared" si="1"/>
        <v>5.59</v>
      </c>
    </row>
    <row r="22" spans="1:10" s="665" customFormat="1">
      <c r="A22" s="683"/>
      <c r="B22" s="670" t="s">
        <v>4185</v>
      </c>
      <c r="C22" s="688" t="s">
        <v>4049</v>
      </c>
      <c r="D22" s="678">
        <v>10111</v>
      </c>
      <c r="E22" s="677" t="str">
        <f>IF(B22="I",IF(C22="LABOR",VLOOKUP(D22,'LABOR-INSUMOS'!A:F,2,FALSE),IF(C22="SINAPI",VLOOKUP(D22,'SINAPI-INSUMOS'!A:E,2,FALSE),IF(C22="COTAÇÃO",VLOOKUP(D22,#REF!,2,FALSE)))),IF(C22="LABOR",VLOOKUP(D22,'LABOR-SERVIÇOS'!A:F,5,FALSE),IF(C22="SINAPI",VLOOKUP(D22,'SINAPI-SERVIÇOS'!A:E,2,FALSE),"outro")))</f>
        <v>CARPINTEIRO</v>
      </c>
      <c r="F22" s="688" t="s">
        <v>20</v>
      </c>
      <c r="G22" s="678" t="str">
        <f>IF(B22="I",IF(C22="LABOR",VLOOKUP(D22,'LABOR-INSUMOS'!A:F,3,FALSE),IF(C22="SINAPI",VLOOKUP(D22,'SINAPI-INSUMOS'!A:E,3,FALSE),IF(C22="COTAÇÃO",VLOOKUP(D22,#REF!,3,FALSE)))),IF(C22="LABOR",VLOOKUP(D22,'LABOR-SERVIÇOS'!A:F,6,FALSE),IF(C22="SINAPI",VLOOKUP(D22,'SINAPI-SERVIÇOS'!A:E,3,FALSE),"outro")))</f>
        <v>H</v>
      </c>
      <c r="H22" s="679">
        <f>0.023*1</f>
        <v>2.3E-2</v>
      </c>
      <c r="I22" s="680">
        <f>IF(B22="I",IF(F22="MO",IF(C22="LABOR",ROUND(VLOOKUP(D22,'LABOR-INSUMOS'!A:F,4,FALSE)/(1+'LABOR-INSUMOS'!$E$1),2),IF(C22="SINAPI",ROUND(VLOOKUP(D22,'SINAPI-INSUMOS'!A:E,5,FALSE)/(1+'SINAPI-INSUMOS'!$E$1),2),"outro")),IF(C22="LABOR",VLOOKUP(D22,'LABOR-INSUMOS'!A:F,4,FALSE),IF(C22="SINAPI",VLOOKUP(D22,'SINAPI-INSUMOS'!A:E,5,FALSE),IF(C22="COTAÇÃO",VLOOKUP(D22,#REF!,14,FALSE))))),IF(C22="SINAPI",IF(F22="MO",ROUND(VLOOKUP(D22,'SINAPI-SERVIÇOS'!A:D,4,FALSE)/(1+'SINAPI-SERVIÇOS'!$E$1),2),VLOOKUP(D22,'SINAPI-SERVIÇOS'!A:D,4,FALSE)),"outro"))</f>
        <v>5.12</v>
      </c>
      <c r="J22" s="680">
        <f t="shared" si="1"/>
        <v>0.12</v>
      </c>
    </row>
    <row r="23" spans="1:10" s="665" customFormat="1">
      <c r="A23" s="683"/>
      <c r="B23" s="670" t="s">
        <v>4185</v>
      </c>
      <c r="C23" s="688" t="s">
        <v>4049</v>
      </c>
      <c r="D23" s="693">
        <v>20503</v>
      </c>
      <c r="E23" s="677" t="str">
        <f>IF(B23="I",IF(C23="LABOR",VLOOKUP(D23,'LABOR-INSUMOS'!A:F,2,FALSE),IF(C23="SINAPI",VLOOKUP(D23,'SINAPI-INSUMOS'!A:E,2,FALSE),IF(C23="COTAÇÃO",VLOOKUP(D23,#REF!,2,FALSE)))),IF(C23="LABOR",VLOOKUP(D23,'LABOR-SERVIÇOS'!A:F,5,FALSE),IF(C23="SINAPI",VLOOKUP(D23,'SINAPI-SERVIÇOS'!A:E,2,FALSE),"outro")))</f>
        <v>AREIA LAVADA MEDIA</v>
      </c>
      <c r="F23" s="688" t="s">
        <v>53</v>
      </c>
      <c r="G23" s="678" t="str">
        <f>IF(B23="I",IF(C23="LABOR",VLOOKUP(D23,'LABOR-INSUMOS'!A:F,3,FALSE),IF(C23="SINAPI",VLOOKUP(D23,'SINAPI-INSUMOS'!A:E,3,FALSE),IF(C23="COTAÇÃO",VLOOKUP(D23,#REF!,3,FALSE)))),IF(C23="LABOR",VLOOKUP(D23,'LABOR-SERVIÇOS'!A:F,6,FALSE),IF(C23="SINAPI",VLOOKUP(D23,'SINAPI-SERVIÇOS'!A:E,3,FALSE),"outro")))</f>
        <v>M3</v>
      </c>
      <c r="H23" s="679">
        <f>0.0604*1</f>
        <v>6.0400000000000002E-2</v>
      </c>
      <c r="I23" s="680">
        <f>IF(B23="I",IF(F23="MO",IF(C23="LABOR",ROUND(VLOOKUP(D23,'LABOR-INSUMOS'!A:F,4,FALSE)/(1+'LABOR-INSUMOS'!$E$1),2),IF(C23="SINAPI",ROUND(VLOOKUP(D23,'SINAPI-INSUMOS'!A:E,5,FALSE)/(1+'SINAPI-INSUMOS'!$E$1),2),"outro")),IF(C23="LABOR",VLOOKUP(D23,'LABOR-INSUMOS'!A:F,4,FALSE),IF(C23="SINAPI",VLOOKUP(D23,'SINAPI-INSUMOS'!A:E,5,FALSE),IF(C23="COTAÇÃO",VLOOKUP(D23,#REF!,14,FALSE))))),IF(C23="SINAPI",IF(F23="MO",ROUND(VLOOKUP(D23,'SINAPI-SERVIÇOS'!A:D,4,FALSE)/(1+'SINAPI-SERVIÇOS'!$E$1),2),VLOOKUP(D23,'SINAPI-SERVIÇOS'!A:D,4,FALSE)),"outro"))</f>
        <v>48.27</v>
      </c>
      <c r="J23" s="680">
        <f t="shared" si="1"/>
        <v>2.92</v>
      </c>
    </row>
    <row r="24" spans="1:10" s="665" customFormat="1">
      <c r="A24" s="683"/>
      <c r="B24" s="670" t="s">
        <v>4185</v>
      </c>
      <c r="C24" s="688" t="s">
        <v>4049</v>
      </c>
      <c r="D24" s="678">
        <v>20517</v>
      </c>
      <c r="E24" s="677" t="str">
        <f>IF(B24="I",IF(C24="LABOR",VLOOKUP(D24,'LABOR-INSUMOS'!A:F,2,FALSE),IF(C24="SINAPI",VLOOKUP(D24,'SINAPI-INSUMOS'!A:E,2,FALSE),IF(C24="COTAÇÃO",VLOOKUP(D24,#REF!,2,FALSE)))),IF(C24="LABOR",VLOOKUP(D24,'LABOR-SERVIÇOS'!A:F,5,FALSE),IF(C24="SINAPI",VLOOKUP(D24,'SINAPI-SERVIÇOS'!A:E,2,FALSE),"outro")))</f>
        <v>BRITA 1</v>
      </c>
      <c r="F24" s="688" t="s">
        <v>53</v>
      </c>
      <c r="G24" s="678" t="str">
        <f>IF(B24="I",IF(C24="LABOR",VLOOKUP(D24,'LABOR-INSUMOS'!A:F,3,FALSE),IF(C24="SINAPI",VLOOKUP(D24,'SINAPI-INSUMOS'!A:E,3,FALSE),IF(C24="COTAÇÃO",VLOOKUP(D24,#REF!,3,FALSE)))),IF(C24="LABOR",VLOOKUP(D24,'LABOR-SERVIÇOS'!A:F,6,FALSE),IF(C24="SINAPI",VLOOKUP(D24,'SINAPI-SERVIÇOS'!A:E,3,FALSE),"outro")))</f>
        <v>M3</v>
      </c>
      <c r="H24" s="679">
        <f>0.0134*1</f>
        <v>1.34E-2</v>
      </c>
      <c r="I24" s="680">
        <f>IF(B24="I",IF(F24="MO",IF(C24="LABOR",ROUND(VLOOKUP(D24,'LABOR-INSUMOS'!A:F,4,FALSE)/(1+'LABOR-INSUMOS'!$E$1),2),IF(C24="SINAPI",ROUND(VLOOKUP(D24,'SINAPI-INSUMOS'!A:E,5,FALSE)/(1+'SINAPI-INSUMOS'!$E$1),2),"outro")),IF(C24="LABOR",VLOOKUP(D24,'LABOR-INSUMOS'!A:F,4,FALSE),IF(C24="SINAPI",VLOOKUP(D24,'SINAPI-INSUMOS'!A:E,5,FALSE),IF(C24="COTAÇÃO",VLOOKUP(D24,#REF!,14,FALSE))))),IF(C24="SINAPI",IF(F24="MO",ROUND(VLOOKUP(D24,'SINAPI-SERVIÇOS'!A:D,4,FALSE)/(1+'SINAPI-SERVIÇOS'!$E$1),2),VLOOKUP(D24,'SINAPI-SERVIÇOS'!A:D,4,FALSE)),"outro"))</f>
        <v>57.39</v>
      </c>
      <c r="J24" s="680">
        <f t="shared" si="1"/>
        <v>0.77</v>
      </c>
    </row>
    <row r="25" spans="1:10" s="665" customFormat="1">
      <c r="A25" s="683"/>
      <c r="B25" s="670" t="s">
        <v>4185</v>
      </c>
      <c r="C25" s="688" t="s">
        <v>4049</v>
      </c>
      <c r="D25" s="678">
        <v>20518</v>
      </c>
      <c r="E25" s="677" t="str">
        <f>IF(B25="I",IF(C25="LABOR",VLOOKUP(D25,'LABOR-INSUMOS'!A:F,2,FALSE),IF(C25="SINAPI",VLOOKUP(D25,'SINAPI-INSUMOS'!A:E,2,FALSE),IF(C25="COTAÇÃO",VLOOKUP(D25,#REF!,2,FALSE)))),IF(C25="LABOR",VLOOKUP(D25,'LABOR-SERVIÇOS'!A:F,5,FALSE),IF(C25="SINAPI",VLOOKUP(D25,'SINAPI-SERVIÇOS'!A:E,2,FALSE),"outro")))</f>
        <v>BRITA 2</v>
      </c>
      <c r="F25" s="688" t="s">
        <v>53</v>
      </c>
      <c r="G25" s="678" t="str">
        <f>IF(B25="I",IF(C25="LABOR",VLOOKUP(D25,'LABOR-INSUMOS'!A:F,3,FALSE),IF(C25="SINAPI",VLOOKUP(D25,'SINAPI-INSUMOS'!A:E,3,FALSE),IF(C25="COTAÇÃO",VLOOKUP(D25,#REF!,3,FALSE)))),IF(C25="LABOR",VLOOKUP(D25,'LABOR-SERVIÇOS'!A:F,6,FALSE),IF(C25="SINAPI",VLOOKUP(D25,'SINAPI-SERVIÇOS'!A:E,3,FALSE),"outro")))</f>
        <v>M3</v>
      </c>
      <c r="H25" s="679">
        <f>0.0401*1</f>
        <v>4.0099999999999997E-2</v>
      </c>
      <c r="I25" s="680">
        <f>IF(B25="I",IF(F25="MO",IF(C25="LABOR",ROUND(VLOOKUP(D25,'LABOR-INSUMOS'!A:F,4,FALSE)/(1+'LABOR-INSUMOS'!$E$1),2),IF(C25="SINAPI",ROUND(VLOOKUP(D25,'SINAPI-INSUMOS'!A:E,5,FALSE)/(1+'SINAPI-INSUMOS'!$E$1),2),"outro")),IF(C25="LABOR",VLOOKUP(D25,'LABOR-INSUMOS'!A:F,4,FALSE),IF(C25="SINAPI",VLOOKUP(D25,'SINAPI-INSUMOS'!A:E,5,FALSE),IF(C25="COTAÇÃO",VLOOKUP(D25,#REF!,14,FALSE))))),IF(C25="SINAPI",IF(F25="MO",ROUND(VLOOKUP(D25,'SINAPI-SERVIÇOS'!A:D,4,FALSE)/(1+'SINAPI-SERVIÇOS'!$E$1),2),VLOOKUP(D25,'SINAPI-SERVIÇOS'!A:D,4,FALSE)),"outro"))</f>
        <v>57.39</v>
      </c>
      <c r="J25" s="680">
        <f t="shared" si="1"/>
        <v>2.2999999999999998</v>
      </c>
    </row>
    <row r="26" spans="1:10" s="665" customFormat="1">
      <c r="A26" s="683"/>
      <c r="B26" s="670" t="s">
        <v>4185</v>
      </c>
      <c r="C26" s="688" t="s">
        <v>4049</v>
      </c>
      <c r="D26" s="678">
        <v>20508</v>
      </c>
      <c r="E26" s="677" t="str">
        <f>IF(B26="I",IF(C26="LABOR",VLOOKUP(D26,'LABOR-INSUMOS'!A:F,2,FALSE),IF(C26="SINAPI",VLOOKUP(D26,'SINAPI-INSUMOS'!A:E,2,FALSE),IF(C26="COTAÇÃO",VLOOKUP(D26,#REF!,2,FALSE)))),IF(C26="LABOR",VLOOKUP(D26,'LABOR-SERVIÇOS'!A:F,5,FALSE),IF(C26="SINAPI",VLOOKUP(D26,'SINAPI-SERVIÇOS'!A:E,2,FALSE),"outro")))</f>
        <v>CIMENTO CP III - 40</v>
      </c>
      <c r="F26" s="688" t="s">
        <v>53</v>
      </c>
      <c r="G26" s="678" t="str">
        <f>IF(B26="I",IF(C26="LABOR",VLOOKUP(D26,'LABOR-INSUMOS'!A:F,3,FALSE),IF(C26="SINAPI",VLOOKUP(D26,'SINAPI-INSUMOS'!A:E,3,FALSE),IF(C26="COTAÇÃO",VLOOKUP(D26,#REF!,3,FALSE)))),IF(C26="LABOR",VLOOKUP(D26,'LABOR-SERVIÇOS'!A:F,6,FALSE),IF(C26="SINAPI",VLOOKUP(D26,'SINAPI-SERVIÇOS'!A:E,3,FALSE),"outro")))</f>
        <v>KG</v>
      </c>
      <c r="H26" s="679">
        <f>16.32*1</f>
        <v>16.32</v>
      </c>
      <c r="I26" s="680">
        <f>IF(B26="I",IF(F26="MO",IF(C26="LABOR",ROUND(VLOOKUP(D26,'LABOR-INSUMOS'!A:F,4,FALSE)/(1+'LABOR-INSUMOS'!$E$1),2),IF(C26="SINAPI",ROUND(VLOOKUP(D26,'SINAPI-INSUMOS'!A:E,5,FALSE)/(1+'SINAPI-INSUMOS'!$E$1),2),"outro")),IF(C26="LABOR",VLOOKUP(D26,'LABOR-INSUMOS'!A:F,4,FALSE),IF(C26="SINAPI",VLOOKUP(D26,'SINAPI-INSUMOS'!A:E,5,FALSE),IF(C26="COTAÇÃO",VLOOKUP(D26,#REF!,14,FALSE))))),IF(C26="SINAPI",IF(F26="MO",ROUND(VLOOKUP(D26,'SINAPI-SERVIÇOS'!A:D,4,FALSE)/(1+'SINAPI-SERVIÇOS'!$E$1),2),VLOOKUP(D26,'SINAPI-SERVIÇOS'!A:D,4,FALSE)),"outro"))</f>
        <v>0.4</v>
      </c>
      <c r="J26" s="680">
        <f t="shared" si="1"/>
        <v>6.53</v>
      </c>
    </row>
    <row r="27" spans="1:10" s="665" customFormat="1">
      <c r="A27" s="684"/>
      <c r="B27" s="685"/>
      <c r="C27" s="667"/>
      <c r="D27" s="667"/>
      <c r="E27" s="668"/>
      <c r="F27" s="667"/>
      <c r="G27" s="668"/>
      <c r="H27" s="668"/>
      <c r="I27" s="668"/>
      <c r="J27" s="669"/>
    </row>
    <row r="28" spans="1:10" ht="25.5">
      <c r="A28" s="799" t="s">
        <v>7</v>
      </c>
      <c r="B28" s="799"/>
      <c r="C28" s="799" t="s">
        <v>8</v>
      </c>
      <c r="D28" s="799"/>
      <c r="E28" s="541" t="s">
        <v>9</v>
      </c>
      <c r="F28" s="519" t="s">
        <v>1</v>
      </c>
      <c r="G28" s="520"/>
      <c r="H28" s="521"/>
      <c r="I28" s="522"/>
      <c r="J28" s="523" t="s">
        <v>4071</v>
      </c>
    </row>
    <row r="29" spans="1:10" s="515" customFormat="1" ht="40.5" customHeight="1">
      <c r="A29" s="535" t="str">
        <f>CONCATENATE($M$1,"-")</f>
        <v>INS-</v>
      </c>
      <c r="B29" s="556">
        <f>COUNTIF(B$1:B28,"&gt;0")+1</f>
        <v>3</v>
      </c>
      <c r="C29" s="553" t="s">
        <v>4070</v>
      </c>
      <c r="D29" s="553" t="s">
        <v>4059</v>
      </c>
      <c r="E29" s="555" t="s">
        <v>12824</v>
      </c>
      <c r="F29" s="547" t="s">
        <v>4052</v>
      </c>
      <c r="G29" s="526"/>
      <c r="H29" s="527"/>
      <c r="I29" s="528"/>
      <c r="J29" s="534">
        <f>((SUMIF(F31:F38,"MO",J31:J38)*(1+$G$3)+(SUM(J31:J38)-SUMIF(F31:F38,"MO",J31:J38)))*(1+$H$3))</f>
        <v>48.987194286800005</v>
      </c>
    </row>
    <row r="30" spans="1:10">
      <c r="A30" s="539"/>
      <c r="B30" s="542" t="s">
        <v>0</v>
      </c>
      <c r="C30" s="529" t="s">
        <v>5</v>
      </c>
      <c r="D30" s="529" t="s">
        <v>6</v>
      </c>
      <c r="E30" s="529" t="s">
        <v>4050</v>
      </c>
      <c r="F30" s="529" t="s">
        <v>0</v>
      </c>
      <c r="G30" s="530" t="s">
        <v>1</v>
      </c>
      <c r="H30" s="530" t="s">
        <v>2</v>
      </c>
      <c r="I30" s="530" t="s">
        <v>3</v>
      </c>
      <c r="J30" s="529" t="s">
        <v>4</v>
      </c>
    </row>
    <row r="31" spans="1:10">
      <c r="A31" s="536"/>
      <c r="B31" s="553" t="s">
        <v>4185</v>
      </c>
      <c r="C31" s="540" t="s">
        <v>4049</v>
      </c>
      <c r="D31" s="531">
        <v>10139</v>
      </c>
      <c r="E31" s="333" t="str">
        <f>IF(B31="I",IF(C31="LABOR",VLOOKUP(D31,'LABOR-INSUMOS'!A:F,2,FALSE),IF(C31="SINAPI",VLOOKUP(D31,'SINAPI-INSUMOS'!A:E,2,FALSE),IF(C31="COTAÇÃO",VLOOKUP(D31,#REF!,2,FALSE)))),IF(C31="LABOR",VLOOKUP(D31,'LABOR-SERVIÇOS'!A:F,5,FALSE),IF(C31="SINAPI",VLOOKUP(D31,'SINAPI-SERVIÇOS'!A:E,2,FALSE),"outro")))</f>
        <v>PEDREIRO</v>
      </c>
      <c r="F31" s="540" t="s">
        <v>20</v>
      </c>
      <c r="G31" s="531" t="str">
        <f>IF(B31="I",IF(C31="LABOR",VLOOKUP(D31,'LABOR-INSUMOS'!A:F,3,FALSE),IF(C31="SINAPI",VLOOKUP(D31,'SINAPI-INSUMOS'!A:E,3,FALSE),IF(C31="COTAÇÃO",VLOOKUP(D31,#REF!,3,FALSE)))),IF(C31="LABOR",VLOOKUP(D31,'LABOR-SERVIÇOS'!A:F,6,FALSE),IF(C31="SINAPI",VLOOKUP(D31,'SINAPI-SERVIÇOS'!A:E,3,FALSE),"outro")))</f>
        <v>H</v>
      </c>
      <c r="H31" s="532">
        <f>1.023*1</f>
        <v>1.0229999999999999</v>
      </c>
      <c r="I31" s="533">
        <f>IF(B31="I",IF(F31="MO",IF(C31="LABOR",ROUND(VLOOKUP(D31,'LABOR-INSUMOS'!A:F,4,FALSE)/(1+'LABOR-INSUMOS'!$E$1),2),IF(C31="SINAPI",ROUND(VLOOKUP(D31,'SINAPI-INSUMOS'!A:E,5,FALSE)/(1+'SINAPI-INSUMOS'!$E$1),2),"outro")),IF(C31="LABOR",VLOOKUP(D31,'LABOR-INSUMOS'!A:F,4,FALSE),IF(C31="SINAPI",VLOOKUP(D31,'SINAPI-INSUMOS'!A:E,5,FALSE),IF(C31="COTAÇÃO",VLOOKUP(D31,#REF!,14,FALSE))))),IF(C31="SINAPI",IF(F31="MO",ROUND(VLOOKUP(D31,'SINAPI-SERVIÇOS'!A:D,4,FALSE)/(1+'SINAPI-SERVIÇOS'!$E$1),2),VLOOKUP(D31,'SINAPI-SERVIÇOS'!A:D,4,FALSE)),"outro"))</f>
        <v>5.12</v>
      </c>
      <c r="J31" s="533">
        <f t="shared" ref="J31:J38" si="2">ROUND(H31*I31,2)</f>
        <v>5.24</v>
      </c>
    </row>
    <row r="32" spans="1:10">
      <c r="A32" s="536"/>
      <c r="B32" s="553" t="s">
        <v>4185</v>
      </c>
      <c r="C32" s="540" t="s">
        <v>4049</v>
      </c>
      <c r="D32" s="694">
        <v>10121</v>
      </c>
      <c r="E32" s="333" t="str">
        <f>IF(B32="I",IF(C32="LABOR",VLOOKUP(D32,'LABOR-INSUMOS'!A:F,2,FALSE),IF(C32="SINAPI",VLOOKUP(D32,'SINAPI-INSUMOS'!A:E,2,FALSE),IF(C32="COTAÇÃO",VLOOKUP(D32,#REF!,2,FALSE)))),IF(C32="LABOR",VLOOKUP(D32,'LABOR-SERVIÇOS'!A:F,5,FALSE),IF(C32="SINAPI",VLOOKUP(D32,'SINAPI-SERVIÇOS'!A:E,2,FALSE),"outro")))</f>
        <v>FERREIRO</v>
      </c>
      <c r="F32" s="540" t="s">
        <v>20</v>
      </c>
      <c r="G32" s="531" t="str">
        <f>IF(B32="I",IF(C32="LABOR",VLOOKUP(D32,'LABOR-INSUMOS'!A:F,3,FALSE),IF(C32="SINAPI",VLOOKUP(D32,'SINAPI-INSUMOS'!A:E,3,FALSE),IF(C32="COTAÇÃO",VLOOKUP(D32,#REF!,3,FALSE)))),IF(C32="LABOR",VLOOKUP(D32,'LABOR-SERVIÇOS'!A:F,6,FALSE),IF(C32="SINAPI",VLOOKUP(D32,'SINAPI-SERVIÇOS'!A:E,3,FALSE),"outro")))</f>
        <v>H</v>
      </c>
      <c r="H32" s="532">
        <f>0.0115*1</f>
        <v>1.15E-2</v>
      </c>
      <c r="I32" s="533">
        <f>IF(B32="I",IF(F32="MO",IF(C32="LABOR",ROUND(VLOOKUP(D32,'LABOR-INSUMOS'!A:F,4,FALSE)/(1+'LABOR-INSUMOS'!$E$1),2),IF(C32="SINAPI",ROUND(VLOOKUP(D32,'SINAPI-INSUMOS'!A:E,5,FALSE)/(1+'SINAPI-INSUMOS'!$E$1),2),"outro")),IF(C32="LABOR",VLOOKUP(D32,'LABOR-INSUMOS'!A:F,4,FALSE),IF(C32="SINAPI",VLOOKUP(D32,'SINAPI-INSUMOS'!A:E,5,FALSE),IF(C32="COTAÇÃO",VLOOKUP(D32,#REF!,14,FALSE))))),IF(C32="SINAPI",IF(F32="MO",ROUND(VLOOKUP(D32,'SINAPI-SERVIÇOS'!A:D,4,FALSE)/(1+'SINAPI-SERVIÇOS'!$E$1),2),VLOOKUP(D32,'SINAPI-SERVIÇOS'!A:D,4,FALSE)),"outro"))</f>
        <v>5.12</v>
      </c>
      <c r="J32" s="533">
        <f t="shared" si="2"/>
        <v>0.06</v>
      </c>
    </row>
    <row r="33" spans="1:10">
      <c r="A33" s="536"/>
      <c r="B33" s="553" t="s">
        <v>4185</v>
      </c>
      <c r="C33" s="540" t="s">
        <v>4049</v>
      </c>
      <c r="D33" s="531">
        <v>10146</v>
      </c>
      <c r="E33" s="333" t="str">
        <f>IF(B33="I",IF(C33="LABOR",VLOOKUP(D33,'LABOR-INSUMOS'!A:F,2,FALSE),IF(C33="SINAPI",VLOOKUP(D33,'SINAPI-INSUMOS'!A:E,2,FALSE),IF(C33="COTAÇÃO",VLOOKUP(D33,#REF!,2,FALSE)))),IF(C33="LABOR",VLOOKUP(D33,'LABOR-SERVIÇOS'!A:F,5,FALSE),IF(C33="SINAPI",VLOOKUP(D33,'SINAPI-SERVIÇOS'!A:E,2,FALSE),"outro")))</f>
        <v>SERVENTE</v>
      </c>
      <c r="F33" s="540" t="s">
        <v>20</v>
      </c>
      <c r="G33" s="531" t="str">
        <f>IF(B33="I",IF(C33="LABOR",VLOOKUP(D33,'LABOR-INSUMOS'!A:F,3,FALSE),IF(C33="SINAPI",VLOOKUP(D33,'SINAPI-INSUMOS'!A:E,3,FALSE),IF(C33="COTAÇÃO",VLOOKUP(D33,#REF!,3,FALSE)))),IF(C33="LABOR",VLOOKUP(D33,'LABOR-SERVIÇOS'!A:F,6,FALSE),IF(C33="SINAPI",VLOOKUP(D33,'SINAPI-SERVIÇOS'!A:E,3,FALSE),"outro")))</f>
        <v>H</v>
      </c>
      <c r="H33" s="532">
        <f>1.4877*1</f>
        <v>1.4877</v>
      </c>
      <c r="I33" s="533">
        <f>IF(B33="I",IF(F33="MO",IF(C33="LABOR",ROUND(VLOOKUP(D33,'LABOR-INSUMOS'!A:F,4,FALSE)/(1+'LABOR-INSUMOS'!$E$1),2),IF(C33="SINAPI",ROUND(VLOOKUP(D33,'SINAPI-INSUMOS'!A:E,5,FALSE)/(1+'SINAPI-INSUMOS'!$E$1),2),"outro")),IF(C33="LABOR",VLOOKUP(D33,'LABOR-INSUMOS'!A:F,4,FALSE),IF(C33="SINAPI",VLOOKUP(D33,'SINAPI-INSUMOS'!A:E,5,FALSE),IF(C33="COTAÇÃO",VLOOKUP(D33,#REF!,14,FALSE))))),IF(C33="SINAPI",IF(F33="MO",ROUND(VLOOKUP(D33,'SINAPI-SERVIÇOS'!A:D,4,FALSE)/(1+'SINAPI-SERVIÇOS'!$E$1),2),VLOOKUP(D33,'SINAPI-SERVIÇOS'!A:D,4,FALSE)),"outro"))</f>
        <v>3.76</v>
      </c>
      <c r="J33" s="533">
        <f t="shared" si="2"/>
        <v>5.59</v>
      </c>
    </row>
    <row r="34" spans="1:10">
      <c r="A34" s="536"/>
      <c r="B34" s="553" t="s">
        <v>4185</v>
      </c>
      <c r="C34" s="540" t="s">
        <v>4049</v>
      </c>
      <c r="D34" s="531">
        <v>10111</v>
      </c>
      <c r="E34" s="333" t="str">
        <f>IF(B34="I",IF(C34="LABOR",VLOOKUP(D34,'LABOR-INSUMOS'!A:F,2,FALSE),IF(C34="SINAPI",VLOOKUP(D34,'SINAPI-INSUMOS'!A:E,2,FALSE),IF(C34="COTAÇÃO",VLOOKUP(D34,#REF!,2,FALSE)))),IF(C34="LABOR",VLOOKUP(D34,'LABOR-SERVIÇOS'!A:F,5,FALSE),IF(C34="SINAPI",VLOOKUP(D34,'SINAPI-SERVIÇOS'!A:E,2,FALSE),"outro")))</f>
        <v>CARPINTEIRO</v>
      </c>
      <c r="F34" s="540" t="s">
        <v>20</v>
      </c>
      <c r="G34" s="531" t="str">
        <f>IF(B34="I",IF(C34="LABOR",VLOOKUP(D34,'LABOR-INSUMOS'!A:F,3,FALSE),IF(C34="SINAPI",VLOOKUP(D34,'SINAPI-INSUMOS'!A:E,3,FALSE),IF(C34="COTAÇÃO",VLOOKUP(D34,#REF!,3,FALSE)))),IF(C34="LABOR",VLOOKUP(D34,'LABOR-SERVIÇOS'!A:F,6,FALSE),IF(C34="SINAPI",VLOOKUP(D34,'SINAPI-SERVIÇOS'!A:E,3,FALSE),"outro")))</f>
        <v>H</v>
      </c>
      <c r="H34" s="532">
        <f>0.023*1</f>
        <v>2.3E-2</v>
      </c>
      <c r="I34" s="533">
        <f>IF(B34="I",IF(F34="MO",IF(C34="LABOR",ROUND(VLOOKUP(D34,'LABOR-INSUMOS'!A:F,4,FALSE)/(1+'LABOR-INSUMOS'!$E$1),2),IF(C34="SINAPI",ROUND(VLOOKUP(D34,'SINAPI-INSUMOS'!A:E,5,FALSE)/(1+'SINAPI-INSUMOS'!$E$1),2),"outro")),IF(C34="LABOR",VLOOKUP(D34,'LABOR-INSUMOS'!A:F,4,FALSE),IF(C34="SINAPI",VLOOKUP(D34,'SINAPI-INSUMOS'!A:E,5,FALSE),IF(C34="COTAÇÃO",VLOOKUP(D34,#REF!,14,FALSE))))),IF(C34="SINAPI",IF(F34="MO",ROUND(VLOOKUP(D34,'SINAPI-SERVIÇOS'!A:D,4,FALSE)/(1+'SINAPI-SERVIÇOS'!$E$1),2),VLOOKUP(D34,'SINAPI-SERVIÇOS'!A:D,4,FALSE)),"outro"))</f>
        <v>5.12</v>
      </c>
      <c r="J34" s="533">
        <f t="shared" si="2"/>
        <v>0.12</v>
      </c>
    </row>
    <row r="35" spans="1:10">
      <c r="A35" s="536"/>
      <c r="B35" s="553" t="s">
        <v>4185</v>
      </c>
      <c r="C35" s="540" t="s">
        <v>4049</v>
      </c>
      <c r="D35" s="693">
        <v>20503</v>
      </c>
      <c r="E35" s="333" t="str">
        <f>IF(B35="I",IF(C35="LABOR",VLOOKUP(D35,'LABOR-INSUMOS'!A:F,2,FALSE),IF(C35="SINAPI",VLOOKUP(D35,'SINAPI-INSUMOS'!A:E,2,FALSE),IF(C35="COTAÇÃO",VLOOKUP(D35,#REF!,2,FALSE)))),IF(C35="LABOR",VLOOKUP(D35,'LABOR-SERVIÇOS'!A:F,5,FALSE),IF(C35="SINAPI",VLOOKUP(D35,'SINAPI-SERVIÇOS'!A:E,2,FALSE),"outro")))</f>
        <v>AREIA LAVADA MEDIA</v>
      </c>
      <c r="F35" s="540" t="s">
        <v>53</v>
      </c>
      <c r="G35" s="531" t="str">
        <f>IF(B35="I",IF(C35="LABOR",VLOOKUP(D35,'LABOR-INSUMOS'!A:F,3,FALSE),IF(C35="SINAPI",VLOOKUP(D35,'SINAPI-INSUMOS'!A:E,3,FALSE),IF(C35="COTAÇÃO",VLOOKUP(D35,#REF!,3,FALSE)))),IF(C35="LABOR",VLOOKUP(D35,'LABOR-SERVIÇOS'!A:F,6,FALSE),IF(C35="SINAPI",VLOOKUP(D35,'SINAPI-SERVIÇOS'!A:E,3,FALSE),"outro")))</f>
        <v>M3</v>
      </c>
      <c r="H35" s="532">
        <f>0.0604*1</f>
        <v>6.0400000000000002E-2</v>
      </c>
      <c r="I35" s="533">
        <f>IF(B35="I",IF(F35="MO",IF(C35="LABOR",ROUND(VLOOKUP(D35,'LABOR-INSUMOS'!A:F,4,FALSE)/(1+'LABOR-INSUMOS'!$E$1),2),IF(C35="SINAPI",ROUND(VLOOKUP(D35,'SINAPI-INSUMOS'!A:E,5,FALSE)/(1+'SINAPI-INSUMOS'!$E$1),2),"outro")),IF(C35="LABOR",VLOOKUP(D35,'LABOR-INSUMOS'!A:F,4,FALSE),IF(C35="SINAPI",VLOOKUP(D35,'SINAPI-INSUMOS'!A:E,5,FALSE),IF(C35="COTAÇÃO",VLOOKUP(D35,#REF!,14,FALSE))))),IF(C35="SINAPI",IF(F35="MO",ROUND(VLOOKUP(D35,'SINAPI-SERVIÇOS'!A:D,4,FALSE)/(1+'SINAPI-SERVIÇOS'!$E$1),2),VLOOKUP(D35,'SINAPI-SERVIÇOS'!A:D,4,FALSE)),"outro"))</f>
        <v>48.27</v>
      </c>
      <c r="J35" s="533">
        <f t="shared" si="2"/>
        <v>2.92</v>
      </c>
    </row>
    <row r="36" spans="1:10">
      <c r="A36" s="536"/>
      <c r="B36" s="553" t="s">
        <v>4185</v>
      </c>
      <c r="C36" s="540" t="s">
        <v>4049</v>
      </c>
      <c r="D36" s="531">
        <v>20517</v>
      </c>
      <c r="E36" s="333" t="str">
        <f>IF(B36="I",IF(C36="LABOR",VLOOKUP(D36,'LABOR-INSUMOS'!A:F,2,FALSE),IF(C36="SINAPI",VLOOKUP(D36,'SINAPI-INSUMOS'!A:E,2,FALSE),IF(C36="COTAÇÃO",VLOOKUP(D36,#REF!,2,FALSE)))),IF(C36="LABOR",VLOOKUP(D36,'LABOR-SERVIÇOS'!A:F,5,FALSE),IF(C36="SINAPI",VLOOKUP(D36,'SINAPI-SERVIÇOS'!A:E,2,FALSE),"outro")))</f>
        <v>BRITA 1</v>
      </c>
      <c r="F36" s="540" t="s">
        <v>53</v>
      </c>
      <c r="G36" s="531" t="str">
        <f>IF(B36="I",IF(C36="LABOR",VLOOKUP(D36,'LABOR-INSUMOS'!A:F,3,FALSE),IF(C36="SINAPI",VLOOKUP(D36,'SINAPI-INSUMOS'!A:E,3,FALSE),IF(C36="COTAÇÃO",VLOOKUP(D36,#REF!,3,FALSE)))),IF(C36="LABOR",VLOOKUP(D36,'LABOR-SERVIÇOS'!A:F,6,FALSE),IF(C36="SINAPI",VLOOKUP(D36,'SINAPI-SERVIÇOS'!A:E,3,FALSE),"outro")))</f>
        <v>M3</v>
      </c>
      <c r="H36" s="532">
        <f>0.0134*1</f>
        <v>1.34E-2</v>
      </c>
      <c r="I36" s="533">
        <f>IF(B36="I",IF(F36="MO",IF(C36="LABOR",ROUND(VLOOKUP(D36,'LABOR-INSUMOS'!A:F,4,FALSE)/(1+'LABOR-INSUMOS'!$E$1),2),IF(C36="SINAPI",ROUND(VLOOKUP(D36,'SINAPI-INSUMOS'!A:E,5,FALSE)/(1+'SINAPI-INSUMOS'!$E$1),2),"outro")),IF(C36="LABOR",VLOOKUP(D36,'LABOR-INSUMOS'!A:F,4,FALSE),IF(C36="SINAPI",VLOOKUP(D36,'SINAPI-INSUMOS'!A:E,5,FALSE),IF(C36="COTAÇÃO",VLOOKUP(D36,#REF!,14,FALSE))))),IF(C36="SINAPI",IF(F36="MO",ROUND(VLOOKUP(D36,'SINAPI-SERVIÇOS'!A:D,4,FALSE)/(1+'SINAPI-SERVIÇOS'!$E$1),2),VLOOKUP(D36,'SINAPI-SERVIÇOS'!A:D,4,FALSE)),"outro"))</f>
        <v>57.39</v>
      </c>
      <c r="J36" s="533">
        <f t="shared" si="2"/>
        <v>0.77</v>
      </c>
    </row>
    <row r="37" spans="1:10">
      <c r="A37" s="536"/>
      <c r="B37" s="553" t="s">
        <v>4185</v>
      </c>
      <c r="C37" s="540" t="s">
        <v>4049</v>
      </c>
      <c r="D37" s="531">
        <v>20518</v>
      </c>
      <c r="E37" s="333" t="str">
        <f>IF(B37="I",IF(C37="LABOR",VLOOKUP(D37,'LABOR-INSUMOS'!A:F,2,FALSE),IF(C37="SINAPI",VLOOKUP(D37,'SINAPI-INSUMOS'!A:E,2,FALSE),IF(C37="COTAÇÃO",VLOOKUP(D37,#REF!,2,FALSE)))),IF(C37="LABOR",VLOOKUP(D37,'LABOR-SERVIÇOS'!A:F,5,FALSE),IF(C37="SINAPI",VLOOKUP(D37,'SINAPI-SERVIÇOS'!A:E,2,FALSE),"outro")))</f>
        <v>BRITA 2</v>
      </c>
      <c r="F37" s="540" t="s">
        <v>53</v>
      </c>
      <c r="G37" s="531" t="str">
        <f>IF(B37="I",IF(C37="LABOR",VLOOKUP(D37,'LABOR-INSUMOS'!A:F,3,FALSE),IF(C37="SINAPI",VLOOKUP(D37,'SINAPI-INSUMOS'!A:E,3,FALSE),IF(C37="COTAÇÃO",VLOOKUP(D37,#REF!,3,FALSE)))),IF(C37="LABOR",VLOOKUP(D37,'LABOR-SERVIÇOS'!A:F,6,FALSE),IF(C37="SINAPI",VLOOKUP(D37,'SINAPI-SERVIÇOS'!A:E,3,FALSE),"outro")))</f>
        <v>M3</v>
      </c>
      <c r="H37" s="532">
        <f>0.0401*1</f>
        <v>4.0099999999999997E-2</v>
      </c>
      <c r="I37" s="533">
        <f>IF(B37="I",IF(F37="MO",IF(C37="LABOR",ROUND(VLOOKUP(D37,'LABOR-INSUMOS'!A:F,4,FALSE)/(1+'LABOR-INSUMOS'!$E$1),2),IF(C37="SINAPI",ROUND(VLOOKUP(D37,'SINAPI-INSUMOS'!A:E,5,FALSE)/(1+'SINAPI-INSUMOS'!$E$1),2),"outro")),IF(C37="LABOR",VLOOKUP(D37,'LABOR-INSUMOS'!A:F,4,FALSE),IF(C37="SINAPI",VLOOKUP(D37,'SINAPI-INSUMOS'!A:E,5,FALSE),IF(C37="COTAÇÃO",VLOOKUP(D37,#REF!,14,FALSE))))),IF(C37="SINAPI",IF(F37="MO",ROUND(VLOOKUP(D37,'SINAPI-SERVIÇOS'!A:D,4,FALSE)/(1+'SINAPI-SERVIÇOS'!$E$1),2),VLOOKUP(D37,'SINAPI-SERVIÇOS'!A:D,4,FALSE)),"outro"))</f>
        <v>57.39</v>
      </c>
      <c r="J37" s="533">
        <f t="shared" si="2"/>
        <v>2.2999999999999998</v>
      </c>
    </row>
    <row r="38" spans="1:10">
      <c r="A38" s="536"/>
      <c r="B38" s="553" t="s">
        <v>4185</v>
      </c>
      <c r="C38" s="540" t="s">
        <v>4049</v>
      </c>
      <c r="D38" s="531">
        <v>20508</v>
      </c>
      <c r="E38" s="333" t="str">
        <f>IF(B38="I",IF(C38="LABOR",VLOOKUP(D38,'LABOR-INSUMOS'!A:F,2,FALSE),IF(C38="SINAPI",VLOOKUP(D38,'SINAPI-INSUMOS'!A:E,2,FALSE),IF(C38="COTAÇÃO",VLOOKUP(D38,#REF!,2,FALSE)))),IF(C38="LABOR",VLOOKUP(D38,'LABOR-SERVIÇOS'!A:F,5,FALSE),IF(C38="SINAPI",VLOOKUP(D38,'SINAPI-SERVIÇOS'!A:E,2,FALSE),"outro")))</f>
        <v>CIMENTO CP III - 40</v>
      </c>
      <c r="F38" s="540" t="s">
        <v>53</v>
      </c>
      <c r="G38" s="531" t="str">
        <f>IF(B38="I",IF(C38="LABOR",VLOOKUP(D38,'LABOR-INSUMOS'!A:F,3,FALSE),IF(C38="SINAPI",VLOOKUP(D38,'SINAPI-INSUMOS'!A:E,3,FALSE),IF(C38="COTAÇÃO",VLOOKUP(D38,#REF!,3,FALSE)))),IF(C38="LABOR",VLOOKUP(D38,'LABOR-SERVIÇOS'!A:F,6,FALSE),IF(C38="SINAPI",VLOOKUP(D38,'SINAPI-SERVIÇOS'!A:E,3,FALSE),"outro")))</f>
        <v>KG</v>
      </c>
      <c r="H38" s="532">
        <f>16.32*1</f>
        <v>16.32</v>
      </c>
      <c r="I38" s="533">
        <f>IF(B38="I",IF(F38="MO",IF(C38="LABOR",ROUND(VLOOKUP(D38,'LABOR-INSUMOS'!A:F,4,FALSE)/(1+'LABOR-INSUMOS'!$E$1),2),IF(C38="SINAPI",ROUND(VLOOKUP(D38,'SINAPI-INSUMOS'!A:E,5,FALSE)/(1+'SINAPI-INSUMOS'!$E$1),2),"outro")),IF(C38="LABOR",VLOOKUP(D38,'LABOR-INSUMOS'!A:F,4,FALSE),IF(C38="SINAPI",VLOOKUP(D38,'SINAPI-INSUMOS'!A:E,5,FALSE),IF(C38="COTAÇÃO",VLOOKUP(D38,#REF!,14,FALSE))))),IF(C38="SINAPI",IF(F38="MO",ROUND(VLOOKUP(D38,'SINAPI-SERVIÇOS'!A:D,4,FALSE)/(1+'SINAPI-SERVIÇOS'!$E$1),2),VLOOKUP(D38,'SINAPI-SERVIÇOS'!A:D,4,FALSE)),"outro"))</f>
        <v>0.4</v>
      </c>
      <c r="J38" s="533">
        <f t="shared" si="2"/>
        <v>6.53</v>
      </c>
    </row>
    <row r="39" spans="1:10">
      <c r="A39" s="537"/>
      <c r="B39" s="538"/>
      <c r="C39" s="516"/>
      <c r="D39" s="516"/>
      <c r="E39" s="517"/>
      <c r="F39" s="516"/>
      <c r="G39" s="517"/>
      <c r="H39" s="517"/>
      <c r="I39" s="517"/>
      <c r="J39" s="518"/>
    </row>
    <row r="40" spans="1:10" ht="25.5">
      <c r="A40" s="799" t="s">
        <v>7</v>
      </c>
      <c r="B40" s="799"/>
      <c r="C40" s="799" t="s">
        <v>8</v>
      </c>
      <c r="D40" s="799"/>
      <c r="E40" s="541" t="s">
        <v>9</v>
      </c>
      <c r="F40" s="519" t="s">
        <v>1</v>
      </c>
      <c r="G40" s="520"/>
      <c r="H40" s="521"/>
      <c r="I40" s="522"/>
      <c r="J40" s="523" t="s">
        <v>4071</v>
      </c>
    </row>
    <row r="41" spans="1:10" s="515" customFormat="1" ht="45">
      <c r="A41" s="535" t="str">
        <f>CONCATENATE($M$1,"-")</f>
        <v>INS-</v>
      </c>
      <c r="B41" s="556">
        <f>COUNTIF(B$1:B40,"&gt;0")+1</f>
        <v>4</v>
      </c>
      <c r="C41" s="553" t="s">
        <v>4070</v>
      </c>
      <c r="D41" s="553" t="s">
        <v>4059</v>
      </c>
      <c r="E41" s="486" t="s">
        <v>12825</v>
      </c>
      <c r="F41" s="547" t="s">
        <v>4052</v>
      </c>
      <c r="G41" s="526"/>
      <c r="H41" s="527"/>
      <c r="I41" s="528"/>
      <c r="J41" s="534">
        <f>((SUMIF(F43:F50,"MO",J43:J50)*(1+$G$3)+(SUM(J43:J50)-SUMIF(F43:F50,"MO",J43:J50)))*(1+$H$3))</f>
        <v>48.987194286800005</v>
      </c>
    </row>
    <row r="42" spans="1:10">
      <c r="A42" s="539"/>
      <c r="B42" s="542" t="s">
        <v>0</v>
      </c>
      <c r="C42" s="529" t="s">
        <v>5</v>
      </c>
      <c r="D42" s="529" t="s">
        <v>6</v>
      </c>
      <c r="E42" s="529" t="s">
        <v>4050</v>
      </c>
      <c r="F42" s="529" t="s">
        <v>0</v>
      </c>
      <c r="G42" s="530" t="s">
        <v>1</v>
      </c>
      <c r="H42" s="530" t="s">
        <v>2</v>
      </c>
      <c r="I42" s="530" t="s">
        <v>3</v>
      </c>
      <c r="J42" s="529" t="s">
        <v>4</v>
      </c>
    </row>
    <row r="43" spans="1:10">
      <c r="A43" s="536"/>
      <c r="B43" s="553" t="s">
        <v>4185</v>
      </c>
      <c r="C43" s="540" t="s">
        <v>4049</v>
      </c>
      <c r="D43" s="531">
        <v>10139</v>
      </c>
      <c r="E43" s="333" t="str">
        <f>IF(B43="I",IF(C43="LABOR",VLOOKUP(D43,'LABOR-INSUMOS'!A:F,2,FALSE),IF(C43="SINAPI",VLOOKUP(D43,'SINAPI-INSUMOS'!A:E,2,FALSE),IF(C43="COTAÇÃO",VLOOKUP(D43,#REF!,2,FALSE)))),IF(C43="LABOR",VLOOKUP(D43,'LABOR-SERVIÇOS'!A:F,5,FALSE),IF(C43="SINAPI",VLOOKUP(D43,'SINAPI-SERVIÇOS'!A:E,2,FALSE),"outro")))</f>
        <v>PEDREIRO</v>
      </c>
      <c r="F43" s="540" t="s">
        <v>20</v>
      </c>
      <c r="G43" s="531" t="str">
        <f>IF(B43="I",IF(C43="LABOR",VLOOKUP(D43,'LABOR-INSUMOS'!A:F,3,FALSE),IF(C43="SINAPI",VLOOKUP(D43,'SINAPI-INSUMOS'!A:E,3,FALSE),IF(C43="COTAÇÃO",VLOOKUP(D43,#REF!,3,FALSE)))),IF(C43="LABOR",VLOOKUP(D43,'LABOR-SERVIÇOS'!A:F,6,FALSE),IF(C43="SINAPI",VLOOKUP(D43,'SINAPI-SERVIÇOS'!A:E,3,FALSE),"outro")))</f>
        <v>H</v>
      </c>
      <c r="H43" s="532">
        <f>1.023*1</f>
        <v>1.0229999999999999</v>
      </c>
      <c r="I43" s="533">
        <f>IF(B43="I",IF(F43="MO",IF(C43="LABOR",ROUND(VLOOKUP(D43,'LABOR-INSUMOS'!A:F,4,FALSE)/(1+'LABOR-INSUMOS'!$E$1),2),IF(C43="SINAPI",ROUND(VLOOKUP(D43,'SINAPI-INSUMOS'!A:E,5,FALSE)/(1+'SINAPI-INSUMOS'!$E$1),2),"outro")),IF(C43="LABOR",VLOOKUP(D43,'LABOR-INSUMOS'!A:F,4,FALSE),IF(C43="SINAPI",VLOOKUP(D43,'SINAPI-INSUMOS'!A:E,5,FALSE),IF(C43="COTAÇÃO",VLOOKUP(D43,#REF!,14,FALSE))))),IF(C43="SINAPI",IF(F43="MO",ROUND(VLOOKUP(D43,'SINAPI-SERVIÇOS'!A:D,4,FALSE)/(1+'SINAPI-SERVIÇOS'!$E$1),2),VLOOKUP(D43,'SINAPI-SERVIÇOS'!A:D,4,FALSE)),"outro"))</f>
        <v>5.12</v>
      </c>
      <c r="J43" s="533">
        <f t="shared" ref="J43:J50" si="3">ROUND(H43*I43,2)</f>
        <v>5.24</v>
      </c>
    </row>
    <row r="44" spans="1:10">
      <c r="A44" s="536"/>
      <c r="B44" s="553" t="s">
        <v>4185</v>
      </c>
      <c r="C44" s="540" t="s">
        <v>4049</v>
      </c>
      <c r="D44" s="694">
        <v>10121</v>
      </c>
      <c r="E44" s="333" t="str">
        <f>IF(B44="I",IF(C44="LABOR",VLOOKUP(D44,'LABOR-INSUMOS'!A:F,2,FALSE),IF(C44="SINAPI",VLOOKUP(D44,'SINAPI-INSUMOS'!A:E,2,FALSE),IF(C44="COTAÇÃO",VLOOKUP(D44,#REF!,2,FALSE)))),IF(C44="LABOR",VLOOKUP(D44,'LABOR-SERVIÇOS'!A:F,5,FALSE),IF(C44="SINAPI",VLOOKUP(D44,'SINAPI-SERVIÇOS'!A:E,2,FALSE),"outro")))</f>
        <v>FERREIRO</v>
      </c>
      <c r="F44" s="540" t="s">
        <v>20</v>
      </c>
      <c r="G44" s="531" t="str">
        <f>IF(B44="I",IF(C44="LABOR",VLOOKUP(D44,'LABOR-INSUMOS'!A:F,3,FALSE),IF(C44="SINAPI",VLOOKUP(D44,'SINAPI-INSUMOS'!A:E,3,FALSE),IF(C44="COTAÇÃO",VLOOKUP(D44,#REF!,3,FALSE)))),IF(C44="LABOR",VLOOKUP(D44,'LABOR-SERVIÇOS'!A:F,6,FALSE),IF(C44="SINAPI",VLOOKUP(D44,'SINAPI-SERVIÇOS'!A:E,3,FALSE),"outro")))</f>
        <v>H</v>
      </c>
      <c r="H44" s="532">
        <f>0.0115*1</f>
        <v>1.15E-2</v>
      </c>
      <c r="I44" s="533">
        <f>IF(B44="I",IF(F44="MO",IF(C44="LABOR",ROUND(VLOOKUP(D44,'LABOR-INSUMOS'!A:F,4,FALSE)/(1+'LABOR-INSUMOS'!$E$1),2),IF(C44="SINAPI",ROUND(VLOOKUP(D44,'SINAPI-INSUMOS'!A:E,5,FALSE)/(1+'SINAPI-INSUMOS'!$E$1),2),"outro")),IF(C44="LABOR",VLOOKUP(D44,'LABOR-INSUMOS'!A:F,4,FALSE),IF(C44="SINAPI",VLOOKUP(D44,'SINAPI-INSUMOS'!A:E,5,FALSE),IF(C44="COTAÇÃO",VLOOKUP(D44,#REF!,14,FALSE))))),IF(C44="SINAPI",IF(F44="MO",ROUND(VLOOKUP(D44,'SINAPI-SERVIÇOS'!A:D,4,FALSE)/(1+'SINAPI-SERVIÇOS'!$E$1),2),VLOOKUP(D44,'SINAPI-SERVIÇOS'!A:D,4,FALSE)),"outro"))</f>
        <v>5.12</v>
      </c>
      <c r="J44" s="533">
        <f t="shared" si="3"/>
        <v>0.06</v>
      </c>
    </row>
    <row r="45" spans="1:10">
      <c r="A45" s="536"/>
      <c r="B45" s="553" t="s">
        <v>4185</v>
      </c>
      <c r="C45" s="540" t="s">
        <v>4049</v>
      </c>
      <c r="D45" s="531">
        <v>10146</v>
      </c>
      <c r="E45" s="333" t="str">
        <f>IF(B45="I",IF(C45="LABOR",VLOOKUP(D45,'LABOR-INSUMOS'!A:F,2,FALSE),IF(C45="SINAPI",VLOOKUP(D45,'SINAPI-INSUMOS'!A:E,2,FALSE),IF(C45="COTAÇÃO",VLOOKUP(D45,#REF!,2,FALSE)))),IF(C45="LABOR",VLOOKUP(D45,'LABOR-SERVIÇOS'!A:F,5,FALSE),IF(C45="SINAPI",VLOOKUP(D45,'SINAPI-SERVIÇOS'!A:E,2,FALSE),"outro")))</f>
        <v>SERVENTE</v>
      </c>
      <c r="F45" s="540" t="s">
        <v>20</v>
      </c>
      <c r="G45" s="531" t="str">
        <f>IF(B45="I",IF(C45="LABOR",VLOOKUP(D45,'LABOR-INSUMOS'!A:F,3,FALSE),IF(C45="SINAPI",VLOOKUP(D45,'SINAPI-INSUMOS'!A:E,3,FALSE),IF(C45="COTAÇÃO",VLOOKUP(D45,#REF!,3,FALSE)))),IF(C45="LABOR",VLOOKUP(D45,'LABOR-SERVIÇOS'!A:F,6,FALSE),IF(C45="SINAPI",VLOOKUP(D45,'SINAPI-SERVIÇOS'!A:E,3,FALSE),"outro")))</f>
        <v>H</v>
      </c>
      <c r="H45" s="532">
        <f>1.4877*1</f>
        <v>1.4877</v>
      </c>
      <c r="I45" s="533">
        <f>IF(B45="I",IF(F45="MO",IF(C45="LABOR",ROUND(VLOOKUP(D45,'LABOR-INSUMOS'!A:F,4,FALSE)/(1+'LABOR-INSUMOS'!$E$1),2),IF(C45="SINAPI",ROUND(VLOOKUP(D45,'SINAPI-INSUMOS'!A:E,5,FALSE)/(1+'SINAPI-INSUMOS'!$E$1),2),"outro")),IF(C45="LABOR",VLOOKUP(D45,'LABOR-INSUMOS'!A:F,4,FALSE),IF(C45="SINAPI",VLOOKUP(D45,'SINAPI-INSUMOS'!A:E,5,FALSE),IF(C45="COTAÇÃO",VLOOKUP(D45,#REF!,14,FALSE))))),IF(C45="SINAPI",IF(F45="MO",ROUND(VLOOKUP(D45,'SINAPI-SERVIÇOS'!A:D,4,FALSE)/(1+'SINAPI-SERVIÇOS'!$E$1),2),VLOOKUP(D45,'SINAPI-SERVIÇOS'!A:D,4,FALSE)),"outro"))</f>
        <v>3.76</v>
      </c>
      <c r="J45" s="533">
        <f t="shared" si="3"/>
        <v>5.59</v>
      </c>
    </row>
    <row r="46" spans="1:10">
      <c r="A46" s="536"/>
      <c r="B46" s="553" t="s">
        <v>4185</v>
      </c>
      <c r="C46" s="540" t="s">
        <v>4049</v>
      </c>
      <c r="D46" s="531">
        <v>10111</v>
      </c>
      <c r="E46" s="333" t="str">
        <f>IF(B46="I",IF(C46="LABOR",VLOOKUP(D46,'LABOR-INSUMOS'!A:F,2,FALSE),IF(C46="SINAPI",VLOOKUP(D46,'SINAPI-INSUMOS'!A:E,2,FALSE),IF(C46="COTAÇÃO",VLOOKUP(D46,#REF!,2,FALSE)))),IF(C46="LABOR",VLOOKUP(D46,'LABOR-SERVIÇOS'!A:F,5,FALSE),IF(C46="SINAPI",VLOOKUP(D46,'SINAPI-SERVIÇOS'!A:E,2,FALSE),"outro")))</f>
        <v>CARPINTEIRO</v>
      </c>
      <c r="F46" s="540" t="s">
        <v>20</v>
      </c>
      <c r="G46" s="531" t="str">
        <f>IF(B46="I",IF(C46="LABOR",VLOOKUP(D46,'LABOR-INSUMOS'!A:F,3,FALSE),IF(C46="SINAPI",VLOOKUP(D46,'SINAPI-INSUMOS'!A:E,3,FALSE),IF(C46="COTAÇÃO",VLOOKUP(D46,#REF!,3,FALSE)))),IF(C46="LABOR",VLOOKUP(D46,'LABOR-SERVIÇOS'!A:F,6,FALSE),IF(C46="SINAPI",VLOOKUP(D46,'SINAPI-SERVIÇOS'!A:E,3,FALSE),"outro")))</f>
        <v>H</v>
      </c>
      <c r="H46" s="532">
        <f>0.023*1</f>
        <v>2.3E-2</v>
      </c>
      <c r="I46" s="533">
        <f>IF(B46="I",IF(F46="MO",IF(C46="LABOR",ROUND(VLOOKUP(D46,'LABOR-INSUMOS'!A:F,4,FALSE)/(1+'LABOR-INSUMOS'!$E$1),2),IF(C46="SINAPI",ROUND(VLOOKUP(D46,'SINAPI-INSUMOS'!A:E,5,FALSE)/(1+'SINAPI-INSUMOS'!$E$1),2),"outro")),IF(C46="LABOR",VLOOKUP(D46,'LABOR-INSUMOS'!A:F,4,FALSE),IF(C46="SINAPI",VLOOKUP(D46,'SINAPI-INSUMOS'!A:E,5,FALSE),IF(C46="COTAÇÃO",VLOOKUP(D46,#REF!,14,FALSE))))),IF(C46="SINAPI",IF(F46="MO",ROUND(VLOOKUP(D46,'SINAPI-SERVIÇOS'!A:D,4,FALSE)/(1+'SINAPI-SERVIÇOS'!$E$1),2),VLOOKUP(D46,'SINAPI-SERVIÇOS'!A:D,4,FALSE)),"outro"))</f>
        <v>5.12</v>
      </c>
      <c r="J46" s="533">
        <f t="shared" si="3"/>
        <v>0.12</v>
      </c>
    </row>
    <row r="47" spans="1:10">
      <c r="A47" s="536"/>
      <c r="B47" s="553" t="s">
        <v>4185</v>
      </c>
      <c r="C47" s="540" t="s">
        <v>4049</v>
      </c>
      <c r="D47" s="693">
        <v>20503</v>
      </c>
      <c r="E47" s="333" t="str">
        <f>IF(B47="I",IF(C47="LABOR",VLOOKUP(D47,'LABOR-INSUMOS'!A:F,2,FALSE),IF(C47="SINAPI",VLOOKUP(D47,'SINAPI-INSUMOS'!A:E,2,FALSE),IF(C47="COTAÇÃO",VLOOKUP(D47,#REF!,2,FALSE)))),IF(C47="LABOR",VLOOKUP(D47,'LABOR-SERVIÇOS'!A:F,5,FALSE),IF(C47="SINAPI",VLOOKUP(D47,'SINAPI-SERVIÇOS'!A:E,2,FALSE),"outro")))</f>
        <v>AREIA LAVADA MEDIA</v>
      </c>
      <c r="F47" s="540" t="s">
        <v>53</v>
      </c>
      <c r="G47" s="531" t="str">
        <f>IF(B47="I",IF(C47="LABOR",VLOOKUP(D47,'LABOR-INSUMOS'!A:F,3,FALSE),IF(C47="SINAPI",VLOOKUP(D47,'SINAPI-INSUMOS'!A:E,3,FALSE),IF(C47="COTAÇÃO",VLOOKUP(D47,#REF!,3,FALSE)))),IF(C47="LABOR",VLOOKUP(D47,'LABOR-SERVIÇOS'!A:F,6,FALSE),IF(C47="SINAPI",VLOOKUP(D47,'SINAPI-SERVIÇOS'!A:E,3,FALSE),"outro")))</f>
        <v>M3</v>
      </c>
      <c r="H47" s="532">
        <f>0.0604*1</f>
        <v>6.0400000000000002E-2</v>
      </c>
      <c r="I47" s="533">
        <f>IF(B47="I",IF(F47="MO",IF(C47="LABOR",ROUND(VLOOKUP(D47,'LABOR-INSUMOS'!A:F,4,FALSE)/(1+'LABOR-INSUMOS'!$E$1),2),IF(C47="SINAPI",ROUND(VLOOKUP(D47,'SINAPI-INSUMOS'!A:E,5,FALSE)/(1+'SINAPI-INSUMOS'!$E$1),2),"outro")),IF(C47="LABOR",VLOOKUP(D47,'LABOR-INSUMOS'!A:F,4,FALSE),IF(C47="SINAPI",VLOOKUP(D47,'SINAPI-INSUMOS'!A:E,5,FALSE),IF(C47="COTAÇÃO",VLOOKUP(D47,#REF!,14,FALSE))))),IF(C47="SINAPI",IF(F47="MO",ROUND(VLOOKUP(D47,'SINAPI-SERVIÇOS'!A:D,4,FALSE)/(1+'SINAPI-SERVIÇOS'!$E$1),2),VLOOKUP(D47,'SINAPI-SERVIÇOS'!A:D,4,FALSE)),"outro"))</f>
        <v>48.27</v>
      </c>
      <c r="J47" s="533">
        <f t="shared" si="3"/>
        <v>2.92</v>
      </c>
    </row>
    <row r="48" spans="1:10">
      <c r="A48" s="536"/>
      <c r="B48" s="553" t="s">
        <v>4185</v>
      </c>
      <c r="C48" s="540" t="s">
        <v>4049</v>
      </c>
      <c r="D48" s="531">
        <v>20517</v>
      </c>
      <c r="E48" s="333" t="str">
        <f>IF(B48="I",IF(C48="LABOR",VLOOKUP(D48,'LABOR-INSUMOS'!A:F,2,FALSE),IF(C48="SINAPI",VLOOKUP(D48,'SINAPI-INSUMOS'!A:E,2,FALSE),IF(C48="COTAÇÃO",VLOOKUP(D48,#REF!,2,FALSE)))),IF(C48="LABOR",VLOOKUP(D48,'LABOR-SERVIÇOS'!A:F,5,FALSE),IF(C48="SINAPI",VLOOKUP(D48,'SINAPI-SERVIÇOS'!A:E,2,FALSE),"outro")))</f>
        <v>BRITA 1</v>
      </c>
      <c r="F48" s="540" t="s">
        <v>53</v>
      </c>
      <c r="G48" s="531" t="str">
        <f>IF(B48="I",IF(C48="LABOR",VLOOKUP(D48,'LABOR-INSUMOS'!A:F,3,FALSE),IF(C48="SINAPI",VLOOKUP(D48,'SINAPI-INSUMOS'!A:E,3,FALSE),IF(C48="COTAÇÃO",VLOOKUP(D48,#REF!,3,FALSE)))),IF(C48="LABOR",VLOOKUP(D48,'LABOR-SERVIÇOS'!A:F,6,FALSE),IF(C48="SINAPI",VLOOKUP(D48,'SINAPI-SERVIÇOS'!A:E,3,FALSE),"outro")))</f>
        <v>M3</v>
      </c>
      <c r="H48" s="532">
        <f>0.0134*1</f>
        <v>1.34E-2</v>
      </c>
      <c r="I48" s="533">
        <f>IF(B48="I",IF(F48="MO",IF(C48="LABOR",ROUND(VLOOKUP(D48,'LABOR-INSUMOS'!A:F,4,FALSE)/(1+'LABOR-INSUMOS'!$E$1),2),IF(C48="SINAPI",ROUND(VLOOKUP(D48,'SINAPI-INSUMOS'!A:E,5,FALSE)/(1+'SINAPI-INSUMOS'!$E$1),2),"outro")),IF(C48="LABOR",VLOOKUP(D48,'LABOR-INSUMOS'!A:F,4,FALSE),IF(C48="SINAPI",VLOOKUP(D48,'SINAPI-INSUMOS'!A:E,5,FALSE),IF(C48="COTAÇÃO",VLOOKUP(D48,#REF!,14,FALSE))))),IF(C48="SINAPI",IF(F48="MO",ROUND(VLOOKUP(D48,'SINAPI-SERVIÇOS'!A:D,4,FALSE)/(1+'SINAPI-SERVIÇOS'!$E$1),2),VLOOKUP(D48,'SINAPI-SERVIÇOS'!A:D,4,FALSE)),"outro"))</f>
        <v>57.39</v>
      </c>
      <c r="J48" s="533">
        <f t="shared" si="3"/>
        <v>0.77</v>
      </c>
    </row>
    <row r="49" spans="1:10">
      <c r="A49" s="536"/>
      <c r="B49" s="553" t="s">
        <v>4185</v>
      </c>
      <c r="C49" s="540" t="s">
        <v>4049</v>
      </c>
      <c r="D49" s="531">
        <v>20518</v>
      </c>
      <c r="E49" s="333" t="str">
        <f>IF(B49="I",IF(C49="LABOR",VLOOKUP(D49,'LABOR-INSUMOS'!A:F,2,FALSE),IF(C49="SINAPI",VLOOKUP(D49,'SINAPI-INSUMOS'!A:E,2,FALSE),IF(C49="COTAÇÃO",VLOOKUP(D49,#REF!,2,FALSE)))),IF(C49="LABOR",VLOOKUP(D49,'LABOR-SERVIÇOS'!A:F,5,FALSE),IF(C49="SINAPI",VLOOKUP(D49,'SINAPI-SERVIÇOS'!A:E,2,FALSE),"outro")))</f>
        <v>BRITA 2</v>
      </c>
      <c r="F49" s="540" t="s">
        <v>53</v>
      </c>
      <c r="G49" s="531" t="str">
        <f>IF(B49="I",IF(C49="LABOR",VLOOKUP(D49,'LABOR-INSUMOS'!A:F,3,FALSE),IF(C49="SINAPI",VLOOKUP(D49,'SINAPI-INSUMOS'!A:E,3,FALSE),IF(C49="COTAÇÃO",VLOOKUP(D49,#REF!,3,FALSE)))),IF(C49="LABOR",VLOOKUP(D49,'LABOR-SERVIÇOS'!A:F,6,FALSE),IF(C49="SINAPI",VLOOKUP(D49,'SINAPI-SERVIÇOS'!A:E,3,FALSE),"outro")))</f>
        <v>M3</v>
      </c>
      <c r="H49" s="532">
        <f>0.0401*1</f>
        <v>4.0099999999999997E-2</v>
      </c>
      <c r="I49" s="533">
        <f>IF(B49="I",IF(F49="MO",IF(C49="LABOR",ROUND(VLOOKUP(D49,'LABOR-INSUMOS'!A:F,4,FALSE)/(1+'LABOR-INSUMOS'!$E$1),2),IF(C49="SINAPI",ROUND(VLOOKUP(D49,'SINAPI-INSUMOS'!A:E,5,FALSE)/(1+'SINAPI-INSUMOS'!$E$1),2),"outro")),IF(C49="LABOR",VLOOKUP(D49,'LABOR-INSUMOS'!A:F,4,FALSE),IF(C49="SINAPI",VLOOKUP(D49,'SINAPI-INSUMOS'!A:E,5,FALSE),IF(C49="COTAÇÃO",VLOOKUP(D49,#REF!,14,FALSE))))),IF(C49="SINAPI",IF(F49="MO",ROUND(VLOOKUP(D49,'SINAPI-SERVIÇOS'!A:D,4,FALSE)/(1+'SINAPI-SERVIÇOS'!$E$1),2),VLOOKUP(D49,'SINAPI-SERVIÇOS'!A:D,4,FALSE)),"outro"))</f>
        <v>57.39</v>
      </c>
      <c r="J49" s="533">
        <f t="shared" si="3"/>
        <v>2.2999999999999998</v>
      </c>
    </row>
    <row r="50" spans="1:10">
      <c r="A50" s="536"/>
      <c r="B50" s="553" t="s">
        <v>4185</v>
      </c>
      <c r="C50" s="540" t="s">
        <v>4049</v>
      </c>
      <c r="D50" s="531">
        <v>20508</v>
      </c>
      <c r="E50" s="333" t="str">
        <f>IF(B50="I",IF(C50="LABOR",VLOOKUP(D50,'LABOR-INSUMOS'!A:F,2,FALSE),IF(C50="SINAPI",VLOOKUP(D50,'SINAPI-INSUMOS'!A:E,2,FALSE),IF(C50="COTAÇÃO",VLOOKUP(D50,#REF!,2,FALSE)))),IF(C50="LABOR",VLOOKUP(D50,'LABOR-SERVIÇOS'!A:F,5,FALSE),IF(C50="SINAPI",VLOOKUP(D50,'SINAPI-SERVIÇOS'!A:E,2,FALSE),"outro")))</f>
        <v>CIMENTO CP III - 40</v>
      </c>
      <c r="F50" s="540" t="s">
        <v>53</v>
      </c>
      <c r="G50" s="531" t="str">
        <f>IF(B50="I",IF(C50="LABOR",VLOOKUP(D50,'LABOR-INSUMOS'!A:F,3,FALSE),IF(C50="SINAPI",VLOOKUP(D50,'SINAPI-INSUMOS'!A:E,3,FALSE),IF(C50="COTAÇÃO",VLOOKUP(D50,#REF!,3,FALSE)))),IF(C50="LABOR",VLOOKUP(D50,'LABOR-SERVIÇOS'!A:F,6,FALSE),IF(C50="SINAPI",VLOOKUP(D50,'SINAPI-SERVIÇOS'!A:E,3,FALSE),"outro")))</f>
        <v>KG</v>
      </c>
      <c r="H50" s="532">
        <f>16.32*1</f>
        <v>16.32</v>
      </c>
      <c r="I50" s="533">
        <f>IF(B50="I",IF(F50="MO",IF(C50="LABOR",ROUND(VLOOKUP(D50,'LABOR-INSUMOS'!A:F,4,FALSE)/(1+'LABOR-INSUMOS'!$E$1),2),IF(C50="SINAPI",ROUND(VLOOKUP(D50,'SINAPI-INSUMOS'!A:E,5,FALSE)/(1+'SINAPI-INSUMOS'!$E$1),2),"outro")),IF(C50="LABOR",VLOOKUP(D50,'LABOR-INSUMOS'!A:F,4,FALSE),IF(C50="SINAPI",VLOOKUP(D50,'SINAPI-INSUMOS'!A:E,5,FALSE),IF(C50="COTAÇÃO",VLOOKUP(D50,#REF!,14,FALSE))))),IF(C50="SINAPI",IF(F50="MO",ROUND(VLOOKUP(D50,'SINAPI-SERVIÇOS'!A:D,4,FALSE)/(1+'SINAPI-SERVIÇOS'!$E$1),2),VLOOKUP(D50,'SINAPI-SERVIÇOS'!A:D,4,FALSE)),"outro"))</f>
        <v>0.4</v>
      </c>
      <c r="J50" s="533">
        <f t="shared" si="3"/>
        <v>6.53</v>
      </c>
    </row>
    <row r="51" spans="1:10">
      <c r="A51" s="537"/>
      <c r="B51" s="538"/>
      <c r="C51" s="516"/>
      <c r="D51" s="516"/>
      <c r="E51" s="517"/>
      <c r="F51" s="516"/>
      <c r="G51" s="517"/>
      <c r="H51" s="517"/>
      <c r="I51" s="517"/>
      <c r="J51" s="518"/>
    </row>
    <row r="52" spans="1:10" ht="25.5">
      <c r="A52" s="799" t="s">
        <v>7</v>
      </c>
      <c r="B52" s="799"/>
      <c r="C52" s="799" t="s">
        <v>8</v>
      </c>
      <c r="D52" s="799"/>
      <c r="E52" s="541" t="s">
        <v>9</v>
      </c>
      <c r="F52" s="519" t="s">
        <v>1</v>
      </c>
      <c r="G52" s="520"/>
      <c r="H52" s="521"/>
      <c r="I52" s="522"/>
      <c r="J52" s="523" t="s">
        <v>4071</v>
      </c>
    </row>
    <row r="53" spans="1:10" s="515" customFormat="1" ht="30">
      <c r="A53" s="535" t="str">
        <f>CONCATENATE($M$1,"-")</f>
        <v>INS-</v>
      </c>
      <c r="B53" s="556">
        <f>COUNTIF(B$1:B52,"&gt;0")+1</f>
        <v>5</v>
      </c>
      <c r="C53" s="553" t="s">
        <v>4070</v>
      </c>
      <c r="D53" s="553" t="s">
        <v>4059</v>
      </c>
      <c r="E53" s="486" t="s">
        <v>12826</v>
      </c>
      <c r="F53" s="547" t="s">
        <v>4052</v>
      </c>
      <c r="G53" s="526"/>
      <c r="H53" s="527"/>
      <c r="I53" s="528"/>
      <c r="J53" s="534">
        <f>((SUMIF(F55:F62,"MO",J55:J62)*(1+$G$3)+(SUM(J55:J62)-SUMIF(F55:F62,"MO",J55:J62)))*(1+$H$3))</f>
        <v>146.9060760536</v>
      </c>
    </row>
    <row r="54" spans="1:10">
      <c r="A54" s="539"/>
      <c r="B54" s="542" t="s">
        <v>0</v>
      </c>
      <c r="C54" s="529" t="s">
        <v>5</v>
      </c>
      <c r="D54" s="529" t="s">
        <v>6</v>
      </c>
      <c r="E54" s="529" t="s">
        <v>4050</v>
      </c>
      <c r="F54" s="529" t="s">
        <v>0</v>
      </c>
      <c r="G54" s="530" t="s">
        <v>1</v>
      </c>
      <c r="H54" s="530" t="s">
        <v>2</v>
      </c>
      <c r="I54" s="530" t="s">
        <v>3</v>
      </c>
      <c r="J54" s="529" t="s">
        <v>4</v>
      </c>
    </row>
    <row r="55" spans="1:10">
      <c r="A55" s="536"/>
      <c r="B55" s="553" t="s">
        <v>4185</v>
      </c>
      <c r="C55" s="540" t="s">
        <v>4049</v>
      </c>
      <c r="D55" s="531">
        <v>10139</v>
      </c>
      <c r="E55" s="333" t="str">
        <f>IF(B55="I",IF(C55="LABOR",VLOOKUP(D55,'LABOR-INSUMOS'!A:F,2,FALSE),IF(C55="SINAPI",VLOOKUP(D55,'SINAPI-INSUMOS'!A:E,2,FALSE),IF(C55="COTAÇÃO",VLOOKUP(D55,#REF!,2,FALSE)))),IF(C55="LABOR",VLOOKUP(D55,'LABOR-SERVIÇOS'!A:F,5,FALSE),IF(C55="SINAPI",VLOOKUP(D55,'SINAPI-SERVIÇOS'!A:E,2,FALSE),"outro")))</f>
        <v>PEDREIRO</v>
      </c>
      <c r="F55" s="540" t="s">
        <v>20</v>
      </c>
      <c r="G55" s="531" t="str">
        <f>IF(B55="I",IF(C55="LABOR",VLOOKUP(D55,'LABOR-INSUMOS'!A:F,3,FALSE),IF(C55="SINAPI",VLOOKUP(D55,'SINAPI-INSUMOS'!A:E,3,FALSE),IF(C55="COTAÇÃO",VLOOKUP(D55,#REF!,3,FALSE)))),IF(C55="LABOR",VLOOKUP(D55,'LABOR-SERVIÇOS'!A:F,6,FALSE),IF(C55="SINAPI",VLOOKUP(D55,'SINAPI-SERVIÇOS'!A:E,3,FALSE),"outro")))</f>
        <v>H</v>
      </c>
      <c r="H55" s="532">
        <f>1.023*3</f>
        <v>3.069</v>
      </c>
      <c r="I55" s="533">
        <f>IF(B55="I",IF(F55="MO",IF(C55="LABOR",ROUND(VLOOKUP(D55,'LABOR-INSUMOS'!A:F,4,FALSE)/(1+'LABOR-INSUMOS'!$E$1),2),IF(C55="SINAPI",ROUND(VLOOKUP(D55,'SINAPI-INSUMOS'!A:E,5,FALSE)/(1+'SINAPI-INSUMOS'!$E$1),2),"outro")),IF(C55="LABOR",VLOOKUP(D55,'LABOR-INSUMOS'!A:F,4,FALSE),IF(C55="SINAPI",VLOOKUP(D55,'SINAPI-INSUMOS'!A:E,5,FALSE),IF(C55="COTAÇÃO",VLOOKUP(D55,#REF!,14,FALSE))))),IF(C55="SINAPI",IF(F55="MO",ROUND(VLOOKUP(D55,'SINAPI-SERVIÇOS'!A:D,4,FALSE)/(1+'SINAPI-SERVIÇOS'!$E$1),2),VLOOKUP(D55,'SINAPI-SERVIÇOS'!A:D,4,FALSE)),"outro"))</f>
        <v>5.12</v>
      </c>
      <c r="J55" s="533">
        <f t="shared" ref="J55:J62" si="4">ROUND(H55*I55,2)</f>
        <v>15.71</v>
      </c>
    </row>
    <row r="56" spans="1:10">
      <c r="A56" s="536"/>
      <c r="B56" s="553" t="s">
        <v>4185</v>
      </c>
      <c r="C56" s="540" t="s">
        <v>4049</v>
      </c>
      <c r="D56" s="694">
        <v>10121</v>
      </c>
      <c r="E56" s="333" t="str">
        <f>IF(B56="I",IF(C56="LABOR",VLOOKUP(D56,'LABOR-INSUMOS'!A:F,2,FALSE),IF(C56="SINAPI",VLOOKUP(D56,'SINAPI-INSUMOS'!A:E,2,FALSE),IF(C56="COTAÇÃO",VLOOKUP(D56,#REF!,2,FALSE)))),IF(C56="LABOR",VLOOKUP(D56,'LABOR-SERVIÇOS'!A:F,5,FALSE),IF(C56="SINAPI",VLOOKUP(D56,'SINAPI-SERVIÇOS'!A:E,2,FALSE),"outro")))</f>
        <v>FERREIRO</v>
      </c>
      <c r="F56" s="540" t="s">
        <v>20</v>
      </c>
      <c r="G56" s="531" t="str">
        <f>IF(B56="I",IF(C56="LABOR",VLOOKUP(D56,'LABOR-INSUMOS'!A:F,3,FALSE),IF(C56="SINAPI",VLOOKUP(D56,'SINAPI-INSUMOS'!A:E,3,FALSE),IF(C56="COTAÇÃO",VLOOKUP(D56,#REF!,3,FALSE)))),IF(C56="LABOR",VLOOKUP(D56,'LABOR-SERVIÇOS'!A:F,6,FALSE),IF(C56="SINAPI",VLOOKUP(D56,'SINAPI-SERVIÇOS'!A:E,3,FALSE),"outro")))</f>
        <v>H</v>
      </c>
      <c r="H56" s="532">
        <f>0.0115*3</f>
        <v>3.4500000000000003E-2</v>
      </c>
      <c r="I56" s="533">
        <f>IF(B56="I",IF(F56="MO",IF(C56="LABOR",ROUND(VLOOKUP(D56,'LABOR-INSUMOS'!A:F,4,FALSE)/(1+'LABOR-INSUMOS'!$E$1),2),IF(C56="SINAPI",ROUND(VLOOKUP(D56,'SINAPI-INSUMOS'!A:E,5,FALSE)/(1+'SINAPI-INSUMOS'!$E$1),2),"outro")),IF(C56="LABOR",VLOOKUP(D56,'LABOR-INSUMOS'!A:F,4,FALSE),IF(C56="SINAPI",VLOOKUP(D56,'SINAPI-INSUMOS'!A:E,5,FALSE),IF(C56="COTAÇÃO",VLOOKUP(D56,#REF!,14,FALSE))))),IF(C56="SINAPI",IF(F56="MO",ROUND(VLOOKUP(D56,'SINAPI-SERVIÇOS'!A:D,4,FALSE)/(1+'SINAPI-SERVIÇOS'!$E$1),2),VLOOKUP(D56,'SINAPI-SERVIÇOS'!A:D,4,FALSE)),"outro"))</f>
        <v>5.12</v>
      </c>
      <c r="J56" s="533">
        <f t="shared" si="4"/>
        <v>0.18</v>
      </c>
    </row>
    <row r="57" spans="1:10">
      <c r="A57" s="536"/>
      <c r="B57" s="553" t="s">
        <v>4185</v>
      </c>
      <c r="C57" s="540" t="s">
        <v>4049</v>
      </c>
      <c r="D57" s="531">
        <v>10146</v>
      </c>
      <c r="E57" s="333" t="str">
        <f>IF(B57="I",IF(C57="LABOR",VLOOKUP(D57,'LABOR-INSUMOS'!A:F,2,FALSE),IF(C57="SINAPI",VLOOKUP(D57,'SINAPI-INSUMOS'!A:E,2,FALSE),IF(C57="COTAÇÃO",VLOOKUP(D57,#REF!,2,FALSE)))),IF(C57="LABOR",VLOOKUP(D57,'LABOR-SERVIÇOS'!A:F,5,FALSE),IF(C57="SINAPI",VLOOKUP(D57,'SINAPI-SERVIÇOS'!A:E,2,FALSE),"outro")))</f>
        <v>SERVENTE</v>
      </c>
      <c r="F57" s="540" t="s">
        <v>20</v>
      </c>
      <c r="G57" s="531" t="str">
        <f>IF(B57="I",IF(C57="LABOR",VLOOKUP(D57,'LABOR-INSUMOS'!A:F,3,FALSE),IF(C57="SINAPI",VLOOKUP(D57,'SINAPI-INSUMOS'!A:E,3,FALSE),IF(C57="COTAÇÃO",VLOOKUP(D57,#REF!,3,FALSE)))),IF(C57="LABOR",VLOOKUP(D57,'LABOR-SERVIÇOS'!A:F,6,FALSE),IF(C57="SINAPI",VLOOKUP(D57,'SINAPI-SERVIÇOS'!A:E,3,FALSE),"outro")))</f>
        <v>H</v>
      </c>
      <c r="H57" s="532">
        <f>1.4877*3</f>
        <v>4.4630999999999998</v>
      </c>
      <c r="I57" s="533">
        <f>IF(B57="I",IF(F57="MO",IF(C57="LABOR",ROUND(VLOOKUP(D57,'LABOR-INSUMOS'!A:F,4,FALSE)/(1+'LABOR-INSUMOS'!$E$1),2),IF(C57="SINAPI",ROUND(VLOOKUP(D57,'SINAPI-INSUMOS'!A:E,5,FALSE)/(1+'SINAPI-INSUMOS'!$E$1),2),"outro")),IF(C57="LABOR",VLOOKUP(D57,'LABOR-INSUMOS'!A:F,4,FALSE),IF(C57="SINAPI",VLOOKUP(D57,'SINAPI-INSUMOS'!A:E,5,FALSE),IF(C57="COTAÇÃO",VLOOKUP(D57,#REF!,14,FALSE))))),IF(C57="SINAPI",IF(F57="MO",ROUND(VLOOKUP(D57,'SINAPI-SERVIÇOS'!A:D,4,FALSE)/(1+'SINAPI-SERVIÇOS'!$E$1),2),VLOOKUP(D57,'SINAPI-SERVIÇOS'!A:D,4,FALSE)),"outro"))</f>
        <v>3.76</v>
      </c>
      <c r="J57" s="533">
        <f t="shared" si="4"/>
        <v>16.78</v>
      </c>
    </row>
    <row r="58" spans="1:10">
      <c r="A58" s="536"/>
      <c r="B58" s="553" t="s">
        <v>4185</v>
      </c>
      <c r="C58" s="540" t="s">
        <v>4049</v>
      </c>
      <c r="D58" s="531">
        <v>10111</v>
      </c>
      <c r="E58" s="333" t="str">
        <f>IF(B58="I",IF(C58="LABOR",VLOOKUP(D58,'LABOR-INSUMOS'!A:F,2,FALSE),IF(C58="SINAPI",VLOOKUP(D58,'SINAPI-INSUMOS'!A:E,2,FALSE),IF(C58="COTAÇÃO",VLOOKUP(D58,#REF!,2,FALSE)))),IF(C58="LABOR",VLOOKUP(D58,'LABOR-SERVIÇOS'!A:F,5,FALSE),IF(C58="SINAPI",VLOOKUP(D58,'SINAPI-SERVIÇOS'!A:E,2,FALSE),"outro")))</f>
        <v>CARPINTEIRO</v>
      </c>
      <c r="F58" s="540" t="s">
        <v>20</v>
      </c>
      <c r="G58" s="531" t="str">
        <f>IF(B58="I",IF(C58="LABOR",VLOOKUP(D58,'LABOR-INSUMOS'!A:F,3,FALSE),IF(C58="SINAPI",VLOOKUP(D58,'SINAPI-INSUMOS'!A:E,3,FALSE),IF(C58="COTAÇÃO",VLOOKUP(D58,#REF!,3,FALSE)))),IF(C58="LABOR",VLOOKUP(D58,'LABOR-SERVIÇOS'!A:F,6,FALSE),IF(C58="SINAPI",VLOOKUP(D58,'SINAPI-SERVIÇOS'!A:E,3,FALSE),"outro")))</f>
        <v>H</v>
      </c>
      <c r="H58" s="532">
        <f>0.023*3</f>
        <v>6.9000000000000006E-2</v>
      </c>
      <c r="I58" s="533">
        <f>IF(B58="I",IF(F58="MO",IF(C58="LABOR",ROUND(VLOOKUP(D58,'LABOR-INSUMOS'!A:F,4,FALSE)/(1+'LABOR-INSUMOS'!$E$1),2),IF(C58="SINAPI",ROUND(VLOOKUP(D58,'SINAPI-INSUMOS'!A:E,5,FALSE)/(1+'SINAPI-INSUMOS'!$E$1),2),"outro")),IF(C58="LABOR",VLOOKUP(D58,'LABOR-INSUMOS'!A:F,4,FALSE),IF(C58="SINAPI",VLOOKUP(D58,'SINAPI-INSUMOS'!A:E,5,FALSE),IF(C58="COTAÇÃO",VLOOKUP(D58,#REF!,14,FALSE))))),IF(C58="SINAPI",IF(F58="MO",ROUND(VLOOKUP(D58,'SINAPI-SERVIÇOS'!A:D,4,FALSE)/(1+'SINAPI-SERVIÇOS'!$E$1),2),VLOOKUP(D58,'SINAPI-SERVIÇOS'!A:D,4,FALSE)),"outro"))</f>
        <v>5.12</v>
      </c>
      <c r="J58" s="533">
        <f t="shared" si="4"/>
        <v>0.35</v>
      </c>
    </row>
    <row r="59" spans="1:10">
      <c r="A59" s="536"/>
      <c r="B59" s="553" t="s">
        <v>4185</v>
      </c>
      <c r="C59" s="540" t="s">
        <v>4049</v>
      </c>
      <c r="D59" s="693">
        <v>20503</v>
      </c>
      <c r="E59" s="333" t="str">
        <f>IF(B59="I",IF(C59="LABOR",VLOOKUP(D59,'LABOR-INSUMOS'!A:F,2,FALSE),IF(C59="SINAPI",VLOOKUP(D59,'SINAPI-INSUMOS'!A:E,2,FALSE),IF(C59="COTAÇÃO",VLOOKUP(D59,#REF!,2,FALSE)))),IF(C59="LABOR",VLOOKUP(D59,'LABOR-SERVIÇOS'!A:F,5,FALSE),IF(C59="SINAPI",VLOOKUP(D59,'SINAPI-SERVIÇOS'!A:E,2,FALSE),"outro")))</f>
        <v>AREIA LAVADA MEDIA</v>
      </c>
      <c r="F59" s="540" t="s">
        <v>53</v>
      </c>
      <c r="G59" s="531" t="str">
        <f>IF(B59="I",IF(C59="LABOR",VLOOKUP(D59,'LABOR-INSUMOS'!A:F,3,FALSE),IF(C59="SINAPI",VLOOKUP(D59,'SINAPI-INSUMOS'!A:E,3,FALSE),IF(C59="COTAÇÃO",VLOOKUP(D59,#REF!,3,FALSE)))),IF(C59="LABOR",VLOOKUP(D59,'LABOR-SERVIÇOS'!A:F,6,FALSE),IF(C59="SINAPI",VLOOKUP(D59,'SINAPI-SERVIÇOS'!A:E,3,FALSE),"outro")))</f>
        <v>M3</v>
      </c>
      <c r="H59" s="532">
        <f>0.0604*3</f>
        <v>0.1812</v>
      </c>
      <c r="I59" s="533">
        <f>IF(B59="I",IF(F59="MO",IF(C59="LABOR",ROUND(VLOOKUP(D59,'LABOR-INSUMOS'!A:F,4,FALSE)/(1+'LABOR-INSUMOS'!$E$1),2),IF(C59="SINAPI",ROUND(VLOOKUP(D59,'SINAPI-INSUMOS'!A:E,5,FALSE)/(1+'SINAPI-INSUMOS'!$E$1),2),"outro")),IF(C59="LABOR",VLOOKUP(D59,'LABOR-INSUMOS'!A:F,4,FALSE),IF(C59="SINAPI",VLOOKUP(D59,'SINAPI-INSUMOS'!A:E,5,FALSE),IF(C59="COTAÇÃO",VLOOKUP(D59,#REF!,14,FALSE))))),IF(C59="SINAPI",IF(F59="MO",ROUND(VLOOKUP(D59,'SINAPI-SERVIÇOS'!A:D,4,FALSE)/(1+'SINAPI-SERVIÇOS'!$E$1),2),VLOOKUP(D59,'SINAPI-SERVIÇOS'!A:D,4,FALSE)),"outro"))</f>
        <v>48.27</v>
      </c>
      <c r="J59" s="533">
        <f t="shared" si="4"/>
        <v>8.75</v>
      </c>
    </row>
    <row r="60" spans="1:10">
      <c r="A60" s="536"/>
      <c r="B60" s="553" t="s">
        <v>4185</v>
      </c>
      <c r="C60" s="540" t="s">
        <v>4049</v>
      </c>
      <c r="D60" s="531">
        <v>20517</v>
      </c>
      <c r="E60" s="333" t="str">
        <f>IF(B60="I",IF(C60="LABOR",VLOOKUP(D60,'LABOR-INSUMOS'!A:F,2,FALSE),IF(C60="SINAPI",VLOOKUP(D60,'SINAPI-INSUMOS'!A:E,2,FALSE),IF(C60="COTAÇÃO",VLOOKUP(D60,#REF!,2,FALSE)))),IF(C60="LABOR",VLOOKUP(D60,'LABOR-SERVIÇOS'!A:F,5,FALSE),IF(C60="SINAPI",VLOOKUP(D60,'SINAPI-SERVIÇOS'!A:E,2,FALSE),"outro")))</f>
        <v>BRITA 1</v>
      </c>
      <c r="F60" s="540" t="s">
        <v>53</v>
      </c>
      <c r="G60" s="531" t="str">
        <f>IF(B60="I",IF(C60="LABOR",VLOOKUP(D60,'LABOR-INSUMOS'!A:F,3,FALSE),IF(C60="SINAPI",VLOOKUP(D60,'SINAPI-INSUMOS'!A:E,3,FALSE),IF(C60="COTAÇÃO",VLOOKUP(D60,#REF!,3,FALSE)))),IF(C60="LABOR",VLOOKUP(D60,'LABOR-SERVIÇOS'!A:F,6,FALSE),IF(C60="SINAPI",VLOOKUP(D60,'SINAPI-SERVIÇOS'!A:E,3,FALSE),"outro")))</f>
        <v>M3</v>
      </c>
      <c r="H60" s="532">
        <f>0.0134*3</f>
        <v>4.02E-2</v>
      </c>
      <c r="I60" s="533">
        <f>IF(B60="I",IF(F60="MO",IF(C60="LABOR",ROUND(VLOOKUP(D60,'LABOR-INSUMOS'!A:F,4,FALSE)/(1+'LABOR-INSUMOS'!$E$1),2),IF(C60="SINAPI",ROUND(VLOOKUP(D60,'SINAPI-INSUMOS'!A:E,5,FALSE)/(1+'SINAPI-INSUMOS'!$E$1),2),"outro")),IF(C60="LABOR",VLOOKUP(D60,'LABOR-INSUMOS'!A:F,4,FALSE),IF(C60="SINAPI",VLOOKUP(D60,'SINAPI-INSUMOS'!A:E,5,FALSE),IF(C60="COTAÇÃO",VLOOKUP(D60,#REF!,14,FALSE))))),IF(C60="SINAPI",IF(F60="MO",ROUND(VLOOKUP(D60,'SINAPI-SERVIÇOS'!A:D,4,FALSE)/(1+'SINAPI-SERVIÇOS'!$E$1),2),VLOOKUP(D60,'SINAPI-SERVIÇOS'!A:D,4,FALSE)),"outro"))</f>
        <v>57.39</v>
      </c>
      <c r="J60" s="533">
        <f t="shared" si="4"/>
        <v>2.31</v>
      </c>
    </row>
    <row r="61" spans="1:10">
      <c r="A61" s="536"/>
      <c r="B61" s="553" t="s">
        <v>4185</v>
      </c>
      <c r="C61" s="540" t="s">
        <v>4049</v>
      </c>
      <c r="D61" s="531">
        <v>20518</v>
      </c>
      <c r="E61" s="333" t="str">
        <f>IF(B61="I",IF(C61="LABOR",VLOOKUP(D61,'LABOR-INSUMOS'!A:F,2,FALSE),IF(C61="SINAPI",VLOOKUP(D61,'SINAPI-INSUMOS'!A:E,2,FALSE),IF(C61="COTAÇÃO",VLOOKUP(D61,#REF!,2,FALSE)))),IF(C61="LABOR",VLOOKUP(D61,'LABOR-SERVIÇOS'!A:F,5,FALSE),IF(C61="SINAPI",VLOOKUP(D61,'SINAPI-SERVIÇOS'!A:E,2,FALSE),"outro")))</f>
        <v>BRITA 2</v>
      </c>
      <c r="F61" s="540" t="s">
        <v>53</v>
      </c>
      <c r="G61" s="531" t="str">
        <f>IF(B61="I",IF(C61="LABOR",VLOOKUP(D61,'LABOR-INSUMOS'!A:F,3,FALSE),IF(C61="SINAPI",VLOOKUP(D61,'SINAPI-INSUMOS'!A:E,3,FALSE),IF(C61="COTAÇÃO",VLOOKUP(D61,#REF!,3,FALSE)))),IF(C61="LABOR",VLOOKUP(D61,'LABOR-SERVIÇOS'!A:F,6,FALSE),IF(C61="SINAPI",VLOOKUP(D61,'SINAPI-SERVIÇOS'!A:E,3,FALSE),"outro")))</f>
        <v>M3</v>
      </c>
      <c r="H61" s="532">
        <f>0.0401*3</f>
        <v>0.12029999999999999</v>
      </c>
      <c r="I61" s="533">
        <f>IF(B61="I",IF(F61="MO",IF(C61="LABOR",ROUND(VLOOKUP(D61,'LABOR-INSUMOS'!A:F,4,FALSE)/(1+'LABOR-INSUMOS'!$E$1),2),IF(C61="SINAPI",ROUND(VLOOKUP(D61,'SINAPI-INSUMOS'!A:E,5,FALSE)/(1+'SINAPI-INSUMOS'!$E$1),2),"outro")),IF(C61="LABOR",VLOOKUP(D61,'LABOR-INSUMOS'!A:F,4,FALSE),IF(C61="SINAPI",VLOOKUP(D61,'SINAPI-INSUMOS'!A:E,5,FALSE),IF(C61="COTAÇÃO",VLOOKUP(D61,#REF!,14,FALSE))))),IF(C61="SINAPI",IF(F61="MO",ROUND(VLOOKUP(D61,'SINAPI-SERVIÇOS'!A:D,4,FALSE)/(1+'SINAPI-SERVIÇOS'!$E$1),2),VLOOKUP(D61,'SINAPI-SERVIÇOS'!A:D,4,FALSE)),"outro"))</f>
        <v>57.39</v>
      </c>
      <c r="J61" s="533">
        <f t="shared" si="4"/>
        <v>6.9</v>
      </c>
    </row>
    <row r="62" spans="1:10">
      <c r="A62" s="536"/>
      <c r="B62" s="553" t="s">
        <v>4185</v>
      </c>
      <c r="C62" s="540" t="s">
        <v>4049</v>
      </c>
      <c r="D62" s="531">
        <v>20508</v>
      </c>
      <c r="E62" s="333" t="str">
        <f>IF(B62="I",IF(C62="LABOR",VLOOKUP(D62,'LABOR-INSUMOS'!A:F,2,FALSE),IF(C62="SINAPI",VLOOKUP(D62,'SINAPI-INSUMOS'!A:E,2,FALSE),IF(C62="COTAÇÃO",VLOOKUP(D62,#REF!,2,FALSE)))),IF(C62="LABOR",VLOOKUP(D62,'LABOR-SERVIÇOS'!A:F,5,FALSE),IF(C62="SINAPI",VLOOKUP(D62,'SINAPI-SERVIÇOS'!A:E,2,FALSE),"outro")))</f>
        <v>CIMENTO CP III - 40</v>
      </c>
      <c r="F62" s="540" t="s">
        <v>53</v>
      </c>
      <c r="G62" s="531" t="str">
        <f>IF(B62="I",IF(C62="LABOR",VLOOKUP(D62,'LABOR-INSUMOS'!A:F,3,FALSE),IF(C62="SINAPI",VLOOKUP(D62,'SINAPI-INSUMOS'!A:E,3,FALSE),IF(C62="COTAÇÃO",VLOOKUP(D62,#REF!,3,FALSE)))),IF(C62="LABOR",VLOOKUP(D62,'LABOR-SERVIÇOS'!A:F,6,FALSE),IF(C62="SINAPI",VLOOKUP(D62,'SINAPI-SERVIÇOS'!A:E,3,FALSE),"outro")))</f>
        <v>KG</v>
      </c>
      <c r="H62" s="532">
        <f>16.32*3</f>
        <v>48.96</v>
      </c>
      <c r="I62" s="533">
        <f>IF(B62="I",IF(F62="MO",IF(C62="LABOR",ROUND(VLOOKUP(D62,'LABOR-INSUMOS'!A:F,4,FALSE)/(1+'LABOR-INSUMOS'!$E$1),2),IF(C62="SINAPI",ROUND(VLOOKUP(D62,'SINAPI-INSUMOS'!A:E,5,FALSE)/(1+'SINAPI-INSUMOS'!$E$1),2),"outro")),IF(C62="LABOR",VLOOKUP(D62,'LABOR-INSUMOS'!A:F,4,FALSE),IF(C62="SINAPI",VLOOKUP(D62,'SINAPI-INSUMOS'!A:E,5,FALSE),IF(C62="COTAÇÃO",VLOOKUP(D62,#REF!,14,FALSE))))),IF(C62="SINAPI",IF(F62="MO",ROUND(VLOOKUP(D62,'SINAPI-SERVIÇOS'!A:D,4,FALSE)/(1+'SINAPI-SERVIÇOS'!$E$1),2),VLOOKUP(D62,'SINAPI-SERVIÇOS'!A:D,4,FALSE)),"outro"))</f>
        <v>0.4</v>
      </c>
      <c r="J62" s="533">
        <f t="shared" si="4"/>
        <v>19.579999999999998</v>
      </c>
    </row>
    <row r="63" spans="1:10">
      <c r="A63" s="537"/>
      <c r="B63" s="538"/>
      <c r="C63" s="516"/>
      <c r="D63" s="516"/>
      <c r="E63" s="517"/>
      <c r="F63" s="516"/>
      <c r="G63" s="517"/>
      <c r="H63" s="517"/>
      <c r="I63" s="517"/>
      <c r="J63" s="518"/>
    </row>
    <row r="64" spans="1:10" ht="25.5">
      <c r="A64" s="805" t="s">
        <v>7</v>
      </c>
      <c r="B64" s="806"/>
      <c r="C64" s="805" t="s">
        <v>8</v>
      </c>
      <c r="D64" s="806"/>
      <c r="E64" s="557" t="s">
        <v>9</v>
      </c>
      <c r="F64" s="558" t="s">
        <v>1</v>
      </c>
      <c r="G64" s="520"/>
      <c r="H64" s="521"/>
      <c r="I64" s="522"/>
      <c r="J64" s="523" t="s">
        <v>4071</v>
      </c>
    </row>
    <row r="65" spans="1:10" s="515" customFormat="1" ht="30.75" customHeight="1">
      <c r="A65" s="535" t="str">
        <f>CONCATENATE($M$1,"-")</f>
        <v>INS-</v>
      </c>
      <c r="B65" s="556">
        <f>COUNTIF(B$1:B64,"&gt;0")+1</f>
        <v>6</v>
      </c>
      <c r="C65" s="553" t="s">
        <v>4070</v>
      </c>
      <c r="D65" s="553" t="s">
        <v>4059</v>
      </c>
      <c r="E65" s="594" t="s">
        <v>12830</v>
      </c>
      <c r="F65" s="547" t="s">
        <v>4052</v>
      </c>
      <c r="G65" s="526"/>
      <c r="H65" s="527"/>
      <c r="I65" s="528"/>
      <c r="J65" s="534">
        <f>((SUMIF(F67:F74,"MO",J67:J74)*(1+$G$3)+(SUM(J67:J74)-SUMIF(F67:F74,"MO",J67:J74)))*(1+$H$3))</f>
        <v>293.84213091399999</v>
      </c>
    </row>
    <row r="66" spans="1:10">
      <c r="A66" s="539"/>
      <c r="B66" s="542" t="s">
        <v>0</v>
      </c>
      <c r="C66" s="529" t="s">
        <v>5</v>
      </c>
      <c r="D66" s="529" t="s">
        <v>6</v>
      </c>
      <c r="E66" s="529" t="s">
        <v>4050</v>
      </c>
      <c r="F66" s="529" t="s">
        <v>0</v>
      </c>
      <c r="G66" s="530" t="s">
        <v>1</v>
      </c>
      <c r="H66" s="530" t="s">
        <v>2</v>
      </c>
      <c r="I66" s="530" t="s">
        <v>3</v>
      </c>
      <c r="J66" s="529" t="s">
        <v>4</v>
      </c>
    </row>
    <row r="67" spans="1:10">
      <c r="A67" s="536"/>
      <c r="B67" s="553" t="s">
        <v>4185</v>
      </c>
      <c r="C67" s="540" t="s">
        <v>4049</v>
      </c>
      <c r="D67" s="559">
        <v>10139</v>
      </c>
      <c r="E67" s="333" t="str">
        <f>IF(B67="I",IF(C67="LABOR",VLOOKUP(D67,'LABOR-INSUMOS'!A:F,2,FALSE),IF(C67="SINAPI",VLOOKUP(D67,'SINAPI-INSUMOS'!A:E,2,FALSE),IF(C67="COTAÇÃO",VLOOKUP(D67,#REF!,2,FALSE)))),IF(C67="LABOR",VLOOKUP(D67,'LABOR-SERVIÇOS'!A:F,5,FALSE),IF(C67="SINAPI",VLOOKUP(D67,'SINAPI-SERVIÇOS'!A:E,2,FALSE),"outro")))</f>
        <v>PEDREIRO</v>
      </c>
      <c r="F67" s="562" t="s">
        <v>20</v>
      </c>
      <c r="G67" s="561" t="s">
        <v>19</v>
      </c>
      <c r="H67" s="581">
        <v>6.1379999999999999</v>
      </c>
      <c r="I67" s="533">
        <f>IF(B67="I",IF(F67="MO",IF(C67="LABOR",ROUND(VLOOKUP(D67,'LABOR-INSUMOS'!A:F,4,FALSE)/(1+'LABOR-INSUMOS'!$E$1),2),IF(C67="SINAPI",ROUND(VLOOKUP(D67,'SINAPI-INSUMOS'!A:E,5,FALSE)/(1+'SINAPI-INSUMOS'!$E$1),2),"outro")),IF(C67="LABOR",VLOOKUP(D67,'LABOR-INSUMOS'!A:F,4,FALSE),IF(C67="SINAPI",VLOOKUP(D67,'SINAPI-INSUMOS'!A:E,5,FALSE),IF(C67="COTAÇÃO",VLOOKUP(D67,#REF!,14,FALSE))))),IF(C67="SINAPI",IF(F67="MO",ROUND(VLOOKUP(D67,'SINAPI-SERVIÇOS'!A:D,4,FALSE)/(1+'SINAPI-SERVIÇOS'!$E$1),2),VLOOKUP(D67,'SINAPI-SERVIÇOS'!A:D,4,FALSE)),"outro"))</f>
        <v>5.12</v>
      </c>
      <c r="J67" s="533">
        <f t="shared" ref="J67:J74" si="5">ROUND(H67*I67,2)</f>
        <v>31.43</v>
      </c>
    </row>
    <row r="68" spans="1:10">
      <c r="A68" s="536"/>
      <c r="B68" s="553" t="s">
        <v>4185</v>
      </c>
      <c r="C68" s="540" t="s">
        <v>4049</v>
      </c>
      <c r="D68" s="559">
        <v>10121</v>
      </c>
      <c r="E68" s="333" t="str">
        <f>IF(B68="I",IF(C68="LABOR",VLOOKUP(D68,'LABOR-INSUMOS'!A:F,2,FALSE),IF(C68="SINAPI",VLOOKUP(D68,'SINAPI-INSUMOS'!A:E,2,FALSE),IF(C68="COTAÇÃO",VLOOKUP(D68,#REF!,2,FALSE)))),IF(C68="LABOR",VLOOKUP(D68,'LABOR-SERVIÇOS'!A:F,5,FALSE),IF(C68="SINAPI",VLOOKUP(D68,'SINAPI-SERVIÇOS'!A:E,2,FALSE),"outro")))</f>
        <v>FERREIRO</v>
      </c>
      <c r="F68" s="562" t="s">
        <v>20</v>
      </c>
      <c r="G68" s="561" t="s">
        <v>19</v>
      </c>
      <c r="H68" s="581">
        <v>6.9000000000000006E-2</v>
      </c>
      <c r="I68" s="533">
        <f>IF(B68="I",IF(F68="MO",IF(C68="LABOR",ROUND(VLOOKUP(D68,'LABOR-INSUMOS'!A:F,4,FALSE)/(1+'LABOR-INSUMOS'!$E$1),2),IF(C68="SINAPI",ROUND(VLOOKUP(D68,'SINAPI-INSUMOS'!A:E,5,FALSE)/(1+'SINAPI-INSUMOS'!$E$1),2),"outro")),IF(C68="LABOR",VLOOKUP(D68,'LABOR-INSUMOS'!A:F,4,FALSE),IF(C68="SINAPI",VLOOKUP(D68,'SINAPI-INSUMOS'!A:E,5,FALSE),IF(C68="COTAÇÃO",VLOOKUP(D68,#REF!,14,FALSE))))),IF(C68="SINAPI",IF(F68="MO",ROUND(VLOOKUP(D68,'SINAPI-SERVIÇOS'!A:D,4,FALSE)/(1+'SINAPI-SERVIÇOS'!$E$1),2),VLOOKUP(D68,'SINAPI-SERVIÇOS'!A:D,4,FALSE)),"outro"))</f>
        <v>5.12</v>
      </c>
      <c r="J68" s="533">
        <f t="shared" si="5"/>
        <v>0.35</v>
      </c>
    </row>
    <row r="69" spans="1:10">
      <c r="A69" s="536"/>
      <c r="B69" s="553" t="s">
        <v>4185</v>
      </c>
      <c r="C69" s="540" t="s">
        <v>4049</v>
      </c>
      <c r="D69" s="559">
        <v>10146</v>
      </c>
      <c r="E69" s="333" t="str">
        <f>IF(B69="I",IF(C69="LABOR",VLOOKUP(D69,'LABOR-INSUMOS'!A:F,2,FALSE),IF(C69="SINAPI",VLOOKUP(D69,'SINAPI-INSUMOS'!A:E,2,FALSE),IF(C69="COTAÇÃO",VLOOKUP(D69,#REF!,2,FALSE)))),IF(C69="LABOR",VLOOKUP(D69,'LABOR-SERVIÇOS'!A:F,5,FALSE),IF(C69="SINAPI",VLOOKUP(D69,'SINAPI-SERVIÇOS'!A:E,2,FALSE),"outro")))</f>
        <v>SERVENTE</v>
      </c>
      <c r="F69" s="562" t="s">
        <v>20</v>
      </c>
      <c r="G69" s="561" t="s">
        <v>19</v>
      </c>
      <c r="H69" s="581">
        <v>8.9261999999999997</v>
      </c>
      <c r="I69" s="533">
        <f>IF(B69="I",IF(F69="MO",IF(C69="LABOR",ROUND(VLOOKUP(D69,'LABOR-INSUMOS'!A:F,4,FALSE)/(1+'LABOR-INSUMOS'!$E$1),2),IF(C69="SINAPI",ROUND(VLOOKUP(D69,'SINAPI-INSUMOS'!A:E,5,FALSE)/(1+'SINAPI-INSUMOS'!$E$1),2),"outro")),IF(C69="LABOR",VLOOKUP(D69,'LABOR-INSUMOS'!A:F,4,FALSE),IF(C69="SINAPI",VLOOKUP(D69,'SINAPI-INSUMOS'!A:E,5,FALSE),IF(C69="COTAÇÃO",VLOOKUP(D69,#REF!,14,FALSE))))),IF(C69="SINAPI",IF(F69="MO",ROUND(VLOOKUP(D69,'SINAPI-SERVIÇOS'!A:D,4,FALSE)/(1+'SINAPI-SERVIÇOS'!$E$1),2),VLOOKUP(D69,'SINAPI-SERVIÇOS'!A:D,4,FALSE)),"outro"))</f>
        <v>3.76</v>
      </c>
      <c r="J69" s="533">
        <f t="shared" si="5"/>
        <v>33.56</v>
      </c>
    </row>
    <row r="70" spans="1:10">
      <c r="A70" s="536"/>
      <c r="B70" s="553" t="s">
        <v>4185</v>
      </c>
      <c r="C70" s="540" t="s">
        <v>4049</v>
      </c>
      <c r="D70" s="559">
        <v>10111</v>
      </c>
      <c r="E70" s="333" t="str">
        <f>IF(B70="I",IF(C70="LABOR",VLOOKUP(D70,'LABOR-INSUMOS'!A:F,2,FALSE),IF(C70="SINAPI",VLOOKUP(D70,'SINAPI-INSUMOS'!A:E,2,FALSE),IF(C70="COTAÇÃO",VLOOKUP(D70,#REF!,2,FALSE)))),IF(C70="LABOR",VLOOKUP(D70,'LABOR-SERVIÇOS'!A:F,5,FALSE),IF(C70="SINAPI",VLOOKUP(D70,'SINAPI-SERVIÇOS'!A:E,2,FALSE),"outro")))</f>
        <v>CARPINTEIRO</v>
      </c>
      <c r="F70" s="562" t="s">
        <v>20</v>
      </c>
      <c r="G70" s="561" t="s">
        <v>19</v>
      </c>
      <c r="H70" s="581">
        <v>0.13800000000000001</v>
      </c>
      <c r="I70" s="533">
        <f>IF(B70="I",IF(F70="MO",IF(C70="LABOR",ROUND(VLOOKUP(D70,'LABOR-INSUMOS'!A:F,4,FALSE)/(1+'LABOR-INSUMOS'!$E$1),2),IF(C70="SINAPI",ROUND(VLOOKUP(D70,'SINAPI-INSUMOS'!A:E,5,FALSE)/(1+'SINAPI-INSUMOS'!$E$1),2),"outro")),IF(C70="LABOR",VLOOKUP(D70,'LABOR-INSUMOS'!A:F,4,FALSE),IF(C70="SINAPI",VLOOKUP(D70,'SINAPI-INSUMOS'!A:E,5,FALSE),IF(C70="COTAÇÃO",VLOOKUP(D70,#REF!,14,FALSE))))),IF(C70="SINAPI",IF(F70="MO",ROUND(VLOOKUP(D70,'SINAPI-SERVIÇOS'!A:D,4,FALSE)/(1+'SINAPI-SERVIÇOS'!$E$1),2),VLOOKUP(D70,'SINAPI-SERVIÇOS'!A:D,4,FALSE)),"outro"))</f>
        <v>5.12</v>
      </c>
      <c r="J70" s="533">
        <f t="shared" si="5"/>
        <v>0.71</v>
      </c>
    </row>
    <row r="71" spans="1:10">
      <c r="A71" s="536"/>
      <c r="B71" s="553" t="s">
        <v>4185</v>
      </c>
      <c r="C71" s="540" t="s">
        <v>4049</v>
      </c>
      <c r="D71" s="560">
        <v>20503</v>
      </c>
      <c r="E71" s="333" t="str">
        <f>IF(B71="I",IF(C71="LABOR",VLOOKUP(D71,'LABOR-INSUMOS'!A:F,2,FALSE),IF(C71="SINAPI",VLOOKUP(D71,'SINAPI-INSUMOS'!A:E,2,FALSE),IF(C71="COTAÇÃO",VLOOKUP(D71,#REF!,2,FALSE)))),IF(C71="LABOR",VLOOKUP(D71,'LABOR-SERVIÇOS'!A:F,5,FALSE),IF(C71="SINAPI",VLOOKUP(D71,'SINAPI-SERVIÇOS'!A:E,2,FALSE),"outro")))</f>
        <v>AREIA LAVADA MEDIA</v>
      </c>
      <c r="F71" s="562" t="s">
        <v>53</v>
      </c>
      <c r="G71" s="561" t="s">
        <v>52</v>
      </c>
      <c r="H71" s="581">
        <v>0.3624</v>
      </c>
      <c r="I71" s="533">
        <f>IF(B71="I",IF(F71="MO",IF(C71="LABOR",ROUND(VLOOKUP(D71,'LABOR-INSUMOS'!A:F,4,FALSE)/(1+'LABOR-INSUMOS'!$E$1),2),IF(C71="SINAPI",ROUND(VLOOKUP(D71,'SINAPI-INSUMOS'!A:E,5,FALSE)/(1+'SINAPI-INSUMOS'!$E$1),2),"outro")),IF(C71="LABOR",VLOOKUP(D71,'LABOR-INSUMOS'!A:F,4,FALSE),IF(C71="SINAPI",VLOOKUP(D71,'SINAPI-INSUMOS'!A:E,5,FALSE),IF(C71="COTAÇÃO",VLOOKUP(D71,#REF!,14,FALSE))))),IF(C71="SINAPI",IF(F71="MO",ROUND(VLOOKUP(D71,'SINAPI-SERVIÇOS'!A:D,4,FALSE)/(1+'SINAPI-SERVIÇOS'!$E$1),2),VLOOKUP(D71,'SINAPI-SERVIÇOS'!A:D,4,FALSE)),"outro"))</f>
        <v>48.27</v>
      </c>
      <c r="J71" s="533">
        <f t="shared" si="5"/>
        <v>17.489999999999998</v>
      </c>
    </row>
    <row r="72" spans="1:10">
      <c r="A72" s="536"/>
      <c r="B72" s="553" t="s">
        <v>4185</v>
      </c>
      <c r="C72" s="540" t="s">
        <v>4049</v>
      </c>
      <c r="D72" s="559">
        <v>20517</v>
      </c>
      <c r="E72" s="333" t="str">
        <f>IF(B72="I",IF(C72="LABOR",VLOOKUP(D72,'LABOR-INSUMOS'!A:F,2,FALSE),IF(C72="SINAPI",VLOOKUP(D72,'SINAPI-INSUMOS'!A:E,2,FALSE),IF(C72="COTAÇÃO",VLOOKUP(D72,#REF!,2,FALSE)))),IF(C72="LABOR",VLOOKUP(D72,'LABOR-SERVIÇOS'!A:F,5,FALSE),IF(C72="SINAPI",VLOOKUP(D72,'SINAPI-SERVIÇOS'!A:E,2,FALSE),"outro")))</f>
        <v>BRITA 1</v>
      </c>
      <c r="F72" s="562" t="s">
        <v>53</v>
      </c>
      <c r="G72" s="561" t="s">
        <v>52</v>
      </c>
      <c r="H72" s="581">
        <v>8.0399999999999999E-2</v>
      </c>
      <c r="I72" s="533">
        <f>IF(B72="I",IF(F72="MO",IF(C72="LABOR",ROUND(VLOOKUP(D72,'LABOR-INSUMOS'!A:F,4,FALSE)/(1+'LABOR-INSUMOS'!$E$1),2),IF(C72="SINAPI",ROUND(VLOOKUP(D72,'SINAPI-INSUMOS'!A:E,5,FALSE)/(1+'SINAPI-INSUMOS'!$E$1),2),"outro")),IF(C72="LABOR",VLOOKUP(D72,'LABOR-INSUMOS'!A:F,4,FALSE),IF(C72="SINAPI",VLOOKUP(D72,'SINAPI-INSUMOS'!A:E,5,FALSE),IF(C72="COTAÇÃO",VLOOKUP(D72,#REF!,14,FALSE))))),IF(C72="SINAPI",IF(F72="MO",ROUND(VLOOKUP(D72,'SINAPI-SERVIÇOS'!A:D,4,FALSE)/(1+'SINAPI-SERVIÇOS'!$E$1),2),VLOOKUP(D72,'SINAPI-SERVIÇOS'!A:D,4,FALSE)),"outro"))</f>
        <v>57.39</v>
      </c>
      <c r="J72" s="533">
        <f t="shared" si="5"/>
        <v>4.6100000000000003</v>
      </c>
    </row>
    <row r="73" spans="1:10">
      <c r="A73" s="536"/>
      <c r="B73" s="553" t="s">
        <v>4185</v>
      </c>
      <c r="C73" s="540" t="s">
        <v>4049</v>
      </c>
      <c r="D73" s="559">
        <v>20518</v>
      </c>
      <c r="E73" s="333" t="str">
        <f>IF(B73="I",IF(C73="LABOR",VLOOKUP(D73,'LABOR-INSUMOS'!A:F,2,FALSE),IF(C73="SINAPI",VLOOKUP(D73,'SINAPI-INSUMOS'!A:E,2,FALSE),IF(C73="COTAÇÃO",VLOOKUP(D73,#REF!,2,FALSE)))),IF(C73="LABOR",VLOOKUP(D73,'LABOR-SERVIÇOS'!A:F,5,FALSE),IF(C73="SINAPI",VLOOKUP(D73,'SINAPI-SERVIÇOS'!A:E,2,FALSE),"outro")))</f>
        <v>BRITA 2</v>
      </c>
      <c r="F73" s="562" t="s">
        <v>53</v>
      </c>
      <c r="G73" s="561" t="s">
        <v>52</v>
      </c>
      <c r="H73" s="581">
        <v>0.24059999999999998</v>
      </c>
      <c r="I73" s="533">
        <f>IF(B73="I",IF(F73="MO",IF(C73="LABOR",ROUND(VLOOKUP(D73,'LABOR-INSUMOS'!A:F,4,FALSE)/(1+'LABOR-INSUMOS'!$E$1),2),IF(C73="SINAPI",ROUND(VLOOKUP(D73,'SINAPI-INSUMOS'!A:E,5,FALSE)/(1+'SINAPI-INSUMOS'!$E$1),2),"outro")),IF(C73="LABOR",VLOOKUP(D73,'LABOR-INSUMOS'!A:F,4,FALSE),IF(C73="SINAPI",VLOOKUP(D73,'SINAPI-INSUMOS'!A:E,5,FALSE),IF(C73="COTAÇÃO",VLOOKUP(D73,#REF!,14,FALSE))))),IF(C73="SINAPI",IF(F73="MO",ROUND(VLOOKUP(D73,'SINAPI-SERVIÇOS'!A:D,4,FALSE)/(1+'SINAPI-SERVIÇOS'!$E$1),2),VLOOKUP(D73,'SINAPI-SERVIÇOS'!A:D,4,FALSE)),"outro"))</f>
        <v>57.39</v>
      </c>
      <c r="J73" s="533">
        <f t="shared" si="5"/>
        <v>13.81</v>
      </c>
    </row>
    <row r="74" spans="1:10">
      <c r="A74" s="536"/>
      <c r="B74" s="553" t="s">
        <v>4185</v>
      </c>
      <c r="C74" s="540" t="s">
        <v>4049</v>
      </c>
      <c r="D74" s="559">
        <v>20508</v>
      </c>
      <c r="E74" s="333" t="str">
        <f>IF(B74="I",IF(C74="LABOR",VLOOKUP(D74,'LABOR-INSUMOS'!A:F,2,FALSE),IF(C74="SINAPI",VLOOKUP(D74,'SINAPI-INSUMOS'!A:E,2,FALSE),IF(C74="COTAÇÃO",VLOOKUP(D74,#REF!,2,FALSE)))),IF(C74="LABOR",VLOOKUP(D74,'LABOR-SERVIÇOS'!A:F,5,FALSE),IF(C74="SINAPI",VLOOKUP(D74,'SINAPI-SERVIÇOS'!A:E,2,FALSE),"outro")))</f>
        <v>CIMENTO CP III - 40</v>
      </c>
      <c r="F74" s="562" t="s">
        <v>53</v>
      </c>
      <c r="G74" s="561" t="s">
        <v>54</v>
      </c>
      <c r="H74" s="581">
        <v>97.92</v>
      </c>
      <c r="I74" s="533">
        <f>IF(B74="I",IF(F74="MO",IF(C74="LABOR",ROUND(VLOOKUP(D74,'LABOR-INSUMOS'!A:F,4,FALSE)/(1+'LABOR-INSUMOS'!$E$1),2),IF(C74="SINAPI",ROUND(VLOOKUP(D74,'SINAPI-INSUMOS'!A:E,5,FALSE)/(1+'SINAPI-INSUMOS'!$E$1),2),"outro")),IF(C74="LABOR",VLOOKUP(D74,'LABOR-INSUMOS'!A:F,4,FALSE),IF(C74="SINAPI",VLOOKUP(D74,'SINAPI-INSUMOS'!A:E,5,FALSE),IF(C74="COTAÇÃO",VLOOKUP(D74,#REF!,14,FALSE))))),IF(C74="SINAPI",IF(F74="MO",ROUND(VLOOKUP(D74,'SINAPI-SERVIÇOS'!A:D,4,FALSE)/(1+'SINAPI-SERVIÇOS'!$E$1),2),VLOOKUP(D74,'SINAPI-SERVIÇOS'!A:D,4,FALSE)),"outro"))</f>
        <v>0.4</v>
      </c>
      <c r="J74" s="533">
        <f t="shared" si="5"/>
        <v>39.17</v>
      </c>
    </row>
    <row r="75" spans="1:10">
      <c r="A75" s="537"/>
      <c r="B75" s="538"/>
      <c r="C75" s="516"/>
      <c r="D75" s="516"/>
      <c r="E75" s="517"/>
      <c r="F75" s="516"/>
      <c r="G75" s="517"/>
      <c r="H75" s="517"/>
      <c r="I75" s="517"/>
      <c r="J75" s="518"/>
    </row>
    <row r="76" spans="1:10" s="563" customFormat="1" ht="25.5">
      <c r="A76" s="805" t="s">
        <v>7</v>
      </c>
      <c r="B76" s="806"/>
      <c r="C76" s="805" t="s">
        <v>8</v>
      </c>
      <c r="D76" s="806"/>
      <c r="E76" s="591" t="s">
        <v>9</v>
      </c>
      <c r="F76" s="568" t="s">
        <v>1</v>
      </c>
      <c r="G76" s="569"/>
      <c r="H76" s="570"/>
      <c r="I76" s="571"/>
      <c r="J76" s="572" t="s">
        <v>4071</v>
      </c>
    </row>
    <row r="77" spans="1:10" s="564" customFormat="1" ht="45">
      <c r="A77" s="584" t="str">
        <f>CONCATENATE($M$1,"-")</f>
        <v>INS-</v>
      </c>
      <c r="B77" s="588">
        <f>COUNTIF(B$1:B76,"&gt;0")+1</f>
        <v>7</v>
      </c>
      <c r="C77" s="573" t="s">
        <v>4070</v>
      </c>
      <c r="D77" s="573" t="s">
        <v>4059</v>
      </c>
      <c r="E77" s="593" t="s">
        <v>12831</v>
      </c>
      <c r="F77" s="574" t="s">
        <v>4052</v>
      </c>
      <c r="G77" s="575"/>
      <c r="H77" s="576"/>
      <c r="I77" s="577"/>
      <c r="J77" s="583">
        <f>((SUMIF(F79:F86,"MO",J79:J86)*(1+$G$3)+(SUM(J79:J86)-SUMIF(F79:F86,"MO",J79:J86)))*(1+$H$3))</f>
        <v>391.76101268079998</v>
      </c>
    </row>
    <row r="78" spans="1:10" s="563" customFormat="1">
      <c r="A78" s="589"/>
      <c r="B78" s="592" t="s">
        <v>0</v>
      </c>
      <c r="C78" s="578" t="s">
        <v>5</v>
      </c>
      <c r="D78" s="578" t="s">
        <v>6</v>
      </c>
      <c r="E78" s="578" t="s">
        <v>4050</v>
      </c>
      <c r="F78" s="578" t="s">
        <v>0</v>
      </c>
      <c r="G78" s="579" t="s">
        <v>1</v>
      </c>
      <c r="H78" s="579" t="s">
        <v>2</v>
      </c>
      <c r="I78" s="579" t="s">
        <v>3</v>
      </c>
      <c r="J78" s="578" t="s">
        <v>4</v>
      </c>
    </row>
    <row r="79" spans="1:10" s="563" customFormat="1">
      <c r="A79" s="585"/>
      <c r="B79" s="573" t="s">
        <v>4185</v>
      </c>
      <c r="C79" s="590" t="s">
        <v>4049</v>
      </c>
      <c r="D79" s="595">
        <v>10139</v>
      </c>
      <c r="E79" s="580" t="str">
        <f>IF(B79="I",IF(C79="LABOR",VLOOKUP(D79,'LABOR-INSUMOS'!A:F,2,FALSE),IF(C79="SINAPI",VLOOKUP(D79,'SINAPI-INSUMOS'!A:E,2,FALSE),IF(C79="COTAÇÃO",VLOOKUP(D79,#REF!,2,FALSE)))),IF(C79="LABOR",VLOOKUP(D79,'LABOR-SERVIÇOS'!A:F,5,FALSE),IF(C79="SINAPI",VLOOKUP(D79,'SINAPI-SERVIÇOS'!A:E,2,FALSE),"outro")))</f>
        <v>PEDREIRO</v>
      </c>
      <c r="F79" s="625" t="s">
        <v>20</v>
      </c>
      <c r="G79" s="615" t="s">
        <v>19</v>
      </c>
      <c r="H79" s="616">
        <v>8.1839999999999993</v>
      </c>
      <c r="I79" s="582">
        <f>IF(B79="I",IF(F79="MO",IF(C79="LABOR",ROUND(VLOOKUP(D79,'LABOR-INSUMOS'!A:F,4,FALSE)/(1+'LABOR-INSUMOS'!$E$1),2),IF(C79="SINAPI",ROUND(VLOOKUP(D79,'SINAPI-INSUMOS'!A:E,5,FALSE)/(1+'SINAPI-INSUMOS'!$E$1),2),"outro")),IF(C79="LABOR",VLOOKUP(D79,'LABOR-INSUMOS'!A:F,4,FALSE),IF(C79="SINAPI",VLOOKUP(D79,'SINAPI-INSUMOS'!A:E,5,FALSE),IF(C79="COTAÇÃO",VLOOKUP(D79,#REF!,14,FALSE))))),IF(C79="SINAPI",IF(F79="MO",ROUND(VLOOKUP(D79,'SINAPI-SERVIÇOS'!A:D,4,FALSE)/(1+'SINAPI-SERVIÇOS'!$E$1),2),VLOOKUP(D79,'SINAPI-SERVIÇOS'!A:D,4,FALSE)),"outro"))</f>
        <v>5.12</v>
      </c>
      <c r="J79" s="582">
        <f t="shared" ref="J79:J86" si="6">ROUND(H79*I79,2)</f>
        <v>41.9</v>
      </c>
    </row>
    <row r="80" spans="1:10" s="563" customFormat="1">
      <c r="A80" s="585"/>
      <c r="B80" s="573" t="s">
        <v>4185</v>
      </c>
      <c r="C80" s="590" t="s">
        <v>4049</v>
      </c>
      <c r="D80" s="595">
        <v>10121</v>
      </c>
      <c r="E80" s="580" t="str">
        <f>IF(B80="I",IF(C80="LABOR",VLOOKUP(D80,'LABOR-INSUMOS'!A:F,2,FALSE),IF(C80="SINAPI",VLOOKUP(D80,'SINAPI-INSUMOS'!A:E,2,FALSE),IF(C80="COTAÇÃO",VLOOKUP(D80,#REF!,2,FALSE)))),IF(C80="LABOR",VLOOKUP(D80,'LABOR-SERVIÇOS'!A:F,5,FALSE),IF(C80="SINAPI",VLOOKUP(D80,'SINAPI-SERVIÇOS'!A:E,2,FALSE),"outro")))</f>
        <v>FERREIRO</v>
      </c>
      <c r="F80" s="625" t="s">
        <v>20</v>
      </c>
      <c r="G80" s="615" t="s">
        <v>19</v>
      </c>
      <c r="H80" s="616">
        <v>9.1999999999999998E-2</v>
      </c>
      <c r="I80" s="582">
        <f>IF(B80="I",IF(F80="MO",IF(C80="LABOR",ROUND(VLOOKUP(D80,'LABOR-INSUMOS'!A:F,4,FALSE)/(1+'LABOR-INSUMOS'!$E$1),2),IF(C80="SINAPI",ROUND(VLOOKUP(D80,'SINAPI-INSUMOS'!A:E,5,FALSE)/(1+'SINAPI-INSUMOS'!$E$1),2),"outro")),IF(C80="LABOR",VLOOKUP(D80,'LABOR-INSUMOS'!A:F,4,FALSE),IF(C80="SINAPI",VLOOKUP(D80,'SINAPI-INSUMOS'!A:E,5,FALSE),IF(C80="COTAÇÃO",VLOOKUP(D80,#REF!,14,FALSE))))),IF(C80="SINAPI",IF(F80="MO",ROUND(VLOOKUP(D80,'SINAPI-SERVIÇOS'!A:D,4,FALSE)/(1+'SINAPI-SERVIÇOS'!$E$1),2),VLOOKUP(D80,'SINAPI-SERVIÇOS'!A:D,4,FALSE)),"outro"))</f>
        <v>5.12</v>
      </c>
      <c r="J80" s="582">
        <f t="shared" si="6"/>
        <v>0.47</v>
      </c>
    </row>
    <row r="81" spans="1:10" s="563" customFormat="1">
      <c r="A81" s="585"/>
      <c r="B81" s="573" t="s">
        <v>4185</v>
      </c>
      <c r="C81" s="590" t="s">
        <v>4049</v>
      </c>
      <c r="D81" s="595">
        <v>10146</v>
      </c>
      <c r="E81" s="580" t="str">
        <f>IF(B81="I",IF(C81="LABOR",VLOOKUP(D81,'LABOR-INSUMOS'!A:F,2,FALSE),IF(C81="SINAPI",VLOOKUP(D81,'SINAPI-INSUMOS'!A:E,2,FALSE),IF(C81="COTAÇÃO",VLOOKUP(D81,#REF!,2,FALSE)))),IF(C81="LABOR",VLOOKUP(D81,'LABOR-SERVIÇOS'!A:F,5,FALSE),IF(C81="SINAPI",VLOOKUP(D81,'SINAPI-SERVIÇOS'!A:E,2,FALSE),"outro")))</f>
        <v>SERVENTE</v>
      </c>
      <c r="F81" s="625" t="s">
        <v>20</v>
      </c>
      <c r="G81" s="615" t="s">
        <v>19</v>
      </c>
      <c r="H81" s="616">
        <v>11.9016</v>
      </c>
      <c r="I81" s="582">
        <f>IF(B81="I",IF(F81="MO",IF(C81="LABOR",ROUND(VLOOKUP(D81,'LABOR-INSUMOS'!A:F,4,FALSE)/(1+'LABOR-INSUMOS'!$E$1),2),IF(C81="SINAPI",ROUND(VLOOKUP(D81,'SINAPI-INSUMOS'!A:E,5,FALSE)/(1+'SINAPI-INSUMOS'!$E$1),2),"outro")),IF(C81="LABOR",VLOOKUP(D81,'LABOR-INSUMOS'!A:F,4,FALSE),IF(C81="SINAPI",VLOOKUP(D81,'SINAPI-INSUMOS'!A:E,5,FALSE),IF(C81="COTAÇÃO",VLOOKUP(D81,#REF!,14,FALSE))))),IF(C81="SINAPI",IF(F81="MO",ROUND(VLOOKUP(D81,'SINAPI-SERVIÇOS'!A:D,4,FALSE)/(1+'SINAPI-SERVIÇOS'!$E$1),2),VLOOKUP(D81,'SINAPI-SERVIÇOS'!A:D,4,FALSE)),"outro"))</f>
        <v>3.76</v>
      </c>
      <c r="J81" s="582">
        <f t="shared" si="6"/>
        <v>44.75</v>
      </c>
    </row>
    <row r="82" spans="1:10" s="563" customFormat="1">
      <c r="A82" s="585"/>
      <c r="B82" s="573" t="s">
        <v>4185</v>
      </c>
      <c r="C82" s="590" t="s">
        <v>4049</v>
      </c>
      <c r="D82" s="595">
        <v>10111</v>
      </c>
      <c r="E82" s="580" t="str">
        <f>IF(B82="I",IF(C82="LABOR",VLOOKUP(D82,'LABOR-INSUMOS'!A:F,2,FALSE),IF(C82="SINAPI",VLOOKUP(D82,'SINAPI-INSUMOS'!A:E,2,FALSE),IF(C82="COTAÇÃO",VLOOKUP(D82,#REF!,2,FALSE)))),IF(C82="LABOR",VLOOKUP(D82,'LABOR-SERVIÇOS'!A:F,5,FALSE),IF(C82="SINAPI",VLOOKUP(D82,'SINAPI-SERVIÇOS'!A:E,2,FALSE),"outro")))</f>
        <v>CARPINTEIRO</v>
      </c>
      <c r="F82" s="625" t="s">
        <v>20</v>
      </c>
      <c r="G82" s="615" t="s">
        <v>19</v>
      </c>
      <c r="H82" s="616">
        <v>0.184</v>
      </c>
      <c r="I82" s="582">
        <f>IF(B82="I",IF(F82="MO",IF(C82="LABOR",ROUND(VLOOKUP(D82,'LABOR-INSUMOS'!A:F,4,FALSE)/(1+'LABOR-INSUMOS'!$E$1),2),IF(C82="SINAPI",ROUND(VLOOKUP(D82,'SINAPI-INSUMOS'!A:E,5,FALSE)/(1+'SINAPI-INSUMOS'!$E$1),2),"outro")),IF(C82="LABOR",VLOOKUP(D82,'LABOR-INSUMOS'!A:F,4,FALSE),IF(C82="SINAPI",VLOOKUP(D82,'SINAPI-INSUMOS'!A:E,5,FALSE),IF(C82="COTAÇÃO",VLOOKUP(D82,#REF!,14,FALSE))))),IF(C82="SINAPI",IF(F82="MO",ROUND(VLOOKUP(D82,'SINAPI-SERVIÇOS'!A:D,4,FALSE)/(1+'SINAPI-SERVIÇOS'!$E$1),2),VLOOKUP(D82,'SINAPI-SERVIÇOS'!A:D,4,FALSE)),"outro"))</f>
        <v>5.12</v>
      </c>
      <c r="J82" s="582">
        <f t="shared" si="6"/>
        <v>0.94</v>
      </c>
    </row>
    <row r="83" spans="1:10" s="563" customFormat="1">
      <c r="A83" s="585"/>
      <c r="B83" s="573" t="s">
        <v>4185</v>
      </c>
      <c r="C83" s="590" t="s">
        <v>4049</v>
      </c>
      <c r="D83" s="596">
        <v>20503</v>
      </c>
      <c r="E83" s="580" t="str">
        <f>IF(B83="I",IF(C83="LABOR",VLOOKUP(D83,'LABOR-INSUMOS'!A:F,2,FALSE),IF(C83="SINAPI",VLOOKUP(D83,'SINAPI-INSUMOS'!A:E,2,FALSE),IF(C83="COTAÇÃO",VLOOKUP(D83,#REF!,2,FALSE)))),IF(C83="LABOR",VLOOKUP(D83,'LABOR-SERVIÇOS'!A:F,5,FALSE),IF(C83="SINAPI",VLOOKUP(D83,'SINAPI-SERVIÇOS'!A:E,2,FALSE),"outro")))</f>
        <v>AREIA LAVADA MEDIA</v>
      </c>
      <c r="F83" s="625" t="s">
        <v>53</v>
      </c>
      <c r="G83" s="615" t="s">
        <v>52</v>
      </c>
      <c r="H83" s="616">
        <v>0.48320000000000002</v>
      </c>
      <c r="I83" s="582">
        <f>IF(B83="I",IF(F83="MO",IF(C83="LABOR",ROUND(VLOOKUP(D83,'LABOR-INSUMOS'!A:F,4,FALSE)/(1+'LABOR-INSUMOS'!$E$1),2),IF(C83="SINAPI",ROUND(VLOOKUP(D83,'SINAPI-INSUMOS'!A:E,5,FALSE)/(1+'SINAPI-INSUMOS'!$E$1),2),"outro")),IF(C83="LABOR",VLOOKUP(D83,'LABOR-INSUMOS'!A:F,4,FALSE),IF(C83="SINAPI",VLOOKUP(D83,'SINAPI-INSUMOS'!A:E,5,FALSE),IF(C83="COTAÇÃO",VLOOKUP(D83,#REF!,14,FALSE))))),IF(C83="SINAPI",IF(F83="MO",ROUND(VLOOKUP(D83,'SINAPI-SERVIÇOS'!A:D,4,FALSE)/(1+'SINAPI-SERVIÇOS'!$E$1),2),VLOOKUP(D83,'SINAPI-SERVIÇOS'!A:D,4,FALSE)),"outro"))</f>
        <v>48.27</v>
      </c>
      <c r="J83" s="582">
        <f t="shared" si="6"/>
        <v>23.32</v>
      </c>
    </row>
    <row r="84" spans="1:10" s="563" customFormat="1">
      <c r="A84" s="585"/>
      <c r="B84" s="573" t="s">
        <v>4185</v>
      </c>
      <c r="C84" s="590" t="s">
        <v>4049</v>
      </c>
      <c r="D84" s="595">
        <v>20517</v>
      </c>
      <c r="E84" s="580" t="str">
        <f>IF(B84="I",IF(C84="LABOR",VLOOKUP(D84,'LABOR-INSUMOS'!A:F,2,FALSE),IF(C84="SINAPI",VLOOKUP(D84,'SINAPI-INSUMOS'!A:E,2,FALSE),IF(C84="COTAÇÃO",VLOOKUP(D84,#REF!,2,FALSE)))),IF(C84="LABOR",VLOOKUP(D84,'LABOR-SERVIÇOS'!A:F,5,FALSE),IF(C84="SINAPI",VLOOKUP(D84,'SINAPI-SERVIÇOS'!A:E,2,FALSE),"outro")))</f>
        <v>BRITA 1</v>
      </c>
      <c r="F84" s="625" t="s">
        <v>53</v>
      </c>
      <c r="G84" s="615" t="s">
        <v>52</v>
      </c>
      <c r="H84" s="616">
        <v>0.1072</v>
      </c>
      <c r="I84" s="582">
        <f>IF(B84="I",IF(F84="MO",IF(C84="LABOR",ROUND(VLOOKUP(D84,'LABOR-INSUMOS'!A:F,4,FALSE)/(1+'LABOR-INSUMOS'!$E$1),2),IF(C84="SINAPI",ROUND(VLOOKUP(D84,'SINAPI-INSUMOS'!A:E,5,FALSE)/(1+'SINAPI-INSUMOS'!$E$1),2),"outro")),IF(C84="LABOR",VLOOKUP(D84,'LABOR-INSUMOS'!A:F,4,FALSE),IF(C84="SINAPI",VLOOKUP(D84,'SINAPI-INSUMOS'!A:E,5,FALSE),IF(C84="COTAÇÃO",VLOOKUP(D84,#REF!,14,FALSE))))),IF(C84="SINAPI",IF(F84="MO",ROUND(VLOOKUP(D84,'SINAPI-SERVIÇOS'!A:D,4,FALSE)/(1+'SINAPI-SERVIÇOS'!$E$1),2),VLOOKUP(D84,'SINAPI-SERVIÇOS'!A:D,4,FALSE)),"outro"))</f>
        <v>57.39</v>
      </c>
      <c r="J84" s="582">
        <f t="shared" si="6"/>
        <v>6.15</v>
      </c>
    </row>
    <row r="85" spans="1:10" s="563" customFormat="1">
      <c r="A85" s="585"/>
      <c r="B85" s="573" t="s">
        <v>4185</v>
      </c>
      <c r="C85" s="590" t="s">
        <v>4049</v>
      </c>
      <c r="D85" s="595">
        <v>20518</v>
      </c>
      <c r="E85" s="580" t="str">
        <f>IF(B85="I",IF(C85="LABOR",VLOOKUP(D85,'LABOR-INSUMOS'!A:F,2,FALSE),IF(C85="SINAPI",VLOOKUP(D85,'SINAPI-INSUMOS'!A:E,2,FALSE),IF(C85="COTAÇÃO",VLOOKUP(D85,#REF!,2,FALSE)))),IF(C85="LABOR",VLOOKUP(D85,'LABOR-SERVIÇOS'!A:F,5,FALSE),IF(C85="SINAPI",VLOOKUP(D85,'SINAPI-SERVIÇOS'!A:E,2,FALSE),"outro")))</f>
        <v>BRITA 2</v>
      </c>
      <c r="F85" s="625" t="s">
        <v>53</v>
      </c>
      <c r="G85" s="615" t="s">
        <v>52</v>
      </c>
      <c r="H85" s="616">
        <v>0.32079999999999997</v>
      </c>
      <c r="I85" s="582">
        <f>IF(B85="I",IF(F85="MO",IF(C85="LABOR",ROUND(VLOOKUP(D85,'LABOR-INSUMOS'!A:F,4,FALSE)/(1+'LABOR-INSUMOS'!$E$1),2),IF(C85="SINAPI",ROUND(VLOOKUP(D85,'SINAPI-INSUMOS'!A:E,5,FALSE)/(1+'SINAPI-INSUMOS'!$E$1),2),"outro")),IF(C85="LABOR",VLOOKUP(D85,'LABOR-INSUMOS'!A:F,4,FALSE),IF(C85="SINAPI",VLOOKUP(D85,'SINAPI-INSUMOS'!A:E,5,FALSE),IF(C85="COTAÇÃO",VLOOKUP(D85,#REF!,14,FALSE))))),IF(C85="SINAPI",IF(F85="MO",ROUND(VLOOKUP(D85,'SINAPI-SERVIÇOS'!A:D,4,FALSE)/(1+'SINAPI-SERVIÇOS'!$E$1),2),VLOOKUP(D85,'SINAPI-SERVIÇOS'!A:D,4,FALSE)),"outro"))</f>
        <v>57.39</v>
      </c>
      <c r="J85" s="582">
        <f t="shared" si="6"/>
        <v>18.41</v>
      </c>
    </row>
    <row r="86" spans="1:10" s="563" customFormat="1">
      <c r="A86" s="585"/>
      <c r="B86" s="573" t="s">
        <v>4185</v>
      </c>
      <c r="C86" s="590" t="s">
        <v>4049</v>
      </c>
      <c r="D86" s="595">
        <v>20508</v>
      </c>
      <c r="E86" s="580" t="str">
        <f>IF(B86="I",IF(C86="LABOR",VLOOKUP(D86,'LABOR-INSUMOS'!A:F,2,FALSE),IF(C86="SINAPI",VLOOKUP(D86,'SINAPI-INSUMOS'!A:E,2,FALSE),IF(C86="COTAÇÃO",VLOOKUP(D86,#REF!,2,FALSE)))),IF(C86="LABOR",VLOOKUP(D86,'LABOR-SERVIÇOS'!A:F,5,FALSE),IF(C86="SINAPI",VLOOKUP(D86,'SINAPI-SERVIÇOS'!A:E,2,FALSE),"outro")))</f>
        <v>CIMENTO CP III - 40</v>
      </c>
      <c r="F86" s="625" t="s">
        <v>53</v>
      </c>
      <c r="G86" s="615" t="s">
        <v>54</v>
      </c>
      <c r="H86" s="616">
        <v>130.56</v>
      </c>
      <c r="I86" s="582">
        <f>IF(B86="I",IF(F86="MO",IF(C86="LABOR",ROUND(VLOOKUP(D86,'LABOR-INSUMOS'!A:F,4,FALSE)/(1+'LABOR-INSUMOS'!$E$1),2),IF(C86="SINAPI",ROUND(VLOOKUP(D86,'SINAPI-INSUMOS'!A:E,5,FALSE)/(1+'SINAPI-INSUMOS'!$E$1),2),"outro")),IF(C86="LABOR",VLOOKUP(D86,'LABOR-INSUMOS'!A:F,4,FALSE),IF(C86="SINAPI",VLOOKUP(D86,'SINAPI-INSUMOS'!A:E,5,FALSE),IF(C86="COTAÇÃO",VLOOKUP(D86,#REF!,14,FALSE))))),IF(C86="SINAPI",IF(F86="MO",ROUND(VLOOKUP(D86,'SINAPI-SERVIÇOS'!A:D,4,FALSE)/(1+'SINAPI-SERVIÇOS'!$E$1),2),VLOOKUP(D86,'SINAPI-SERVIÇOS'!A:D,4,FALSE)),"outro"))</f>
        <v>0.4</v>
      </c>
      <c r="J86" s="582">
        <f t="shared" si="6"/>
        <v>52.22</v>
      </c>
    </row>
    <row r="87" spans="1:10" s="563" customFormat="1">
      <c r="A87" s="586"/>
      <c r="B87" s="587"/>
      <c r="C87" s="565"/>
      <c r="D87" s="565"/>
      <c r="E87" s="566"/>
      <c r="F87" s="565"/>
      <c r="G87" s="566"/>
      <c r="H87" s="566"/>
      <c r="I87" s="566"/>
      <c r="J87" s="567"/>
    </row>
    <row r="88" spans="1:10" s="597" customFormat="1" ht="25.5">
      <c r="A88" s="805" t="s">
        <v>7</v>
      </c>
      <c r="B88" s="806"/>
      <c r="C88" s="805" t="s">
        <v>8</v>
      </c>
      <c r="D88" s="806"/>
      <c r="E88" s="626" t="s">
        <v>9</v>
      </c>
      <c r="F88" s="602" t="s">
        <v>1</v>
      </c>
      <c r="G88" s="603"/>
      <c r="H88" s="604"/>
      <c r="I88" s="605"/>
      <c r="J88" s="606" t="s">
        <v>4071</v>
      </c>
    </row>
    <row r="89" spans="1:10" s="598" customFormat="1" ht="45">
      <c r="A89" s="619" t="str">
        <f>CONCATENATE($M$1,"-")</f>
        <v>INS-</v>
      </c>
      <c r="B89" s="623">
        <f>COUNTIF(B$1:B88,"&gt;0")+1</f>
        <v>8</v>
      </c>
      <c r="C89" s="607" t="s">
        <v>4070</v>
      </c>
      <c r="D89" s="607" t="s">
        <v>4059</v>
      </c>
      <c r="E89" s="628" t="s">
        <v>12832</v>
      </c>
      <c r="F89" s="608" t="s">
        <v>4052</v>
      </c>
      <c r="G89" s="609"/>
      <c r="H89" s="610"/>
      <c r="I89" s="611"/>
      <c r="J89" s="618">
        <f>((SUMIF(F91:F98,"MO",J91:J98)*(1+$G$3)+(SUM(J91:J98)-SUMIF(F91:F98,"MO",J91:J98)))*(1+$H$3))</f>
        <v>48.987194286800005</v>
      </c>
    </row>
    <row r="90" spans="1:10" s="597" customFormat="1">
      <c r="A90" s="624"/>
      <c r="B90" s="627" t="s">
        <v>0</v>
      </c>
      <c r="C90" s="612" t="s">
        <v>5</v>
      </c>
      <c r="D90" s="612" t="s">
        <v>6</v>
      </c>
      <c r="E90" s="612" t="s">
        <v>4050</v>
      </c>
      <c r="F90" s="612" t="s">
        <v>0</v>
      </c>
      <c r="G90" s="613" t="s">
        <v>1</v>
      </c>
      <c r="H90" s="613" t="s">
        <v>2</v>
      </c>
      <c r="I90" s="613" t="s">
        <v>3</v>
      </c>
      <c r="J90" s="612" t="s">
        <v>4</v>
      </c>
    </row>
    <row r="91" spans="1:10" s="597" customFormat="1">
      <c r="A91" s="620"/>
      <c r="B91" s="607" t="s">
        <v>4185</v>
      </c>
      <c r="C91" s="625" t="s">
        <v>4049</v>
      </c>
      <c r="D91" s="629">
        <v>10139</v>
      </c>
      <c r="E91" s="614" t="str">
        <f>IF(B91="I",IF(C91="LABOR",VLOOKUP(D91,'LABOR-INSUMOS'!A:F,2,FALSE),IF(C91="SINAPI",VLOOKUP(D91,'SINAPI-INSUMOS'!A:E,2,FALSE),IF(C91="COTAÇÃO",VLOOKUP(D91,#REF!,2,FALSE)))),IF(C91="LABOR",VLOOKUP(D91,'LABOR-SERVIÇOS'!A:F,5,FALSE),IF(C91="SINAPI",VLOOKUP(D91,'SINAPI-SERVIÇOS'!A:E,2,FALSE),"outro")))</f>
        <v>PEDREIRO</v>
      </c>
      <c r="F91" s="659" t="s">
        <v>20</v>
      </c>
      <c r="G91" s="649" t="s">
        <v>19</v>
      </c>
      <c r="H91" s="650">
        <v>1.0229999999999999</v>
      </c>
      <c r="I91" s="617">
        <f>IF(B91="I",IF(F91="MO",IF(C91="LABOR",ROUND(VLOOKUP(D91,'LABOR-INSUMOS'!A:F,4,FALSE)/(1+'LABOR-INSUMOS'!$E$1),2),IF(C91="SINAPI",ROUND(VLOOKUP(D91,'SINAPI-INSUMOS'!A:E,5,FALSE)/(1+'SINAPI-INSUMOS'!$E$1),2),"outro")),IF(C91="LABOR",VLOOKUP(D91,'LABOR-INSUMOS'!A:F,4,FALSE),IF(C91="SINAPI",VLOOKUP(D91,'SINAPI-INSUMOS'!A:E,5,FALSE),IF(C91="COTAÇÃO",VLOOKUP(D91,#REF!,14,FALSE))))),IF(C91="SINAPI",IF(F91="MO",ROUND(VLOOKUP(D91,'SINAPI-SERVIÇOS'!A:D,4,FALSE)/(1+'SINAPI-SERVIÇOS'!$E$1),2),VLOOKUP(D91,'SINAPI-SERVIÇOS'!A:D,4,FALSE)),"outro"))</f>
        <v>5.12</v>
      </c>
      <c r="J91" s="617">
        <f t="shared" ref="J91:J98" si="7">ROUND(H91*I91,2)</f>
        <v>5.24</v>
      </c>
    </row>
    <row r="92" spans="1:10" s="597" customFormat="1">
      <c r="A92" s="620"/>
      <c r="B92" s="607" t="s">
        <v>4185</v>
      </c>
      <c r="C92" s="625" t="s">
        <v>4049</v>
      </c>
      <c r="D92" s="629">
        <v>10121</v>
      </c>
      <c r="E92" s="614" t="str">
        <f>IF(B92="I",IF(C92="LABOR",VLOOKUP(D92,'LABOR-INSUMOS'!A:F,2,FALSE),IF(C92="SINAPI",VLOOKUP(D92,'SINAPI-INSUMOS'!A:E,2,FALSE),IF(C92="COTAÇÃO",VLOOKUP(D92,#REF!,2,FALSE)))),IF(C92="LABOR",VLOOKUP(D92,'LABOR-SERVIÇOS'!A:F,5,FALSE),IF(C92="SINAPI",VLOOKUP(D92,'SINAPI-SERVIÇOS'!A:E,2,FALSE),"outro")))</f>
        <v>FERREIRO</v>
      </c>
      <c r="F92" s="659" t="s">
        <v>20</v>
      </c>
      <c r="G92" s="649" t="s">
        <v>19</v>
      </c>
      <c r="H92" s="650">
        <v>1.15E-2</v>
      </c>
      <c r="I92" s="617">
        <f>IF(B92="I",IF(F92="MO",IF(C92="LABOR",ROUND(VLOOKUP(D92,'LABOR-INSUMOS'!A:F,4,FALSE)/(1+'LABOR-INSUMOS'!$E$1),2),IF(C92="SINAPI",ROUND(VLOOKUP(D92,'SINAPI-INSUMOS'!A:E,5,FALSE)/(1+'SINAPI-INSUMOS'!$E$1),2),"outro")),IF(C92="LABOR",VLOOKUP(D92,'LABOR-INSUMOS'!A:F,4,FALSE),IF(C92="SINAPI",VLOOKUP(D92,'SINAPI-INSUMOS'!A:E,5,FALSE),IF(C92="COTAÇÃO",VLOOKUP(D92,#REF!,14,FALSE))))),IF(C92="SINAPI",IF(F92="MO",ROUND(VLOOKUP(D92,'SINAPI-SERVIÇOS'!A:D,4,FALSE)/(1+'SINAPI-SERVIÇOS'!$E$1),2),VLOOKUP(D92,'SINAPI-SERVIÇOS'!A:D,4,FALSE)),"outro"))</f>
        <v>5.12</v>
      </c>
      <c r="J92" s="617">
        <f t="shared" si="7"/>
        <v>0.06</v>
      </c>
    </row>
    <row r="93" spans="1:10" s="597" customFormat="1">
      <c r="A93" s="620"/>
      <c r="B93" s="607" t="s">
        <v>4185</v>
      </c>
      <c r="C93" s="625" t="s">
        <v>4049</v>
      </c>
      <c r="D93" s="629">
        <v>10146</v>
      </c>
      <c r="E93" s="614" t="str">
        <f>IF(B93="I",IF(C93="LABOR",VLOOKUP(D93,'LABOR-INSUMOS'!A:F,2,FALSE),IF(C93="SINAPI",VLOOKUP(D93,'SINAPI-INSUMOS'!A:E,2,FALSE),IF(C93="COTAÇÃO",VLOOKUP(D93,#REF!,2,FALSE)))),IF(C93="LABOR",VLOOKUP(D93,'LABOR-SERVIÇOS'!A:F,5,FALSE),IF(C93="SINAPI",VLOOKUP(D93,'SINAPI-SERVIÇOS'!A:E,2,FALSE),"outro")))</f>
        <v>SERVENTE</v>
      </c>
      <c r="F93" s="659" t="s">
        <v>20</v>
      </c>
      <c r="G93" s="649" t="s">
        <v>19</v>
      </c>
      <c r="H93" s="650">
        <v>1.4877</v>
      </c>
      <c r="I93" s="617">
        <f>IF(B93="I",IF(F93="MO",IF(C93="LABOR",ROUND(VLOOKUP(D93,'LABOR-INSUMOS'!A:F,4,FALSE)/(1+'LABOR-INSUMOS'!$E$1),2),IF(C93="SINAPI",ROUND(VLOOKUP(D93,'SINAPI-INSUMOS'!A:E,5,FALSE)/(1+'SINAPI-INSUMOS'!$E$1),2),"outro")),IF(C93="LABOR",VLOOKUP(D93,'LABOR-INSUMOS'!A:F,4,FALSE),IF(C93="SINAPI",VLOOKUP(D93,'SINAPI-INSUMOS'!A:E,5,FALSE),IF(C93="COTAÇÃO",VLOOKUP(D93,#REF!,14,FALSE))))),IF(C93="SINAPI",IF(F93="MO",ROUND(VLOOKUP(D93,'SINAPI-SERVIÇOS'!A:D,4,FALSE)/(1+'SINAPI-SERVIÇOS'!$E$1),2),VLOOKUP(D93,'SINAPI-SERVIÇOS'!A:D,4,FALSE)),"outro"))</f>
        <v>3.76</v>
      </c>
      <c r="J93" s="617">
        <f t="shared" si="7"/>
        <v>5.59</v>
      </c>
    </row>
    <row r="94" spans="1:10" s="597" customFormat="1">
      <c r="A94" s="620"/>
      <c r="B94" s="607" t="s">
        <v>4185</v>
      </c>
      <c r="C94" s="625" t="s">
        <v>4049</v>
      </c>
      <c r="D94" s="629">
        <v>10111</v>
      </c>
      <c r="E94" s="614" t="str">
        <f>IF(B94="I",IF(C94="LABOR",VLOOKUP(D94,'LABOR-INSUMOS'!A:F,2,FALSE),IF(C94="SINAPI",VLOOKUP(D94,'SINAPI-INSUMOS'!A:E,2,FALSE),IF(C94="COTAÇÃO",VLOOKUP(D94,#REF!,2,FALSE)))),IF(C94="LABOR",VLOOKUP(D94,'LABOR-SERVIÇOS'!A:F,5,FALSE),IF(C94="SINAPI",VLOOKUP(D94,'SINAPI-SERVIÇOS'!A:E,2,FALSE),"outro")))</f>
        <v>CARPINTEIRO</v>
      </c>
      <c r="F94" s="659" t="s">
        <v>20</v>
      </c>
      <c r="G94" s="649" t="s">
        <v>19</v>
      </c>
      <c r="H94" s="650">
        <v>2.3E-2</v>
      </c>
      <c r="I94" s="617">
        <f>IF(B94="I",IF(F94="MO",IF(C94="LABOR",ROUND(VLOOKUP(D94,'LABOR-INSUMOS'!A:F,4,FALSE)/(1+'LABOR-INSUMOS'!$E$1),2),IF(C94="SINAPI",ROUND(VLOOKUP(D94,'SINAPI-INSUMOS'!A:E,5,FALSE)/(1+'SINAPI-INSUMOS'!$E$1),2),"outro")),IF(C94="LABOR",VLOOKUP(D94,'LABOR-INSUMOS'!A:F,4,FALSE),IF(C94="SINAPI",VLOOKUP(D94,'SINAPI-INSUMOS'!A:E,5,FALSE),IF(C94="COTAÇÃO",VLOOKUP(D94,#REF!,14,FALSE))))),IF(C94="SINAPI",IF(F94="MO",ROUND(VLOOKUP(D94,'SINAPI-SERVIÇOS'!A:D,4,FALSE)/(1+'SINAPI-SERVIÇOS'!$E$1),2),VLOOKUP(D94,'SINAPI-SERVIÇOS'!A:D,4,FALSE)),"outro"))</f>
        <v>5.12</v>
      </c>
      <c r="J94" s="617">
        <f t="shared" si="7"/>
        <v>0.12</v>
      </c>
    </row>
    <row r="95" spans="1:10" s="597" customFormat="1">
      <c r="A95" s="620"/>
      <c r="B95" s="607" t="s">
        <v>4185</v>
      </c>
      <c r="C95" s="625" t="s">
        <v>4049</v>
      </c>
      <c r="D95" s="630">
        <v>20503</v>
      </c>
      <c r="E95" s="614" t="str">
        <f>IF(B95="I",IF(C95="LABOR",VLOOKUP(D95,'LABOR-INSUMOS'!A:F,2,FALSE),IF(C95="SINAPI",VLOOKUP(D95,'SINAPI-INSUMOS'!A:E,2,FALSE),IF(C95="COTAÇÃO",VLOOKUP(D95,#REF!,2,FALSE)))),IF(C95="LABOR",VLOOKUP(D95,'LABOR-SERVIÇOS'!A:F,5,FALSE),IF(C95="SINAPI",VLOOKUP(D95,'SINAPI-SERVIÇOS'!A:E,2,FALSE),"outro")))</f>
        <v>AREIA LAVADA MEDIA</v>
      </c>
      <c r="F95" s="659" t="s">
        <v>53</v>
      </c>
      <c r="G95" s="649" t="s">
        <v>52</v>
      </c>
      <c r="H95" s="650">
        <v>6.0400000000000002E-2</v>
      </c>
      <c r="I95" s="617">
        <f>IF(B95="I",IF(F95="MO",IF(C95="LABOR",ROUND(VLOOKUP(D95,'LABOR-INSUMOS'!A:F,4,FALSE)/(1+'LABOR-INSUMOS'!$E$1),2),IF(C95="SINAPI",ROUND(VLOOKUP(D95,'SINAPI-INSUMOS'!A:E,5,FALSE)/(1+'SINAPI-INSUMOS'!$E$1),2),"outro")),IF(C95="LABOR",VLOOKUP(D95,'LABOR-INSUMOS'!A:F,4,FALSE),IF(C95="SINAPI",VLOOKUP(D95,'SINAPI-INSUMOS'!A:E,5,FALSE),IF(C95="COTAÇÃO",VLOOKUP(D95,#REF!,14,FALSE))))),IF(C95="SINAPI",IF(F95="MO",ROUND(VLOOKUP(D95,'SINAPI-SERVIÇOS'!A:D,4,FALSE)/(1+'SINAPI-SERVIÇOS'!$E$1),2),VLOOKUP(D95,'SINAPI-SERVIÇOS'!A:D,4,FALSE)),"outro"))</f>
        <v>48.27</v>
      </c>
      <c r="J95" s="617">
        <f t="shared" si="7"/>
        <v>2.92</v>
      </c>
    </row>
    <row r="96" spans="1:10" s="597" customFormat="1">
      <c r="A96" s="620"/>
      <c r="B96" s="607" t="s">
        <v>4185</v>
      </c>
      <c r="C96" s="625" t="s">
        <v>4049</v>
      </c>
      <c r="D96" s="629">
        <v>20517</v>
      </c>
      <c r="E96" s="614" t="str">
        <f>IF(B96="I",IF(C96="LABOR",VLOOKUP(D96,'LABOR-INSUMOS'!A:F,2,FALSE),IF(C96="SINAPI",VLOOKUP(D96,'SINAPI-INSUMOS'!A:E,2,FALSE),IF(C96="COTAÇÃO",VLOOKUP(D96,#REF!,2,FALSE)))),IF(C96="LABOR",VLOOKUP(D96,'LABOR-SERVIÇOS'!A:F,5,FALSE),IF(C96="SINAPI",VLOOKUP(D96,'SINAPI-SERVIÇOS'!A:E,2,FALSE),"outro")))</f>
        <v>BRITA 1</v>
      </c>
      <c r="F96" s="659" t="s">
        <v>53</v>
      </c>
      <c r="G96" s="649" t="s">
        <v>52</v>
      </c>
      <c r="H96" s="650">
        <v>1.34E-2</v>
      </c>
      <c r="I96" s="617">
        <f>IF(B96="I",IF(F96="MO",IF(C96="LABOR",ROUND(VLOOKUP(D96,'LABOR-INSUMOS'!A:F,4,FALSE)/(1+'LABOR-INSUMOS'!$E$1),2),IF(C96="SINAPI",ROUND(VLOOKUP(D96,'SINAPI-INSUMOS'!A:E,5,FALSE)/(1+'SINAPI-INSUMOS'!$E$1),2),"outro")),IF(C96="LABOR",VLOOKUP(D96,'LABOR-INSUMOS'!A:F,4,FALSE),IF(C96="SINAPI",VLOOKUP(D96,'SINAPI-INSUMOS'!A:E,5,FALSE),IF(C96="COTAÇÃO",VLOOKUP(D96,#REF!,14,FALSE))))),IF(C96="SINAPI",IF(F96="MO",ROUND(VLOOKUP(D96,'SINAPI-SERVIÇOS'!A:D,4,FALSE)/(1+'SINAPI-SERVIÇOS'!$E$1),2),VLOOKUP(D96,'SINAPI-SERVIÇOS'!A:D,4,FALSE)),"outro"))</f>
        <v>57.39</v>
      </c>
      <c r="J96" s="617">
        <f t="shared" si="7"/>
        <v>0.77</v>
      </c>
    </row>
    <row r="97" spans="1:10" s="597" customFormat="1">
      <c r="A97" s="620"/>
      <c r="B97" s="607" t="s">
        <v>4185</v>
      </c>
      <c r="C97" s="625" t="s">
        <v>4049</v>
      </c>
      <c r="D97" s="629">
        <v>20518</v>
      </c>
      <c r="E97" s="614" t="str">
        <f>IF(B97="I",IF(C97="LABOR",VLOOKUP(D97,'LABOR-INSUMOS'!A:F,2,FALSE),IF(C97="SINAPI",VLOOKUP(D97,'SINAPI-INSUMOS'!A:E,2,FALSE),IF(C97="COTAÇÃO",VLOOKUP(D97,#REF!,2,FALSE)))),IF(C97="LABOR",VLOOKUP(D97,'LABOR-SERVIÇOS'!A:F,5,FALSE),IF(C97="SINAPI",VLOOKUP(D97,'SINAPI-SERVIÇOS'!A:E,2,FALSE),"outro")))</f>
        <v>BRITA 2</v>
      </c>
      <c r="F97" s="659" t="s">
        <v>53</v>
      </c>
      <c r="G97" s="649" t="s">
        <v>52</v>
      </c>
      <c r="H97" s="650">
        <v>4.0099999999999997E-2</v>
      </c>
      <c r="I97" s="617">
        <f>IF(B97="I",IF(F97="MO",IF(C97="LABOR",ROUND(VLOOKUP(D97,'LABOR-INSUMOS'!A:F,4,FALSE)/(1+'LABOR-INSUMOS'!$E$1),2),IF(C97="SINAPI",ROUND(VLOOKUP(D97,'SINAPI-INSUMOS'!A:E,5,FALSE)/(1+'SINAPI-INSUMOS'!$E$1),2),"outro")),IF(C97="LABOR",VLOOKUP(D97,'LABOR-INSUMOS'!A:F,4,FALSE),IF(C97="SINAPI",VLOOKUP(D97,'SINAPI-INSUMOS'!A:E,5,FALSE),IF(C97="COTAÇÃO",VLOOKUP(D97,#REF!,14,FALSE))))),IF(C97="SINAPI",IF(F97="MO",ROUND(VLOOKUP(D97,'SINAPI-SERVIÇOS'!A:D,4,FALSE)/(1+'SINAPI-SERVIÇOS'!$E$1),2),VLOOKUP(D97,'SINAPI-SERVIÇOS'!A:D,4,FALSE)),"outro"))</f>
        <v>57.39</v>
      </c>
      <c r="J97" s="617">
        <f t="shared" si="7"/>
        <v>2.2999999999999998</v>
      </c>
    </row>
    <row r="98" spans="1:10" s="597" customFormat="1">
      <c r="A98" s="620"/>
      <c r="B98" s="607" t="s">
        <v>4185</v>
      </c>
      <c r="C98" s="625" t="s">
        <v>4049</v>
      </c>
      <c r="D98" s="629">
        <v>20508</v>
      </c>
      <c r="E98" s="614" t="str">
        <f>IF(B98="I",IF(C98="LABOR",VLOOKUP(D98,'LABOR-INSUMOS'!A:F,2,FALSE),IF(C98="SINAPI",VLOOKUP(D98,'SINAPI-INSUMOS'!A:E,2,FALSE),IF(C98="COTAÇÃO",VLOOKUP(D98,#REF!,2,FALSE)))),IF(C98="LABOR",VLOOKUP(D98,'LABOR-SERVIÇOS'!A:F,5,FALSE),IF(C98="SINAPI",VLOOKUP(D98,'SINAPI-SERVIÇOS'!A:E,2,FALSE),"outro")))</f>
        <v>CIMENTO CP III - 40</v>
      </c>
      <c r="F98" s="659" t="s">
        <v>53</v>
      </c>
      <c r="G98" s="649" t="s">
        <v>54</v>
      </c>
      <c r="H98" s="650">
        <v>16.32</v>
      </c>
      <c r="I98" s="617">
        <f>IF(B98="I",IF(F98="MO",IF(C98="LABOR",ROUND(VLOOKUP(D98,'LABOR-INSUMOS'!A:F,4,FALSE)/(1+'LABOR-INSUMOS'!$E$1),2),IF(C98="SINAPI",ROUND(VLOOKUP(D98,'SINAPI-INSUMOS'!A:E,5,FALSE)/(1+'SINAPI-INSUMOS'!$E$1),2),"outro")),IF(C98="LABOR",VLOOKUP(D98,'LABOR-INSUMOS'!A:F,4,FALSE),IF(C98="SINAPI",VLOOKUP(D98,'SINAPI-INSUMOS'!A:E,5,FALSE),IF(C98="COTAÇÃO",VLOOKUP(D98,#REF!,14,FALSE))))),IF(C98="SINAPI",IF(F98="MO",ROUND(VLOOKUP(D98,'SINAPI-SERVIÇOS'!A:D,4,FALSE)/(1+'SINAPI-SERVIÇOS'!$E$1),2),VLOOKUP(D98,'SINAPI-SERVIÇOS'!A:D,4,FALSE)),"outro"))</f>
        <v>0.4</v>
      </c>
      <c r="J98" s="617">
        <f t="shared" si="7"/>
        <v>6.53</v>
      </c>
    </row>
    <row r="99" spans="1:10" s="597" customFormat="1">
      <c r="A99" s="621"/>
      <c r="B99" s="622"/>
      <c r="C99" s="599"/>
      <c r="D99" s="599"/>
      <c r="E99" s="600"/>
      <c r="F99" s="599"/>
      <c r="G99" s="600"/>
      <c r="H99" s="600"/>
      <c r="I99" s="600"/>
      <c r="J99" s="601"/>
    </row>
    <row r="100" spans="1:10" s="631" customFormat="1" ht="25.5">
      <c r="A100" s="805" t="s">
        <v>7</v>
      </c>
      <c r="B100" s="806"/>
      <c r="C100" s="805" t="s">
        <v>8</v>
      </c>
      <c r="D100" s="806"/>
      <c r="E100" s="660" t="s">
        <v>9</v>
      </c>
      <c r="F100" s="636" t="s">
        <v>1</v>
      </c>
      <c r="G100" s="637"/>
      <c r="H100" s="638"/>
      <c r="I100" s="639"/>
      <c r="J100" s="640" t="s">
        <v>4071</v>
      </c>
    </row>
    <row r="101" spans="1:10" s="632" customFormat="1" ht="36.75" customHeight="1">
      <c r="A101" s="653" t="str">
        <f>CONCATENATE($M$1,"-")</f>
        <v>INS-</v>
      </c>
      <c r="B101" s="657">
        <f>COUNTIF(B$1:B100,"&gt;0")+1</f>
        <v>9</v>
      </c>
      <c r="C101" s="641" t="s">
        <v>4070</v>
      </c>
      <c r="D101" s="641" t="s">
        <v>4059</v>
      </c>
      <c r="E101" s="662" t="s">
        <v>12833</v>
      </c>
      <c r="F101" s="642" t="s">
        <v>4052</v>
      </c>
      <c r="G101" s="643"/>
      <c r="H101" s="644"/>
      <c r="I101" s="645"/>
      <c r="J101" s="652">
        <f>((SUMIF(F103:F110,"MO",J103:J110)*(1+$G$3)+(SUM(J103:J110)-SUMIF(F103:F110,"MO",J103:J110)))*(1+$H$3))</f>
        <v>293.84213091399999</v>
      </c>
    </row>
    <row r="102" spans="1:10" s="631" customFormat="1">
      <c r="A102" s="658"/>
      <c r="B102" s="661" t="s">
        <v>0</v>
      </c>
      <c r="C102" s="646" t="s">
        <v>5</v>
      </c>
      <c r="D102" s="646" t="s">
        <v>6</v>
      </c>
      <c r="E102" s="646" t="s">
        <v>4050</v>
      </c>
      <c r="F102" s="646" t="s">
        <v>0</v>
      </c>
      <c r="G102" s="647" t="s">
        <v>1</v>
      </c>
      <c r="H102" s="647" t="s">
        <v>2</v>
      </c>
      <c r="I102" s="647" t="s">
        <v>3</v>
      </c>
      <c r="J102" s="646" t="s">
        <v>4</v>
      </c>
    </row>
    <row r="103" spans="1:10" s="631" customFormat="1">
      <c r="A103" s="654"/>
      <c r="B103" s="641" t="s">
        <v>4185</v>
      </c>
      <c r="C103" s="659" t="s">
        <v>4049</v>
      </c>
      <c r="D103" s="663">
        <v>10139</v>
      </c>
      <c r="E103" s="648" t="str">
        <f>IF(B103="I",IF(C103="LABOR",VLOOKUP(D103,'LABOR-INSUMOS'!A:F,2,FALSE),IF(C103="SINAPI",VLOOKUP(D103,'SINAPI-INSUMOS'!A:E,2,FALSE),IF(C103="COTAÇÃO",VLOOKUP(D103,#REF!,2,FALSE)))),IF(C103="LABOR",VLOOKUP(D103,'LABOR-SERVIÇOS'!A:F,5,FALSE),IF(C103="SINAPI",VLOOKUP(D103,'SINAPI-SERVIÇOS'!A:E,2,FALSE),"outro")))</f>
        <v>PEDREIRO</v>
      </c>
      <c r="F103" s="688" t="s">
        <v>20</v>
      </c>
      <c r="G103" s="678" t="s">
        <v>19</v>
      </c>
      <c r="H103" s="679">
        <v>6.1379999999999999</v>
      </c>
      <c r="I103" s="651">
        <f>IF(B103="I",IF(F103="MO",IF(C103="LABOR",ROUND(VLOOKUP(D103,'LABOR-INSUMOS'!A:F,4,FALSE)/(1+'LABOR-INSUMOS'!$E$1),2),IF(C103="SINAPI",ROUND(VLOOKUP(D103,'SINAPI-INSUMOS'!A:E,5,FALSE)/(1+'SINAPI-INSUMOS'!$E$1),2),"outro")),IF(C103="LABOR",VLOOKUP(D103,'LABOR-INSUMOS'!A:F,4,FALSE),IF(C103="SINAPI",VLOOKUP(D103,'SINAPI-INSUMOS'!A:E,5,FALSE),IF(C103="COTAÇÃO",VLOOKUP(D103,#REF!,14,FALSE))))),IF(C103="SINAPI",IF(F103="MO",ROUND(VLOOKUP(D103,'SINAPI-SERVIÇOS'!A:D,4,FALSE)/(1+'SINAPI-SERVIÇOS'!$E$1),2),VLOOKUP(D103,'SINAPI-SERVIÇOS'!A:D,4,FALSE)),"outro"))</f>
        <v>5.12</v>
      </c>
      <c r="J103" s="651">
        <f t="shared" ref="J103:J110" si="8">ROUND(H103*I103,2)</f>
        <v>31.43</v>
      </c>
    </row>
    <row r="104" spans="1:10" s="631" customFormat="1">
      <c r="A104" s="654"/>
      <c r="B104" s="641" t="s">
        <v>4185</v>
      </c>
      <c r="C104" s="659" t="s">
        <v>4049</v>
      </c>
      <c r="D104" s="663">
        <v>10121</v>
      </c>
      <c r="E104" s="648" t="str">
        <f>IF(B104="I",IF(C104="LABOR",VLOOKUP(D104,'LABOR-INSUMOS'!A:F,2,FALSE),IF(C104="SINAPI",VLOOKUP(D104,'SINAPI-INSUMOS'!A:E,2,FALSE),IF(C104="COTAÇÃO",VLOOKUP(D104,#REF!,2,FALSE)))),IF(C104="LABOR",VLOOKUP(D104,'LABOR-SERVIÇOS'!A:F,5,FALSE),IF(C104="SINAPI",VLOOKUP(D104,'SINAPI-SERVIÇOS'!A:E,2,FALSE),"outro")))</f>
        <v>FERREIRO</v>
      </c>
      <c r="F104" s="688" t="s">
        <v>20</v>
      </c>
      <c r="G104" s="678" t="s">
        <v>19</v>
      </c>
      <c r="H104" s="679">
        <v>6.9000000000000006E-2</v>
      </c>
      <c r="I104" s="651">
        <f>IF(B104="I",IF(F104="MO",IF(C104="LABOR",ROUND(VLOOKUP(D104,'LABOR-INSUMOS'!A:F,4,FALSE)/(1+'LABOR-INSUMOS'!$E$1),2),IF(C104="SINAPI",ROUND(VLOOKUP(D104,'SINAPI-INSUMOS'!A:E,5,FALSE)/(1+'SINAPI-INSUMOS'!$E$1),2),"outro")),IF(C104="LABOR",VLOOKUP(D104,'LABOR-INSUMOS'!A:F,4,FALSE),IF(C104="SINAPI",VLOOKUP(D104,'SINAPI-INSUMOS'!A:E,5,FALSE),IF(C104="COTAÇÃO",VLOOKUP(D104,#REF!,14,FALSE))))),IF(C104="SINAPI",IF(F104="MO",ROUND(VLOOKUP(D104,'SINAPI-SERVIÇOS'!A:D,4,FALSE)/(1+'SINAPI-SERVIÇOS'!$E$1),2),VLOOKUP(D104,'SINAPI-SERVIÇOS'!A:D,4,FALSE)),"outro"))</f>
        <v>5.12</v>
      </c>
      <c r="J104" s="651">
        <f t="shared" si="8"/>
        <v>0.35</v>
      </c>
    </row>
    <row r="105" spans="1:10" s="631" customFormat="1">
      <c r="A105" s="654"/>
      <c r="B105" s="641" t="s">
        <v>4185</v>
      </c>
      <c r="C105" s="659" t="s">
        <v>4049</v>
      </c>
      <c r="D105" s="663">
        <v>10146</v>
      </c>
      <c r="E105" s="648" t="str">
        <f>IF(B105="I",IF(C105="LABOR",VLOOKUP(D105,'LABOR-INSUMOS'!A:F,2,FALSE),IF(C105="SINAPI",VLOOKUP(D105,'SINAPI-INSUMOS'!A:E,2,FALSE),IF(C105="COTAÇÃO",VLOOKUP(D105,#REF!,2,FALSE)))),IF(C105="LABOR",VLOOKUP(D105,'LABOR-SERVIÇOS'!A:F,5,FALSE),IF(C105="SINAPI",VLOOKUP(D105,'SINAPI-SERVIÇOS'!A:E,2,FALSE),"outro")))</f>
        <v>SERVENTE</v>
      </c>
      <c r="F105" s="688" t="s">
        <v>20</v>
      </c>
      <c r="G105" s="678" t="s">
        <v>19</v>
      </c>
      <c r="H105" s="679">
        <v>8.9261999999999997</v>
      </c>
      <c r="I105" s="651">
        <f>IF(B105="I",IF(F105="MO",IF(C105="LABOR",ROUND(VLOOKUP(D105,'LABOR-INSUMOS'!A:F,4,FALSE)/(1+'LABOR-INSUMOS'!$E$1),2),IF(C105="SINAPI",ROUND(VLOOKUP(D105,'SINAPI-INSUMOS'!A:E,5,FALSE)/(1+'SINAPI-INSUMOS'!$E$1),2),"outro")),IF(C105="LABOR",VLOOKUP(D105,'LABOR-INSUMOS'!A:F,4,FALSE),IF(C105="SINAPI",VLOOKUP(D105,'SINAPI-INSUMOS'!A:E,5,FALSE),IF(C105="COTAÇÃO",VLOOKUP(D105,#REF!,14,FALSE))))),IF(C105="SINAPI",IF(F105="MO",ROUND(VLOOKUP(D105,'SINAPI-SERVIÇOS'!A:D,4,FALSE)/(1+'SINAPI-SERVIÇOS'!$E$1),2),VLOOKUP(D105,'SINAPI-SERVIÇOS'!A:D,4,FALSE)),"outro"))</f>
        <v>3.76</v>
      </c>
      <c r="J105" s="651">
        <f t="shared" si="8"/>
        <v>33.56</v>
      </c>
    </row>
    <row r="106" spans="1:10" s="631" customFormat="1">
      <c r="A106" s="654"/>
      <c r="B106" s="641" t="s">
        <v>4185</v>
      </c>
      <c r="C106" s="659" t="s">
        <v>4049</v>
      </c>
      <c r="D106" s="663">
        <v>10111</v>
      </c>
      <c r="E106" s="648" t="str">
        <f>IF(B106="I",IF(C106="LABOR",VLOOKUP(D106,'LABOR-INSUMOS'!A:F,2,FALSE),IF(C106="SINAPI",VLOOKUP(D106,'SINAPI-INSUMOS'!A:E,2,FALSE),IF(C106="COTAÇÃO",VLOOKUP(D106,#REF!,2,FALSE)))),IF(C106="LABOR",VLOOKUP(D106,'LABOR-SERVIÇOS'!A:F,5,FALSE),IF(C106="SINAPI",VLOOKUP(D106,'SINAPI-SERVIÇOS'!A:E,2,FALSE),"outro")))</f>
        <v>CARPINTEIRO</v>
      </c>
      <c r="F106" s="688" t="s">
        <v>20</v>
      </c>
      <c r="G106" s="678" t="s">
        <v>19</v>
      </c>
      <c r="H106" s="679">
        <v>0.13800000000000001</v>
      </c>
      <c r="I106" s="651">
        <f>IF(B106="I",IF(F106="MO",IF(C106="LABOR",ROUND(VLOOKUP(D106,'LABOR-INSUMOS'!A:F,4,FALSE)/(1+'LABOR-INSUMOS'!$E$1),2),IF(C106="SINAPI",ROUND(VLOOKUP(D106,'SINAPI-INSUMOS'!A:E,5,FALSE)/(1+'SINAPI-INSUMOS'!$E$1),2),"outro")),IF(C106="LABOR",VLOOKUP(D106,'LABOR-INSUMOS'!A:F,4,FALSE),IF(C106="SINAPI",VLOOKUP(D106,'SINAPI-INSUMOS'!A:E,5,FALSE),IF(C106="COTAÇÃO",VLOOKUP(D106,#REF!,14,FALSE))))),IF(C106="SINAPI",IF(F106="MO",ROUND(VLOOKUP(D106,'SINAPI-SERVIÇOS'!A:D,4,FALSE)/(1+'SINAPI-SERVIÇOS'!$E$1),2),VLOOKUP(D106,'SINAPI-SERVIÇOS'!A:D,4,FALSE)),"outro"))</f>
        <v>5.12</v>
      </c>
      <c r="J106" s="651">
        <f t="shared" si="8"/>
        <v>0.71</v>
      </c>
    </row>
    <row r="107" spans="1:10" s="631" customFormat="1">
      <c r="A107" s="654"/>
      <c r="B107" s="641" t="s">
        <v>4185</v>
      </c>
      <c r="C107" s="659" t="s">
        <v>4049</v>
      </c>
      <c r="D107" s="664">
        <v>20503</v>
      </c>
      <c r="E107" s="648" t="str">
        <f>IF(B107="I",IF(C107="LABOR",VLOOKUP(D107,'LABOR-INSUMOS'!A:F,2,FALSE),IF(C107="SINAPI",VLOOKUP(D107,'SINAPI-INSUMOS'!A:E,2,FALSE),IF(C107="COTAÇÃO",VLOOKUP(D107,#REF!,2,FALSE)))),IF(C107="LABOR",VLOOKUP(D107,'LABOR-SERVIÇOS'!A:F,5,FALSE),IF(C107="SINAPI",VLOOKUP(D107,'SINAPI-SERVIÇOS'!A:E,2,FALSE),"outro")))</f>
        <v>AREIA LAVADA MEDIA</v>
      </c>
      <c r="F107" s="688" t="s">
        <v>53</v>
      </c>
      <c r="G107" s="678" t="s">
        <v>52</v>
      </c>
      <c r="H107" s="679">
        <v>0.3624</v>
      </c>
      <c r="I107" s="651">
        <f>IF(B107="I",IF(F107="MO",IF(C107="LABOR",ROUND(VLOOKUP(D107,'LABOR-INSUMOS'!A:F,4,FALSE)/(1+'LABOR-INSUMOS'!$E$1),2),IF(C107="SINAPI",ROUND(VLOOKUP(D107,'SINAPI-INSUMOS'!A:E,5,FALSE)/(1+'SINAPI-INSUMOS'!$E$1),2),"outro")),IF(C107="LABOR",VLOOKUP(D107,'LABOR-INSUMOS'!A:F,4,FALSE),IF(C107="SINAPI",VLOOKUP(D107,'SINAPI-INSUMOS'!A:E,5,FALSE),IF(C107="COTAÇÃO",VLOOKUP(D107,#REF!,14,FALSE))))),IF(C107="SINAPI",IF(F107="MO",ROUND(VLOOKUP(D107,'SINAPI-SERVIÇOS'!A:D,4,FALSE)/(1+'SINAPI-SERVIÇOS'!$E$1),2),VLOOKUP(D107,'SINAPI-SERVIÇOS'!A:D,4,FALSE)),"outro"))</f>
        <v>48.27</v>
      </c>
      <c r="J107" s="651">
        <f t="shared" si="8"/>
        <v>17.489999999999998</v>
      </c>
    </row>
    <row r="108" spans="1:10" s="631" customFormat="1">
      <c r="A108" s="654"/>
      <c r="B108" s="641" t="s">
        <v>4185</v>
      </c>
      <c r="C108" s="659" t="s">
        <v>4049</v>
      </c>
      <c r="D108" s="663">
        <v>20517</v>
      </c>
      <c r="E108" s="648" t="str">
        <f>IF(B108="I",IF(C108="LABOR",VLOOKUP(D108,'LABOR-INSUMOS'!A:F,2,FALSE),IF(C108="SINAPI",VLOOKUP(D108,'SINAPI-INSUMOS'!A:E,2,FALSE),IF(C108="COTAÇÃO",VLOOKUP(D108,#REF!,2,FALSE)))),IF(C108="LABOR",VLOOKUP(D108,'LABOR-SERVIÇOS'!A:F,5,FALSE),IF(C108="SINAPI",VLOOKUP(D108,'SINAPI-SERVIÇOS'!A:E,2,FALSE),"outro")))</f>
        <v>BRITA 1</v>
      </c>
      <c r="F108" s="688" t="s">
        <v>53</v>
      </c>
      <c r="G108" s="678" t="s">
        <v>52</v>
      </c>
      <c r="H108" s="679">
        <v>8.0399999999999999E-2</v>
      </c>
      <c r="I108" s="651">
        <f>IF(B108="I",IF(F108="MO",IF(C108="LABOR",ROUND(VLOOKUP(D108,'LABOR-INSUMOS'!A:F,4,FALSE)/(1+'LABOR-INSUMOS'!$E$1),2),IF(C108="SINAPI",ROUND(VLOOKUP(D108,'SINAPI-INSUMOS'!A:E,5,FALSE)/(1+'SINAPI-INSUMOS'!$E$1),2),"outro")),IF(C108="LABOR",VLOOKUP(D108,'LABOR-INSUMOS'!A:F,4,FALSE),IF(C108="SINAPI",VLOOKUP(D108,'SINAPI-INSUMOS'!A:E,5,FALSE),IF(C108="COTAÇÃO",VLOOKUP(D108,#REF!,14,FALSE))))),IF(C108="SINAPI",IF(F108="MO",ROUND(VLOOKUP(D108,'SINAPI-SERVIÇOS'!A:D,4,FALSE)/(1+'SINAPI-SERVIÇOS'!$E$1),2),VLOOKUP(D108,'SINAPI-SERVIÇOS'!A:D,4,FALSE)),"outro"))</f>
        <v>57.39</v>
      </c>
      <c r="J108" s="651">
        <f t="shared" si="8"/>
        <v>4.6100000000000003</v>
      </c>
    </row>
    <row r="109" spans="1:10" s="631" customFormat="1">
      <c r="A109" s="654"/>
      <c r="B109" s="641" t="s">
        <v>4185</v>
      </c>
      <c r="C109" s="659" t="s">
        <v>4049</v>
      </c>
      <c r="D109" s="663">
        <v>20518</v>
      </c>
      <c r="E109" s="648" t="str">
        <f>IF(B109="I",IF(C109="LABOR",VLOOKUP(D109,'LABOR-INSUMOS'!A:F,2,FALSE),IF(C109="SINAPI",VLOOKUP(D109,'SINAPI-INSUMOS'!A:E,2,FALSE),IF(C109="COTAÇÃO",VLOOKUP(D109,#REF!,2,FALSE)))),IF(C109="LABOR",VLOOKUP(D109,'LABOR-SERVIÇOS'!A:F,5,FALSE),IF(C109="SINAPI",VLOOKUP(D109,'SINAPI-SERVIÇOS'!A:E,2,FALSE),"outro")))</f>
        <v>BRITA 2</v>
      </c>
      <c r="F109" s="688" t="s">
        <v>53</v>
      </c>
      <c r="G109" s="678" t="s">
        <v>52</v>
      </c>
      <c r="H109" s="679">
        <v>0.24059999999999998</v>
      </c>
      <c r="I109" s="651">
        <f>IF(B109="I",IF(F109="MO",IF(C109="LABOR",ROUND(VLOOKUP(D109,'LABOR-INSUMOS'!A:F,4,FALSE)/(1+'LABOR-INSUMOS'!$E$1),2),IF(C109="SINAPI",ROUND(VLOOKUP(D109,'SINAPI-INSUMOS'!A:E,5,FALSE)/(1+'SINAPI-INSUMOS'!$E$1),2),"outro")),IF(C109="LABOR",VLOOKUP(D109,'LABOR-INSUMOS'!A:F,4,FALSE),IF(C109="SINAPI",VLOOKUP(D109,'SINAPI-INSUMOS'!A:E,5,FALSE),IF(C109="COTAÇÃO",VLOOKUP(D109,#REF!,14,FALSE))))),IF(C109="SINAPI",IF(F109="MO",ROUND(VLOOKUP(D109,'SINAPI-SERVIÇOS'!A:D,4,FALSE)/(1+'SINAPI-SERVIÇOS'!$E$1),2),VLOOKUP(D109,'SINAPI-SERVIÇOS'!A:D,4,FALSE)),"outro"))</f>
        <v>57.39</v>
      </c>
      <c r="J109" s="651">
        <f t="shared" si="8"/>
        <v>13.81</v>
      </c>
    </row>
    <row r="110" spans="1:10" s="631" customFormat="1">
      <c r="A110" s="654"/>
      <c r="B110" s="641" t="s">
        <v>4185</v>
      </c>
      <c r="C110" s="659" t="s">
        <v>4049</v>
      </c>
      <c r="D110" s="663">
        <v>20508</v>
      </c>
      <c r="E110" s="648" t="str">
        <f>IF(B110="I",IF(C110="LABOR",VLOOKUP(D110,'LABOR-INSUMOS'!A:F,2,FALSE),IF(C110="SINAPI",VLOOKUP(D110,'SINAPI-INSUMOS'!A:E,2,FALSE),IF(C110="COTAÇÃO",VLOOKUP(D110,#REF!,2,FALSE)))),IF(C110="LABOR",VLOOKUP(D110,'LABOR-SERVIÇOS'!A:F,5,FALSE),IF(C110="SINAPI",VLOOKUP(D110,'SINAPI-SERVIÇOS'!A:E,2,FALSE),"outro")))</f>
        <v>CIMENTO CP III - 40</v>
      </c>
      <c r="F110" s="688" t="s">
        <v>53</v>
      </c>
      <c r="G110" s="678" t="s">
        <v>54</v>
      </c>
      <c r="H110" s="679">
        <v>97.92</v>
      </c>
      <c r="I110" s="651">
        <f>IF(B110="I",IF(F110="MO",IF(C110="LABOR",ROUND(VLOOKUP(D110,'LABOR-INSUMOS'!A:F,4,FALSE)/(1+'LABOR-INSUMOS'!$E$1),2),IF(C110="SINAPI",ROUND(VLOOKUP(D110,'SINAPI-INSUMOS'!A:E,5,FALSE)/(1+'SINAPI-INSUMOS'!$E$1),2),"outro")),IF(C110="LABOR",VLOOKUP(D110,'LABOR-INSUMOS'!A:F,4,FALSE),IF(C110="SINAPI",VLOOKUP(D110,'SINAPI-INSUMOS'!A:E,5,FALSE),IF(C110="COTAÇÃO",VLOOKUP(D110,#REF!,14,FALSE))))),IF(C110="SINAPI",IF(F110="MO",ROUND(VLOOKUP(D110,'SINAPI-SERVIÇOS'!A:D,4,FALSE)/(1+'SINAPI-SERVIÇOS'!$E$1),2),VLOOKUP(D110,'SINAPI-SERVIÇOS'!A:D,4,FALSE)),"outro"))</f>
        <v>0.4</v>
      </c>
      <c r="J110" s="651">
        <f t="shared" si="8"/>
        <v>39.17</v>
      </c>
    </row>
    <row r="111" spans="1:10" s="631" customFormat="1">
      <c r="A111" s="655"/>
      <c r="B111" s="656"/>
      <c r="C111" s="633"/>
      <c r="D111" s="633"/>
      <c r="E111" s="634"/>
      <c r="F111" s="633"/>
      <c r="G111" s="634"/>
      <c r="H111" s="634"/>
      <c r="I111" s="634"/>
      <c r="J111" s="635"/>
    </row>
    <row r="112" spans="1:10" ht="25.5">
      <c r="A112" s="805" t="s">
        <v>7</v>
      </c>
      <c r="B112" s="806"/>
      <c r="C112" s="805" t="s">
        <v>8</v>
      </c>
      <c r="D112" s="806"/>
      <c r="E112" s="557" t="s">
        <v>9</v>
      </c>
      <c r="F112" s="558" t="s">
        <v>1</v>
      </c>
      <c r="G112" s="520"/>
      <c r="H112" s="521"/>
      <c r="I112" s="522"/>
      <c r="J112" s="523" t="s">
        <v>4071</v>
      </c>
    </row>
    <row r="113" spans="1:10" s="515" customFormat="1" ht="45">
      <c r="A113" s="535" t="str">
        <f>CONCATENATE($M$1,"-")</f>
        <v>INS-</v>
      </c>
      <c r="B113" s="556">
        <f>COUNTIF(B$1:B112,"&gt;0")+1</f>
        <v>10</v>
      </c>
      <c r="C113" s="553" t="s">
        <v>4070</v>
      </c>
      <c r="D113" s="553" t="s">
        <v>4059</v>
      </c>
      <c r="E113" s="486" t="s">
        <v>12827</v>
      </c>
      <c r="F113" s="547" t="s">
        <v>4052</v>
      </c>
      <c r="G113" s="526"/>
      <c r="H113" s="527"/>
      <c r="I113" s="528"/>
      <c r="J113" s="534">
        <f>((SUMIF(F115:F122,"MO",J115:J122)*(1+$G$3)+(SUM(J115:J122)-SUMIF(F115:F122,"MO",J115:J122)))*(1+$H$3))</f>
        <v>489.76538006119995</v>
      </c>
    </row>
    <row r="114" spans="1:10">
      <c r="A114" s="539"/>
      <c r="B114" s="542" t="s">
        <v>0</v>
      </c>
      <c r="C114" s="529" t="s">
        <v>5</v>
      </c>
      <c r="D114" s="529" t="s">
        <v>6</v>
      </c>
      <c r="E114" s="529" t="s">
        <v>4050</v>
      </c>
      <c r="F114" s="529" t="s">
        <v>0</v>
      </c>
      <c r="G114" s="530" t="s">
        <v>1</v>
      </c>
      <c r="H114" s="530" t="s">
        <v>2</v>
      </c>
      <c r="I114" s="530" t="s">
        <v>3</v>
      </c>
      <c r="J114" s="529" t="s">
        <v>4</v>
      </c>
    </row>
    <row r="115" spans="1:10">
      <c r="A115" s="536"/>
      <c r="B115" s="553" t="s">
        <v>4185</v>
      </c>
      <c r="C115" s="540" t="s">
        <v>4049</v>
      </c>
      <c r="D115" s="531">
        <v>10139</v>
      </c>
      <c r="E115" s="333" t="str">
        <f>IF(B115="I",IF(C115="LABOR",VLOOKUP(D115,'LABOR-INSUMOS'!A:F,2,FALSE),IF(C115="SINAPI",VLOOKUP(D115,'SINAPI-INSUMOS'!A:E,2,FALSE),IF(C115="COTAÇÃO",VLOOKUP(D115,#REF!,2,FALSE)))),IF(C115="LABOR",VLOOKUP(D115,'LABOR-SERVIÇOS'!A:F,5,FALSE),IF(C115="SINAPI",VLOOKUP(D115,'SINAPI-SERVIÇOS'!A:E,2,FALSE),"outro")))</f>
        <v>PEDREIRO</v>
      </c>
      <c r="F115" s="540" t="s">
        <v>20</v>
      </c>
      <c r="G115" s="531" t="str">
        <f>IF(B115="I",IF(C115="LABOR",VLOOKUP(D115,'LABOR-INSUMOS'!A:F,3,FALSE),IF(C115="SINAPI",VLOOKUP(D115,'SINAPI-INSUMOS'!A:E,3,FALSE),IF(C115="COTAÇÃO",VLOOKUP(D115,#REF!,3,FALSE)))),IF(C115="LABOR",VLOOKUP(D115,'LABOR-SERVIÇOS'!A:F,6,FALSE),IF(C115="SINAPI",VLOOKUP(D115,'SINAPI-SERVIÇOS'!A:E,3,FALSE),"outro")))</f>
        <v>H</v>
      </c>
      <c r="H115" s="532">
        <f>1.023*10</f>
        <v>10.229999999999999</v>
      </c>
      <c r="I115" s="533">
        <f>IF(B115="I",IF(F115="MO",IF(C115="LABOR",ROUND(VLOOKUP(D115,'LABOR-INSUMOS'!A:F,4,FALSE)/(1+'LABOR-INSUMOS'!$E$1),2),IF(C115="SINAPI",ROUND(VLOOKUP(D115,'SINAPI-INSUMOS'!A:E,5,FALSE)/(1+'SINAPI-INSUMOS'!$E$1),2),"outro")),IF(C115="LABOR",VLOOKUP(D115,'LABOR-INSUMOS'!A:F,4,FALSE),IF(C115="SINAPI",VLOOKUP(D115,'SINAPI-INSUMOS'!A:E,5,FALSE),IF(C115="COTAÇÃO",VLOOKUP(D115,#REF!,14,FALSE))))),IF(C115="SINAPI",IF(F115="MO",ROUND(VLOOKUP(D115,'SINAPI-SERVIÇOS'!A:D,4,FALSE)/(1+'SINAPI-SERVIÇOS'!$E$1),2),VLOOKUP(D115,'SINAPI-SERVIÇOS'!A:D,4,FALSE)),"outro"))</f>
        <v>5.12</v>
      </c>
      <c r="J115" s="533">
        <f t="shared" ref="J115:J122" si="9">ROUND(H115*I115,2)</f>
        <v>52.38</v>
      </c>
    </row>
    <row r="116" spans="1:10">
      <c r="A116" s="536"/>
      <c r="B116" s="553" t="s">
        <v>4185</v>
      </c>
      <c r="C116" s="540" t="s">
        <v>4049</v>
      </c>
      <c r="D116" s="694">
        <v>10121</v>
      </c>
      <c r="E116" s="333" t="str">
        <f>IF(B116="I",IF(C116="LABOR",VLOOKUP(D116,'LABOR-INSUMOS'!A:F,2,FALSE),IF(C116="SINAPI",VLOOKUP(D116,'SINAPI-INSUMOS'!A:E,2,FALSE),IF(C116="COTAÇÃO",VLOOKUP(D116,#REF!,2,FALSE)))),IF(C116="LABOR",VLOOKUP(D116,'LABOR-SERVIÇOS'!A:F,5,FALSE),IF(C116="SINAPI",VLOOKUP(D116,'SINAPI-SERVIÇOS'!A:E,2,FALSE),"outro")))</f>
        <v>FERREIRO</v>
      </c>
      <c r="F116" s="540" t="s">
        <v>20</v>
      </c>
      <c r="G116" s="531" t="str">
        <f>IF(B116="I",IF(C116="LABOR",VLOOKUP(D116,'LABOR-INSUMOS'!A:F,3,FALSE),IF(C116="SINAPI",VLOOKUP(D116,'SINAPI-INSUMOS'!A:E,3,FALSE),IF(C116="COTAÇÃO",VLOOKUP(D116,#REF!,3,FALSE)))),IF(C116="LABOR",VLOOKUP(D116,'LABOR-SERVIÇOS'!A:F,6,FALSE),IF(C116="SINAPI",VLOOKUP(D116,'SINAPI-SERVIÇOS'!A:E,3,FALSE),"outro")))</f>
        <v>H</v>
      </c>
      <c r="H116" s="532">
        <f>0.0115*10</f>
        <v>0.11499999999999999</v>
      </c>
      <c r="I116" s="533">
        <f>IF(B116="I",IF(F116="MO",IF(C116="LABOR",ROUND(VLOOKUP(D116,'LABOR-INSUMOS'!A:F,4,FALSE)/(1+'LABOR-INSUMOS'!$E$1),2),IF(C116="SINAPI",ROUND(VLOOKUP(D116,'SINAPI-INSUMOS'!A:E,5,FALSE)/(1+'SINAPI-INSUMOS'!$E$1),2),"outro")),IF(C116="LABOR",VLOOKUP(D116,'LABOR-INSUMOS'!A:F,4,FALSE),IF(C116="SINAPI",VLOOKUP(D116,'SINAPI-INSUMOS'!A:E,5,FALSE),IF(C116="COTAÇÃO",VLOOKUP(D116,#REF!,14,FALSE))))),IF(C116="SINAPI",IF(F116="MO",ROUND(VLOOKUP(D116,'SINAPI-SERVIÇOS'!A:D,4,FALSE)/(1+'SINAPI-SERVIÇOS'!$E$1),2),VLOOKUP(D116,'SINAPI-SERVIÇOS'!A:D,4,FALSE)),"outro"))</f>
        <v>5.12</v>
      </c>
      <c r="J116" s="533">
        <f t="shared" si="9"/>
        <v>0.59</v>
      </c>
    </row>
    <row r="117" spans="1:10">
      <c r="A117" s="536"/>
      <c r="B117" s="553" t="s">
        <v>4185</v>
      </c>
      <c r="C117" s="540" t="s">
        <v>4049</v>
      </c>
      <c r="D117" s="531">
        <v>10146</v>
      </c>
      <c r="E117" s="333" t="str">
        <f>IF(B117="I",IF(C117="LABOR",VLOOKUP(D117,'LABOR-INSUMOS'!A:F,2,FALSE),IF(C117="SINAPI",VLOOKUP(D117,'SINAPI-INSUMOS'!A:E,2,FALSE),IF(C117="COTAÇÃO",VLOOKUP(D117,#REF!,2,FALSE)))),IF(C117="LABOR",VLOOKUP(D117,'LABOR-SERVIÇOS'!A:F,5,FALSE),IF(C117="SINAPI",VLOOKUP(D117,'SINAPI-SERVIÇOS'!A:E,2,FALSE),"outro")))</f>
        <v>SERVENTE</v>
      </c>
      <c r="F117" s="540" t="s">
        <v>20</v>
      </c>
      <c r="G117" s="531" t="str">
        <f>IF(B117="I",IF(C117="LABOR",VLOOKUP(D117,'LABOR-INSUMOS'!A:F,3,FALSE),IF(C117="SINAPI",VLOOKUP(D117,'SINAPI-INSUMOS'!A:E,3,FALSE),IF(C117="COTAÇÃO",VLOOKUP(D117,#REF!,3,FALSE)))),IF(C117="LABOR",VLOOKUP(D117,'LABOR-SERVIÇOS'!A:F,6,FALSE),IF(C117="SINAPI",VLOOKUP(D117,'SINAPI-SERVIÇOS'!A:E,3,FALSE),"outro")))</f>
        <v>H</v>
      </c>
      <c r="H117" s="532">
        <f>1.4877*10</f>
        <v>14.877000000000001</v>
      </c>
      <c r="I117" s="533">
        <f>IF(B117="I",IF(F117="MO",IF(C117="LABOR",ROUND(VLOOKUP(D117,'LABOR-INSUMOS'!A:F,4,FALSE)/(1+'LABOR-INSUMOS'!$E$1),2),IF(C117="SINAPI",ROUND(VLOOKUP(D117,'SINAPI-INSUMOS'!A:E,5,FALSE)/(1+'SINAPI-INSUMOS'!$E$1),2),"outro")),IF(C117="LABOR",VLOOKUP(D117,'LABOR-INSUMOS'!A:F,4,FALSE),IF(C117="SINAPI",VLOOKUP(D117,'SINAPI-INSUMOS'!A:E,5,FALSE),IF(C117="COTAÇÃO",VLOOKUP(D117,#REF!,14,FALSE))))),IF(C117="SINAPI",IF(F117="MO",ROUND(VLOOKUP(D117,'SINAPI-SERVIÇOS'!A:D,4,FALSE)/(1+'SINAPI-SERVIÇOS'!$E$1),2),VLOOKUP(D117,'SINAPI-SERVIÇOS'!A:D,4,FALSE)),"outro"))</f>
        <v>3.76</v>
      </c>
      <c r="J117" s="533">
        <f t="shared" si="9"/>
        <v>55.94</v>
      </c>
    </row>
    <row r="118" spans="1:10">
      <c r="A118" s="536"/>
      <c r="B118" s="553" t="s">
        <v>4185</v>
      </c>
      <c r="C118" s="540" t="s">
        <v>4049</v>
      </c>
      <c r="D118" s="531">
        <v>10111</v>
      </c>
      <c r="E118" s="333" t="str">
        <f>IF(B118="I",IF(C118="LABOR",VLOOKUP(D118,'LABOR-INSUMOS'!A:F,2,FALSE),IF(C118="SINAPI",VLOOKUP(D118,'SINAPI-INSUMOS'!A:E,2,FALSE),IF(C118="COTAÇÃO",VLOOKUP(D118,#REF!,2,FALSE)))),IF(C118="LABOR",VLOOKUP(D118,'LABOR-SERVIÇOS'!A:F,5,FALSE),IF(C118="SINAPI",VLOOKUP(D118,'SINAPI-SERVIÇOS'!A:E,2,FALSE),"outro")))</f>
        <v>CARPINTEIRO</v>
      </c>
      <c r="F118" s="540" t="s">
        <v>20</v>
      </c>
      <c r="G118" s="531" t="str">
        <f>IF(B118="I",IF(C118="LABOR",VLOOKUP(D118,'LABOR-INSUMOS'!A:F,3,FALSE),IF(C118="SINAPI",VLOOKUP(D118,'SINAPI-INSUMOS'!A:E,3,FALSE),IF(C118="COTAÇÃO",VLOOKUP(D118,#REF!,3,FALSE)))),IF(C118="LABOR",VLOOKUP(D118,'LABOR-SERVIÇOS'!A:F,6,FALSE),IF(C118="SINAPI",VLOOKUP(D118,'SINAPI-SERVIÇOS'!A:E,3,FALSE),"outro")))</f>
        <v>H</v>
      </c>
      <c r="H118" s="532">
        <f>0.023*10</f>
        <v>0.22999999999999998</v>
      </c>
      <c r="I118" s="533">
        <f>IF(B118="I",IF(F118="MO",IF(C118="LABOR",ROUND(VLOOKUP(D118,'LABOR-INSUMOS'!A:F,4,FALSE)/(1+'LABOR-INSUMOS'!$E$1),2),IF(C118="SINAPI",ROUND(VLOOKUP(D118,'SINAPI-INSUMOS'!A:E,5,FALSE)/(1+'SINAPI-INSUMOS'!$E$1),2),"outro")),IF(C118="LABOR",VLOOKUP(D118,'LABOR-INSUMOS'!A:F,4,FALSE),IF(C118="SINAPI",VLOOKUP(D118,'SINAPI-INSUMOS'!A:E,5,FALSE),IF(C118="COTAÇÃO",VLOOKUP(D118,#REF!,14,FALSE))))),IF(C118="SINAPI",IF(F118="MO",ROUND(VLOOKUP(D118,'SINAPI-SERVIÇOS'!A:D,4,FALSE)/(1+'SINAPI-SERVIÇOS'!$E$1),2),VLOOKUP(D118,'SINAPI-SERVIÇOS'!A:D,4,FALSE)),"outro"))</f>
        <v>5.12</v>
      </c>
      <c r="J118" s="533">
        <f t="shared" si="9"/>
        <v>1.18</v>
      </c>
    </row>
    <row r="119" spans="1:10">
      <c r="A119" s="536"/>
      <c r="B119" s="553" t="s">
        <v>4185</v>
      </c>
      <c r="C119" s="540" t="s">
        <v>4049</v>
      </c>
      <c r="D119" s="693">
        <v>20503</v>
      </c>
      <c r="E119" s="333" t="str">
        <f>IF(B119="I",IF(C119="LABOR",VLOOKUP(D119,'LABOR-INSUMOS'!A:F,2,FALSE),IF(C119="SINAPI",VLOOKUP(D119,'SINAPI-INSUMOS'!A:E,2,FALSE),IF(C119="COTAÇÃO",VLOOKUP(D119,#REF!,2,FALSE)))),IF(C119="LABOR",VLOOKUP(D119,'LABOR-SERVIÇOS'!A:F,5,FALSE),IF(C119="SINAPI",VLOOKUP(D119,'SINAPI-SERVIÇOS'!A:E,2,FALSE),"outro")))</f>
        <v>AREIA LAVADA MEDIA</v>
      </c>
      <c r="F119" s="540" t="s">
        <v>53</v>
      </c>
      <c r="G119" s="531" t="str">
        <f>IF(B119="I",IF(C119="LABOR",VLOOKUP(D119,'LABOR-INSUMOS'!A:F,3,FALSE),IF(C119="SINAPI",VLOOKUP(D119,'SINAPI-INSUMOS'!A:E,3,FALSE),IF(C119="COTAÇÃO",VLOOKUP(D119,#REF!,3,FALSE)))),IF(C119="LABOR",VLOOKUP(D119,'LABOR-SERVIÇOS'!A:F,6,FALSE),IF(C119="SINAPI",VLOOKUP(D119,'SINAPI-SERVIÇOS'!A:E,3,FALSE),"outro")))</f>
        <v>M3</v>
      </c>
      <c r="H119" s="532">
        <f>0.0604*10</f>
        <v>0.60399999999999998</v>
      </c>
      <c r="I119" s="533">
        <f>IF(B119="I",IF(F119="MO",IF(C119="LABOR",ROUND(VLOOKUP(D119,'LABOR-INSUMOS'!A:F,4,FALSE)/(1+'LABOR-INSUMOS'!$E$1),2),IF(C119="SINAPI",ROUND(VLOOKUP(D119,'SINAPI-INSUMOS'!A:E,5,FALSE)/(1+'SINAPI-INSUMOS'!$E$1),2),"outro")),IF(C119="LABOR",VLOOKUP(D119,'LABOR-INSUMOS'!A:F,4,FALSE),IF(C119="SINAPI",VLOOKUP(D119,'SINAPI-INSUMOS'!A:E,5,FALSE),IF(C119="COTAÇÃO",VLOOKUP(D119,#REF!,14,FALSE))))),IF(C119="SINAPI",IF(F119="MO",ROUND(VLOOKUP(D119,'SINAPI-SERVIÇOS'!A:D,4,FALSE)/(1+'SINAPI-SERVIÇOS'!$E$1),2),VLOOKUP(D119,'SINAPI-SERVIÇOS'!A:D,4,FALSE)),"outro"))</f>
        <v>48.27</v>
      </c>
      <c r="J119" s="533">
        <f t="shared" si="9"/>
        <v>29.16</v>
      </c>
    </row>
    <row r="120" spans="1:10">
      <c r="A120" s="536"/>
      <c r="B120" s="553" t="s">
        <v>4185</v>
      </c>
      <c r="C120" s="540" t="s">
        <v>4049</v>
      </c>
      <c r="D120" s="531">
        <v>20517</v>
      </c>
      <c r="E120" s="333" t="str">
        <f>IF(B120="I",IF(C120="LABOR",VLOOKUP(D120,'LABOR-INSUMOS'!A:F,2,FALSE),IF(C120="SINAPI",VLOOKUP(D120,'SINAPI-INSUMOS'!A:E,2,FALSE),IF(C120="COTAÇÃO",VLOOKUP(D120,#REF!,2,FALSE)))),IF(C120="LABOR",VLOOKUP(D120,'LABOR-SERVIÇOS'!A:F,5,FALSE),IF(C120="SINAPI",VLOOKUP(D120,'SINAPI-SERVIÇOS'!A:E,2,FALSE),"outro")))</f>
        <v>BRITA 1</v>
      </c>
      <c r="F120" s="540" t="s">
        <v>53</v>
      </c>
      <c r="G120" s="531" t="str">
        <f>IF(B120="I",IF(C120="LABOR",VLOOKUP(D120,'LABOR-INSUMOS'!A:F,3,FALSE),IF(C120="SINAPI",VLOOKUP(D120,'SINAPI-INSUMOS'!A:E,3,FALSE),IF(C120="COTAÇÃO",VLOOKUP(D120,#REF!,3,FALSE)))),IF(C120="LABOR",VLOOKUP(D120,'LABOR-SERVIÇOS'!A:F,6,FALSE),IF(C120="SINAPI",VLOOKUP(D120,'SINAPI-SERVIÇOS'!A:E,3,FALSE),"outro")))</f>
        <v>M3</v>
      </c>
      <c r="H120" s="532">
        <f>0.0134*10</f>
        <v>0.13400000000000001</v>
      </c>
      <c r="I120" s="533">
        <f>IF(B120="I",IF(F120="MO",IF(C120="LABOR",ROUND(VLOOKUP(D120,'LABOR-INSUMOS'!A:F,4,FALSE)/(1+'LABOR-INSUMOS'!$E$1),2),IF(C120="SINAPI",ROUND(VLOOKUP(D120,'SINAPI-INSUMOS'!A:E,5,FALSE)/(1+'SINAPI-INSUMOS'!$E$1),2),"outro")),IF(C120="LABOR",VLOOKUP(D120,'LABOR-INSUMOS'!A:F,4,FALSE),IF(C120="SINAPI",VLOOKUP(D120,'SINAPI-INSUMOS'!A:E,5,FALSE),IF(C120="COTAÇÃO",VLOOKUP(D120,#REF!,14,FALSE))))),IF(C120="SINAPI",IF(F120="MO",ROUND(VLOOKUP(D120,'SINAPI-SERVIÇOS'!A:D,4,FALSE)/(1+'SINAPI-SERVIÇOS'!$E$1),2),VLOOKUP(D120,'SINAPI-SERVIÇOS'!A:D,4,FALSE)),"outro"))</f>
        <v>57.39</v>
      </c>
      <c r="J120" s="533">
        <f t="shared" si="9"/>
        <v>7.69</v>
      </c>
    </row>
    <row r="121" spans="1:10">
      <c r="A121" s="536"/>
      <c r="B121" s="553" t="s">
        <v>4185</v>
      </c>
      <c r="C121" s="540" t="s">
        <v>4049</v>
      </c>
      <c r="D121" s="531">
        <v>20518</v>
      </c>
      <c r="E121" s="333" t="str">
        <f>IF(B121="I",IF(C121="LABOR",VLOOKUP(D121,'LABOR-INSUMOS'!A:F,2,FALSE),IF(C121="SINAPI",VLOOKUP(D121,'SINAPI-INSUMOS'!A:E,2,FALSE),IF(C121="COTAÇÃO",VLOOKUP(D121,#REF!,2,FALSE)))),IF(C121="LABOR",VLOOKUP(D121,'LABOR-SERVIÇOS'!A:F,5,FALSE),IF(C121="SINAPI",VLOOKUP(D121,'SINAPI-SERVIÇOS'!A:E,2,FALSE),"outro")))</f>
        <v>BRITA 2</v>
      </c>
      <c r="F121" s="540" t="s">
        <v>53</v>
      </c>
      <c r="G121" s="531" t="str">
        <f>IF(B121="I",IF(C121="LABOR",VLOOKUP(D121,'LABOR-INSUMOS'!A:F,3,FALSE),IF(C121="SINAPI",VLOOKUP(D121,'SINAPI-INSUMOS'!A:E,3,FALSE),IF(C121="COTAÇÃO",VLOOKUP(D121,#REF!,3,FALSE)))),IF(C121="LABOR",VLOOKUP(D121,'LABOR-SERVIÇOS'!A:F,6,FALSE),IF(C121="SINAPI",VLOOKUP(D121,'SINAPI-SERVIÇOS'!A:E,3,FALSE),"outro")))</f>
        <v>M3</v>
      </c>
      <c r="H121" s="532">
        <f>0.0401*10</f>
        <v>0.40099999999999997</v>
      </c>
      <c r="I121" s="533">
        <f>IF(B121="I",IF(F121="MO",IF(C121="LABOR",ROUND(VLOOKUP(D121,'LABOR-INSUMOS'!A:F,4,FALSE)/(1+'LABOR-INSUMOS'!$E$1),2),IF(C121="SINAPI",ROUND(VLOOKUP(D121,'SINAPI-INSUMOS'!A:E,5,FALSE)/(1+'SINAPI-INSUMOS'!$E$1),2),"outro")),IF(C121="LABOR",VLOOKUP(D121,'LABOR-INSUMOS'!A:F,4,FALSE),IF(C121="SINAPI",VLOOKUP(D121,'SINAPI-INSUMOS'!A:E,5,FALSE),IF(C121="COTAÇÃO",VLOOKUP(D121,#REF!,14,FALSE))))),IF(C121="SINAPI",IF(F121="MO",ROUND(VLOOKUP(D121,'SINAPI-SERVIÇOS'!A:D,4,FALSE)/(1+'SINAPI-SERVIÇOS'!$E$1),2),VLOOKUP(D121,'SINAPI-SERVIÇOS'!A:D,4,FALSE)),"outro"))</f>
        <v>57.39</v>
      </c>
      <c r="J121" s="533">
        <f t="shared" si="9"/>
        <v>23.01</v>
      </c>
    </row>
    <row r="122" spans="1:10">
      <c r="A122" s="536"/>
      <c r="B122" s="553" t="s">
        <v>4185</v>
      </c>
      <c r="C122" s="540" t="s">
        <v>4049</v>
      </c>
      <c r="D122" s="531">
        <v>20508</v>
      </c>
      <c r="E122" s="333" t="str">
        <f>IF(B122="I",IF(C122="LABOR",VLOOKUP(D122,'LABOR-INSUMOS'!A:F,2,FALSE),IF(C122="SINAPI",VLOOKUP(D122,'SINAPI-INSUMOS'!A:E,2,FALSE),IF(C122="COTAÇÃO",VLOOKUP(D122,#REF!,2,FALSE)))),IF(C122="LABOR",VLOOKUP(D122,'LABOR-SERVIÇOS'!A:F,5,FALSE),IF(C122="SINAPI",VLOOKUP(D122,'SINAPI-SERVIÇOS'!A:E,2,FALSE),"outro")))</f>
        <v>CIMENTO CP III - 40</v>
      </c>
      <c r="F122" s="540" t="s">
        <v>53</v>
      </c>
      <c r="G122" s="531" t="str">
        <f>IF(B122="I",IF(C122="LABOR",VLOOKUP(D122,'LABOR-INSUMOS'!A:F,3,FALSE),IF(C122="SINAPI",VLOOKUP(D122,'SINAPI-INSUMOS'!A:E,3,FALSE),IF(C122="COTAÇÃO",VLOOKUP(D122,#REF!,3,FALSE)))),IF(C122="LABOR",VLOOKUP(D122,'LABOR-SERVIÇOS'!A:F,6,FALSE),IF(C122="SINAPI",VLOOKUP(D122,'SINAPI-SERVIÇOS'!A:E,3,FALSE),"outro")))</f>
        <v>KG</v>
      </c>
      <c r="H122" s="532">
        <f>16.32*10</f>
        <v>163.19999999999999</v>
      </c>
      <c r="I122" s="533">
        <f>IF(B122="I",IF(F122="MO",IF(C122="LABOR",ROUND(VLOOKUP(D122,'LABOR-INSUMOS'!A:F,4,FALSE)/(1+'LABOR-INSUMOS'!$E$1),2),IF(C122="SINAPI",ROUND(VLOOKUP(D122,'SINAPI-INSUMOS'!A:E,5,FALSE)/(1+'SINAPI-INSUMOS'!$E$1),2),"outro")),IF(C122="LABOR",VLOOKUP(D122,'LABOR-INSUMOS'!A:F,4,FALSE),IF(C122="SINAPI",VLOOKUP(D122,'SINAPI-INSUMOS'!A:E,5,FALSE),IF(C122="COTAÇÃO",VLOOKUP(D122,#REF!,14,FALSE))))),IF(C122="SINAPI",IF(F122="MO",ROUND(VLOOKUP(D122,'SINAPI-SERVIÇOS'!A:D,4,FALSE)/(1+'SINAPI-SERVIÇOS'!$E$1),2),VLOOKUP(D122,'SINAPI-SERVIÇOS'!A:D,4,FALSE)),"outro"))</f>
        <v>0.4</v>
      </c>
      <c r="J122" s="533">
        <f t="shared" si="9"/>
        <v>65.28</v>
      </c>
    </row>
    <row r="123" spans="1:10">
      <c r="A123" s="537"/>
      <c r="B123" s="538"/>
      <c r="C123" s="516"/>
      <c r="D123" s="516"/>
      <c r="E123" s="517"/>
      <c r="F123" s="516"/>
      <c r="G123" s="517"/>
      <c r="H123" s="517"/>
      <c r="I123" s="517"/>
      <c r="J123" s="518"/>
    </row>
    <row r="124" spans="1:10" ht="25.5">
      <c r="A124" s="799" t="s">
        <v>7</v>
      </c>
      <c r="B124" s="799"/>
      <c r="C124" s="799" t="s">
        <v>8</v>
      </c>
      <c r="D124" s="799"/>
      <c r="E124" s="541" t="s">
        <v>9</v>
      </c>
      <c r="F124" s="519" t="s">
        <v>1</v>
      </c>
      <c r="G124" s="520"/>
      <c r="H124" s="521"/>
      <c r="I124" s="522"/>
      <c r="J124" s="523" t="s">
        <v>4071</v>
      </c>
    </row>
    <row r="125" spans="1:10" s="515" customFormat="1" ht="45">
      <c r="A125" s="535" t="str">
        <f>CONCATENATE($M$1,"-")</f>
        <v>INS-</v>
      </c>
      <c r="B125" s="556">
        <f>COUNTIF(B$1:B124,"&gt;0")+1</f>
        <v>11</v>
      </c>
      <c r="C125" s="553" t="s">
        <v>4070</v>
      </c>
      <c r="D125" s="553" t="s">
        <v>4059</v>
      </c>
      <c r="E125" s="486" t="s">
        <v>12828</v>
      </c>
      <c r="F125" s="547" t="s">
        <v>4052</v>
      </c>
      <c r="G125" s="526"/>
      <c r="H125" s="527"/>
      <c r="I125" s="528"/>
      <c r="J125" s="534">
        <f>((SUMIF(F127:F134,"MO",J127:J134)*(1+$G$3)+(SUM(J127:J134)-SUMIF(F127:F134,"MO",J127:J134)))*(1+$H$3))</f>
        <v>48.987194286800005</v>
      </c>
    </row>
    <row r="126" spans="1:10">
      <c r="A126" s="539"/>
      <c r="B126" s="542" t="s">
        <v>0</v>
      </c>
      <c r="C126" s="529" t="s">
        <v>5</v>
      </c>
      <c r="D126" s="529" t="s">
        <v>6</v>
      </c>
      <c r="E126" s="529" t="s">
        <v>4050</v>
      </c>
      <c r="F126" s="529" t="s">
        <v>0</v>
      </c>
      <c r="G126" s="530" t="s">
        <v>1</v>
      </c>
      <c r="H126" s="530" t="s">
        <v>2</v>
      </c>
      <c r="I126" s="530" t="s">
        <v>3</v>
      </c>
      <c r="J126" s="529" t="s">
        <v>4</v>
      </c>
    </row>
    <row r="127" spans="1:10">
      <c r="A127" s="536"/>
      <c r="B127" s="553" t="s">
        <v>4185</v>
      </c>
      <c r="C127" s="540" t="s">
        <v>4049</v>
      </c>
      <c r="D127" s="531">
        <v>10139</v>
      </c>
      <c r="E127" s="333" t="str">
        <f>IF(B127="I",IF(C127="LABOR",VLOOKUP(D127,'LABOR-INSUMOS'!A:F,2,FALSE),IF(C127="SINAPI",VLOOKUP(D127,'SINAPI-INSUMOS'!A:E,2,FALSE),IF(C127="COTAÇÃO",VLOOKUP(D127,#REF!,2,FALSE)))),IF(C127="LABOR",VLOOKUP(D127,'LABOR-SERVIÇOS'!A:F,5,FALSE),IF(C127="SINAPI",VLOOKUP(D127,'SINAPI-SERVIÇOS'!A:E,2,FALSE),"outro")))</f>
        <v>PEDREIRO</v>
      </c>
      <c r="F127" s="540" t="s">
        <v>20</v>
      </c>
      <c r="G127" s="531" t="str">
        <f>IF(B127="I",IF(C127="LABOR",VLOOKUP(D127,'LABOR-INSUMOS'!A:F,3,FALSE),IF(C127="SINAPI",VLOOKUP(D127,'SINAPI-INSUMOS'!A:E,3,FALSE),IF(C127="COTAÇÃO",VLOOKUP(D127,#REF!,3,FALSE)))),IF(C127="LABOR",VLOOKUP(D127,'LABOR-SERVIÇOS'!A:F,6,FALSE),IF(C127="SINAPI",VLOOKUP(D127,'SINAPI-SERVIÇOS'!A:E,3,FALSE),"outro")))</f>
        <v>H</v>
      </c>
      <c r="H127" s="532">
        <f>1.023*1</f>
        <v>1.0229999999999999</v>
      </c>
      <c r="I127" s="533">
        <f>IF(B127="I",IF(F127="MO",IF(C127="LABOR",ROUND(VLOOKUP(D127,'LABOR-INSUMOS'!A:F,4,FALSE)/(1+'LABOR-INSUMOS'!$E$1),2),IF(C127="SINAPI",ROUND(VLOOKUP(D127,'SINAPI-INSUMOS'!A:E,5,FALSE)/(1+'SINAPI-INSUMOS'!$E$1),2),"outro")),IF(C127="LABOR",VLOOKUP(D127,'LABOR-INSUMOS'!A:F,4,FALSE),IF(C127="SINAPI",VLOOKUP(D127,'SINAPI-INSUMOS'!A:E,5,FALSE),IF(C127="COTAÇÃO",VLOOKUP(D127,#REF!,14,FALSE))))),IF(C127="SINAPI",IF(F127="MO",ROUND(VLOOKUP(D127,'SINAPI-SERVIÇOS'!A:D,4,FALSE)/(1+'SINAPI-SERVIÇOS'!$E$1),2),VLOOKUP(D127,'SINAPI-SERVIÇOS'!A:D,4,FALSE)),"outro"))</f>
        <v>5.12</v>
      </c>
      <c r="J127" s="533">
        <f t="shared" ref="J127:J134" si="10">ROUND(H127*I127,2)</f>
        <v>5.24</v>
      </c>
    </row>
    <row r="128" spans="1:10">
      <c r="A128" s="536"/>
      <c r="B128" s="553" t="s">
        <v>4185</v>
      </c>
      <c r="C128" s="540" t="s">
        <v>4049</v>
      </c>
      <c r="D128" s="694">
        <v>10121</v>
      </c>
      <c r="E128" s="333" t="str">
        <f>IF(B128="I",IF(C128="LABOR",VLOOKUP(D128,'LABOR-INSUMOS'!A:F,2,FALSE),IF(C128="SINAPI",VLOOKUP(D128,'SINAPI-INSUMOS'!A:E,2,FALSE),IF(C128="COTAÇÃO",VLOOKUP(D128,#REF!,2,FALSE)))),IF(C128="LABOR",VLOOKUP(D128,'LABOR-SERVIÇOS'!A:F,5,FALSE),IF(C128="SINAPI",VLOOKUP(D128,'SINAPI-SERVIÇOS'!A:E,2,FALSE),"outro")))</f>
        <v>FERREIRO</v>
      </c>
      <c r="F128" s="540" t="s">
        <v>20</v>
      </c>
      <c r="G128" s="531" t="str">
        <f>IF(B128="I",IF(C128="LABOR",VLOOKUP(D128,'LABOR-INSUMOS'!A:F,3,FALSE),IF(C128="SINAPI",VLOOKUP(D128,'SINAPI-INSUMOS'!A:E,3,FALSE),IF(C128="COTAÇÃO",VLOOKUP(D128,#REF!,3,FALSE)))),IF(C128="LABOR",VLOOKUP(D128,'LABOR-SERVIÇOS'!A:F,6,FALSE),IF(C128="SINAPI",VLOOKUP(D128,'SINAPI-SERVIÇOS'!A:E,3,FALSE),"outro")))</f>
        <v>H</v>
      </c>
      <c r="H128" s="532">
        <f>0.0115*1</f>
        <v>1.15E-2</v>
      </c>
      <c r="I128" s="533">
        <f>IF(B128="I",IF(F128="MO",IF(C128="LABOR",ROUND(VLOOKUP(D128,'LABOR-INSUMOS'!A:F,4,FALSE)/(1+'LABOR-INSUMOS'!$E$1),2),IF(C128="SINAPI",ROUND(VLOOKUP(D128,'SINAPI-INSUMOS'!A:E,5,FALSE)/(1+'SINAPI-INSUMOS'!$E$1),2),"outro")),IF(C128="LABOR",VLOOKUP(D128,'LABOR-INSUMOS'!A:F,4,FALSE),IF(C128="SINAPI",VLOOKUP(D128,'SINAPI-INSUMOS'!A:E,5,FALSE),IF(C128="COTAÇÃO",VLOOKUP(D128,#REF!,14,FALSE))))),IF(C128="SINAPI",IF(F128="MO",ROUND(VLOOKUP(D128,'SINAPI-SERVIÇOS'!A:D,4,FALSE)/(1+'SINAPI-SERVIÇOS'!$E$1),2),VLOOKUP(D128,'SINAPI-SERVIÇOS'!A:D,4,FALSE)),"outro"))</f>
        <v>5.12</v>
      </c>
      <c r="J128" s="533">
        <f t="shared" si="10"/>
        <v>0.06</v>
      </c>
    </row>
    <row r="129" spans="1:10">
      <c r="A129" s="536"/>
      <c r="B129" s="553" t="s">
        <v>4185</v>
      </c>
      <c r="C129" s="540" t="s">
        <v>4049</v>
      </c>
      <c r="D129" s="531">
        <v>10146</v>
      </c>
      <c r="E129" s="333" t="str">
        <f>IF(B129="I",IF(C129="LABOR",VLOOKUP(D129,'LABOR-INSUMOS'!A:F,2,FALSE),IF(C129="SINAPI",VLOOKUP(D129,'SINAPI-INSUMOS'!A:E,2,FALSE),IF(C129="COTAÇÃO",VLOOKUP(D129,#REF!,2,FALSE)))),IF(C129="LABOR",VLOOKUP(D129,'LABOR-SERVIÇOS'!A:F,5,FALSE),IF(C129="SINAPI",VLOOKUP(D129,'SINAPI-SERVIÇOS'!A:E,2,FALSE),"outro")))</f>
        <v>SERVENTE</v>
      </c>
      <c r="F129" s="540" t="s">
        <v>20</v>
      </c>
      <c r="G129" s="531" t="str">
        <f>IF(B129="I",IF(C129="LABOR",VLOOKUP(D129,'LABOR-INSUMOS'!A:F,3,FALSE),IF(C129="SINAPI",VLOOKUP(D129,'SINAPI-INSUMOS'!A:E,3,FALSE),IF(C129="COTAÇÃO",VLOOKUP(D129,#REF!,3,FALSE)))),IF(C129="LABOR",VLOOKUP(D129,'LABOR-SERVIÇOS'!A:F,6,FALSE),IF(C129="SINAPI",VLOOKUP(D129,'SINAPI-SERVIÇOS'!A:E,3,FALSE),"outro")))</f>
        <v>H</v>
      </c>
      <c r="H129" s="532">
        <f>1.4877*1</f>
        <v>1.4877</v>
      </c>
      <c r="I129" s="533">
        <f>IF(B129="I",IF(F129="MO",IF(C129="LABOR",ROUND(VLOOKUP(D129,'LABOR-INSUMOS'!A:F,4,FALSE)/(1+'LABOR-INSUMOS'!$E$1),2),IF(C129="SINAPI",ROUND(VLOOKUP(D129,'SINAPI-INSUMOS'!A:E,5,FALSE)/(1+'SINAPI-INSUMOS'!$E$1),2),"outro")),IF(C129="LABOR",VLOOKUP(D129,'LABOR-INSUMOS'!A:F,4,FALSE),IF(C129="SINAPI",VLOOKUP(D129,'SINAPI-INSUMOS'!A:E,5,FALSE),IF(C129="COTAÇÃO",VLOOKUP(D129,#REF!,14,FALSE))))),IF(C129="SINAPI",IF(F129="MO",ROUND(VLOOKUP(D129,'SINAPI-SERVIÇOS'!A:D,4,FALSE)/(1+'SINAPI-SERVIÇOS'!$E$1),2),VLOOKUP(D129,'SINAPI-SERVIÇOS'!A:D,4,FALSE)),"outro"))</f>
        <v>3.76</v>
      </c>
      <c r="J129" s="533">
        <f t="shared" si="10"/>
        <v>5.59</v>
      </c>
    </row>
    <row r="130" spans="1:10">
      <c r="A130" s="536"/>
      <c r="B130" s="553" t="s">
        <v>4185</v>
      </c>
      <c r="C130" s="540" t="s">
        <v>4049</v>
      </c>
      <c r="D130" s="531">
        <v>10111</v>
      </c>
      <c r="E130" s="333" t="str">
        <f>IF(B130="I",IF(C130="LABOR",VLOOKUP(D130,'LABOR-INSUMOS'!A:F,2,FALSE),IF(C130="SINAPI",VLOOKUP(D130,'SINAPI-INSUMOS'!A:E,2,FALSE),IF(C130="COTAÇÃO",VLOOKUP(D130,#REF!,2,FALSE)))),IF(C130="LABOR",VLOOKUP(D130,'LABOR-SERVIÇOS'!A:F,5,FALSE),IF(C130="SINAPI",VLOOKUP(D130,'SINAPI-SERVIÇOS'!A:E,2,FALSE),"outro")))</f>
        <v>CARPINTEIRO</v>
      </c>
      <c r="F130" s="540" t="s">
        <v>20</v>
      </c>
      <c r="G130" s="531" t="str">
        <f>IF(B130="I",IF(C130="LABOR",VLOOKUP(D130,'LABOR-INSUMOS'!A:F,3,FALSE),IF(C130="SINAPI",VLOOKUP(D130,'SINAPI-INSUMOS'!A:E,3,FALSE),IF(C130="COTAÇÃO",VLOOKUP(D130,#REF!,3,FALSE)))),IF(C130="LABOR",VLOOKUP(D130,'LABOR-SERVIÇOS'!A:F,6,FALSE),IF(C130="SINAPI",VLOOKUP(D130,'SINAPI-SERVIÇOS'!A:E,3,FALSE),"outro")))</f>
        <v>H</v>
      </c>
      <c r="H130" s="532">
        <f>0.023*1</f>
        <v>2.3E-2</v>
      </c>
      <c r="I130" s="533">
        <f>IF(B130="I",IF(F130="MO",IF(C130="LABOR",ROUND(VLOOKUP(D130,'LABOR-INSUMOS'!A:F,4,FALSE)/(1+'LABOR-INSUMOS'!$E$1),2),IF(C130="SINAPI",ROUND(VLOOKUP(D130,'SINAPI-INSUMOS'!A:E,5,FALSE)/(1+'SINAPI-INSUMOS'!$E$1),2),"outro")),IF(C130="LABOR",VLOOKUP(D130,'LABOR-INSUMOS'!A:F,4,FALSE),IF(C130="SINAPI",VLOOKUP(D130,'SINAPI-INSUMOS'!A:E,5,FALSE),IF(C130="COTAÇÃO",VLOOKUP(D130,#REF!,14,FALSE))))),IF(C130="SINAPI",IF(F130="MO",ROUND(VLOOKUP(D130,'SINAPI-SERVIÇOS'!A:D,4,FALSE)/(1+'SINAPI-SERVIÇOS'!$E$1),2),VLOOKUP(D130,'SINAPI-SERVIÇOS'!A:D,4,FALSE)),"outro"))</f>
        <v>5.12</v>
      </c>
      <c r="J130" s="533">
        <f t="shared" si="10"/>
        <v>0.12</v>
      </c>
    </row>
    <row r="131" spans="1:10">
      <c r="A131" s="536"/>
      <c r="B131" s="553" t="s">
        <v>4185</v>
      </c>
      <c r="C131" s="540" t="s">
        <v>4049</v>
      </c>
      <c r="D131" s="693">
        <v>20503</v>
      </c>
      <c r="E131" s="333" t="str">
        <f>IF(B131="I",IF(C131="LABOR",VLOOKUP(D131,'LABOR-INSUMOS'!A:F,2,FALSE),IF(C131="SINAPI",VLOOKUP(D131,'SINAPI-INSUMOS'!A:E,2,FALSE),IF(C131="COTAÇÃO",VLOOKUP(D131,#REF!,2,FALSE)))),IF(C131="LABOR",VLOOKUP(D131,'LABOR-SERVIÇOS'!A:F,5,FALSE),IF(C131="SINAPI",VLOOKUP(D131,'SINAPI-SERVIÇOS'!A:E,2,FALSE),"outro")))</f>
        <v>AREIA LAVADA MEDIA</v>
      </c>
      <c r="F131" s="540" t="s">
        <v>53</v>
      </c>
      <c r="G131" s="531" t="str">
        <f>IF(B131="I",IF(C131="LABOR",VLOOKUP(D131,'LABOR-INSUMOS'!A:F,3,FALSE),IF(C131="SINAPI",VLOOKUP(D131,'SINAPI-INSUMOS'!A:E,3,FALSE),IF(C131="COTAÇÃO",VLOOKUP(D131,#REF!,3,FALSE)))),IF(C131="LABOR",VLOOKUP(D131,'LABOR-SERVIÇOS'!A:F,6,FALSE),IF(C131="SINAPI",VLOOKUP(D131,'SINAPI-SERVIÇOS'!A:E,3,FALSE),"outro")))</f>
        <v>M3</v>
      </c>
      <c r="H131" s="532">
        <f>0.0604*1</f>
        <v>6.0400000000000002E-2</v>
      </c>
      <c r="I131" s="533">
        <f>IF(B131="I",IF(F131="MO",IF(C131="LABOR",ROUND(VLOOKUP(D131,'LABOR-INSUMOS'!A:F,4,FALSE)/(1+'LABOR-INSUMOS'!$E$1),2),IF(C131="SINAPI",ROUND(VLOOKUP(D131,'SINAPI-INSUMOS'!A:E,5,FALSE)/(1+'SINAPI-INSUMOS'!$E$1),2),"outro")),IF(C131="LABOR",VLOOKUP(D131,'LABOR-INSUMOS'!A:F,4,FALSE),IF(C131="SINAPI",VLOOKUP(D131,'SINAPI-INSUMOS'!A:E,5,FALSE),IF(C131="COTAÇÃO",VLOOKUP(D131,#REF!,14,FALSE))))),IF(C131="SINAPI",IF(F131="MO",ROUND(VLOOKUP(D131,'SINAPI-SERVIÇOS'!A:D,4,FALSE)/(1+'SINAPI-SERVIÇOS'!$E$1),2),VLOOKUP(D131,'SINAPI-SERVIÇOS'!A:D,4,FALSE)),"outro"))</f>
        <v>48.27</v>
      </c>
      <c r="J131" s="533">
        <f t="shared" si="10"/>
        <v>2.92</v>
      </c>
    </row>
    <row r="132" spans="1:10">
      <c r="A132" s="536"/>
      <c r="B132" s="553" t="s">
        <v>4185</v>
      </c>
      <c r="C132" s="540" t="s">
        <v>4049</v>
      </c>
      <c r="D132" s="531">
        <v>20517</v>
      </c>
      <c r="E132" s="333" t="str">
        <f>IF(B132="I",IF(C132="LABOR",VLOOKUP(D132,'LABOR-INSUMOS'!A:F,2,FALSE),IF(C132="SINAPI",VLOOKUP(D132,'SINAPI-INSUMOS'!A:E,2,FALSE),IF(C132="COTAÇÃO",VLOOKUP(D132,#REF!,2,FALSE)))),IF(C132="LABOR",VLOOKUP(D132,'LABOR-SERVIÇOS'!A:F,5,FALSE),IF(C132="SINAPI",VLOOKUP(D132,'SINAPI-SERVIÇOS'!A:E,2,FALSE),"outro")))</f>
        <v>BRITA 1</v>
      </c>
      <c r="F132" s="540" t="s">
        <v>53</v>
      </c>
      <c r="G132" s="531" t="str">
        <f>IF(B132="I",IF(C132="LABOR",VLOOKUP(D132,'LABOR-INSUMOS'!A:F,3,FALSE),IF(C132="SINAPI",VLOOKUP(D132,'SINAPI-INSUMOS'!A:E,3,FALSE),IF(C132="COTAÇÃO",VLOOKUP(D132,#REF!,3,FALSE)))),IF(C132="LABOR",VLOOKUP(D132,'LABOR-SERVIÇOS'!A:F,6,FALSE),IF(C132="SINAPI",VLOOKUP(D132,'SINAPI-SERVIÇOS'!A:E,3,FALSE),"outro")))</f>
        <v>M3</v>
      </c>
      <c r="H132" s="532">
        <f>0.0134*1</f>
        <v>1.34E-2</v>
      </c>
      <c r="I132" s="533">
        <f>IF(B132="I",IF(F132="MO",IF(C132="LABOR",ROUND(VLOOKUP(D132,'LABOR-INSUMOS'!A:F,4,FALSE)/(1+'LABOR-INSUMOS'!$E$1),2),IF(C132="SINAPI",ROUND(VLOOKUP(D132,'SINAPI-INSUMOS'!A:E,5,FALSE)/(1+'SINAPI-INSUMOS'!$E$1),2),"outro")),IF(C132="LABOR",VLOOKUP(D132,'LABOR-INSUMOS'!A:F,4,FALSE),IF(C132="SINAPI",VLOOKUP(D132,'SINAPI-INSUMOS'!A:E,5,FALSE),IF(C132="COTAÇÃO",VLOOKUP(D132,#REF!,14,FALSE))))),IF(C132="SINAPI",IF(F132="MO",ROUND(VLOOKUP(D132,'SINAPI-SERVIÇOS'!A:D,4,FALSE)/(1+'SINAPI-SERVIÇOS'!$E$1),2),VLOOKUP(D132,'SINAPI-SERVIÇOS'!A:D,4,FALSE)),"outro"))</f>
        <v>57.39</v>
      </c>
      <c r="J132" s="533">
        <f t="shared" si="10"/>
        <v>0.77</v>
      </c>
    </row>
    <row r="133" spans="1:10">
      <c r="A133" s="536"/>
      <c r="B133" s="553" t="s">
        <v>4185</v>
      </c>
      <c r="C133" s="540" t="s">
        <v>4049</v>
      </c>
      <c r="D133" s="531">
        <v>20518</v>
      </c>
      <c r="E133" s="333" t="str">
        <f>IF(B133="I",IF(C133="LABOR",VLOOKUP(D133,'LABOR-INSUMOS'!A:F,2,FALSE),IF(C133="SINAPI",VLOOKUP(D133,'SINAPI-INSUMOS'!A:E,2,FALSE),IF(C133="COTAÇÃO",VLOOKUP(D133,#REF!,2,FALSE)))),IF(C133="LABOR",VLOOKUP(D133,'LABOR-SERVIÇOS'!A:F,5,FALSE),IF(C133="SINAPI",VLOOKUP(D133,'SINAPI-SERVIÇOS'!A:E,2,FALSE),"outro")))</f>
        <v>BRITA 2</v>
      </c>
      <c r="F133" s="540" t="s">
        <v>53</v>
      </c>
      <c r="G133" s="531" t="str">
        <f>IF(B133="I",IF(C133="LABOR",VLOOKUP(D133,'LABOR-INSUMOS'!A:F,3,FALSE),IF(C133="SINAPI",VLOOKUP(D133,'SINAPI-INSUMOS'!A:E,3,FALSE),IF(C133="COTAÇÃO",VLOOKUP(D133,#REF!,3,FALSE)))),IF(C133="LABOR",VLOOKUP(D133,'LABOR-SERVIÇOS'!A:F,6,FALSE),IF(C133="SINAPI",VLOOKUP(D133,'SINAPI-SERVIÇOS'!A:E,3,FALSE),"outro")))</f>
        <v>M3</v>
      </c>
      <c r="H133" s="532">
        <f>0.0401*1</f>
        <v>4.0099999999999997E-2</v>
      </c>
      <c r="I133" s="533">
        <f>IF(B133="I",IF(F133="MO",IF(C133="LABOR",ROUND(VLOOKUP(D133,'LABOR-INSUMOS'!A:F,4,FALSE)/(1+'LABOR-INSUMOS'!$E$1),2),IF(C133="SINAPI",ROUND(VLOOKUP(D133,'SINAPI-INSUMOS'!A:E,5,FALSE)/(1+'SINAPI-INSUMOS'!$E$1),2),"outro")),IF(C133="LABOR",VLOOKUP(D133,'LABOR-INSUMOS'!A:F,4,FALSE),IF(C133="SINAPI",VLOOKUP(D133,'SINAPI-INSUMOS'!A:E,5,FALSE),IF(C133="COTAÇÃO",VLOOKUP(D133,#REF!,14,FALSE))))),IF(C133="SINAPI",IF(F133="MO",ROUND(VLOOKUP(D133,'SINAPI-SERVIÇOS'!A:D,4,FALSE)/(1+'SINAPI-SERVIÇOS'!$E$1),2),VLOOKUP(D133,'SINAPI-SERVIÇOS'!A:D,4,FALSE)),"outro"))</f>
        <v>57.39</v>
      </c>
      <c r="J133" s="533">
        <f t="shared" si="10"/>
        <v>2.2999999999999998</v>
      </c>
    </row>
    <row r="134" spans="1:10">
      <c r="A134" s="536"/>
      <c r="B134" s="553" t="s">
        <v>4185</v>
      </c>
      <c r="C134" s="540" t="s">
        <v>4049</v>
      </c>
      <c r="D134" s="531">
        <v>20508</v>
      </c>
      <c r="E134" s="333" t="str">
        <f>IF(B134="I",IF(C134="LABOR",VLOOKUP(D134,'LABOR-INSUMOS'!A:F,2,FALSE),IF(C134="SINAPI",VLOOKUP(D134,'SINAPI-INSUMOS'!A:E,2,FALSE),IF(C134="COTAÇÃO",VLOOKUP(D134,#REF!,2,FALSE)))),IF(C134="LABOR",VLOOKUP(D134,'LABOR-SERVIÇOS'!A:F,5,FALSE),IF(C134="SINAPI",VLOOKUP(D134,'SINAPI-SERVIÇOS'!A:E,2,FALSE),"outro")))</f>
        <v>CIMENTO CP III - 40</v>
      </c>
      <c r="F134" s="540" t="s">
        <v>53</v>
      </c>
      <c r="G134" s="531" t="str">
        <f>IF(B134="I",IF(C134="LABOR",VLOOKUP(D134,'LABOR-INSUMOS'!A:F,3,FALSE),IF(C134="SINAPI",VLOOKUP(D134,'SINAPI-INSUMOS'!A:E,3,FALSE),IF(C134="COTAÇÃO",VLOOKUP(D134,#REF!,3,FALSE)))),IF(C134="LABOR",VLOOKUP(D134,'LABOR-SERVIÇOS'!A:F,6,FALSE),IF(C134="SINAPI",VLOOKUP(D134,'SINAPI-SERVIÇOS'!A:E,3,FALSE),"outro")))</f>
        <v>KG</v>
      </c>
      <c r="H134" s="532">
        <f>16.32*1</f>
        <v>16.32</v>
      </c>
      <c r="I134" s="533">
        <f>IF(B134="I",IF(F134="MO",IF(C134="LABOR",ROUND(VLOOKUP(D134,'LABOR-INSUMOS'!A:F,4,FALSE)/(1+'LABOR-INSUMOS'!$E$1),2),IF(C134="SINAPI",ROUND(VLOOKUP(D134,'SINAPI-INSUMOS'!A:E,5,FALSE)/(1+'SINAPI-INSUMOS'!$E$1),2),"outro")),IF(C134="LABOR",VLOOKUP(D134,'LABOR-INSUMOS'!A:F,4,FALSE),IF(C134="SINAPI",VLOOKUP(D134,'SINAPI-INSUMOS'!A:E,5,FALSE),IF(C134="COTAÇÃO",VLOOKUP(D134,#REF!,14,FALSE))))),IF(C134="SINAPI",IF(F134="MO",ROUND(VLOOKUP(D134,'SINAPI-SERVIÇOS'!A:D,4,FALSE)/(1+'SINAPI-SERVIÇOS'!$E$1),2),VLOOKUP(D134,'SINAPI-SERVIÇOS'!A:D,4,FALSE)),"outro"))</f>
        <v>0.4</v>
      </c>
      <c r="J134" s="533">
        <f t="shared" si="10"/>
        <v>6.53</v>
      </c>
    </row>
    <row r="135" spans="1:10">
      <c r="A135" s="537"/>
      <c r="B135" s="538"/>
      <c r="C135" s="516"/>
      <c r="D135" s="516"/>
      <c r="E135" s="517"/>
      <c r="F135" s="516"/>
      <c r="G135" s="517"/>
      <c r="H135" s="517"/>
      <c r="I135" s="517"/>
      <c r="J135" s="518"/>
    </row>
    <row r="136" spans="1:10" s="515" customFormat="1" ht="48" customHeight="1">
      <c r="A136" s="535" t="str">
        <f>CONCATENATE($M$1,"-")</f>
        <v>INS-</v>
      </c>
      <c r="B136" s="556">
        <f>COUNTIF(B$1:B135,"&gt;0")+1</f>
        <v>12</v>
      </c>
      <c r="C136" s="553" t="s">
        <v>4070</v>
      </c>
      <c r="D136" s="553" t="s">
        <v>4059</v>
      </c>
      <c r="E136" s="486" t="s">
        <v>12829</v>
      </c>
      <c r="F136" s="547" t="s">
        <v>4052</v>
      </c>
      <c r="G136" s="526"/>
      <c r="H136" s="527"/>
      <c r="I136" s="528"/>
      <c r="J136" s="534">
        <f>((SUMIF(F138:F145,"MO",J138:J145)*(1+$G$3)+(SUM(J138:J145)-SUMIF(F138:F145,"MO",J138:J145)))*(1+$H$3))</f>
        <v>97.991603380399994</v>
      </c>
    </row>
    <row r="137" spans="1:10">
      <c r="A137" s="539"/>
      <c r="B137" s="542" t="s">
        <v>0</v>
      </c>
      <c r="C137" s="529" t="s">
        <v>5</v>
      </c>
      <c r="D137" s="529" t="s">
        <v>6</v>
      </c>
      <c r="E137" s="529" t="s">
        <v>4050</v>
      </c>
      <c r="F137" s="529" t="s">
        <v>0</v>
      </c>
      <c r="G137" s="530" t="s">
        <v>1</v>
      </c>
      <c r="H137" s="530" t="s">
        <v>2</v>
      </c>
      <c r="I137" s="530" t="s">
        <v>3</v>
      </c>
      <c r="J137" s="529" t="s">
        <v>4</v>
      </c>
    </row>
    <row r="138" spans="1:10">
      <c r="A138" s="536"/>
      <c r="B138" s="553" t="s">
        <v>4185</v>
      </c>
      <c r="C138" s="540" t="s">
        <v>4049</v>
      </c>
      <c r="D138" s="531">
        <v>10139</v>
      </c>
      <c r="E138" s="333" t="str">
        <f>IF(B138="I",IF(C138="LABOR",VLOOKUP(D138,'LABOR-INSUMOS'!A:F,2,FALSE),IF(C138="SINAPI",VLOOKUP(D138,'SINAPI-INSUMOS'!A:E,2,FALSE),IF(C138="COTAÇÃO",VLOOKUP(D138,#REF!,2,FALSE)))),IF(C138="LABOR",VLOOKUP(D138,'LABOR-SERVIÇOS'!A:F,5,FALSE),IF(C138="SINAPI",VLOOKUP(D138,'SINAPI-SERVIÇOS'!A:E,2,FALSE),"outro")))</f>
        <v>PEDREIRO</v>
      </c>
      <c r="F138" s="540" t="s">
        <v>20</v>
      </c>
      <c r="G138" s="531" t="str">
        <f>IF(B138="I",IF(C138="LABOR",VLOOKUP(D138,'LABOR-INSUMOS'!A:F,3,FALSE),IF(C138="SINAPI",VLOOKUP(D138,'SINAPI-INSUMOS'!A:E,3,FALSE),IF(C138="COTAÇÃO",VLOOKUP(D138,#REF!,3,FALSE)))),IF(C138="LABOR",VLOOKUP(D138,'LABOR-SERVIÇOS'!A:F,6,FALSE),IF(C138="SINAPI",VLOOKUP(D138,'SINAPI-SERVIÇOS'!A:E,3,FALSE),"outro")))</f>
        <v>H</v>
      </c>
      <c r="H138" s="532">
        <f>1.023*2</f>
        <v>2.0459999999999998</v>
      </c>
      <c r="I138" s="533">
        <f>IF(B138="I",IF(F138="MO",IF(C138="LABOR",ROUND(VLOOKUP(D138,'LABOR-INSUMOS'!A:F,4,FALSE)/(1+'LABOR-INSUMOS'!$E$1),2),IF(C138="SINAPI",ROUND(VLOOKUP(D138,'SINAPI-INSUMOS'!A:E,5,FALSE)/(1+'SINAPI-INSUMOS'!$E$1),2),"outro")),IF(C138="LABOR",VLOOKUP(D138,'LABOR-INSUMOS'!A:F,4,FALSE),IF(C138="SINAPI",VLOOKUP(D138,'SINAPI-INSUMOS'!A:E,5,FALSE),IF(C138="COTAÇÃO",VLOOKUP(D138,#REF!,14,FALSE))))),IF(C138="SINAPI",IF(F138="MO",ROUND(VLOOKUP(D138,'SINAPI-SERVIÇOS'!A:D,4,FALSE)/(1+'SINAPI-SERVIÇOS'!$E$1),2),VLOOKUP(D138,'SINAPI-SERVIÇOS'!A:D,4,FALSE)),"outro"))</f>
        <v>5.12</v>
      </c>
      <c r="J138" s="533">
        <f t="shared" ref="J138:J145" si="11">ROUND(H138*I138,2)</f>
        <v>10.48</v>
      </c>
    </row>
    <row r="139" spans="1:10">
      <c r="A139" s="536"/>
      <c r="B139" s="553" t="s">
        <v>4185</v>
      </c>
      <c r="C139" s="540" t="s">
        <v>4049</v>
      </c>
      <c r="D139" s="694">
        <v>10121</v>
      </c>
      <c r="E139" s="333" t="str">
        <f>IF(B139="I",IF(C139="LABOR",VLOOKUP(D139,'LABOR-INSUMOS'!A:F,2,FALSE),IF(C139="SINAPI",VLOOKUP(D139,'SINAPI-INSUMOS'!A:E,2,FALSE),IF(C139="COTAÇÃO",VLOOKUP(D139,#REF!,2,FALSE)))),IF(C139="LABOR",VLOOKUP(D139,'LABOR-SERVIÇOS'!A:F,5,FALSE),IF(C139="SINAPI",VLOOKUP(D139,'SINAPI-SERVIÇOS'!A:E,2,FALSE),"outro")))</f>
        <v>FERREIRO</v>
      </c>
      <c r="F139" s="540" t="s">
        <v>20</v>
      </c>
      <c r="G139" s="531" t="str">
        <f>IF(B139="I",IF(C139="LABOR",VLOOKUP(D139,'LABOR-INSUMOS'!A:F,3,FALSE),IF(C139="SINAPI",VLOOKUP(D139,'SINAPI-INSUMOS'!A:E,3,FALSE),IF(C139="COTAÇÃO",VLOOKUP(D139,#REF!,3,FALSE)))),IF(C139="LABOR",VLOOKUP(D139,'LABOR-SERVIÇOS'!A:F,6,FALSE),IF(C139="SINAPI",VLOOKUP(D139,'SINAPI-SERVIÇOS'!A:E,3,FALSE),"outro")))</f>
        <v>H</v>
      </c>
      <c r="H139" s="532">
        <f>0.0115*2</f>
        <v>2.3E-2</v>
      </c>
      <c r="I139" s="533">
        <f>IF(B139="I",IF(F139="MO",IF(C139="LABOR",ROUND(VLOOKUP(D139,'LABOR-INSUMOS'!A:F,4,FALSE)/(1+'LABOR-INSUMOS'!$E$1),2),IF(C139="SINAPI",ROUND(VLOOKUP(D139,'SINAPI-INSUMOS'!A:E,5,FALSE)/(1+'SINAPI-INSUMOS'!$E$1),2),"outro")),IF(C139="LABOR",VLOOKUP(D139,'LABOR-INSUMOS'!A:F,4,FALSE),IF(C139="SINAPI",VLOOKUP(D139,'SINAPI-INSUMOS'!A:E,5,FALSE),IF(C139="COTAÇÃO",VLOOKUP(D139,#REF!,14,FALSE))))),IF(C139="SINAPI",IF(F139="MO",ROUND(VLOOKUP(D139,'SINAPI-SERVIÇOS'!A:D,4,FALSE)/(1+'SINAPI-SERVIÇOS'!$E$1),2),VLOOKUP(D139,'SINAPI-SERVIÇOS'!A:D,4,FALSE)),"outro"))</f>
        <v>5.12</v>
      </c>
      <c r="J139" s="533">
        <f t="shared" si="11"/>
        <v>0.12</v>
      </c>
    </row>
    <row r="140" spans="1:10">
      <c r="A140" s="536"/>
      <c r="B140" s="553" t="s">
        <v>4185</v>
      </c>
      <c r="C140" s="540" t="s">
        <v>4049</v>
      </c>
      <c r="D140" s="531">
        <v>10146</v>
      </c>
      <c r="E140" s="333" t="str">
        <f>IF(B140="I",IF(C140="LABOR",VLOOKUP(D140,'LABOR-INSUMOS'!A:F,2,FALSE),IF(C140="SINAPI",VLOOKUP(D140,'SINAPI-INSUMOS'!A:E,2,FALSE),IF(C140="COTAÇÃO",VLOOKUP(D140,#REF!,2,FALSE)))),IF(C140="LABOR",VLOOKUP(D140,'LABOR-SERVIÇOS'!A:F,5,FALSE),IF(C140="SINAPI",VLOOKUP(D140,'SINAPI-SERVIÇOS'!A:E,2,FALSE),"outro")))</f>
        <v>SERVENTE</v>
      </c>
      <c r="F140" s="540" t="s">
        <v>20</v>
      </c>
      <c r="G140" s="531" t="str">
        <f>IF(B140="I",IF(C140="LABOR",VLOOKUP(D140,'LABOR-INSUMOS'!A:F,3,FALSE),IF(C140="SINAPI",VLOOKUP(D140,'SINAPI-INSUMOS'!A:E,3,FALSE),IF(C140="COTAÇÃO",VLOOKUP(D140,#REF!,3,FALSE)))),IF(C140="LABOR",VLOOKUP(D140,'LABOR-SERVIÇOS'!A:F,6,FALSE),IF(C140="SINAPI",VLOOKUP(D140,'SINAPI-SERVIÇOS'!A:E,3,FALSE),"outro")))</f>
        <v>H</v>
      </c>
      <c r="H140" s="532">
        <f>1.4877*2</f>
        <v>2.9754</v>
      </c>
      <c r="I140" s="533">
        <f>IF(B140="I",IF(F140="MO",IF(C140="LABOR",ROUND(VLOOKUP(D140,'LABOR-INSUMOS'!A:F,4,FALSE)/(1+'LABOR-INSUMOS'!$E$1),2),IF(C140="SINAPI",ROUND(VLOOKUP(D140,'SINAPI-INSUMOS'!A:E,5,FALSE)/(1+'SINAPI-INSUMOS'!$E$1),2),"outro")),IF(C140="LABOR",VLOOKUP(D140,'LABOR-INSUMOS'!A:F,4,FALSE),IF(C140="SINAPI",VLOOKUP(D140,'SINAPI-INSUMOS'!A:E,5,FALSE),IF(C140="COTAÇÃO",VLOOKUP(D140,#REF!,14,FALSE))))),IF(C140="SINAPI",IF(F140="MO",ROUND(VLOOKUP(D140,'SINAPI-SERVIÇOS'!A:D,4,FALSE)/(1+'SINAPI-SERVIÇOS'!$E$1),2),VLOOKUP(D140,'SINAPI-SERVIÇOS'!A:D,4,FALSE)),"outro"))</f>
        <v>3.76</v>
      </c>
      <c r="J140" s="533">
        <f t="shared" si="11"/>
        <v>11.19</v>
      </c>
    </row>
    <row r="141" spans="1:10">
      <c r="A141" s="536"/>
      <c r="B141" s="553" t="s">
        <v>4185</v>
      </c>
      <c r="C141" s="540" t="s">
        <v>4049</v>
      </c>
      <c r="D141" s="531">
        <v>10111</v>
      </c>
      <c r="E141" s="333" t="str">
        <f>IF(B141="I",IF(C141="LABOR",VLOOKUP(D141,'LABOR-INSUMOS'!A:F,2,FALSE),IF(C141="SINAPI",VLOOKUP(D141,'SINAPI-INSUMOS'!A:E,2,FALSE),IF(C141="COTAÇÃO",VLOOKUP(D141,#REF!,2,FALSE)))),IF(C141="LABOR",VLOOKUP(D141,'LABOR-SERVIÇOS'!A:F,5,FALSE),IF(C141="SINAPI",VLOOKUP(D141,'SINAPI-SERVIÇOS'!A:E,2,FALSE),"outro")))</f>
        <v>CARPINTEIRO</v>
      </c>
      <c r="F141" s="540" t="s">
        <v>20</v>
      </c>
      <c r="G141" s="531" t="str">
        <f>IF(B141="I",IF(C141="LABOR",VLOOKUP(D141,'LABOR-INSUMOS'!A:F,3,FALSE),IF(C141="SINAPI",VLOOKUP(D141,'SINAPI-INSUMOS'!A:E,3,FALSE),IF(C141="COTAÇÃO",VLOOKUP(D141,#REF!,3,FALSE)))),IF(C141="LABOR",VLOOKUP(D141,'LABOR-SERVIÇOS'!A:F,6,FALSE),IF(C141="SINAPI",VLOOKUP(D141,'SINAPI-SERVIÇOS'!A:E,3,FALSE),"outro")))</f>
        <v>H</v>
      </c>
      <c r="H141" s="532">
        <f>0.023*2</f>
        <v>4.5999999999999999E-2</v>
      </c>
      <c r="I141" s="533">
        <f>IF(B141="I",IF(F141="MO",IF(C141="LABOR",ROUND(VLOOKUP(D141,'LABOR-INSUMOS'!A:F,4,FALSE)/(1+'LABOR-INSUMOS'!$E$1),2),IF(C141="SINAPI",ROUND(VLOOKUP(D141,'SINAPI-INSUMOS'!A:E,5,FALSE)/(1+'SINAPI-INSUMOS'!$E$1),2),"outro")),IF(C141="LABOR",VLOOKUP(D141,'LABOR-INSUMOS'!A:F,4,FALSE),IF(C141="SINAPI",VLOOKUP(D141,'SINAPI-INSUMOS'!A:E,5,FALSE),IF(C141="COTAÇÃO",VLOOKUP(D141,#REF!,14,FALSE))))),IF(C141="SINAPI",IF(F141="MO",ROUND(VLOOKUP(D141,'SINAPI-SERVIÇOS'!A:D,4,FALSE)/(1+'SINAPI-SERVIÇOS'!$E$1),2),VLOOKUP(D141,'SINAPI-SERVIÇOS'!A:D,4,FALSE)),"outro"))</f>
        <v>5.12</v>
      </c>
      <c r="J141" s="533">
        <f t="shared" si="11"/>
        <v>0.24</v>
      </c>
    </row>
    <row r="142" spans="1:10">
      <c r="A142" s="536"/>
      <c r="B142" s="553" t="s">
        <v>4185</v>
      </c>
      <c r="C142" s="540" t="s">
        <v>4049</v>
      </c>
      <c r="D142" s="264">
        <v>20503</v>
      </c>
      <c r="E142" s="333" t="str">
        <f>IF(B142="I",IF(C142="LABOR",VLOOKUP(D142,'LABOR-INSUMOS'!A:F,2,FALSE),IF(C142="SINAPI",VLOOKUP(D142,'SINAPI-INSUMOS'!A:E,2,FALSE),IF(C142="COTAÇÃO",VLOOKUP(D142,#REF!,2,FALSE)))),IF(C142="LABOR",VLOOKUP(D142,'LABOR-SERVIÇOS'!A:F,5,FALSE),IF(C142="SINAPI",VLOOKUP(D142,'SINAPI-SERVIÇOS'!A:E,2,FALSE),"outro")))</f>
        <v>AREIA LAVADA MEDIA</v>
      </c>
      <c r="F142" s="540" t="s">
        <v>53</v>
      </c>
      <c r="G142" s="531" t="str">
        <f>IF(B142="I",IF(C142="LABOR",VLOOKUP(D142,'LABOR-INSUMOS'!A:F,3,FALSE),IF(C142="SINAPI",VLOOKUP(D142,'SINAPI-INSUMOS'!A:E,3,FALSE),IF(C142="COTAÇÃO",VLOOKUP(D142,#REF!,3,FALSE)))),IF(C142="LABOR",VLOOKUP(D142,'LABOR-SERVIÇOS'!A:F,6,FALSE),IF(C142="SINAPI",VLOOKUP(D142,'SINAPI-SERVIÇOS'!A:E,3,FALSE),"outro")))</f>
        <v>M3</v>
      </c>
      <c r="H142" s="532">
        <f>0.0604*2</f>
        <v>0.1208</v>
      </c>
      <c r="I142" s="533">
        <f>IF(B142="I",IF(F142="MO",IF(C142="LABOR",ROUND(VLOOKUP(D142,'LABOR-INSUMOS'!A:F,4,FALSE)/(1+'LABOR-INSUMOS'!$E$1),2),IF(C142="SINAPI",ROUND(VLOOKUP(D142,'SINAPI-INSUMOS'!A:E,5,FALSE)/(1+'SINAPI-INSUMOS'!$E$1),2),"outro")),IF(C142="LABOR",VLOOKUP(D142,'LABOR-INSUMOS'!A:F,4,FALSE),IF(C142="SINAPI",VLOOKUP(D142,'SINAPI-INSUMOS'!A:E,5,FALSE),IF(C142="COTAÇÃO",VLOOKUP(D142,#REF!,14,FALSE))))),IF(C142="SINAPI",IF(F142="MO",ROUND(VLOOKUP(D142,'SINAPI-SERVIÇOS'!A:D,4,FALSE)/(1+'SINAPI-SERVIÇOS'!$E$1),2),VLOOKUP(D142,'SINAPI-SERVIÇOS'!A:D,4,FALSE)),"outro"))</f>
        <v>48.27</v>
      </c>
      <c r="J142" s="533">
        <f t="shared" si="11"/>
        <v>5.83</v>
      </c>
    </row>
    <row r="143" spans="1:10">
      <c r="A143" s="536"/>
      <c r="B143" s="553" t="s">
        <v>4185</v>
      </c>
      <c r="C143" s="540" t="s">
        <v>4049</v>
      </c>
      <c r="D143" s="531">
        <v>20517</v>
      </c>
      <c r="E143" s="333" t="str">
        <f>IF(B143="I",IF(C143="LABOR",VLOOKUP(D143,'LABOR-INSUMOS'!A:F,2,FALSE),IF(C143="SINAPI",VLOOKUP(D143,'SINAPI-INSUMOS'!A:E,2,FALSE),IF(C143="COTAÇÃO",VLOOKUP(D143,#REF!,2,FALSE)))),IF(C143="LABOR",VLOOKUP(D143,'LABOR-SERVIÇOS'!A:F,5,FALSE),IF(C143="SINAPI",VLOOKUP(D143,'SINAPI-SERVIÇOS'!A:E,2,FALSE),"outro")))</f>
        <v>BRITA 1</v>
      </c>
      <c r="F143" s="540" t="s">
        <v>53</v>
      </c>
      <c r="G143" s="531" t="str">
        <f>IF(B143="I",IF(C143="LABOR",VLOOKUP(D143,'LABOR-INSUMOS'!A:F,3,FALSE),IF(C143="SINAPI",VLOOKUP(D143,'SINAPI-INSUMOS'!A:E,3,FALSE),IF(C143="COTAÇÃO",VLOOKUP(D143,#REF!,3,FALSE)))),IF(C143="LABOR",VLOOKUP(D143,'LABOR-SERVIÇOS'!A:F,6,FALSE),IF(C143="SINAPI",VLOOKUP(D143,'SINAPI-SERVIÇOS'!A:E,3,FALSE),"outro")))</f>
        <v>M3</v>
      </c>
      <c r="H143" s="532">
        <f>0.0134*2</f>
        <v>2.6800000000000001E-2</v>
      </c>
      <c r="I143" s="533">
        <f>IF(B143="I",IF(F143="MO",IF(C143="LABOR",ROUND(VLOOKUP(D143,'LABOR-INSUMOS'!A:F,4,FALSE)/(1+'LABOR-INSUMOS'!$E$1),2),IF(C143="SINAPI",ROUND(VLOOKUP(D143,'SINAPI-INSUMOS'!A:E,5,FALSE)/(1+'SINAPI-INSUMOS'!$E$1),2),"outro")),IF(C143="LABOR",VLOOKUP(D143,'LABOR-INSUMOS'!A:F,4,FALSE),IF(C143="SINAPI",VLOOKUP(D143,'SINAPI-INSUMOS'!A:E,5,FALSE),IF(C143="COTAÇÃO",VLOOKUP(D143,#REF!,14,FALSE))))),IF(C143="SINAPI",IF(F143="MO",ROUND(VLOOKUP(D143,'SINAPI-SERVIÇOS'!A:D,4,FALSE)/(1+'SINAPI-SERVIÇOS'!$E$1),2),VLOOKUP(D143,'SINAPI-SERVIÇOS'!A:D,4,FALSE)),"outro"))</f>
        <v>57.39</v>
      </c>
      <c r="J143" s="533">
        <f t="shared" si="11"/>
        <v>1.54</v>
      </c>
    </row>
    <row r="144" spans="1:10">
      <c r="A144" s="536"/>
      <c r="B144" s="553" t="s">
        <v>4185</v>
      </c>
      <c r="C144" s="540" t="s">
        <v>4049</v>
      </c>
      <c r="D144" s="531">
        <v>20518</v>
      </c>
      <c r="E144" s="333" t="str">
        <f>IF(B144="I",IF(C144="LABOR",VLOOKUP(D144,'LABOR-INSUMOS'!A:F,2,FALSE),IF(C144="SINAPI",VLOOKUP(D144,'SINAPI-INSUMOS'!A:E,2,FALSE),IF(C144="COTAÇÃO",VLOOKUP(D144,#REF!,2,FALSE)))),IF(C144="LABOR",VLOOKUP(D144,'LABOR-SERVIÇOS'!A:F,5,FALSE),IF(C144="SINAPI",VLOOKUP(D144,'SINAPI-SERVIÇOS'!A:E,2,FALSE),"outro")))</f>
        <v>BRITA 2</v>
      </c>
      <c r="F144" s="540" t="s">
        <v>53</v>
      </c>
      <c r="G144" s="531" t="str">
        <f>IF(B144="I",IF(C144="LABOR",VLOOKUP(D144,'LABOR-INSUMOS'!A:F,3,FALSE),IF(C144="SINAPI",VLOOKUP(D144,'SINAPI-INSUMOS'!A:E,3,FALSE),IF(C144="COTAÇÃO",VLOOKUP(D144,#REF!,3,FALSE)))),IF(C144="LABOR",VLOOKUP(D144,'LABOR-SERVIÇOS'!A:F,6,FALSE),IF(C144="SINAPI",VLOOKUP(D144,'SINAPI-SERVIÇOS'!A:E,3,FALSE),"outro")))</f>
        <v>M3</v>
      </c>
      <c r="H144" s="532">
        <f>0.0401*2</f>
        <v>8.0199999999999994E-2</v>
      </c>
      <c r="I144" s="533">
        <f>IF(B144="I",IF(F144="MO",IF(C144="LABOR",ROUND(VLOOKUP(D144,'LABOR-INSUMOS'!A:F,4,FALSE)/(1+'LABOR-INSUMOS'!$E$1),2),IF(C144="SINAPI",ROUND(VLOOKUP(D144,'SINAPI-INSUMOS'!A:E,5,FALSE)/(1+'SINAPI-INSUMOS'!$E$1),2),"outro")),IF(C144="LABOR",VLOOKUP(D144,'LABOR-INSUMOS'!A:F,4,FALSE),IF(C144="SINAPI",VLOOKUP(D144,'SINAPI-INSUMOS'!A:E,5,FALSE),IF(C144="COTAÇÃO",VLOOKUP(D144,#REF!,14,FALSE))))),IF(C144="SINAPI",IF(F144="MO",ROUND(VLOOKUP(D144,'SINAPI-SERVIÇOS'!A:D,4,FALSE)/(1+'SINAPI-SERVIÇOS'!$E$1),2),VLOOKUP(D144,'SINAPI-SERVIÇOS'!A:D,4,FALSE)),"outro"))</f>
        <v>57.39</v>
      </c>
      <c r="J144" s="533">
        <f t="shared" si="11"/>
        <v>4.5999999999999996</v>
      </c>
    </row>
    <row r="145" spans="1:10">
      <c r="A145" s="536"/>
      <c r="B145" s="553" t="s">
        <v>4185</v>
      </c>
      <c r="C145" s="540" t="s">
        <v>4049</v>
      </c>
      <c r="D145" s="531">
        <v>20508</v>
      </c>
      <c r="E145" s="333" t="str">
        <f>IF(B145="I",IF(C145="LABOR",VLOOKUP(D145,'LABOR-INSUMOS'!A:F,2,FALSE),IF(C145="SINAPI",VLOOKUP(D145,'SINAPI-INSUMOS'!A:E,2,FALSE),IF(C145="COTAÇÃO",VLOOKUP(D145,#REF!,2,FALSE)))),IF(C145="LABOR",VLOOKUP(D145,'LABOR-SERVIÇOS'!A:F,5,FALSE),IF(C145="SINAPI",VLOOKUP(D145,'SINAPI-SERVIÇOS'!A:E,2,FALSE),"outro")))</f>
        <v>CIMENTO CP III - 40</v>
      </c>
      <c r="F145" s="540" t="s">
        <v>53</v>
      </c>
      <c r="G145" s="531" t="str">
        <f>IF(B145="I",IF(C145="LABOR",VLOOKUP(D145,'LABOR-INSUMOS'!A:F,3,FALSE),IF(C145="SINAPI",VLOOKUP(D145,'SINAPI-INSUMOS'!A:E,3,FALSE),IF(C145="COTAÇÃO",VLOOKUP(D145,#REF!,3,FALSE)))),IF(C145="LABOR",VLOOKUP(D145,'LABOR-SERVIÇOS'!A:F,6,FALSE),IF(C145="SINAPI",VLOOKUP(D145,'SINAPI-SERVIÇOS'!A:E,3,FALSE),"outro")))</f>
        <v>KG</v>
      </c>
      <c r="H145" s="532">
        <f>16.32*2</f>
        <v>32.64</v>
      </c>
      <c r="I145" s="533">
        <f>IF(B145="I",IF(F145="MO",IF(C145="LABOR",ROUND(VLOOKUP(D145,'LABOR-INSUMOS'!A:F,4,FALSE)/(1+'LABOR-INSUMOS'!$E$1),2),IF(C145="SINAPI",ROUND(VLOOKUP(D145,'SINAPI-INSUMOS'!A:E,5,FALSE)/(1+'SINAPI-INSUMOS'!$E$1),2),"outro")),IF(C145="LABOR",VLOOKUP(D145,'LABOR-INSUMOS'!A:F,4,FALSE),IF(C145="SINAPI",VLOOKUP(D145,'SINAPI-INSUMOS'!A:E,5,FALSE),IF(C145="COTAÇÃO",VLOOKUP(D145,#REF!,14,FALSE))))),IF(C145="SINAPI",IF(F145="MO",ROUND(VLOOKUP(D145,'SINAPI-SERVIÇOS'!A:D,4,FALSE)/(1+'SINAPI-SERVIÇOS'!$E$1),2),VLOOKUP(D145,'SINAPI-SERVIÇOS'!A:D,4,FALSE)),"outro"))</f>
        <v>0.4</v>
      </c>
      <c r="J145" s="533">
        <f t="shared" si="11"/>
        <v>13.06</v>
      </c>
    </row>
    <row r="146" spans="1:10">
      <c r="A146" s="537"/>
      <c r="B146" s="538"/>
      <c r="C146" s="516"/>
      <c r="D146" s="516"/>
      <c r="E146" s="517"/>
      <c r="F146" s="516"/>
      <c r="G146" s="517"/>
      <c r="H146" s="517"/>
      <c r="I146" s="517"/>
      <c r="J146" s="518"/>
    </row>
    <row r="148" spans="1:10">
      <c r="I148" s="350"/>
    </row>
  </sheetData>
  <mergeCells count="23">
    <mergeCell ref="A28:B28"/>
    <mergeCell ref="C28:D28"/>
    <mergeCell ref="A40:B40"/>
    <mergeCell ref="C40:D40"/>
    <mergeCell ref="A1:F1"/>
    <mergeCell ref="A2:F2"/>
    <mergeCell ref="A3:F3"/>
    <mergeCell ref="A5:B5"/>
    <mergeCell ref="C5:D5"/>
    <mergeCell ref="A52:B52"/>
    <mergeCell ref="C52:D52"/>
    <mergeCell ref="A112:B112"/>
    <mergeCell ref="C112:D112"/>
    <mergeCell ref="A124:B124"/>
    <mergeCell ref="C124:D124"/>
    <mergeCell ref="A64:B64"/>
    <mergeCell ref="C64:D64"/>
    <mergeCell ref="A76:B76"/>
    <mergeCell ref="C76:D76"/>
    <mergeCell ref="A88:B88"/>
    <mergeCell ref="C88:D88"/>
    <mergeCell ref="A100:B100"/>
    <mergeCell ref="C100:D100"/>
  </mergeCells>
  <printOptions horizontalCentered="1"/>
  <pageMargins left="0.51181102362204722" right="0.51181102362204722" top="0.19685039370078741" bottom="0.78740157480314965" header="0.31496062992125984" footer="0.19685039370078741"/>
  <pageSetup paperSize="9" scale="85" orientation="landscape" r:id="rId1"/>
  <headerFooter>
    <oddFooter>&amp;R&amp;G</oddFooter>
  </headerFooter>
  <rowBreaks count="5" manualBreakCount="5">
    <brk id="27" max="9" man="1"/>
    <brk id="51" max="9" man="1"/>
    <brk id="75" max="9" man="1"/>
    <brk id="99" max="9" man="1"/>
    <brk id="123" max="9"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sheetPr codeName="Plan9"/>
  <dimension ref="A1:M14"/>
  <sheetViews>
    <sheetView showGridLines="0" view="pageBreakPreview" zoomScale="90" zoomScaleSheetLayoutView="90" workbookViewId="0">
      <selection activeCell="E20" sqref="E20"/>
    </sheetView>
  </sheetViews>
  <sheetFormatPr defaultRowHeight="15"/>
  <cols>
    <col min="1" max="1" width="5.85546875" style="39" customWidth="1"/>
    <col min="2" max="2" width="4.42578125" style="39" customWidth="1"/>
    <col min="3" max="4" width="12.85546875" style="40" customWidth="1"/>
    <col min="5" max="5" width="67.85546875" style="39" customWidth="1"/>
    <col min="6" max="6" width="8.140625" style="40" bestFit="1" customWidth="1"/>
    <col min="7" max="7" width="9.42578125" style="39" customWidth="1"/>
    <col min="8" max="8" width="11.7109375" style="39" customWidth="1"/>
    <col min="9" max="9" width="10.85546875" style="39" customWidth="1"/>
    <col min="10" max="10" width="15.85546875" style="39" customWidth="1"/>
    <col min="11" max="11" width="3.85546875" style="6" customWidth="1"/>
    <col min="12" max="12" width="18.140625" style="6" bestFit="1" customWidth="1"/>
    <col min="13" max="13" width="5.140625" style="6" customWidth="1"/>
    <col min="14" max="16384" width="9.140625" style="6"/>
  </cols>
  <sheetData>
    <row r="1" spans="1:13" ht="39" customHeight="1">
      <c r="A1" s="812" t="str">
        <f>GLOBAL!A1</f>
        <v>PREFEITURA MUNICIPAL DE ARACRUZ 
SECRETARIA MUNICIPAL DE OBRAS E INFRAESTRUTURA</v>
      </c>
      <c r="B1" s="812"/>
      <c r="C1" s="812"/>
      <c r="D1" s="812"/>
      <c r="E1" s="812"/>
      <c r="F1" s="812"/>
      <c r="G1" s="13"/>
      <c r="H1" s="13"/>
      <c r="I1" s="13"/>
      <c r="L1" s="6" t="s">
        <v>4074</v>
      </c>
      <c r="M1" s="6" t="s">
        <v>5451</v>
      </c>
    </row>
    <row r="2" spans="1:13" ht="15" customHeight="1">
      <c r="A2" s="801" t="str">
        <f>GLOBAL!A2</f>
        <v>Obra: CONCLUSÃO DA OBRA DE CONSTRUÇÃO DA ESCOLA PLURIDOCENTE INDÍGENA (EMPI) TRÊS PALMEIRAS</v>
      </c>
      <c r="B2" s="801"/>
      <c r="C2" s="801"/>
      <c r="D2" s="801"/>
      <c r="E2" s="801"/>
      <c r="F2" s="802"/>
      <c r="G2" s="85" t="s">
        <v>4047</v>
      </c>
      <c r="H2" s="85" t="s">
        <v>4048</v>
      </c>
      <c r="I2" s="85" t="s">
        <v>2673</v>
      </c>
    </row>
    <row r="3" spans="1:13" ht="15.75" customHeight="1">
      <c r="A3" s="803" t="str">
        <f>GLOBAL!A3</f>
        <v>Local: ALDEIA TRÊS PALMEIRAS - ARACRUZ/ES</v>
      </c>
      <c r="B3" s="803"/>
      <c r="C3" s="803"/>
      <c r="D3" s="803"/>
      <c r="E3" s="803"/>
      <c r="F3" s="804"/>
      <c r="G3" s="129">
        <v>1.3487</v>
      </c>
      <c r="H3" s="86">
        <v>0.20300000000000001</v>
      </c>
      <c r="I3" s="87">
        <v>41883</v>
      </c>
    </row>
    <row r="4" spans="1:13" ht="15.75" customHeight="1">
      <c r="A4" s="83"/>
      <c r="B4" s="83"/>
      <c r="C4" s="83"/>
      <c r="D4" s="83"/>
      <c r="E4" s="83"/>
      <c r="F4" s="83"/>
      <c r="G4" s="83"/>
      <c r="H4" s="83"/>
      <c r="I4" s="83"/>
      <c r="J4" s="41"/>
    </row>
    <row r="5" spans="1:13" ht="25.5">
      <c r="A5" s="799" t="s">
        <v>7</v>
      </c>
      <c r="B5" s="799"/>
      <c r="C5" s="799" t="s">
        <v>8</v>
      </c>
      <c r="D5" s="799"/>
      <c r="E5" s="82" t="s">
        <v>9</v>
      </c>
      <c r="F5" s="84" t="s">
        <v>1</v>
      </c>
      <c r="G5" s="15"/>
      <c r="H5" s="16"/>
      <c r="I5" s="17"/>
      <c r="J5" s="18" t="s">
        <v>4071</v>
      </c>
    </row>
    <row r="6" spans="1:13" s="315" customFormat="1">
      <c r="A6" s="344" t="str">
        <f>CONCATENATE($M$1,"-")</f>
        <v>EQP-</v>
      </c>
      <c r="B6" s="348">
        <f>COUNTIF(B$1:B5,"&gt;0")+1</f>
        <v>1</v>
      </c>
      <c r="C6" s="325" t="s">
        <v>4073</v>
      </c>
      <c r="D6" s="325" t="s">
        <v>5453</v>
      </c>
      <c r="E6" s="358" t="e">
        <f>IF(B6="I",IF(C6="LABOR",VLOOKUP(D6,'LABOR-INSUMOS'!A:F,2,FALSE),IF(C6="SINAPI",VLOOKUP(D6,'SINAPI-INSUMOS'!A:E,2,FALSE),IF(C6="COTAÇÃO",VLOOKUP(D6,#REF!,2,FALSE)))),IF(C6="LABOR",VLOOKUP(D6,'LABOR-SERVIÇOS'!A:F,5,FALSE),IF(C6="SINAPI",VLOOKUP(D6,'SINAPI-SERVIÇOS'!A:E,2,FALSE),IF(C6="LABOR",VLOOKUP(D6,'LABOR-INSUMOS'!A:F,2,FALSE),IF(C6="SINAPI",VLOOKUP(D6,'SINAPI-INSUMOS'!A:D,2,FALSE),IF(C6="COTAÇÃO",VLOOKUP(D6,#REF!,2,FALSE),IF(C6="COMPOSIÇÃO",IF(LEFT(D6,3)="ARQ",VLOOKUP(VALUE(RIGHT(D6,3)),#REF!,4,FALSE),IF(LEFT(D6,3)="SCI",VLOOKUP(VALUE(RIGHT(D6,3)),'MOB-COMP'!B:J,4,FALSE),IF(LEFT(D6,3)="SCE",VLOOKUP(VALUE(RIGHT(D6,3)),#REF!,4,FALSE),IF(LEFT(D6,3)="EST",VLOOKUP(VALUE(RIGHT(D6,3)),'EST-COMP'!B:J,4,FALSE),IF(LEFT(D6,3)="HID",VLOOKUP(VALUE(RIGHT(D6,3)),#REF!,4,FALSE),IF(LEFT(D6,3)="INC",VLOOKUP(VALUE(RIGHT(D6,3)),'INC-COMP'!B:J,4,FALSE),IF(LEFT(D6,3)="ELE",VLOOKUP(VALUE(RIGHT(D6,3)),#REF!,4,FALSE),IF(LEFT(D6,3)="CAB",VLOOKUP(VALUE(RIGHT(D6,3)),'CAB-COMP'!B:J,4,FALSE),IF(LEFT(D6,3)="SEG",VLOOKUP(VALUE(RIGHT(D6,3)),'SEG-COMP'!B:J,4,FALSE),IF(LEFT(D6,3)="CLI",VLOOKUP(VALUE(RIGHT(D6,3)),'CLI-COMP'!B:J,4,FALSE),IF(LEFT(D6,3)="IMPL",VLOOKUP(VALUE(RIGHT(D6,4)),'EQP-COMP'!B:J,4,FALSE),IF(LEFT(D6,4)="SPDA",VLOOKUP(VALUE(RIGHT(D6,4)),'SPDA-COMP'!B:J,4,FALSE),IF(LEFT(D6,4)="SDAI",VLOOKUP(VALUE(RIGHT(D6,4)),'SDAI-COMP'!B:J,4,FALSE),IF(LEFT(D6,2)="MO",VLOOKUP(VALUE(RIGHT(D6,2)),#REF!,4,FALSE),IF(LEFT(D6,5)="IMPER",VLOOKUP(VALUE(RIGHT(D6,3)),'IMPER-COMP'!B:J,4,FALSE),""))))))))))))))))))))))</f>
        <v>#REF!</v>
      </c>
      <c r="F6" s="327" t="e">
        <f>IF(C6="LABOR",VLOOKUP(D6,'LABOR-SERVIÇOS'!A:F,6,FALSE),IF(C6="SINAPI",VLOOKUP(D6,'SINAPI-SERVIÇOS'!A:E,3,FALSE),IF(C6="COTAÇÃO",VLOOKUP(D6,#REF!,3,FALSE))))</f>
        <v>#REF!</v>
      </c>
      <c r="G6" s="328"/>
      <c r="H6" s="329"/>
      <c r="I6" s="330"/>
      <c r="J6" s="341" t="e">
        <f>((SUMIF(F8:F8,"MO",J8:J8)*(1+$G$3)+(SUM(J8:J8)-SUMIF(F8:F8,"MO",J8:J8)))*(1+$H$3))</f>
        <v>#REF!</v>
      </c>
    </row>
    <row r="7" spans="1:13" s="414" customFormat="1">
      <c r="A7" s="359"/>
      <c r="B7" s="355" t="s">
        <v>0</v>
      </c>
      <c r="C7" s="331" t="s">
        <v>5</v>
      </c>
      <c r="D7" s="331" t="s">
        <v>6</v>
      </c>
      <c r="E7" s="331" t="s">
        <v>4050</v>
      </c>
      <c r="F7" s="331" t="s">
        <v>0</v>
      </c>
      <c r="G7" s="332" t="s">
        <v>1</v>
      </c>
      <c r="H7" s="332" t="s">
        <v>2</v>
      </c>
      <c r="I7" s="332" t="s">
        <v>3</v>
      </c>
      <c r="J7" s="331" t="s">
        <v>4</v>
      </c>
    </row>
    <row r="8" spans="1:13" s="414" customFormat="1">
      <c r="A8" s="360"/>
      <c r="B8" s="325" t="s">
        <v>4185</v>
      </c>
      <c r="C8" s="325" t="s">
        <v>4073</v>
      </c>
      <c r="D8" s="325" t="s">
        <v>5453</v>
      </c>
      <c r="E8" s="358" t="e">
        <f>IF(B8="I",IF(C8="LABOR",VLOOKUP(D8,'LABOR-INSUMOS'!A:F,2,FALSE),IF(C8="SINAPI",VLOOKUP(D8,'SINAPI-INSUMOS'!A:E,2,FALSE),IF(C8="COTAÇÃO",VLOOKUP(D8,#REF!,2,FALSE)))),IF(C8="LABOR",VLOOKUP(D8,'LABOR-SERVIÇOS'!A:F,5,FALSE),IF(C8="SINAPI",VLOOKUP(D8,'SINAPI-SERVIÇOS'!A:E,2,FALSE),"outro")))</f>
        <v>#REF!</v>
      </c>
      <c r="F8" s="356" t="s">
        <v>53</v>
      </c>
      <c r="G8" s="357" t="e">
        <f>IF(B8="I",IF(C8="LABOR",VLOOKUP(D8,'LABOR-INSUMOS'!A:F,3,FALSE),IF(C8="SINAPI",VLOOKUP(D8,'SINAPI-INSUMOS'!A:E,3,FALSE),IF(C8="COTAÇÃO",VLOOKUP(D8,#REF!,3,FALSE)))),IF(C8="LABOR",VLOOKUP(D8,'LABOR-SERVIÇOS'!A:F,6,FALSE),IF(C8="SINAPI",VLOOKUP(D8,'SINAPI-SERVIÇOS'!A:E,3,FALSE),"outro")))</f>
        <v>#REF!</v>
      </c>
      <c r="H8" s="120">
        <v>1</v>
      </c>
      <c r="I8" s="464" t="e">
        <f>IF(B8="I",IF(F8="MO",IF(C8="LABOR",ROUND(VLOOKUP(D8,'LABOR-INSUMOS'!A:F,4,FALSE)/(1+'LABOR-INSUMOS'!$E$1),2),IF(C8="SINAPI",ROUND(VLOOKUP(D8,'SINAPI-INSUMOS'!A:E,5,FALSE)/(1+'SINAPI-INSUMOS'!$E$1),2),"outro")),IF(C8="LABOR",VLOOKUP(D8,'LABOR-INSUMOS'!A:F,4,FALSE),IF(C8="SINAPI",VLOOKUP(D8,'SINAPI-INSUMOS'!A:E,5,FALSE),IF(C8="COTAÇÃO",VLOOKUP(D8,#REF!,15,FALSE))))),IF(C8="SINAPI",IF(F8="MO",ROUND(VLOOKUP(D8,'SINAPI-SERVIÇOS'!A:D,4,FALSE)/(1+'SINAPI-SERVIÇOS'!$E$1),2),VLOOKUP(D8,'SINAPI-SERVIÇOS'!A:D,4,FALSE)),"outro"))</f>
        <v>#REF!</v>
      </c>
      <c r="J8" s="121" t="e">
        <f t="shared" ref="J8" si="0">ROUND(H8*I8,2)</f>
        <v>#REF!</v>
      </c>
    </row>
    <row r="9" spans="1:13" s="414" customFormat="1">
      <c r="A9" s="361"/>
      <c r="B9" s="362"/>
      <c r="C9" s="363"/>
      <c r="D9" s="363"/>
      <c r="E9" s="364"/>
      <c r="F9" s="363"/>
      <c r="G9" s="364"/>
      <c r="H9" s="364"/>
      <c r="I9" s="364"/>
      <c r="J9" s="125"/>
    </row>
    <row r="10" spans="1:13" s="414" customFormat="1" ht="25.5">
      <c r="A10" s="799" t="s">
        <v>7</v>
      </c>
      <c r="B10" s="799"/>
      <c r="C10" s="799" t="s">
        <v>8</v>
      </c>
      <c r="D10" s="799"/>
      <c r="E10" s="426" t="s">
        <v>9</v>
      </c>
      <c r="F10" s="427" t="s">
        <v>1</v>
      </c>
      <c r="G10" s="321"/>
      <c r="H10" s="322"/>
      <c r="I10" s="323"/>
      <c r="J10" s="324" t="s">
        <v>4071</v>
      </c>
    </row>
    <row r="11" spans="1:13" s="315" customFormat="1">
      <c r="A11" s="344" t="str">
        <f>CONCATENATE($M$1,"-")</f>
        <v>EQP-</v>
      </c>
      <c r="B11" s="348">
        <f>COUNTIF(B$1:B10,"&gt;0")+1</f>
        <v>2</v>
      </c>
      <c r="C11" s="325" t="s">
        <v>4073</v>
      </c>
      <c r="D11" s="325" t="s">
        <v>5452</v>
      </c>
      <c r="E11" s="358" t="e">
        <f>IF(B11="I",IF(C11="LABOR",VLOOKUP(D11,'LABOR-INSUMOS'!A:F,2,FALSE),IF(C11="SINAPI",VLOOKUP(D11,'SINAPI-INSUMOS'!A:E,2,FALSE),IF(C11="COTAÇÃO",VLOOKUP(D11,#REF!,2,FALSE)))),IF(C11="LABOR",VLOOKUP(D11,'LABOR-SERVIÇOS'!A:F,5,FALSE),IF(C11="SINAPI",VLOOKUP(D11,'SINAPI-SERVIÇOS'!A:E,2,FALSE),IF(C11="LABOR",VLOOKUP(D11,'LABOR-INSUMOS'!A:F,2,FALSE),IF(C11="SINAPI",VLOOKUP(D11,'SINAPI-INSUMOS'!A:D,2,FALSE),IF(C11="COTAÇÃO",VLOOKUP(D11,#REF!,2,FALSE),IF(C11="COMPOSIÇÃO",IF(LEFT(D11,3)="ARQ",VLOOKUP(VALUE(RIGHT(D11,3)),#REF!,4,FALSE),IF(LEFT(D11,3)="SCI",VLOOKUP(VALUE(RIGHT(D11,3)),'MOB-COMP'!B:J,4,FALSE),IF(LEFT(D11,3)="SCE",VLOOKUP(VALUE(RIGHT(D11,3)),#REF!,4,FALSE),IF(LEFT(D11,3)="EST",VLOOKUP(VALUE(RIGHT(D11,3)),'EST-COMP'!B:J,4,FALSE),IF(LEFT(D11,3)="HID",VLOOKUP(VALUE(RIGHT(D11,3)),#REF!,4,FALSE),IF(LEFT(D11,3)="INC",VLOOKUP(VALUE(RIGHT(D11,3)),'INC-COMP'!B:J,4,FALSE),IF(LEFT(D11,3)="ELE",VLOOKUP(VALUE(RIGHT(D11,3)),#REF!,4,FALSE),IF(LEFT(D11,3)="CAB",VLOOKUP(VALUE(RIGHT(D11,3)),'CAB-COMP'!B:J,4,FALSE),IF(LEFT(D11,3)="SEG",VLOOKUP(VALUE(RIGHT(D11,3)),'SEG-COMP'!B:J,4,FALSE),IF(LEFT(D11,3)="CLI",VLOOKUP(VALUE(RIGHT(D11,3)),'CLI-COMP'!B:J,4,FALSE),IF(LEFT(D11,3)="IMPL",VLOOKUP(VALUE(RIGHT(D11,4)),'EQP-COMP'!B:J,4,FALSE),IF(LEFT(D11,4)="SPDA",VLOOKUP(VALUE(RIGHT(D11,4)),'SPDA-COMP'!B:J,4,FALSE),IF(LEFT(D11,4)="SDAI",VLOOKUP(VALUE(RIGHT(D11,4)),'SDAI-COMP'!B:J,4,FALSE),IF(LEFT(D11,2)="MO",VLOOKUP(VALUE(RIGHT(D11,2)),#REF!,4,FALSE),IF(LEFT(D11,5)="IMPER",VLOOKUP(VALUE(RIGHT(D11,3)),'IMPER-COMP'!B:J,4,FALSE),""))))))))))))))))))))))</f>
        <v>#REF!</v>
      </c>
      <c r="F11" s="327" t="e">
        <f>IF(C11="LABOR",VLOOKUP(D11,'LABOR-SERVIÇOS'!A:F,6,FALSE),IF(C11="SINAPI",VLOOKUP(D11,'SINAPI-SERVIÇOS'!A:E,3,FALSE),IF(C11="COTAÇÃO",VLOOKUP(D11,#REF!,3,FALSE))))</f>
        <v>#REF!</v>
      </c>
      <c r="G11" s="328"/>
      <c r="H11" s="329"/>
      <c r="I11" s="330"/>
      <c r="J11" s="341" t="e">
        <f>((SUMIF(F13:F13,"MO",J13:J13)*(1+$G$3)+(SUM(J13:J13)-SUMIF(F13:F13,"MO",J13:J13)))*(1+$H$3))</f>
        <v>#REF!</v>
      </c>
    </row>
    <row r="12" spans="1:13" s="414" customFormat="1">
      <c r="A12" s="359"/>
      <c r="B12" s="355" t="s">
        <v>0</v>
      </c>
      <c r="C12" s="331" t="s">
        <v>5</v>
      </c>
      <c r="D12" s="331" t="s">
        <v>6</v>
      </c>
      <c r="E12" s="331" t="s">
        <v>4050</v>
      </c>
      <c r="F12" s="331" t="s">
        <v>0</v>
      </c>
      <c r="G12" s="332" t="s">
        <v>1</v>
      </c>
      <c r="H12" s="332" t="s">
        <v>2</v>
      </c>
      <c r="I12" s="332" t="s">
        <v>3</v>
      </c>
      <c r="J12" s="331" t="s">
        <v>4</v>
      </c>
    </row>
    <row r="13" spans="1:13" s="414" customFormat="1">
      <c r="A13" s="360"/>
      <c r="B13" s="325" t="s">
        <v>4185</v>
      </c>
      <c r="C13" s="325" t="s">
        <v>4073</v>
      </c>
      <c r="D13" s="325" t="s">
        <v>5452</v>
      </c>
      <c r="E13" s="358" t="e">
        <f>IF(B13="I",IF(C13="LABOR",VLOOKUP(D13,'LABOR-INSUMOS'!A:F,2,FALSE),IF(C13="SINAPI",VLOOKUP(D13,'SINAPI-INSUMOS'!A:E,2,FALSE),IF(C13="COTAÇÃO",VLOOKUP(D13,#REF!,2,FALSE)))),IF(C13="LABOR",VLOOKUP(D13,'LABOR-SERVIÇOS'!A:F,5,FALSE),IF(C13="SINAPI",VLOOKUP(D13,'SINAPI-SERVIÇOS'!A:E,2,FALSE),"outro")))</f>
        <v>#REF!</v>
      </c>
      <c r="F13" s="356" t="s">
        <v>53</v>
      </c>
      <c r="G13" s="357" t="e">
        <f>IF(B13="I",IF(C13="LABOR",VLOOKUP(D13,'LABOR-INSUMOS'!A:F,3,FALSE),IF(C13="SINAPI",VLOOKUP(D13,'SINAPI-INSUMOS'!A:E,3,FALSE),IF(C13="COTAÇÃO",VLOOKUP(D13,#REF!,3,FALSE)))),IF(C13="LABOR",VLOOKUP(D13,'LABOR-SERVIÇOS'!A:F,6,FALSE),IF(C13="SINAPI",VLOOKUP(D13,'SINAPI-SERVIÇOS'!A:E,3,FALSE),"outro")))</f>
        <v>#REF!</v>
      </c>
      <c r="H13" s="120">
        <v>1</v>
      </c>
      <c r="I13" s="464" t="e">
        <f>IF(B13="I",IF(F13="MO",IF(C13="LABOR",ROUND(VLOOKUP(D13,'LABOR-INSUMOS'!A:F,4,FALSE)/(1+'LABOR-INSUMOS'!$E$1),2),IF(C13="SINAPI",ROUND(VLOOKUP(D13,'SINAPI-INSUMOS'!A:E,5,FALSE)/(1+'SINAPI-INSUMOS'!$E$1),2),"outro")),IF(C13="LABOR",VLOOKUP(D13,'LABOR-INSUMOS'!A:F,4,FALSE),IF(C13="SINAPI",VLOOKUP(D13,'SINAPI-INSUMOS'!A:E,5,FALSE),IF(C13="COTAÇÃO",VLOOKUP(D13,#REF!,15,FALSE))))),IF(C13="SINAPI",IF(F13="MO",ROUND(VLOOKUP(D13,'SINAPI-SERVIÇOS'!A:D,4,FALSE)/(1+'SINAPI-SERVIÇOS'!$E$1),2),VLOOKUP(D13,'SINAPI-SERVIÇOS'!A:D,4,FALSE)),"outro"))</f>
        <v>#REF!</v>
      </c>
      <c r="J13" s="121" t="e">
        <f t="shared" ref="J13" si="1">ROUND(H13*I13,2)</f>
        <v>#REF!</v>
      </c>
    </row>
    <row r="14" spans="1:13" s="414" customFormat="1">
      <c r="A14" s="361"/>
      <c r="B14" s="362"/>
      <c r="C14" s="363"/>
      <c r="D14" s="363"/>
      <c r="E14" s="364"/>
      <c r="F14" s="363"/>
      <c r="G14" s="364"/>
      <c r="H14" s="364"/>
      <c r="I14" s="364"/>
      <c r="J14" s="125"/>
    </row>
  </sheetData>
  <mergeCells count="7">
    <mergeCell ref="A10:B10"/>
    <mergeCell ref="C10:D10"/>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5" orientation="landscape" r:id="rId1"/>
  <headerFooter>
    <oddFooter>&amp;R&amp;G</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sheetPr codeName="Plan8"/>
  <dimension ref="A1:V120"/>
  <sheetViews>
    <sheetView showGridLines="0" view="pageBreakPreview" topLeftCell="A97" zoomScale="90" zoomScaleSheetLayoutView="90" workbookViewId="0">
      <selection activeCell="M18" sqref="M18"/>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0" t="str">
        <f>GLOBAL!A1</f>
        <v>PREFEITURA MUNICIPAL DE ARACRUZ 
SECRETARIA MUNICIPAL DE OBRAS E INFRAESTRUTURA</v>
      </c>
      <c r="B1" s="800"/>
      <c r="C1" s="800"/>
      <c r="D1" s="800"/>
      <c r="E1" s="800"/>
      <c r="F1" s="800"/>
      <c r="G1" s="13"/>
      <c r="H1" s="13"/>
      <c r="I1" s="13"/>
      <c r="J1" s="92"/>
      <c r="K1" s="92"/>
      <c r="L1" s="92" t="s">
        <v>4074</v>
      </c>
      <c r="M1" s="92" t="s">
        <v>4076</v>
      </c>
    </row>
    <row r="2" spans="1:13" ht="15" customHeight="1">
      <c r="A2" s="801" t="str">
        <f>GLOBAL!A2</f>
        <v>Obra: CONCLUSÃO DA OBRA DE CONSTRUÇÃO DA ESCOLA PLURIDOCENTE INDÍGENA (EMPI) TRÊS PALMEIRAS</v>
      </c>
      <c r="B2" s="801"/>
      <c r="C2" s="801"/>
      <c r="D2" s="801"/>
      <c r="E2" s="801"/>
      <c r="F2" s="802"/>
      <c r="G2" s="106" t="s">
        <v>4047</v>
      </c>
      <c r="H2" s="106" t="s">
        <v>4048</v>
      </c>
      <c r="I2" s="106" t="s">
        <v>2673</v>
      </c>
      <c r="J2" s="92"/>
      <c r="K2" s="92"/>
      <c r="L2" s="92"/>
      <c r="M2" s="92"/>
    </row>
    <row r="3" spans="1:13" ht="15.75" customHeight="1">
      <c r="A3" s="803" t="str">
        <f>GLOBAL!A3</f>
        <v>Local: ALDEIA TRÊS PALMEIRAS - ARACRUZ/ES</v>
      </c>
      <c r="B3" s="803"/>
      <c r="C3" s="803"/>
      <c r="D3" s="803"/>
      <c r="E3" s="803"/>
      <c r="F3" s="804"/>
      <c r="G3" s="129">
        <v>1.3487</v>
      </c>
      <c r="H3" s="86">
        <v>0.27639999999999998</v>
      </c>
      <c r="I3" s="87">
        <v>41883</v>
      </c>
      <c r="J3" s="92"/>
      <c r="K3" s="92"/>
      <c r="L3" s="92"/>
      <c r="M3" s="92"/>
    </row>
    <row r="4" spans="1:13" ht="15.75" customHeight="1">
      <c r="A4" s="91"/>
      <c r="B4" s="91"/>
      <c r="C4" s="91"/>
      <c r="D4" s="91"/>
      <c r="E4" s="91"/>
      <c r="F4" s="91"/>
      <c r="G4" s="91"/>
      <c r="H4" s="91"/>
      <c r="I4" s="91"/>
      <c r="J4" s="113"/>
      <c r="K4" s="92"/>
      <c r="L4" s="92"/>
      <c r="M4" s="92"/>
    </row>
    <row r="5" spans="1:13" ht="25.5">
      <c r="A5" s="805" t="s">
        <v>7</v>
      </c>
      <c r="B5" s="806"/>
      <c r="C5" s="805" t="s">
        <v>8</v>
      </c>
      <c r="D5" s="806"/>
      <c r="E5" s="114" t="s">
        <v>9</v>
      </c>
      <c r="F5" s="94" t="s">
        <v>1</v>
      </c>
      <c r="G5" s="95"/>
      <c r="H5" s="96"/>
      <c r="I5" s="97"/>
      <c r="J5" s="98" t="s">
        <v>4071</v>
      </c>
      <c r="K5" s="92"/>
      <c r="L5" s="92"/>
      <c r="M5" s="92"/>
    </row>
    <row r="6" spans="1:13" s="1" customFormat="1" ht="30">
      <c r="A6" s="108" t="str">
        <f>CONCATENATE($M$1,"-")</f>
        <v>EST-</v>
      </c>
      <c r="B6" s="111">
        <f>COUNTIF(B$1:B5,"&gt;0")+1</f>
        <v>1</v>
      </c>
      <c r="C6" s="99" t="s">
        <v>5421</v>
      </c>
      <c r="D6" s="368" t="s">
        <v>5422</v>
      </c>
      <c r="E6" s="428" t="s">
        <v>5462</v>
      </c>
      <c r="F6" s="100" t="s">
        <v>52</v>
      </c>
      <c r="G6" s="101"/>
      <c r="H6" s="102"/>
      <c r="I6" s="103"/>
      <c r="J6" s="107">
        <f>((SUMIF(F8:F17,"MO",J8:J17)*(1+$G$3)+(SUM(J8:J17)-SUMIF(F8:F17,"MO",J8:J17)))*(1+$H$3))</f>
        <v>2.9974428747999999</v>
      </c>
      <c r="K6" s="93"/>
      <c r="L6" s="93"/>
      <c r="M6" s="93"/>
    </row>
    <row r="7" spans="1:13">
      <c r="A7" s="112"/>
      <c r="B7" s="115" t="s">
        <v>0</v>
      </c>
      <c r="C7" s="104" t="s">
        <v>5</v>
      </c>
      <c r="D7" s="104" t="s">
        <v>6</v>
      </c>
      <c r="E7" s="104" t="s">
        <v>4050</v>
      </c>
      <c r="F7" s="104" t="s">
        <v>0</v>
      </c>
      <c r="G7" s="105" t="s">
        <v>1</v>
      </c>
      <c r="H7" s="105" t="s">
        <v>2</v>
      </c>
      <c r="I7" s="105" t="s">
        <v>3</v>
      </c>
      <c r="J7" s="104" t="s">
        <v>4</v>
      </c>
    </row>
    <row r="8" spans="1:13">
      <c r="A8" s="109"/>
      <c r="B8" s="99" t="s">
        <v>4185</v>
      </c>
      <c r="C8" s="116" t="s">
        <v>4083</v>
      </c>
      <c r="D8" s="117">
        <v>4083</v>
      </c>
      <c r="E8" s="119" t="str">
        <f>IF(B8="I",IF(C8="LABOR",VLOOKUP(D8,'LABOR-INSUMOS'!A:F,2,FALSE),IF(C8="SINAPI",VLOOKUP(D8,'SINAPI-INSUMOS'!A:E,2,FALSE),IF(C8="COTAÇÃO",VLOOKUP(D8,#REF!,2,FALSE)))),IF(C8="LABOR",VLOOKUP(D8,'LABOR-SERVIÇOS'!A:F,5,FALSE),IF(C8="SINAPI",VLOOKUP(D8,'SINAPI-SERVIÇOS'!A:E,2,FALSE),"outro")))</f>
        <v>ENCARREGADO GERAL DE OBRAS</v>
      </c>
      <c r="F8" s="116" t="s">
        <v>20</v>
      </c>
      <c r="G8" s="117" t="str">
        <f>IF(B8="I",IF(C8="LABOR",VLOOKUP(D8,'LABOR-INSUMOS'!A:F,3,FALSE),IF(C8="SINAPI",VLOOKUP(D8,'SINAPI-INSUMOS'!A:E,3,FALSE),IF(C8="COTAÇÃO",VLOOKUP(D8,#REF!,3,FALSE)))),IF(C8="LABOR",VLOOKUP(D8,'LABOR-SERVIÇOS'!A:F,6,FALSE),IF(C8="SINAPI",VLOOKUP(D8,'SINAPI-SERVIÇOS'!A:E,3,FALSE),"outro")))</f>
        <v>H</v>
      </c>
      <c r="H8" s="120">
        <v>5.9500000000000004E-3</v>
      </c>
      <c r="I8" s="336">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12.13</v>
      </c>
      <c r="J8" s="121">
        <f t="shared" ref="J8:J17" si="0">ROUND(H8*I8,2)</f>
        <v>7.0000000000000007E-2</v>
      </c>
    </row>
    <row r="9" spans="1:13">
      <c r="A9" s="109"/>
      <c r="B9" s="99" t="s">
        <v>4185</v>
      </c>
      <c r="C9" s="116" t="s">
        <v>4049</v>
      </c>
      <c r="D9" s="117">
        <v>10146</v>
      </c>
      <c r="E9" s="119" t="str">
        <f>IF(B9="I",IF(C9="LABOR",VLOOKUP(D9,'LABOR-INSUMOS'!A:F,2,FALSE),IF(C9="SINAPI",VLOOKUP(D9,'SINAPI-INSUMOS'!A:E,2,FALSE),IF(C9="COTAÇÃO",VLOOKUP(D9,#REF!,2,FALSE)))),IF(C9="LABOR",VLOOKUP(D9,'LABOR-SERVIÇOS'!A:F,5,FALSE),IF(C9="SINAPI",VLOOKUP(D9,'SINAPI-SERVIÇOS'!A:E,2,FALSE),"outro")))</f>
        <v>SERVENTE</v>
      </c>
      <c r="F9" s="116" t="s">
        <v>20</v>
      </c>
      <c r="G9" s="117" t="str">
        <f>IF(B9="I",IF(C9="LABOR",VLOOKUP(D9,'LABOR-INSUMOS'!A:F,3,FALSE),IF(C9="SINAPI",VLOOKUP(D9,'SINAPI-INSUMOS'!A:E,3,FALSE),IF(C9="COTAÇÃO",VLOOKUP(D9,#REF!,3,FALSE)))),IF(C9="LABOR",VLOOKUP(D9,'LABOR-SERVIÇOS'!A:F,6,FALSE),IF(C9="SINAPI",VLOOKUP(D9,'SINAPI-SERVIÇOS'!A:E,3,FALSE),"outro")))</f>
        <v>H</v>
      </c>
      <c r="H9" s="120">
        <v>1.1900000000000001E-2</v>
      </c>
      <c r="I9" s="121">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3.76</v>
      </c>
      <c r="J9" s="121">
        <f t="shared" si="0"/>
        <v>0.04</v>
      </c>
    </row>
    <row r="10" spans="1:13" s="414" customFormat="1">
      <c r="A10" s="345"/>
      <c r="B10" s="325" t="s">
        <v>4185</v>
      </c>
      <c r="C10" s="356" t="s">
        <v>5421</v>
      </c>
      <c r="D10" s="148" t="s">
        <v>5423</v>
      </c>
      <c r="E10" s="366" t="s">
        <v>5428</v>
      </c>
      <c r="F10" s="356" t="s">
        <v>53</v>
      </c>
      <c r="G10" s="148" t="s">
        <v>19</v>
      </c>
      <c r="H10" s="120">
        <v>1.7899999999999999E-3</v>
      </c>
      <c r="I10" s="121">
        <v>145.16999999999999</v>
      </c>
      <c r="J10" s="121">
        <f t="shared" si="0"/>
        <v>0.26</v>
      </c>
    </row>
    <row r="11" spans="1:13" s="414" customFormat="1">
      <c r="A11" s="345"/>
      <c r="B11" s="325" t="s">
        <v>4185</v>
      </c>
      <c r="C11" s="356" t="s">
        <v>5421</v>
      </c>
      <c r="D11" s="148" t="s">
        <v>5423</v>
      </c>
      <c r="E11" s="429" t="s">
        <v>5429</v>
      </c>
      <c r="F11" s="356" t="s">
        <v>53</v>
      </c>
      <c r="G11" s="148" t="s">
        <v>19</v>
      </c>
      <c r="H11" s="126">
        <v>4.1700000000000001E-3</v>
      </c>
      <c r="I11" s="121">
        <v>15.47</v>
      </c>
      <c r="J11" s="121">
        <f t="shared" si="0"/>
        <v>0.06</v>
      </c>
    </row>
    <row r="12" spans="1:13" s="414" customFormat="1">
      <c r="A12" s="345"/>
      <c r="B12" s="325" t="s">
        <v>4185</v>
      </c>
      <c r="C12" s="356" t="s">
        <v>5421</v>
      </c>
      <c r="D12" s="148" t="s">
        <v>5424</v>
      </c>
      <c r="E12" s="429" t="s">
        <v>5430</v>
      </c>
      <c r="F12" s="356" t="s">
        <v>53</v>
      </c>
      <c r="G12" s="148" t="s">
        <v>19</v>
      </c>
      <c r="H12" s="120">
        <v>3.0999999999999999E-3</v>
      </c>
      <c r="I12" s="121">
        <v>66.010000000000005</v>
      </c>
      <c r="J12" s="121">
        <f t="shared" si="0"/>
        <v>0.2</v>
      </c>
    </row>
    <row r="13" spans="1:13" s="414" customFormat="1">
      <c r="A13" s="345"/>
      <c r="B13" s="325" t="s">
        <v>4185</v>
      </c>
      <c r="C13" s="356" t="s">
        <v>5421</v>
      </c>
      <c r="D13" s="148" t="s">
        <v>5424</v>
      </c>
      <c r="E13" s="366" t="s">
        <v>5431</v>
      </c>
      <c r="F13" s="356" t="s">
        <v>53</v>
      </c>
      <c r="G13" s="148" t="s">
        <v>19</v>
      </c>
      <c r="H13" s="120">
        <v>2.8600000000000001E-3</v>
      </c>
      <c r="I13" s="121">
        <v>10.52</v>
      </c>
      <c r="J13" s="121">
        <f t="shared" ref="J13:J15" si="1">ROUND(H13*I13,2)</f>
        <v>0.03</v>
      </c>
    </row>
    <row r="14" spans="1:13" s="414" customFormat="1">
      <c r="A14" s="345"/>
      <c r="B14" s="325" t="s">
        <v>4185</v>
      </c>
      <c r="C14" s="356" t="s">
        <v>5421</v>
      </c>
      <c r="D14" s="148" t="s">
        <v>5425</v>
      </c>
      <c r="E14" s="429" t="s">
        <v>5432</v>
      </c>
      <c r="F14" s="356" t="s">
        <v>53</v>
      </c>
      <c r="G14" s="148" t="s">
        <v>19</v>
      </c>
      <c r="H14" s="120">
        <v>5.9500000000000004E-3</v>
      </c>
      <c r="I14" s="121">
        <v>109.16</v>
      </c>
      <c r="J14" s="121">
        <f t="shared" si="1"/>
        <v>0.65</v>
      </c>
    </row>
    <row r="15" spans="1:13" s="414" customFormat="1">
      <c r="A15" s="345"/>
      <c r="B15" s="325" t="s">
        <v>4185</v>
      </c>
      <c r="C15" s="356" t="s">
        <v>5421</v>
      </c>
      <c r="D15" s="148" t="s">
        <v>5426</v>
      </c>
      <c r="E15" s="429" t="s">
        <v>5433</v>
      </c>
      <c r="F15" s="356" t="s">
        <v>53</v>
      </c>
      <c r="G15" s="148" t="s">
        <v>19</v>
      </c>
      <c r="H15" s="120">
        <v>3.0999999999999999E-3</v>
      </c>
      <c r="I15" s="121">
        <v>2.83</v>
      </c>
      <c r="J15" s="121">
        <f t="shared" si="1"/>
        <v>0.01</v>
      </c>
    </row>
    <row r="16" spans="1:13">
      <c r="A16" s="109"/>
      <c r="B16" s="99" t="s">
        <v>4185</v>
      </c>
      <c r="C16" s="356" t="s">
        <v>5421</v>
      </c>
      <c r="D16" s="148" t="s">
        <v>5427</v>
      </c>
      <c r="E16" s="366" t="s">
        <v>5434</v>
      </c>
      <c r="F16" s="356" t="s">
        <v>53</v>
      </c>
      <c r="G16" s="148" t="s">
        <v>19</v>
      </c>
      <c r="H16" s="120">
        <v>6.43E-3</v>
      </c>
      <c r="I16" s="121">
        <v>126.63</v>
      </c>
      <c r="J16" s="121">
        <f t="shared" si="0"/>
        <v>0.81</v>
      </c>
    </row>
    <row r="17" spans="1:15">
      <c r="A17" s="109"/>
      <c r="B17" s="99" t="s">
        <v>4185</v>
      </c>
      <c r="C17" s="356" t="s">
        <v>5421</v>
      </c>
      <c r="D17" s="148" t="s">
        <v>5427</v>
      </c>
      <c r="E17" s="429" t="s">
        <v>5435</v>
      </c>
      <c r="F17" s="356" t="s">
        <v>53</v>
      </c>
      <c r="G17" s="148" t="s">
        <v>19</v>
      </c>
      <c r="H17" s="120">
        <v>5.4799999999999996E-3</v>
      </c>
      <c r="I17" s="121">
        <v>13.66</v>
      </c>
      <c r="J17" s="121">
        <f t="shared" si="0"/>
        <v>7.0000000000000007E-2</v>
      </c>
    </row>
    <row r="18" spans="1:15">
      <c r="A18" s="110"/>
      <c r="B18" s="122"/>
      <c r="C18" s="123"/>
      <c r="D18" s="123"/>
      <c r="E18" s="124"/>
      <c r="F18" s="123"/>
      <c r="G18" s="124"/>
      <c r="H18" s="124"/>
      <c r="I18" s="124"/>
      <c r="J18" s="125"/>
      <c r="L18" s="495"/>
      <c r="M18" s="495"/>
      <c r="N18" s="495"/>
      <c r="O18" s="495"/>
    </row>
    <row r="19" spans="1:15" s="494" customFormat="1" ht="25.5">
      <c r="A19" s="805" t="s">
        <v>7</v>
      </c>
      <c r="B19" s="806"/>
      <c r="C19" s="805" t="s">
        <v>8</v>
      </c>
      <c r="D19" s="806"/>
      <c r="E19" s="496" t="s">
        <v>9</v>
      </c>
      <c r="F19" s="497" t="s">
        <v>1</v>
      </c>
      <c r="G19" s="468"/>
      <c r="H19" s="469"/>
      <c r="I19" s="470"/>
      <c r="J19" s="471" t="s">
        <v>4071</v>
      </c>
      <c r="L19" s="495"/>
      <c r="M19" s="495"/>
      <c r="N19" s="495"/>
      <c r="O19" s="495"/>
    </row>
    <row r="20" spans="1:15" s="495" customFormat="1">
      <c r="A20" s="480" t="str">
        <f>CONCATENATE($M$1,"-")</f>
        <v>EST-</v>
      </c>
      <c r="B20" s="483">
        <f>COUNTIF(B$1:B8,"&gt;0")+1</f>
        <v>2</v>
      </c>
      <c r="C20" s="472" t="s">
        <v>4190</v>
      </c>
      <c r="D20" s="472">
        <v>2529</v>
      </c>
      <c r="E20" s="495" t="s">
        <v>5467</v>
      </c>
      <c r="F20" s="473" t="s">
        <v>52</v>
      </c>
      <c r="G20" s="474"/>
      <c r="H20" s="475"/>
      <c r="I20" s="476"/>
      <c r="J20" s="479" t="e">
        <f>((SUMIF(F22:F26,"MO",J22:J26)*(1+$G$3)+(SUM(J22:J26)-SUMIF(F22:F26,"MO",J22:J26)))*(1+$H$3))</f>
        <v>#REF!</v>
      </c>
    </row>
    <row r="21" spans="1:15" s="494" customFormat="1">
      <c r="A21" s="484"/>
      <c r="B21" s="485" t="s">
        <v>0</v>
      </c>
      <c r="C21" s="477" t="s">
        <v>5</v>
      </c>
      <c r="D21" s="477" t="s">
        <v>6</v>
      </c>
      <c r="E21" s="477" t="s">
        <v>4050</v>
      </c>
      <c r="F21" s="477" t="s">
        <v>0</v>
      </c>
      <c r="G21" s="478" t="s">
        <v>1</v>
      </c>
      <c r="H21" s="478" t="s">
        <v>2</v>
      </c>
      <c r="I21" s="478" t="s">
        <v>3</v>
      </c>
      <c r="J21" s="477" t="s">
        <v>4</v>
      </c>
      <c r="L21" s="495"/>
      <c r="M21" s="495"/>
      <c r="N21" s="495"/>
      <c r="O21" s="495"/>
    </row>
    <row r="22" spans="1:15" s="494" customFormat="1">
      <c r="A22" s="481"/>
      <c r="B22" s="472" t="s">
        <v>4185</v>
      </c>
      <c r="C22" s="459" t="s">
        <v>4049</v>
      </c>
      <c r="D22" s="460">
        <v>10146</v>
      </c>
      <c r="E22" s="462" t="str">
        <f>IF(B22="I",IF(C22="LABOR",VLOOKUP(D22,'LABOR-INSUMOS'!A:F,2,FALSE),IF(C22="SINAPI",VLOOKUP(D22,'SINAPI-INSUMOS'!A:E,2,FALSE),IF(C22="COTAÇÃO",VLOOKUP(D22,#REF!,2,FALSE)))),IF(C22="LABOR",VLOOKUP(D22,'LABOR-SERVIÇOS'!A:F,5,FALSE),IF(C22="SINAPI",VLOOKUP(D22,'SINAPI-SERVIÇOS'!A:E,2,FALSE),"outro")))</f>
        <v>SERVENTE</v>
      </c>
      <c r="F22" s="459" t="s">
        <v>20</v>
      </c>
      <c r="G22" s="460" t="str">
        <f>IF(B22="I",IF(C22="LABOR",VLOOKUP(D22,'LABOR-INSUMOS'!A:F,3,FALSE),IF(C22="SINAPI",VLOOKUP(D22,'SINAPI-INSUMOS'!A:E,3,FALSE),IF(C22="COTAÇÃO",VLOOKUP(D22,#REF!,3,FALSE)))),IF(C22="LABOR",VLOOKUP(D22,'LABOR-SERVIÇOS'!A:F,6,FALSE),IF(C22="SINAPI",VLOOKUP(D22,'SINAPI-SERVIÇOS'!A:E,3,FALSE),"outro")))</f>
        <v>H</v>
      </c>
      <c r="H22" s="463">
        <v>1.4999999999999999E-2</v>
      </c>
      <c r="I22" s="464">
        <f>IF(B22="I",IF(F22="MO",IF(C22="LABOR",ROUND(VLOOKUP(D22,'LABOR-INSUMOS'!A:F,4,FALSE)/(1+'LABOR-INSUMOS'!$E$1),2),IF(C22="SINAPI",ROUND(VLOOKUP(D22,'SINAPI-INSUMOS'!A:E,5,FALSE)/(1+'SINAPI-INSUMOS'!$E$1),2),"outro")),IF(C22="LABOR",VLOOKUP(D22,'LABOR-INSUMOS'!A:F,4,FALSE),IF(C22="SINAPI",VLOOKUP(D22,'SINAPI-INSUMOS'!A:E,5,FALSE),IF(C22="COTAÇÃO",VLOOKUP(D22,#REF!,14,FALSE))))),IF(C22="SINAPI",IF(F22="MO",ROUND(VLOOKUP(D22,'SINAPI-SERVIÇOS'!A:D,4,FALSE)/(1+'SINAPI-SERVIÇOS'!$E$1),2),VLOOKUP(D22,'SINAPI-SERVIÇOS'!A:D,4,FALSE)),"outro"))</f>
        <v>3.76</v>
      </c>
      <c r="J22" s="464">
        <f t="shared" ref="J22:J26" si="2">ROUND(H22*I22,2)</f>
        <v>0.06</v>
      </c>
      <c r="L22" s="495"/>
      <c r="M22" s="495"/>
      <c r="N22" s="495"/>
      <c r="O22" s="495"/>
    </row>
    <row r="23" spans="1:15" s="494" customFormat="1">
      <c r="A23" s="481"/>
      <c r="B23" s="472" t="s">
        <v>4185</v>
      </c>
      <c r="C23" s="459" t="s">
        <v>4083</v>
      </c>
      <c r="D23" s="460">
        <v>4083</v>
      </c>
      <c r="E23" s="462" t="str">
        <f>IF(B23="I",IF(C23="LABOR",VLOOKUP(D23,'LABOR-INSUMOS'!A:F,2,FALSE),IF(C23="SINAPI",VLOOKUP(D23,'SINAPI-INSUMOS'!A:E,2,FALSE),IF(C23="COTAÇÃO",VLOOKUP(D23,#REF!,2,FALSE)))),IF(C23="LABOR",VLOOKUP(D23,'LABOR-SERVIÇOS'!A:F,5,FALSE),IF(C23="SINAPI",VLOOKUP(D23,'SINAPI-SERVIÇOS'!A:E,2,FALSE),"outro")))</f>
        <v>ENCARREGADO GERAL DE OBRAS</v>
      </c>
      <c r="F23" s="459" t="s">
        <v>20</v>
      </c>
      <c r="G23" s="460" t="str">
        <f>IF(B23="I",IF(C23="LABOR",VLOOKUP(D23,'LABOR-INSUMOS'!A:F,3,FALSE),IF(C23="SINAPI",VLOOKUP(D23,'SINAPI-INSUMOS'!A:E,3,FALSE),IF(C23="COTAÇÃO",VLOOKUP(D23,#REF!,3,FALSE)))),IF(C23="LABOR",VLOOKUP(D23,'LABOR-SERVIÇOS'!A:F,6,FALSE),IF(C23="SINAPI",VLOOKUP(D23,'SINAPI-SERVIÇOS'!A:E,3,FALSE),"outro")))</f>
        <v>H</v>
      </c>
      <c r="H23" s="463">
        <v>1.4999999999999999E-2</v>
      </c>
      <c r="I23" s="464">
        <f>IF(B23="I",IF(F23="MO",IF(C23="LABOR",ROUND(VLOOKUP(D23,'LABOR-INSUMOS'!A:F,4,FALSE)/(1+'LABOR-INSUMOS'!$E$1),2),IF(C23="SINAPI",ROUND(VLOOKUP(D23,'SINAPI-INSUMOS'!A:E,5,FALSE)/(1+'SINAPI-INSUMOS'!$E$1),2),"outro")),IF(C23="LABOR",VLOOKUP(D23,'LABOR-INSUMOS'!A:F,4,FALSE),IF(C23="SINAPI",VLOOKUP(D23,'SINAPI-INSUMOS'!A:E,5,FALSE),IF(C23="COTAÇÃO",VLOOKUP(D23,#REF!,14,FALSE))))),IF(C23="SINAPI",IF(F23="MO",ROUND(VLOOKUP(D23,'SINAPI-SERVIÇOS'!A:D,4,FALSE)/(1+'SINAPI-SERVIÇOS'!$E$1),2),VLOOKUP(D23,'SINAPI-SERVIÇOS'!A:D,4,FALSE)),"outro"))</f>
        <v>12.13</v>
      </c>
      <c r="J23" s="464">
        <f t="shared" si="2"/>
        <v>0.18</v>
      </c>
      <c r="L23" s="495"/>
      <c r="M23" s="495"/>
      <c r="N23" s="495"/>
      <c r="O23" s="495"/>
    </row>
    <row r="24" spans="1:15" s="494" customFormat="1">
      <c r="A24" s="481"/>
      <c r="B24" s="472" t="s">
        <v>4185</v>
      </c>
      <c r="C24" s="459" t="s">
        <v>4049</v>
      </c>
      <c r="D24" s="460">
        <v>80178</v>
      </c>
      <c r="E24" s="445" t="str">
        <f>IF(B24="I",IF(C24="LABOR",VLOOKUP(D24,'LABOR-INSUMOS'!A:F,2,FALSE),IF(C24="SINAPI",VLOOKUP(D24,'SINAPI-INSUMOS'!A:E,2,FALSE),IF(C24="COTAÇÃO",VLOOKUP(D24,#REF!,2,FALSE)))),IF(C24="LABOR",VLOOKUP(D24,'LABOR-SERVIÇOS'!A:F,5,FALSE),IF(C24="SINAPI",VLOOKUP(D24,'SINAPI-SERVIÇOS'!A:E,2,FALSE),"outro")))</f>
        <v>CAMINHAO TANQUE MB L1620/51 6.000 L (1.0) E406</v>
      </c>
      <c r="F24" s="459" t="s">
        <v>1272</v>
      </c>
      <c r="G24" s="460" t="str">
        <f>IF(B24="I",IF(C24="LABOR",VLOOKUP(D24,'LABOR-INSUMOS'!A:F,3,FALSE),IF(C24="SINAPI",VLOOKUP(D24,'SINAPI-INSUMOS'!A:E,3,FALSE),IF(C24="COTAÇÃO",VLOOKUP(D24,#REF!,3,FALSE)))),IF(C24="LABOR",VLOOKUP(D24,'LABOR-SERVIÇOS'!A:F,6,FALSE),IF(C24="SINAPI",VLOOKUP(D24,'SINAPI-SERVIÇOS'!A:E,3,FALSE),"outro")))</f>
        <v>H</v>
      </c>
      <c r="H24" s="430">
        <v>0.05</v>
      </c>
      <c r="I24" s="464">
        <f>IF(B24="I",IF(F24="MO",IF(C24="LABOR",ROUND(VLOOKUP(D24,'LABOR-INSUMOS'!A:F,4,FALSE)/(1+'LABOR-INSUMOS'!$E$1),2),IF(C24="SINAPI",ROUND(VLOOKUP(D24,'SINAPI-INSUMOS'!A:E,5,FALSE)/(1+'SINAPI-INSUMOS'!$E$1),2),"outro")),IF(C24="LABOR",VLOOKUP(D24,'LABOR-INSUMOS'!A:F,4,FALSE),IF(C24="SINAPI",VLOOKUP(D24,'SINAPI-INSUMOS'!A:E,5,FALSE),IF(C24="COTAÇÃO",VLOOKUP(D24,#REF!,14,FALSE))))),IF(C24="SINAPI",IF(F24="MO",ROUND(VLOOKUP(D24,'SINAPI-SERVIÇOS'!A:D,4,FALSE)/(1+'SINAPI-SERVIÇOS'!$E$1),2),VLOOKUP(D24,'SINAPI-SERVIÇOS'!A:D,4,FALSE)),"outro"))</f>
        <v>95.73</v>
      </c>
      <c r="J24" s="464">
        <f t="shared" si="2"/>
        <v>4.79</v>
      </c>
      <c r="L24" s="495"/>
      <c r="M24" s="495"/>
      <c r="N24" s="495"/>
      <c r="O24" s="495"/>
    </row>
    <row r="25" spans="1:15" s="494" customFormat="1">
      <c r="A25" s="481"/>
      <c r="B25" s="472" t="s">
        <v>4185</v>
      </c>
      <c r="C25" s="459" t="s">
        <v>4073</v>
      </c>
      <c r="D25" s="459" t="s">
        <v>5468</v>
      </c>
      <c r="E25" s="462" t="e">
        <f>IF(B25="I",IF(C25="LABOR",VLOOKUP(D25,'LABOR-INSUMOS'!A:F,2,FALSE),IF(C25="SINAPI",VLOOKUP(D25,'SINAPI-INSUMOS'!A:E,2,FALSE),IF(C25="COTAÇÃO",VLOOKUP(D25,#REF!,2,FALSE)))),IF(C25="LABOR",VLOOKUP(D25,'LABOR-SERVIÇOS'!A:F,5,FALSE),IF(C25="SINAPI",VLOOKUP(D25,'SINAPI-SERVIÇOS'!A:E,2,FALSE),"outro")))</f>
        <v>#REF!</v>
      </c>
      <c r="F25" s="459" t="s">
        <v>1272</v>
      </c>
      <c r="G25" s="460" t="e">
        <f>IF(B25="I",IF(C25="LABOR",VLOOKUP(D25,'LABOR-INSUMOS'!A:F,3,FALSE),IF(C25="SINAPI",VLOOKUP(D25,'SINAPI-INSUMOS'!A:E,3,FALSE),IF(C25="COTAÇÃO",VLOOKUP(D25,#REF!,3,FALSE)))),IF(C25="LABOR",VLOOKUP(D25,'LABOR-SERVIÇOS'!A:F,6,FALSE),IF(C25="SINAPI",VLOOKUP(D25,'SINAPI-SERVIÇOS'!A:E,3,FALSE),"outro")))</f>
        <v>#REF!</v>
      </c>
      <c r="H25" s="463">
        <v>5.0000000000000001E-3</v>
      </c>
      <c r="I25" s="464" t="e">
        <f>IF(B25="I",IF(F25="MO",IF(C25="LABOR",ROUND(VLOOKUP(D25,'LABOR-INSUMOS'!A:F,4,FALSE)/(1+'LABOR-INSUMOS'!$E$1),2),IF(C25="SINAPI",ROUND(VLOOKUP(D25,'SINAPI-INSUMOS'!A:E,5,FALSE)/(1+'SINAPI-INSUMOS'!$E$1),2),"outro")),IF(C25="LABOR",VLOOKUP(D25,'LABOR-INSUMOS'!A:F,4,FALSE),IF(C25="SINAPI",VLOOKUP(D25,'SINAPI-INSUMOS'!A:E,5,FALSE),IF(C25="COTAÇÃO",VLOOKUP(D25,#REF!,15,FALSE))))),IF(C25="SINAPI",IF(F25="MO",ROUND(VLOOKUP(D25,'SINAPI-SERVIÇOS'!A:D,4,FALSE)/(1+'SINAPI-SERVIÇOS'!$E$1),2),VLOOKUP(D25,'SINAPI-SERVIÇOS'!A:D,4,FALSE)),"outro"))</f>
        <v>#REF!</v>
      </c>
      <c r="J25" s="464" t="e">
        <f t="shared" si="2"/>
        <v>#REF!</v>
      </c>
    </row>
    <row r="26" spans="1:15" s="494" customFormat="1">
      <c r="A26" s="481"/>
      <c r="B26" s="472" t="s">
        <v>4185</v>
      </c>
      <c r="C26" s="459" t="s">
        <v>4073</v>
      </c>
      <c r="D26" s="459" t="s">
        <v>5469</v>
      </c>
      <c r="E26" s="445" t="e">
        <f>IF(B26="I",IF(C26="LABOR",VLOOKUP(D26,'LABOR-INSUMOS'!A:F,2,FALSE),IF(C26="SINAPI",VLOOKUP(D26,'SINAPI-INSUMOS'!A:E,2,FALSE),IF(C26="COTAÇÃO",VLOOKUP(D26,#REF!,2,FALSE)))),IF(C26="LABOR",VLOOKUP(D26,'LABOR-SERVIÇOS'!A:F,5,FALSE),IF(C26="SINAPI",VLOOKUP(D26,'SINAPI-SERVIÇOS'!A:E,2,FALSE),"outro")))</f>
        <v>#REF!</v>
      </c>
      <c r="F26" s="459" t="s">
        <v>53</v>
      </c>
      <c r="G26" s="460" t="e">
        <f>IF(B26="I",IF(C26="LABOR",VLOOKUP(D26,'LABOR-INSUMOS'!A:F,3,FALSE),IF(C26="SINAPI",VLOOKUP(D26,'SINAPI-INSUMOS'!A:E,3,FALSE),IF(C26="COTAÇÃO",VLOOKUP(D26,#REF!,3,FALSE)))),IF(C26="LABOR",VLOOKUP(D26,'LABOR-SERVIÇOS'!A:F,6,FALSE),IF(C26="SINAPI",VLOOKUP(D26,'SINAPI-SERVIÇOS'!A:E,3,FALSE),"outro")))</f>
        <v>#REF!</v>
      </c>
      <c r="H26" s="463">
        <v>0.01</v>
      </c>
      <c r="I26" s="464" t="e">
        <f>IF(B26="I",IF(F26="MO",IF(C26="LABOR",ROUND(VLOOKUP(D26,'LABOR-INSUMOS'!A:F,4,FALSE)/(1+'LABOR-INSUMOS'!$E$1),2),IF(C26="SINAPI",ROUND(VLOOKUP(D26,'SINAPI-INSUMOS'!A:E,5,FALSE)/(1+'SINAPI-INSUMOS'!$E$1),2),"outro")),IF(C26="LABOR",VLOOKUP(D26,'LABOR-INSUMOS'!A:F,4,FALSE),IF(C26="SINAPI",VLOOKUP(D26,'SINAPI-INSUMOS'!A:E,5,FALSE),IF(C26="COTAÇÃO",VLOOKUP(D26,#REF!,15,FALSE))))),IF(C26="SINAPI",IF(F26="MO",ROUND(VLOOKUP(D26,'SINAPI-SERVIÇOS'!A:D,4,FALSE)/(1+'SINAPI-SERVIÇOS'!$E$1),2),VLOOKUP(D26,'SINAPI-SERVIÇOS'!A:D,4,FALSE)),"outro"))</f>
        <v>#REF!</v>
      </c>
      <c r="J26" s="464" t="e">
        <f t="shared" si="2"/>
        <v>#REF!</v>
      </c>
    </row>
    <row r="27" spans="1:15" s="494" customFormat="1">
      <c r="A27" s="482"/>
      <c r="B27" s="490"/>
      <c r="C27" s="491"/>
      <c r="D27" s="491"/>
      <c r="E27" s="492"/>
      <c r="F27" s="491"/>
      <c r="G27" s="492"/>
      <c r="H27" s="492"/>
      <c r="I27" s="492"/>
      <c r="J27" s="493"/>
    </row>
    <row r="28" spans="1:15" ht="25.5">
      <c r="A28" s="805" t="s">
        <v>7</v>
      </c>
      <c r="B28" s="806"/>
      <c r="C28" s="805" t="s">
        <v>8</v>
      </c>
      <c r="D28" s="806"/>
      <c r="E28" s="114" t="s">
        <v>9</v>
      </c>
      <c r="F28" s="94" t="s">
        <v>1</v>
      </c>
      <c r="G28" s="95"/>
      <c r="H28" s="96"/>
      <c r="I28" s="97"/>
      <c r="J28" s="98" t="s">
        <v>4071</v>
      </c>
    </row>
    <row r="29" spans="1:15" s="1" customFormat="1" ht="30">
      <c r="A29" s="108" t="str">
        <f>CONCATENATE($M$1,"-")</f>
        <v>EST-</v>
      </c>
      <c r="B29" s="111">
        <f>COUNTIF(B$1:B20,"&gt;0")+1</f>
        <v>3</v>
      </c>
      <c r="C29" s="99" t="s">
        <v>4083</v>
      </c>
      <c r="D29" s="99">
        <v>83444</v>
      </c>
      <c r="E29" s="118" t="str">
        <f>IF(C29="LABOR",VLOOKUP(D29,'LABOR-SERVIÇOS'!A:F,5,FALSE),IF(C29="SINAPI",VLOOKUP(D29,'SINAPI-SERVIÇOS'!A:E,2,FALSE),"outro"))</f>
        <v>TRANSPORTE DE MATERIAL DE QUALQUER NATUREZA DMT &gt; 10 KM, COM CAMINHAO BASCULANTE DE 4,0 M3.</v>
      </c>
      <c r="F29" s="100" t="s">
        <v>3558</v>
      </c>
      <c r="G29" s="101"/>
      <c r="H29" s="102"/>
      <c r="I29" s="103"/>
      <c r="J29" s="107">
        <f>((SUMIF(F31:F36,"MO",J31:J36)*(1+$G$3)+(SUM(J31:J36)-SUMIF(F31:F36,"MO",J31:J36)))*(1+$H$3))</f>
        <v>1.0095328407999999</v>
      </c>
    </row>
    <row r="30" spans="1:15">
      <c r="A30" s="112"/>
      <c r="B30" s="115" t="s">
        <v>0</v>
      </c>
      <c r="C30" s="104" t="s">
        <v>5</v>
      </c>
      <c r="D30" s="104" t="s">
        <v>6</v>
      </c>
      <c r="E30" s="104" t="s">
        <v>4050</v>
      </c>
      <c r="F30" s="104" t="s">
        <v>0</v>
      </c>
      <c r="G30" s="105" t="s">
        <v>1</v>
      </c>
      <c r="H30" s="105" t="s">
        <v>2</v>
      </c>
      <c r="I30" s="105" t="s">
        <v>3</v>
      </c>
      <c r="J30" s="104" t="s">
        <v>4</v>
      </c>
    </row>
    <row r="31" spans="1:15">
      <c r="A31" s="109"/>
      <c r="B31" s="99" t="s">
        <v>4185</v>
      </c>
      <c r="C31" s="116" t="s">
        <v>4049</v>
      </c>
      <c r="D31" s="117">
        <v>10146</v>
      </c>
      <c r="E31" s="119" t="str">
        <f>IF(B31="I",IF(C31="LABOR",VLOOKUP(D31,'LABOR-INSUMOS'!A:F,2,FALSE),IF(C31="SINAPI",VLOOKUP(D31,'SINAPI-INSUMOS'!A:E,2,FALSE),IF(C31="COTAÇÃO",VLOOKUP(D31,#REF!,2,FALSE)))),IF(C31="LABOR",VLOOKUP(D31,'LABOR-SERVIÇOS'!A:F,5,FALSE),IF(C31="SINAPI",VLOOKUP(D31,'SINAPI-SERVIÇOS'!A:E,2,FALSE),"outro")))</f>
        <v>SERVENTE</v>
      </c>
      <c r="F31" s="116" t="s">
        <v>20</v>
      </c>
      <c r="G31" s="117" t="str">
        <f>IF(B31="I",IF(C31="LABOR",VLOOKUP(D31,'LABOR-INSUMOS'!A:F,3,FALSE),IF(C31="SINAPI",VLOOKUP(D31,'SINAPI-INSUMOS'!A:E,3,FALSE),IF(C31="COTAÇÃO",VLOOKUP(D31,#REF!,3,FALSE)))),IF(C31="LABOR",VLOOKUP(D31,'LABOR-SERVIÇOS'!A:F,6,FALSE),IF(C31="SINAPI",VLOOKUP(D31,'SINAPI-SERVIÇOS'!A:E,3,FALSE),"outro")))</f>
        <v>H</v>
      </c>
      <c r="H31" s="120">
        <v>6.3600000000000002E-3</v>
      </c>
      <c r="I31" s="464">
        <f>IF(B31="I",IF(F31="MO",IF(C31="LABOR",ROUND(VLOOKUP(D31,'LABOR-INSUMOS'!A:F,4,FALSE)/(1+'LABOR-INSUMOS'!$E$1),2),IF(C31="SINAPI",ROUND(VLOOKUP(D31,'SINAPI-INSUMOS'!A:E,5,FALSE)/(1+'SINAPI-INSUMOS'!$E$1),2),"outro")),IF(C31="LABOR",VLOOKUP(D31,'LABOR-INSUMOS'!A:F,4,FALSE),IF(C31="SINAPI",VLOOKUP(D31,'SINAPI-INSUMOS'!A:E,5,FALSE),IF(C31="COTAÇÃO",VLOOKUP(D31,#REF!,15,FALSE))))),IF(C31="SINAPI",IF(F31="MO",ROUND(VLOOKUP(D31,'SINAPI-SERVIÇOS'!A:D,4,FALSE)/(1+'SINAPI-SERVIÇOS'!$E$1),2),VLOOKUP(D31,'SINAPI-SERVIÇOS'!A:D,4,FALSE)),"outro"))</f>
        <v>3.76</v>
      </c>
      <c r="J31" s="121">
        <f t="shared" ref="J31:J36" si="3">ROUND(H31*I31,2)</f>
        <v>0.02</v>
      </c>
    </row>
    <row r="32" spans="1:15">
      <c r="A32" s="109"/>
      <c r="B32" s="99" t="s">
        <v>4185</v>
      </c>
      <c r="C32" s="116" t="s">
        <v>4083</v>
      </c>
      <c r="D32" s="117">
        <v>4093</v>
      </c>
      <c r="E32" s="119" t="str">
        <f>IF(B32="I",IF(C32="LABOR",VLOOKUP(D32,'LABOR-INSUMOS'!A:F,2,FALSE),IF(C32="SINAPI",VLOOKUP(D32,'SINAPI-INSUMOS'!A:E,2,FALSE),IF(C32="COTAÇÃO",VLOOKUP(D32,#REF!,2,FALSE)))),IF(C32="LABOR",VLOOKUP(D32,'LABOR-SERVIÇOS'!A:F,5,FALSE),IF(C32="SINAPI",VLOOKUP(D32,'SINAPI-SERVIÇOS'!A:E,2,FALSE),"outro")))</f>
        <v>MOTORISTA DE CAMINHAO</v>
      </c>
      <c r="F32" s="116" t="s">
        <v>20</v>
      </c>
      <c r="G32" s="117" t="str">
        <f>IF(B32="I",IF(C32="LABOR",VLOOKUP(D32,'LABOR-INSUMOS'!A:F,3,FALSE),IF(C32="SINAPI",VLOOKUP(D32,'SINAPI-INSUMOS'!A:E,3,FALSE),IF(C32="COTAÇÃO",VLOOKUP(D32,#REF!,3,FALSE)))),IF(C32="LABOR",VLOOKUP(D32,'LABOR-SERVIÇOS'!A:F,6,FALSE),IF(C32="SINAPI",VLOOKUP(D32,'SINAPI-SERVIÇOS'!A:E,3,FALSE),"outro")))</f>
        <v>H</v>
      </c>
      <c r="H32" s="126">
        <f>1*0.00636</f>
        <v>6.3600000000000002E-3</v>
      </c>
      <c r="I32" s="464">
        <f>IF(B32="I",IF(F32="MO",IF(C32="LABOR",ROUND(VLOOKUP(D32,'LABOR-INSUMOS'!A:F,4,FALSE)/(1+'LABOR-INSUMOS'!$E$1),2),IF(C32="SINAPI",ROUND(VLOOKUP(D32,'SINAPI-INSUMOS'!A:E,5,FALSE)/(1+'SINAPI-INSUMOS'!$E$1),2),"outro")),IF(C32="LABOR",VLOOKUP(D32,'LABOR-INSUMOS'!A:F,4,FALSE),IF(C32="SINAPI",VLOOKUP(D32,'SINAPI-INSUMOS'!A:E,5,FALSE),IF(C32="COTAÇÃO",VLOOKUP(D32,#REF!,15,FALSE))))),IF(C32="SINAPI",IF(F32="MO",ROUND(VLOOKUP(D32,'SINAPI-SERVIÇOS'!A:D,4,FALSE)/(1+'SINAPI-SERVIÇOS'!$E$1),2),VLOOKUP(D32,'SINAPI-SERVIÇOS'!A:D,4,FALSE)),"outro"))</f>
        <v>5.93</v>
      </c>
      <c r="J32" s="121">
        <f t="shared" si="3"/>
        <v>0.04</v>
      </c>
    </row>
    <row r="33" spans="1:10" s="414" customFormat="1" ht="45">
      <c r="A33" s="345"/>
      <c r="B33" s="325" t="s">
        <v>4185</v>
      </c>
      <c r="C33" s="356" t="s">
        <v>4083</v>
      </c>
      <c r="D33" s="357">
        <v>10619</v>
      </c>
      <c r="E33" s="358" t="str">
        <f>IF(B33="I",IF(C33="LABOR",VLOOKUP(D33,'LABOR-INSUMOS'!A:F,2,FALSE),IF(C33="SINAPI",VLOOKUP(D33,'SINAPI-INSUMOS'!A:E,2,FALSE),IF(C33="COTAÇÃO",VLOOKUP(D33,#REF!,2,FALSE)))),IF(C33="LABOR",VLOOKUP(D33,'LABOR-SERVIÇOS'!A:F,5,FALSE),IF(C33="SINAPI",VLOOKUP(D33,'SINAPI-SERVIÇOS'!A:E,2,FALSE),"outro")))</f>
        <v>!EM PROCESSO DE DESATIVACAO! CAMINHAO BASCULANTE 4,0M3 TOCO MOTOR CUMMINS162CV PBT=11800KG - CARGA UTIL MAX C/ EQUIP=7640KG - DIST ENTRE EIXOS 4470 MM INCL CACAMBA</v>
      </c>
      <c r="F33" s="356" t="s">
        <v>53</v>
      </c>
      <c r="G33" s="357" t="str">
        <f>IF(B33="I",IF(C33="LABOR",VLOOKUP(D33,'LABOR-INSUMOS'!A:F,3,FALSE),IF(C33="SINAPI",VLOOKUP(D33,'SINAPI-INSUMOS'!A:E,3,FALSE),IF(C33="COTAÇÃO",VLOOKUP(D33,#REF!,3,FALSE)))),IF(C33="LABOR",VLOOKUP(D33,'LABOR-SERVIÇOS'!A:F,6,FALSE),IF(C33="SINAPI",VLOOKUP(D33,'SINAPI-SERVIÇOS'!A:E,3,FALSE),"outro")))</f>
        <v>UN</v>
      </c>
      <c r="H33" s="430">
        <f>0.0000319*0.00636</f>
        <v>2.0288400000000003E-7</v>
      </c>
      <c r="I33" s="464">
        <f>IF(B33="I",IF(F33="MO",IF(C33="LABOR",ROUND(VLOOKUP(D33,'LABOR-INSUMOS'!A:F,4,FALSE)/(1+'LABOR-INSUMOS'!$E$1),2),IF(C33="SINAPI",ROUND(VLOOKUP(D33,'SINAPI-INSUMOS'!A:E,5,FALSE)/(1+'SINAPI-INSUMOS'!$E$1),2),"outro")),IF(C33="LABOR",VLOOKUP(D33,'LABOR-INSUMOS'!A:F,4,FALSE),IF(C33="SINAPI",VLOOKUP(D33,'SINAPI-INSUMOS'!A:E,5,FALSE),IF(C33="COTAÇÃO",VLOOKUP(D33,#REF!,15,FALSE))))),IF(C33="SINAPI",IF(F33="MO",ROUND(VLOOKUP(D33,'SINAPI-SERVIÇOS'!A:D,4,FALSE)/(1+'SINAPI-SERVIÇOS'!$E$1),2),VLOOKUP(D33,'SINAPI-SERVIÇOS'!A:D,4,FALSE)),"outro"))</f>
        <v>156429.93</v>
      </c>
      <c r="J33" s="121">
        <f t="shared" si="3"/>
        <v>0.03</v>
      </c>
    </row>
    <row r="34" spans="1:10" s="414" customFormat="1">
      <c r="A34" s="345"/>
      <c r="B34" s="325" t="s">
        <v>4185</v>
      </c>
      <c r="C34" s="356" t="s">
        <v>4083</v>
      </c>
      <c r="D34" s="357">
        <v>4221</v>
      </c>
      <c r="E34" s="119" t="str">
        <f>IF(B34="I",IF(C34="LABOR",VLOOKUP(D34,'LABOR-INSUMOS'!A:F,2,FALSE),IF(C34="SINAPI",VLOOKUP(D34,'SINAPI-INSUMOS'!A:E,2,FALSE),IF(C34="COTAÇÃO",VLOOKUP(D34,#REF!,2,FALSE)))),IF(C34="LABOR",VLOOKUP(D34,'LABOR-SERVIÇOS'!A:F,5,FALSE),IF(C34="SINAPI",VLOOKUP(D34,'SINAPI-SERVIÇOS'!A:E,2,FALSE),"outro")))</f>
        <v>OLEO DIESEL COMBUSTIVEL COMUM</v>
      </c>
      <c r="F34" s="356" t="s">
        <v>53</v>
      </c>
      <c r="G34" s="357" t="str">
        <f>IF(B34="I",IF(C34="LABOR",VLOOKUP(D34,'LABOR-INSUMOS'!A:F,3,FALSE),IF(C34="SINAPI",VLOOKUP(D34,'SINAPI-INSUMOS'!A:E,3,FALSE),IF(C34="COTAÇÃO",VLOOKUP(D34,#REF!,3,FALSE)))),IF(C34="LABOR",VLOOKUP(D34,'LABOR-SERVIÇOS'!A:F,6,FALSE),IF(C34="SINAPI",VLOOKUP(D34,'SINAPI-SERVIÇOS'!A:E,3,FALSE),"outro")))</f>
        <v>L</v>
      </c>
      <c r="H34" s="120">
        <f>25.56*0.00605</f>
        <v>0.154638</v>
      </c>
      <c r="I34" s="464">
        <f>IF(B34="I",IF(F34="MO",IF(C34="LABOR",ROUND(VLOOKUP(D34,'LABOR-INSUMOS'!A:F,4,FALSE)/(1+'LABOR-INSUMOS'!$E$1),2),IF(C34="SINAPI",ROUND(VLOOKUP(D34,'SINAPI-INSUMOS'!A:E,5,FALSE)/(1+'SINAPI-INSUMOS'!$E$1),2),"outro")),IF(C34="LABOR",VLOOKUP(D34,'LABOR-INSUMOS'!A:F,4,FALSE),IF(C34="SINAPI",VLOOKUP(D34,'SINAPI-INSUMOS'!A:E,5,FALSE),IF(C34="COTAÇÃO",VLOOKUP(D34,#REF!,15,FALSE))))),IF(C34="SINAPI",IF(F34="MO",ROUND(VLOOKUP(D34,'SINAPI-SERVIÇOS'!A:D,4,FALSE)/(1+'SINAPI-SERVIÇOS'!$E$1),2),VLOOKUP(D34,'SINAPI-SERVIÇOS'!A:D,4,FALSE)),"outro"))</f>
        <v>2.78</v>
      </c>
      <c r="J34" s="121">
        <f t="shared" si="3"/>
        <v>0.43</v>
      </c>
    </row>
    <row r="35" spans="1:10" s="414" customFormat="1" ht="45">
      <c r="A35" s="345"/>
      <c r="B35" s="325" t="s">
        <v>4185</v>
      </c>
      <c r="C35" s="356" t="s">
        <v>4083</v>
      </c>
      <c r="D35" s="357">
        <v>10619</v>
      </c>
      <c r="E35" s="358" t="str">
        <f>IF(B35="I",IF(C35="LABOR",VLOOKUP(D35,'LABOR-INSUMOS'!A:F,2,FALSE),IF(C35="SINAPI",VLOOKUP(D35,'SINAPI-INSUMOS'!A:E,2,FALSE),IF(C35="COTAÇÃO",VLOOKUP(D35,#REF!,2,FALSE)))),IF(C35="LABOR",VLOOKUP(D35,'LABOR-SERVIÇOS'!A:F,5,FALSE),IF(C35="SINAPI",VLOOKUP(D35,'SINAPI-SERVIÇOS'!A:E,2,FALSE),"outro")))</f>
        <v>!EM PROCESSO DE DESATIVACAO! CAMINHAO BASCULANTE 4,0M3 TOCO MOTOR CUMMINS162CV PBT=11800KG - CARGA UTIL MAX C/ EQUIP=7640KG - DIST ENTRE EIXOS 4470 MM INCL CACAMBA</v>
      </c>
      <c r="F35" s="356" t="s">
        <v>53</v>
      </c>
      <c r="G35" s="357" t="str">
        <f>IF(B35="I",IF(C35="LABOR",VLOOKUP(D35,'LABOR-INSUMOS'!A:F,3,FALSE),IF(C35="SINAPI",VLOOKUP(D35,'SINAPI-INSUMOS'!A:E,3,FALSE),IF(C35="COTAÇÃO",VLOOKUP(D35,#REF!,3,FALSE)))),IF(C35="LABOR",VLOOKUP(D35,'LABOR-SERVIÇOS'!A:F,6,FALSE),IF(C35="SINAPI",VLOOKUP(D35,'SINAPI-SERVIÇOS'!A:E,3,FALSE),"outro")))</f>
        <v>UN</v>
      </c>
      <c r="H35" s="120">
        <f>0.0001*0.00636</f>
        <v>6.3600000000000003E-7</v>
      </c>
      <c r="I35" s="464">
        <f>IF(B35="I",IF(F35="MO",IF(C35="LABOR",ROUND(VLOOKUP(D35,'LABOR-INSUMOS'!A:F,4,FALSE)/(1+'LABOR-INSUMOS'!$E$1),2),IF(C35="SINAPI",ROUND(VLOOKUP(D35,'SINAPI-INSUMOS'!A:E,5,FALSE)/(1+'SINAPI-INSUMOS'!$E$1),2),"outro")),IF(C35="LABOR",VLOOKUP(D35,'LABOR-INSUMOS'!A:F,4,FALSE),IF(C35="SINAPI",VLOOKUP(D35,'SINAPI-INSUMOS'!A:E,5,FALSE),IF(C35="COTAÇÃO",VLOOKUP(D35,#REF!,15,FALSE))))),IF(C35="SINAPI",IF(F35="MO",ROUND(VLOOKUP(D35,'SINAPI-SERVIÇOS'!A:D,4,FALSE)/(1+'SINAPI-SERVIÇOS'!$E$1),2),VLOOKUP(D35,'SINAPI-SERVIÇOS'!A:D,4,FALSE)),"outro"))</f>
        <v>156429.93</v>
      </c>
      <c r="J35" s="121">
        <f t="shared" si="3"/>
        <v>0.1</v>
      </c>
    </row>
    <row r="36" spans="1:10" s="414" customFormat="1">
      <c r="A36" s="345"/>
      <c r="B36" s="325" t="s">
        <v>4185</v>
      </c>
      <c r="C36" s="356" t="s">
        <v>4083</v>
      </c>
      <c r="D36" s="357">
        <v>10619</v>
      </c>
      <c r="E36" s="119" t="str">
        <f>IF(B36="I",IF(C36="LABOR",VLOOKUP(D36,'LABOR-INSUMOS'!A:F,2,FALSE),IF(C36="SINAPI",VLOOKUP(D36,'SINAPI-INSUMOS'!A:E,2,FALSE),IF(C36="COTAÇÃO",VLOOKUP(D36,#REF!,2,FALSE)))),IF(C36="LABOR",VLOOKUP(D36,'LABOR-SERVIÇOS'!A:F,5,FALSE),IF(C36="SINAPI",VLOOKUP(D36,'SINAPI-SERVIÇOS'!A:E,2,FALSE),"outro")))</f>
        <v>!EM PROCESSO DE DESATIVACAO! CAMINHAO BASCULANTE 4,0M3 TOCO MOTOR CUMMINS162CV PBT=11800KG - CARGA UTIL MAX C/ EQUIP=7640KG - DIST ENTRE EIXOS 4470 MM INCL CACAMBA</v>
      </c>
      <c r="F36" s="356" t="s">
        <v>53</v>
      </c>
      <c r="G36" s="357" t="str">
        <f>IF(B36="I",IF(C36="LABOR",VLOOKUP(D36,'LABOR-INSUMOS'!A:F,3,FALSE),IF(C36="SINAPI",VLOOKUP(D36,'SINAPI-INSUMOS'!A:E,3,FALSE),IF(C36="COTAÇÃO",VLOOKUP(D36,#REF!,3,FALSE)))),IF(C36="LABOR",VLOOKUP(D36,'LABOR-SERVIÇOS'!A:F,6,FALSE),IF(C36="SINAPI",VLOOKUP(D36,'SINAPI-SERVIÇOS'!A:E,3,FALSE),"outro")))</f>
        <v>UN</v>
      </c>
      <c r="H36" s="120">
        <f>0.0001*0.00605</f>
        <v>6.0500000000000003E-7</v>
      </c>
      <c r="I36" s="464">
        <f>IF(B36="I",IF(F36="MO",IF(C36="LABOR",ROUND(VLOOKUP(D36,'LABOR-INSUMOS'!A:F,4,FALSE)/(1+'LABOR-INSUMOS'!$E$1),2),IF(C36="SINAPI",ROUND(VLOOKUP(D36,'SINAPI-INSUMOS'!A:E,5,FALSE)/(1+'SINAPI-INSUMOS'!$E$1),2),"outro")),IF(C36="LABOR",VLOOKUP(D36,'LABOR-INSUMOS'!A:F,4,FALSE),IF(C36="SINAPI",VLOOKUP(D36,'SINAPI-INSUMOS'!A:E,5,FALSE),IF(C36="COTAÇÃO",VLOOKUP(D36,#REF!,15,FALSE))))),IF(C36="SINAPI",IF(F36="MO",ROUND(VLOOKUP(D36,'SINAPI-SERVIÇOS'!A:D,4,FALSE)/(1+'SINAPI-SERVIÇOS'!$E$1),2),VLOOKUP(D36,'SINAPI-SERVIÇOS'!A:D,4,FALSE)),"outro"))</f>
        <v>156429.93</v>
      </c>
      <c r="J36" s="121">
        <f t="shared" si="3"/>
        <v>0.09</v>
      </c>
    </row>
    <row r="37" spans="1:10">
      <c r="A37" s="110"/>
      <c r="B37" s="122"/>
      <c r="C37" s="123"/>
      <c r="D37" s="123"/>
      <c r="E37" s="124"/>
      <c r="F37" s="123"/>
      <c r="G37" s="124"/>
      <c r="H37" s="124"/>
      <c r="I37" s="124"/>
      <c r="J37" s="125"/>
    </row>
    <row r="38" spans="1:10" ht="25.5">
      <c r="A38" s="805" t="s">
        <v>7</v>
      </c>
      <c r="B38" s="806"/>
      <c r="C38" s="805" t="s">
        <v>8</v>
      </c>
      <c r="D38" s="806"/>
      <c r="E38" s="114" t="s">
        <v>9</v>
      </c>
      <c r="F38" s="94" t="s">
        <v>1</v>
      </c>
      <c r="G38" s="95"/>
      <c r="H38" s="96"/>
      <c r="I38" s="97"/>
      <c r="J38" s="98" t="s">
        <v>4071</v>
      </c>
    </row>
    <row r="39" spans="1:10" s="1" customFormat="1">
      <c r="A39" s="108" t="str">
        <f>CONCATENATE($M$1,"-")</f>
        <v>EST-</v>
      </c>
      <c r="B39" s="348">
        <f>COUNTIF(B$1:B37,"&gt;0")+1</f>
        <v>4</v>
      </c>
      <c r="C39" s="99" t="s">
        <v>5421</v>
      </c>
      <c r="D39" s="368" t="s">
        <v>5446</v>
      </c>
      <c r="E39" s="366" t="s">
        <v>5447</v>
      </c>
      <c r="F39" s="100" t="s">
        <v>52</v>
      </c>
      <c r="G39" s="101"/>
      <c r="H39" s="102"/>
      <c r="I39" s="103"/>
      <c r="J39" s="107">
        <f>((SUMIF(F41:F50,"MO",J41:J50)*(1+$G$3)+(SUM(J41:J50)-SUMIF(F41:F50,"MO",J41:J50)))*(1+$H$3))</f>
        <v>302.23678651480009</v>
      </c>
    </row>
    <row r="40" spans="1:10">
      <c r="A40" s="112"/>
      <c r="B40" s="115" t="s">
        <v>0</v>
      </c>
      <c r="C40" s="104" t="s">
        <v>5</v>
      </c>
      <c r="D40" s="104" t="s">
        <v>6</v>
      </c>
      <c r="E40" s="104" t="s">
        <v>4050</v>
      </c>
      <c r="F40" s="104" t="s">
        <v>0</v>
      </c>
      <c r="G40" s="105" t="s">
        <v>1</v>
      </c>
      <c r="H40" s="105" t="s">
        <v>2</v>
      </c>
      <c r="I40" s="105" t="s">
        <v>3</v>
      </c>
      <c r="J40" s="104" t="s">
        <v>4</v>
      </c>
    </row>
    <row r="41" spans="1:10">
      <c r="A41" s="109"/>
      <c r="B41" s="99" t="s">
        <v>4185</v>
      </c>
      <c r="C41" s="116" t="s">
        <v>4049</v>
      </c>
      <c r="D41" s="117">
        <v>10139</v>
      </c>
      <c r="E41" s="119" t="str">
        <f>IF(B41="I",IF(C41="LABOR",VLOOKUP(D41,'LABOR-INSUMOS'!A:F,2,FALSE),IF(C41="SINAPI",VLOOKUP(D41,'SINAPI-INSUMOS'!A:E,2,FALSE),IF(C41="COTAÇÃO",VLOOKUP(D41,#REF!,2,FALSE)))),IF(C41="LABOR",VLOOKUP(D41,'LABOR-SERVIÇOS'!A:F,5,FALSE),IF(C41="SINAPI",VLOOKUP(D41,'SINAPI-SERVIÇOS'!A:E,2,FALSE),"outro")))</f>
        <v>PEDREIRO</v>
      </c>
      <c r="F41" s="116" t="s">
        <v>20</v>
      </c>
      <c r="G41" s="117" t="str">
        <f>IF(B41="I",IF(C41="LABOR",VLOOKUP(D41,'LABOR-INSUMOS'!A:F,3,FALSE),IF(C41="SINAPI",VLOOKUP(D41,'SINAPI-INSUMOS'!A:E,3,FALSE),IF(C41="COTAÇÃO",VLOOKUP(D41,#REF!,3,FALSE)))),IF(C41="LABOR",VLOOKUP(D41,'LABOR-SERVIÇOS'!A:F,6,FALSE),IF(C41="SINAPI",VLOOKUP(D41,'SINAPI-SERVIÇOS'!A:E,3,FALSE),"outro")))</f>
        <v>H</v>
      </c>
      <c r="H41" s="120">
        <v>0.4</v>
      </c>
      <c r="I41" s="464">
        <f>IF(B41="I",IF(F41="MO",IF(C41="LABOR",ROUND(VLOOKUP(D41,'LABOR-INSUMOS'!A:F,4,FALSE)/(1+'LABOR-INSUMOS'!$E$1),2),IF(C41="SINAPI",ROUND(VLOOKUP(D41,'SINAPI-INSUMOS'!A:E,5,FALSE)/(1+'SINAPI-INSUMOS'!$E$1),2),"outro")),IF(C41="LABOR",VLOOKUP(D41,'LABOR-INSUMOS'!A:F,4,FALSE),IF(C41="SINAPI",VLOOKUP(D41,'SINAPI-INSUMOS'!A:E,5,FALSE),IF(C41="COTAÇÃO",VLOOKUP(D41,#REF!,15,FALSE))))),IF(C41="SINAPI",IF(F41="MO",ROUND(VLOOKUP(D41,'SINAPI-SERVIÇOS'!A:D,4,FALSE)/(1+'SINAPI-SERVIÇOS'!$E$1),2),VLOOKUP(D41,'SINAPI-SERVIÇOS'!A:D,4,FALSE)),"outro"))</f>
        <v>5.12</v>
      </c>
      <c r="J41" s="121">
        <f t="shared" ref="J41:J50" si="4">ROUND(H41*I41,2)</f>
        <v>2.0499999999999998</v>
      </c>
    </row>
    <row r="42" spans="1:10" s="414" customFormat="1">
      <c r="A42" s="345"/>
      <c r="B42" s="325" t="s">
        <v>4185</v>
      </c>
      <c r="C42" s="356" t="s">
        <v>4049</v>
      </c>
      <c r="D42" s="357">
        <v>10146</v>
      </c>
      <c r="E42" s="119" t="str">
        <f>IF(B42="I",IF(C42="LABOR",VLOOKUP(D42,'LABOR-INSUMOS'!A:F,2,FALSE),IF(C42="SINAPI",VLOOKUP(D42,'SINAPI-INSUMOS'!A:E,2,FALSE),IF(C42="COTAÇÃO",VLOOKUP(D42,#REF!,2,FALSE)))),IF(C42="LABOR",VLOOKUP(D42,'LABOR-SERVIÇOS'!A:F,5,FALSE),IF(C42="SINAPI",VLOOKUP(D42,'SINAPI-SERVIÇOS'!A:E,2,FALSE),"outro")))</f>
        <v>SERVENTE</v>
      </c>
      <c r="F42" s="356" t="s">
        <v>20</v>
      </c>
      <c r="G42" s="357" t="str">
        <f>IF(B42="I",IF(C42="LABOR",VLOOKUP(D42,'LABOR-INSUMOS'!A:F,3,FALSE),IF(C42="SINAPI",VLOOKUP(D42,'SINAPI-INSUMOS'!A:E,3,FALSE),IF(C42="COTAÇÃO",VLOOKUP(D42,#REF!,3,FALSE)))),IF(C42="LABOR",VLOOKUP(D42,'LABOR-SERVIÇOS'!A:F,6,FALSE),IF(C42="SINAPI",VLOOKUP(D42,'SINAPI-SERVIÇOS'!A:E,3,FALSE),"outro")))</f>
        <v>H</v>
      </c>
      <c r="H42" s="126">
        <v>5.6</v>
      </c>
      <c r="I42" s="464">
        <f>IF(B42="I",IF(F42="MO",IF(C42="LABOR",ROUND(VLOOKUP(D42,'LABOR-INSUMOS'!A:F,4,FALSE)/(1+'LABOR-INSUMOS'!$E$1),2),IF(C42="SINAPI",ROUND(VLOOKUP(D42,'SINAPI-INSUMOS'!A:E,5,FALSE)/(1+'SINAPI-INSUMOS'!$E$1),2),"outro")),IF(C42="LABOR",VLOOKUP(D42,'LABOR-INSUMOS'!A:F,4,FALSE),IF(C42="SINAPI",VLOOKUP(D42,'SINAPI-INSUMOS'!A:E,5,FALSE),IF(C42="COTAÇÃO",VLOOKUP(D42,#REF!,15,FALSE))))),IF(C42="SINAPI",IF(F42="MO",ROUND(VLOOKUP(D42,'SINAPI-SERVIÇOS'!A:D,4,FALSE)/(1+'SINAPI-SERVIÇOS'!$E$1),2),VLOOKUP(D42,'SINAPI-SERVIÇOS'!A:D,4,FALSE)),"outro"))</f>
        <v>3.76</v>
      </c>
      <c r="J42" s="121">
        <f t="shared" si="4"/>
        <v>21.06</v>
      </c>
    </row>
    <row r="43" spans="1:10" s="414" customFormat="1">
      <c r="A43" s="345"/>
      <c r="B43" s="325" t="s">
        <v>4185</v>
      </c>
      <c r="C43" s="356" t="s">
        <v>4049</v>
      </c>
      <c r="D43" s="148">
        <v>20508</v>
      </c>
      <c r="E43" s="358" t="str">
        <f>IF(B43="I",IF(C43="LABOR",VLOOKUP(D43,'LABOR-INSUMOS'!A:F,2,FALSE),IF(C43="SINAPI",VLOOKUP(D43,'SINAPI-INSUMOS'!A:E,2,FALSE),IF(C43="COTAÇÃO",VLOOKUP(D43,#REF!,2,FALSE)))),IF(C43="LABOR",VLOOKUP(D43,'LABOR-SERVIÇOS'!A:F,5,FALSE),IF(C43="SINAPI",VLOOKUP(D43,'SINAPI-SERVIÇOS'!A:E,2,FALSE),"outro")))</f>
        <v>CIMENTO CP III - 40</v>
      </c>
      <c r="F43" s="356" t="s">
        <v>53</v>
      </c>
      <c r="G43" s="357" t="str">
        <f>IF(B43="I",IF(C43="LABOR",VLOOKUP(D43,'LABOR-INSUMOS'!A:F,3,FALSE),IF(C43="SINAPI",VLOOKUP(D43,'SINAPI-INSUMOS'!A:E,3,FALSE),IF(C43="COTAÇÃO",VLOOKUP(D43,#REF!,3,FALSE)))),IF(C43="LABOR",VLOOKUP(D43,'LABOR-SERVIÇOS'!A:F,6,FALSE),IF(C43="SINAPI",VLOOKUP(D43,'SINAPI-SERVIÇOS'!A:E,3,FALSE),"outro")))</f>
        <v>KG</v>
      </c>
      <c r="H43" s="120">
        <v>200</v>
      </c>
      <c r="I43" s="464">
        <f>IF(B43="I",IF(F43="MO",IF(C43="LABOR",ROUND(VLOOKUP(D43,'LABOR-INSUMOS'!A:F,4,FALSE)/(1+'LABOR-INSUMOS'!$E$1),2),IF(C43="SINAPI",ROUND(VLOOKUP(D43,'SINAPI-INSUMOS'!A:E,5,FALSE)/(1+'SINAPI-INSUMOS'!$E$1),2),"outro")),IF(C43="LABOR",VLOOKUP(D43,'LABOR-INSUMOS'!A:F,4,FALSE),IF(C43="SINAPI",VLOOKUP(D43,'SINAPI-INSUMOS'!A:E,5,FALSE),IF(C43="COTAÇÃO",VLOOKUP(D43,#REF!,15,FALSE))))),IF(C43="SINAPI",IF(F43="MO",ROUND(VLOOKUP(D43,'SINAPI-SERVIÇOS'!A:D,4,FALSE)/(1+'SINAPI-SERVIÇOS'!$E$1),2),VLOOKUP(D43,'SINAPI-SERVIÇOS'!A:D,4,FALSE)),"outro"))</f>
        <v>0.4</v>
      </c>
      <c r="J43" s="121">
        <f t="shared" si="4"/>
        <v>80</v>
      </c>
    </row>
    <row r="44" spans="1:10" s="414" customFormat="1">
      <c r="A44" s="345"/>
      <c r="B44" s="325" t="s">
        <v>4185</v>
      </c>
      <c r="C44" s="356" t="s">
        <v>4049</v>
      </c>
      <c r="D44" s="357">
        <v>20503</v>
      </c>
      <c r="E44" s="358" t="str">
        <f>IF(B44="I",IF(C44="LABOR",VLOOKUP(D44,'LABOR-INSUMOS'!A:F,2,FALSE),IF(C44="SINAPI",VLOOKUP(D44,'SINAPI-INSUMOS'!A:E,2,FALSE),IF(C44="COTAÇÃO",VLOOKUP(D44,#REF!,2,FALSE)))),IF(C44="LABOR",VLOOKUP(D44,'LABOR-SERVIÇOS'!A:F,5,FALSE),IF(C44="SINAPI",VLOOKUP(D44,'SINAPI-SERVIÇOS'!A:E,2,FALSE),"outro")))</f>
        <v>AREIA LAVADA MEDIA</v>
      </c>
      <c r="F44" s="356" t="s">
        <v>53</v>
      </c>
      <c r="G44" s="357" t="str">
        <f>IF(B44="I",IF(C44="LABOR",VLOOKUP(D44,'LABOR-INSUMOS'!A:F,3,FALSE),IF(C44="SINAPI",VLOOKUP(D44,'SINAPI-INSUMOS'!A:E,3,FALSE),IF(C44="COTAÇÃO",VLOOKUP(D44,#REF!,3,FALSE)))),IF(C44="LABOR",VLOOKUP(D44,'LABOR-SERVIÇOS'!A:F,6,FALSE),IF(C44="SINAPI",VLOOKUP(D44,'SINAPI-SERVIÇOS'!A:E,3,FALSE),"outro")))</f>
        <v>M3</v>
      </c>
      <c r="H44" s="120">
        <v>0.7</v>
      </c>
      <c r="I44" s="464">
        <f>IF(B44="I",IF(F44="MO",IF(C44="LABOR",ROUND(VLOOKUP(D44,'LABOR-INSUMOS'!A:F,4,FALSE)/(1+'LABOR-INSUMOS'!$E$1),2),IF(C44="SINAPI",ROUND(VLOOKUP(D44,'SINAPI-INSUMOS'!A:E,5,FALSE)/(1+'SINAPI-INSUMOS'!$E$1),2),"outro")),IF(C44="LABOR",VLOOKUP(D44,'LABOR-INSUMOS'!A:F,4,FALSE),IF(C44="SINAPI",VLOOKUP(D44,'SINAPI-INSUMOS'!A:E,5,FALSE),IF(C44="COTAÇÃO",VLOOKUP(D44,#REF!,15,FALSE))))),IF(C44="SINAPI",IF(F44="MO",ROUND(VLOOKUP(D44,'SINAPI-SERVIÇOS'!A:D,4,FALSE)/(1+'SINAPI-SERVIÇOS'!$E$1),2),VLOOKUP(D44,'SINAPI-SERVIÇOS'!A:D,4,FALSE)),"outro"))</f>
        <v>48.27</v>
      </c>
      <c r="J44" s="121">
        <f t="shared" si="4"/>
        <v>33.79</v>
      </c>
    </row>
    <row r="45" spans="1:10" s="414" customFormat="1">
      <c r="A45" s="345"/>
      <c r="B45" s="325" t="s">
        <v>4185</v>
      </c>
      <c r="C45" s="356" t="s">
        <v>4049</v>
      </c>
      <c r="D45" s="357">
        <v>20517</v>
      </c>
      <c r="E45" s="358" t="str">
        <f>IF(B45="I",IF(C45="LABOR",VLOOKUP(D45,'LABOR-INSUMOS'!A:F,2,FALSE),IF(C45="SINAPI",VLOOKUP(D45,'SINAPI-INSUMOS'!A:E,2,FALSE),IF(C45="COTAÇÃO",VLOOKUP(D45,#REF!,2,FALSE)))),IF(C45="LABOR",VLOOKUP(D45,'LABOR-SERVIÇOS'!A:F,5,FALSE),IF(C45="SINAPI",VLOOKUP(D45,'SINAPI-SERVIÇOS'!A:E,2,FALSE),"outro")))</f>
        <v>BRITA 1</v>
      </c>
      <c r="F45" s="356" t="s">
        <v>53</v>
      </c>
      <c r="G45" s="357" t="str">
        <f>IF(B45="I",IF(C45="LABOR",VLOOKUP(D45,'LABOR-INSUMOS'!A:F,3,FALSE),IF(C45="SINAPI",VLOOKUP(D45,'SINAPI-INSUMOS'!A:E,3,FALSE),IF(C45="COTAÇÃO",VLOOKUP(D45,#REF!,3,FALSE)))),IF(C45="LABOR",VLOOKUP(D45,'LABOR-SERVIÇOS'!A:F,6,FALSE),IF(C45="SINAPI",VLOOKUP(D45,'SINAPI-SERVIÇOS'!A:E,3,FALSE),"outro")))</f>
        <v>M3</v>
      </c>
      <c r="H45" s="120">
        <v>0.89</v>
      </c>
      <c r="I45" s="464">
        <f>IF(B45="I",IF(F45="MO",IF(C45="LABOR",ROUND(VLOOKUP(D45,'LABOR-INSUMOS'!A:F,4,FALSE)/(1+'LABOR-INSUMOS'!$E$1),2),IF(C45="SINAPI",ROUND(VLOOKUP(D45,'SINAPI-INSUMOS'!A:E,5,FALSE)/(1+'SINAPI-INSUMOS'!$E$1),2),"outro")),IF(C45="LABOR",VLOOKUP(D45,'LABOR-INSUMOS'!A:F,4,FALSE),IF(C45="SINAPI",VLOOKUP(D45,'SINAPI-INSUMOS'!A:E,5,FALSE),IF(C45="COTAÇÃO",VLOOKUP(D45,#REF!,15,FALSE))))),IF(C45="SINAPI",IF(F45="MO",ROUND(VLOOKUP(D45,'SINAPI-SERVIÇOS'!A:D,4,FALSE)/(1+'SINAPI-SERVIÇOS'!$E$1),2),VLOOKUP(D45,'SINAPI-SERVIÇOS'!A:D,4,FALSE)),"outro"))</f>
        <v>57.39</v>
      </c>
      <c r="J45" s="121">
        <f t="shared" si="4"/>
        <v>51.08</v>
      </c>
    </row>
    <row r="46" spans="1:10" s="414" customFormat="1">
      <c r="A46" s="345"/>
      <c r="B46" s="325" t="s">
        <v>4185</v>
      </c>
      <c r="C46" s="356" t="s">
        <v>5421</v>
      </c>
      <c r="D46" s="148" t="s">
        <v>5436</v>
      </c>
      <c r="E46" s="429" t="s">
        <v>5441</v>
      </c>
      <c r="F46" s="356" t="s">
        <v>53</v>
      </c>
      <c r="G46" s="148" t="s">
        <v>19</v>
      </c>
      <c r="H46" s="120">
        <v>0.4</v>
      </c>
      <c r="I46" s="121">
        <v>11.52</v>
      </c>
      <c r="J46" s="121">
        <f t="shared" si="4"/>
        <v>4.6100000000000003</v>
      </c>
    </row>
    <row r="47" spans="1:10">
      <c r="A47" s="109"/>
      <c r="B47" s="99" t="s">
        <v>4185</v>
      </c>
      <c r="C47" s="356" t="s">
        <v>5421</v>
      </c>
      <c r="D47" s="148" t="s">
        <v>5437</v>
      </c>
      <c r="E47" s="429" t="s">
        <v>5442</v>
      </c>
      <c r="F47" s="356" t="s">
        <v>53</v>
      </c>
      <c r="G47" s="148" t="s">
        <v>19</v>
      </c>
      <c r="H47" s="126">
        <v>0.82799999999999996</v>
      </c>
      <c r="I47" s="121">
        <v>0.14000000000000001</v>
      </c>
      <c r="J47" s="121">
        <f t="shared" si="4"/>
        <v>0.12</v>
      </c>
    </row>
    <row r="48" spans="1:10" s="414" customFormat="1">
      <c r="A48" s="345"/>
      <c r="B48" s="325" t="s">
        <v>4185</v>
      </c>
      <c r="C48" s="356" t="s">
        <v>5421</v>
      </c>
      <c r="D48" s="148" t="s">
        <v>5438</v>
      </c>
      <c r="E48" s="366" t="s">
        <v>5443</v>
      </c>
      <c r="F48" s="356" t="s">
        <v>53</v>
      </c>
      <c r="G48" s="148" t="s">
        <v>19</v>
      </c>
      <c r="H48" s="120">
        <v>0.8</v>
      </c>
      <c r="I48" s="121">
        <v>11.19</v>
      </c>
      <c r="J48" s="121">
        <f t="shared" si="4"/>
        <v>8.9499999999999993</v>
      </c>
    </row>
    <row r="49" spans="1:10">
      <c r="A49" s="109"/>
      <c r="B49" s="99" t="s">
        <v>4185</v>
      </c>
      <c r="C49" s="356" t="s">
        <v>5421</v>
      </c>
      <c r="D49" s="148" t="s">
        <v>5439</v>
      </c>
      <c r="E49" s="366" t="s">
        <v>5444</v>
      </c>
      <c r="F49" s="356" t="s">
        <v>53</v>
      </c>
      <c r="G49" s="148" t="s">
        <v>19</v>
      </c>
      <c r="H49" s="120">
        <v>2.4E-2</v>
      </c>
      <c r="I49" s="121">
        <v>122.6</v>
      </c>
      <c r="J49" s="121">
        <f t="shared" si="4"/>
        <v>2.94</v>
      </c>
    </row>
    <row r="50" spans="1:10">
      <c r="A50" s="109"/>
      <c r="B50" s="99" t="s">
        <v>4185</v>
      </c>
      <c r="C50" s="356" t="s">
        <v>5421</v>
      </c>
      <c r="D50" s="148" t="s">
        <v>5440</v>
      </c>
      <c r="E50" s="429" t="s">
        <v>5445</v>
      </c>
      <c r="F50" s="356" t="s">
        <v>53</v>
      </c>
      <c r="G50" s="148" t="s">
        <v>19</v>
      </c>
      <c r="H50" s="120">
        <v>8.0000000000000002E-3</v>
      </c>
      <c r="I50" s="121">
        <v>126.96</v>
      </c>
      <c r="J50" s="121">
        <f t="shared" si="4"/>
        <v>1.02</v>
      </c>
    </row>
    <row r="51" spans="1:10">
      <c r="A51" s="110"/>
      <c r="B51" s="122"/>
      <c r="C51" s="123"/>
      <c r="D51" s="123"/>
      <c r="E51" s="124"/>
      <c r="F51" s="123"/>
      <c r="G51" s="124"/>
      <c r="H51" s="124"/>
      <c r="I51" s="124"/>
      <c r="J51" s="125"/>
    </row>
    <row r="52" spans="1:10" s="414" customFormat="1" ht="25.5">
      <c r="A52" s="805" t="s">
        <v>7</v>
      </c>
      <c r="B52" s="806"/>
      <c r="C52" s="805" t="s">
        <v>8</v>
      </c>
      <c r="D52" s="806"/>
      <c r="E52" s="426" t="s">
        <v>9</v>
      </c>
      <c r="F52" s="427" t="s">
        <v>1</v>
      </c>
      <c r="G52" s="321"/>
      <c r="H52" s="322"/>
      <c r="I52" s="323"/>
      <c r="J52" s="324" t="s">
        <v>4071</v>
      </c>
    </row>
    <row r="53" spans="1:10" s="315" customFormat="1" ht="90">
      <c r="A53" s="344" t="str">
        <f>CONCATENATE($M$1,"-")</f>
        <v>EST-</v>
      </c>
      <c r="B53" s="348">
        <f>COUNTIF(B$1:B51,"&gt;0")+1</f>
        <v>5</v>
      </c>
      <c r="C53" s="325" t="s">
        <v>4049</v>
      </c>
      <c r="D53" s="325">
        <v>200702</v>
      </c>
      <c r="E53" s="447" t="s">
        <v>5470</v>
      </c>
      <c r="F53" s="327" t="str">
        <f>IF(C53="LABOR",VLOOKUP(D53,'LABOR-SERVIÇOS'!A:F,6,FALSE),IF(C53="SINAPI",VLOOKUP(D53,'SINAPI-SERVIÇOS'!A:E,3,FALSE),"outro"))</f>
        <v>M2</v>
      </c>
      <c r="G53" s="328"/>
      <c r="H53" s="329"/>
      <c r="I53" s="330"/>
      <c r="J53" s="341">
        <f>((SUMIF(F55:F63,"MO",J55:J63)*(1+$G$3)+(SUM(J55:J63)-SUMIF(F55:F63,"MO",J55:J63)))*(1+$H$3))</f>
        <v>145.75847119559998</v>
      </c>
    </row>
    <row r="54" spans="1:10" s="414" customFormat="1">
      <c r="A54" s="349"/>
      <c r="B54" s="355" t="s">
        <v>0</v>
      </c>
      <c r="C54" s="331" t="s">
        <v>5</v>
      </c>
      <c r="D54" s="331" t="s">
        <v>6</v>
      </c>
      <c r="E54" s="331" t="s">
        <v>4050</v>
      </c>
      <c r="F54" s="331" t="s">
        <v>0</v>
      </c>
      <c r="G54" s="332" t="s">
        <v>1</v>
      </c>
      <c r="H54" s="332" t="s">
        <v>2</v>
      </c>
      <c r="I54" s="332" t="s">
        <v>3</v>
      </c>
      <c r="J54" s="331" t="s">
        <v>4</v>
      </c>
    </row>
    <row r="55" spans="1:10" s="414" customFormat="1">
      <c r="A55" s="345"/>
      <c r="B55" s="325" t="s">
        <v>4185</v>
      </c>
      <c r="C55" s="356" t="s">
        <v>4049</v>
      </c>
      <c r="D55" s="357">
        <v>10121</v>
      </c>
      <c r="E55" s="119" t="str">
        <f>IF(B55="I",IF(C55="LABOR",VLOOKUP(D55,'LABOR-INSUMOS'!A:F,2,FALSE),IF(C55="SINAPI",VLOOKUP(D55,'SINAPI-INSUMOS'!A:E,2,FALSE),IF(C55="COTAÇÃO",VLOOKUP(D55,#REF!,2,FALSE)))),IF(C55="LABOR",VLOOKUP(D55,'LABOR-SERVIÇOS'!A:F,5,FALSE),IF(C55="SINAPI",VLOOKUP(D55,'SINAPI-SERVIÇOS'!A:E,2,FALSE),"outro")))</f>
        <v>FERREIRO</v>
      </c>
      <c r="F55" s="356" t="s">
        <v>20</v>
      </c>
      <c r="G55" s="357" t="str">
        <f>IF(B55="I",IF(C55="LABOR",VLOOKUP(D55,'LABOR-INSUMOS'!A:F,3,FALSE),IF(C55="SINAPI",VLOOKUP(D55,'SINAPI-INSUMOS'!A:E,3,FALSE),IF(C55="COTAÇÃO",VLOOKUP(D55,#REF!,3,FALSE)))),IF(C55="LABOR",VLOOKUP(D55,'LABOR-SERVIÇOS'!A:F,6,FALSE),IF(C55="SINAPI",VLOOKUP(D55,'SINAPI-SERVIÇOS'!A:E,3,FALSE),"outro")))</f>
        <v>H</v>
      </c>
      <c r="H55" s="120">
        <f>0.02*2</f>
        <v>0.04</v>
      </c>
      <c r="I55" s="464">
        <f>IF(B55="I",IF(F55="MO",IF(C55="LABOR",ROUND(VLOOKUP(D55,'LABOR-INSUMOS'!A:F,4,FALSE)/(1+'LABOR-INSUMOS'!$E$1),2),IF(C55="SINAPI",ROUND(VLOOKUP(D55,'SINAPI-INSUMOS'!A:E,5,FALSE)/(1+'SINAPI-INSUMOS'!$E$1),2),"outro")),IF(C55="LABOR",VLOOKUP(D55,'LABOR-INSUMOS'!A:F,4,FALSE),IF(C55="SINAPI",VLOOKUP(D55,'SINAPI-INSUMOS'!A:E,5,FALSE),IF(C55="COTAÇÃO",VLOOKUP(D55,#REF!,15,FALSE))))),IF(C55="SINAPI",IF(F55="MO",ROUND(VLOOKUP(D55,'SINAPI-SERVIÇOS'!A:D,4,FALSE)/(1+'SINAPI-SERVIÇOS'!$E$1),2),VLOOKUP(D55,'SINAPI-SERVIÇOS'!A:D,4,FALSE)),"outro"))</f>
        <v>5.12</v>
      </c>
      <c r="J55" s="121">
        <f t="shared" ref="J55:J63" si="5">ROUND(H55*I55,2)</f>
        <v>0.2</v>
      </c>
    </row>
    <row r="56" spans="1:10" s="414" customFormat="1">
      <c r="A56" s="345"/>
      <c r="B56" s="325" t="s">
        <v>4185</v>
      </c>
      <c r="C56" s="356" t="s">
        <v>4049</v>
      </c>
      <c r="D56" s="357">
        <v>10101</v>
      </c>
      <c r="E56" s="119" t="str">
        <f>IF(B56="I",IF(C56="LABOR",VLOOKUP(D56,'LABOR-INSUMOS'!A:F,2,FALSE),IF(C56="SINAPI",VLOOKUP(D56,'SINAPI-INSUMOS'!A:E,2,FALSE),IF(C56="COTAÇÃO",VLOOKUP(D56,#REF!,2,FALSE)))),IF(C56="LABOR",VLOOKUP(D56,'LABOR-SERVIÇOS'!A:F,5,FALSE),IF(C56="SINAPI",VLOOKUP(D56,'SINAPI-SERVIÇOS'!A:E,2,FALSE),"outro")))</f>
        <v>AJUDANTE</v>
      </c>
      <c r="F56" s="356" t="s">
        <v>20</v>
      </c>
      <c r="G56" s="357" t="str">
        <f>IF(B56="I",IF(C56="LABOR",VLOOKUP(D56,'LABOR-INSUMOS'!A:F,3,FALSE),IF(C56="SINAPI",VLOOKUP(D56,'SINAPI-INSUMOS'!A:E,3,FALSE),IF(C56="COTAÇÃO",VLOOKUP(D56,#REF!,3,FALSE)))),IF(C56="LABOR",VLOOKUP(D56,'LABOR-SERVIÇOS'!A:F,6,FALSE),IF(C56="SINAPI",VLOOKUP(D56,'SINAPI-SERVIÇOS'!A:E,3,FALSE),"outro")))</f>
        <v>H</v>
      </c>
      <c r="H56" s="126">
        <f>0.7836+0.08</f>
        <v>0.86359999999999992</v>
      </c>
      <c r="I56" s="464">
        <f>IF(B56="I",IF(F56="MO",IF(C56="LABOR",ROUND(VLOOKUP(D56,'LABOR-INSUMOS'!A:F,4,FALSE)/(1+'LABOR-INSUMOS'!$E$1),2),IF(C56="SINAPI",ROUND(VLOOKUP(D56,'SINAPI-INSUMOS'!A:E,5,FALSE)/(1+'SINAPI-INSUMOS'!$E$1),2),"outro")),IF(C56="LABOR",VLOOKUP(D56,'LABOR-INSUMOS'!A:F,4,FALSE),IF(C56="SINAPI",VLOOKUP(D56,'SINAPI-INSUMOS'!A:E,5,FALSE),IF(C56="COTAÇÃO",VLOOKUP(D56,#REF!,15,FALSE))))),IF(C56="SINAPI",IF(F56="MO",ROUND(VLOOKUP(D56,'SINAPI-SERVIÇOS'!A:D,4,FALSE)/(1+'SINAPI-SERVIÇOS'!$E$1),2),VLOOKUP(D56,'SINAPI-SERVIÇOS'!A:D,4,FALSE)),"outro"))</f>
        <v>4.3099999999999996</v>
      </c>
      <c r="J56" s="121">
        <f t="shared" si="5"/>
        <v>3.72</v>
      </c>
    </row>
    <row r="57" spans="1:10" s="414" customFormat="1">
      <c r="A57" s="345"/>
      <c r="B57" s="325" t="s">
        <v>4185</v>
      </c>
      <c r="C57" s="356" t="s">
        <v>4049</v>
      </c>
      <c r="D57" s="357">
        <v>10139</v>
      </c>
      <c r="E57" s="358" t="str">
        <f>IF(B57="I",IF(C57="LABOR",VLOOKUP(D57,'LABOR-INSUMOS'!A:F,2,FALSE),IF(C57="SINAPI",VLOOKUP(D57,'SINAPI-INSUMOS'!A:E,2,FALSE),IF(C57="COTAÇÃO",VLOOKUP(D57,#REF!,2,FALSE)))),IF(C57="LABOR",VLOOKUP(D57,'LABOR-SERVIÇOS'!A:F,5,FALSE),IF(C57="SINAPI",VLOOKUP(D57,'SINAPI-SERVIÇOS'!A:E,2,FALSE),"outro")))</f>
        <v>PEDREIRO</v>
      </c>
      <c r="F57" s="356" t="s">
        <v>20</v>
      </c>
      <c r="G57" s="357" t="str">
        <f>IF(B57="I",IF(C57="LABOR",VLOOKUP(D57,'LABOR-INSUMOS'!A:F,3,FALSE),IF(C57="SINAPI",VLOOKUP(D57,'SINAPI-INSUMOS'!A:E,3,FALSE),IF(C57="COTAÇÃO",VLOOKUP(D57,#REF!,3,FALSE)))),IF(C57="LABOR",VLOOKUP(D57,'LABOR-SERVIÇOS'!A:F,6,FALSE),IF(C57="SINAPI",VLOOKUP(D57,'SINAPI-SERVIÇOS'!A:E,3,FALSE),"outro")))</f>
        <v>H</v>
      </c>
      <c r="H57" s="120">
        <f>0.627-0.2</f>
        <v>0.42699999999999999</v>
      </c>
      <c r="I57" s="464">
        <f>IF(B57="I",IF(F57="MO",IF(C57="LABOR",ROUND(VLOOKUP(D57,'LABOR-INSUMOS'!A:F,4,FALSE)/(1+'LABOR-INSUMOS'!$E$1),2),IF(C57="SINAPI",ROUND(VLOOKUP(D57,'SINAPI-INSUMOS'!A:E,5,FALSE)/(1+'SINAPI-INSUMOS'!$E$1),2),"outro")),IF(C57="LABOR",VLOOKUP(D57,'LABOR-INSUMOS'!A:F,4,FALSE),IF(C57="SINAPI",VLOOKUP(D57,'SINAPI-INSUMOS'!A:E,5,FALSE),IF(C57="COTAÇÃO",VLOOKUP(D57,#REF!,15,FALSE))))),IF(C57="SINAPI",IF(F57="MO",ROUND(VLOOKUP(D57,'SINAPI-SERVIÇOS'!A:D,4,FALSE)/(1+'SINAPI-SERVIÇOS'!$E$1),2),VLOOKUP(D57,'SINAPI-SERVIÇOS'!A:D,4,FALSE)),"outro"))</f>
        <v>5.12</v>
      </c>
      <c r="J57" s="121">
        <f t="shared" si="5"/>
        <v>2.19</v>
      </c>
    </row>
    <row r="58" spans="1:10" s="414" customFormat="1">
      <c r="A58" s="345"/>
      <c r="B58" s="325" t="s">
        <v>4185</v>
      </c>
      <c r="C58" s="356" t="s">
        <v>4049</v>
      </c>
      <c r="D58" s="357">
        <v>10146</v>
      </c>
      <c r="E58" s="119" t="str">
        <f>IF(B58="I",IF(C58="LABOR",VLOOKUP(D58,'LABOR-INSUMOS'!A:F,2,FALSE),IF(C58="SINAPI",VLOOKUP(D58,'SINAPI-INSUMOS'!A:E,2,FALSE),IF(C58="COTAÇÃO",VLOOKUP(D58,#REF!,2,FALSE)))),IF(C58="LABOR",VLOOKUP(D58,'LABOR-SERVIÇOS'!A:F,5,FALSE),IF(C58="SINAPI",VLOOKUP(D58,'SINAPI-SERVIÇOS'!A:E,2,FALSE),"outro")))</f>
        <v>SERVENTE</v>
      </c>
      <c r="F58" s="356" t="s">
        <v>20</v>
      </c>
      <c r="G58" s="357" t="str">
        <f>IF(B58="I",IF(C58="LABOR",VLOOKUP(D58,'LABOR-INSUMOS'!A:F,3,FALSE),IF(C58="SINAPI",VLOOKUP(D58,'SINAPI-INSUMOS'!A:E,3,FALSE),IF(C58="COTAÇÃO",VLOOKUP(D58,#REF!,3,FALSE)))),IF(C58="LABOR",VLOOKUP(D58,'LABOR-SERVIÇOS'!A:F,6,FALSE),IF(C58="SINAPI",VLOOKUP(D58,'SINAPI-SERVIÇOS'!A:E,3,FALSE),"outro")))</f>
        <v>H</v>
      </c>
      <c r="H58" s="126">
        <f>2.113-0.6-0.175+0.3085-0.3</f>
        <v>1.3464999999999998</v>
      </c>
      <c r="I58" s="464">
        <f>IF(B58="I",IF(F58="MO",IF(C58="LABOR",ROUND(VLOOKUP(D58,'LABOR-INSUMOS'!A:F,4,FALSE)/(1+'LABOR-INSUMOS'!$E$1),2),IF(C58="SINAPI",ROUND(VLOOKUP(D58,'SINAPI-INSUMOS'!A:E,5,FALSE)/(1+'SINAPI-INSUMOS'!$E$1),2),"outro")),IF(C58="LABOR",VLOOKUP(D58,'LABOR-INSUMOS'!A:F,4,FALSE),IF(C58="SINAPI",VLOOKUP(D58,'SINAPI-INSUMOS'!A:E,5,FALSE),IF(C58="COTAÇÃO",VLOOKUP(D58,#REF!,15,FALSE))))),IF(C58="SINAPI",IF(F58="MO",ROUND(VLOOKUP(D58,'SINAPI-SERVIÇOS'!A:D,4,FALSE)/(1+'SINAPI-SERVIÇOS'!$E$1),2),VLOOKUP(D58,'SINAPI-SERVIÇOS'!A:D,4,FALSE)),"outro"))</f>
        <v>3.76</v>
      </c>
      <c r="J58" s="121">
        <f t="shared" si="5"/>
        <v>5.0599999999999996</v>
      </c>
    </row>
    <row r="59" spans="1:10" s="414" customFormat="1" ht="30">
      <c r="A59" s="345"/>
      <c r="B59" s="325" t="s">
        <v>4185</v>
      </c>
      <c r="C59" s="356" t="s">
        <v>4083</v>
      </c>
      <c r="D59" s="357">
        <v>4011</v>
      </c>
      <c r="E59" s="358" t="str">
        <f>IF(B59="I",IF(C59="LABOR",VLOOKUP(D59,'LABOR-INSUMOS'!A:F,2,FALSE),IF(C59="SINAPI",VLOOKUP(D59,'SINAPI-INSUMOS'!A:E,2,FALSE),IF(C59="COTAÇÃO",VLOOKUP(D59,#REF!,2,FALSE)))),IF(C59="LABOR",VLOOKUP(D59,'LABOR-SERVIÇOS'!A:F,5,FALSE),IF(C59="SINAPI",VLOOKUP(D59,'SINAPI-SERVIÇOS'!A:E,2,FALSE),"outro")))</f>
        <v>GEOTEXTIL NAO TECIDO AGULHADO DE FILAMENTOS CONTINUOS 100% POLIESTER RT 10TIPO BIDIM OU EQUIV</v>
      </c>
      <c r="F59" s="356" t="s">
        <v>53</v>
      </c>
      <c r="G59" s="357" t="str">
        <f>IF(B59="I",IF(C59="LABOR",VLOOKUP(D59,'LABOR-INSUMOS'!A:F,3,FALSE),IF(C59="SINAPI",VLOOKUP(D59,'SINAPI-INSUMOS'!A:E,3,FALSE),IF(C59="COTAÇÃO",VLOOKUP(D59,#REF!,3,FALSE)))),IF(C59="LABOR",VLOOKUP(D59,'LABOR-SERVIÇOS'!A:F,6,FALSE),IF(C59="SINAPI",VLOOKUP(D59,'SINAPI-SERVIÇOS'!A:E,3,FALSE),"outro")))</f>
        <v>M2</v>
      </c>
      <c r="H59" s="120">
        <v>0.5</v>
      </c>
      <c r="I59" s="464">
        <f>IF(B59="I",IF(F59="MO",IF(C59="LABOR",ROUND(VLOOKUP(D59,'LABOR-INSUMOS'!A:F,4,FALSE)/(1+'LABOR-INSUMOS'!$E$1),2),IF(C59="SINAPI",ROUND(VLOOKUP(D59,'SINAPI-INSUMOS'!A:E,5,FALSE)/(1+'SINAPI-INSUMOS'!$E$1),2),"outro")),IF(C59="LABOR",VLOOKUP(D59,'LABOR-INSUMOS'!A:F,4,FALSE),IF(C59="SINAPI",VLOOKUP(D59,'SINAPI-INSUMOS'!A:E,5,FALSE),IF(C59="COTAÇÃO",VLOOKUP(D59,#REF!,15,FALSE))))),IF(C59="SINAPI",IF(F59="MO",ROUND(VLOOKUP(D59,'SINAPI-SERVIÇOS'!A:D,4,FALSE)/(1+'SINAPI-SERVIÇOS'!$E$1),2),VLOOKUP(D59,'SINAPI-SERVIÇOS'!A:D,4,FALSE)),"outro"))</f>
        <v>5.48</v>
      </c>
      <c r="J59" s="121">
        <f t="shared" si="5"/>
        <v>2.74</v>
      </c>
    </row>
    <row r="60" spans="1:10" s="414" customFormat="1">
      <c r="A60" s="345"/>
      <c r="B60" s="325" t="s">
        <v>4185</v>
      </c>
      <c r="C60" s="356" t="s">
        <v>4083</v>
      </c>
      <c r="D60" s="357">
        <v>7156</v>
      </c>
      <c r="E60" s="119" t="str">
        <f>IF(B60="I",IF(C60="LABOR",VLOOKUP(D60,'LABOR-INSUMOS'!A:F,2,FALSE),IF(C60="SINAPI",VLOOKUP(D60,'SINAPI-INSUMOS'!A:E,2,FALSE),IF(C60="COTAÇÃO",VLOOKUP(D60,#REF!,2,FALSE)))),IF(C60="LABOR",VLOOKUP(D60,'LABOR-SERVIÇOS'!A:F,5,FALSE),IF(C60="SINAPI",VLOOKUP(D60,'SINAPI-SERVIÇOS'!A:E,2,FALSE),"outro")))</f>
        <v>TELA DE ACO SOLDADA NERVURADA, CA-60, Q-196, (3,11 KG/M2), DIAMETRO DO FIO = 5,0 MM,LARGURA = 2,45 M, ESPACAMENTO DA MALHA = 10 X 10 CM</v>
      </c>
      <c r="F60" s="356" t="s">
        <v>53</v>
      </c>
      <c r="G60" s="357" t="str">
        <f>IF(B60="I",IF(C60="LABOR",VLOOKUP(D60,'LABOR-INSUMOS'!A:F,3,FALSE),IF(C60="SINAPI",VLOOKUP(D60,'SINAPI-INSUMOS'!A:E,3,FALSE),IF(C60="COTAÇÃO",VLOOKUP(D60,#REF!,3,FALSE)))),IF(C60="LABOR",VLOOKUP(D60,'LABOR-SERVIÇOS'!A:F,6,FALSE),IF(C60="SINAPI",VLOOKUP(D60,'SINAPI-SERVIÇOS'!A:E,3,FALSE),"outro")))</f>
        <v>M2</v>
      </c>
      <c r="H60" s="120">
        <f>1.03*2</f>
        <v>2.06</v>
      </c>
      <c r="I60" s="464">
        <f>IF(B60="I",IF(F60="MO",IF(C60="LABOR",ROUND(VLOOKUP(D60,'LABOR-INSUMOS'!A:F,4,FALSE)/(1+'LABOR-INSUMOS'!$E$1),2),IF(C60="SINAPI",ROUND(VLOOKUP(D60,'SINAPI-INSUMOS'!A:E,5,FALSE)/(1+'SINAPI-INSUMOS'!$E$1),2),"outro")),IF(C60="LABOR",VLOOKUP(D60,'LABOR-INSUMOS'!A:F,4,FALSE),IF(C60="SINAPI",VLOOKUP(D60,'SINAPI-INSUMOS'!A:E,5,FALSE),IF(C60="COTAÇÃO",VLOOKUP(D60,#REF!,15,FALSE))))),IF(C60="SINAPI",IF(F60="MO",ROUND(VLOOKUP(D60,'SINAPI-SERVIÇOS'!A:D,4,FALSE)/(1+'SINAPI-SERVIÇOS'!$E$1),2),VLOOKUP(D60,'SINAPI-SERVIÇOS'!A:D,4,FALSE)),"outro"))</f>
        <v>16.170000000000002</v>
      </c>
      <c r="J60" s="121">
        <f t="shared" si="5"/>
        <v>33.31</v>
      </c>
    </row>
    <row r="61" spans="1:10" s="414" customFormat="1">
      <c r="A61" s="345"/>
      <c r="B61" s="325" t="s">
        <v>4185</v>
      </c>
      <c r="C61" s="356" t="s">
        <v>4049</v>
      </c>
      <c r="D61" s="357">
        <v>27010</v>
      </c>
      <c r="E61" s="119" t="str">
        <f>IF(B61="I",IF(C61="LABOR",VLOOKUP(D61,'LABOR-INSUMOS'!A:F,2,FALSE),IF(C61="SINAPI",VLOOKUP(D61,'SINAPI-INSUMOS'!A:E,2,FALSE),IF(C61="COTAÇÃO",VLOOKUP(D61,#REF!,2,FALSE)))),IF(C61="LABOR",VLOOKUP(D61,'LABOR-SERVIÇOS'!A:F,5,FALSE),IF(C61="SINAPI",VLOOKUP(D61,'SINAPI-SERVIÇOS'!A:E,2,FALSE),"outro")))</f>
        <v>ARAME RECOZIDO N.18 BWG</v>
      </c>
      <c r="F61" s="356" t="s">
        <v>53</v>
      </c>
      <c r="G61" s="357" t="str">
        <f>IF(B61="I",IF(C61="LABOR",VLOOKUP(D61,'LABOR-INSUMOS'!A:F,3,FALSE),IF(C61="SINAPI",VLOOKUP(D61,'SINAPI-INSUMOS'!A:E,3,FALSE),IF(C61="COTAÇÃO",VLOOKUP(D61,#REF!,3,FALSE)))),IF(C61="LABOR",VLOOKUP(D61,'LABOR-SERVIÇOS'!A:F,6,FALSE),IF(C61="SINAPI",VLOOKUP(D61,'SINAPI-SERVIÇOS'!A:E,3,FALSE),"outro")))</f>
        <v>KG</v>
      </c>
      <c r="H61" s="126">
        <f>0.01*2</f>
        <v>0.02</v>
      </c>
      <c r="I61" s="464">
        <f>IF(B61="I",IF(F61="MO",IF(C61="LABOR",ROUND(VLOOKUP(D61,'LABOR-INSUMOS'!A:F,4,FALSE)/(1+'LABOR-INSUMOS'!$E$1),2),IF(C61="SINAPI",ROUND(VLOOKUP(D61,'SINAPI-INSUMOS'!A:E,5,FALSE)/(1+'SINAPI-INSUMOS'!$E$1),2),"outro")),IF(C61="LABOR",VLOOKUP(D61,'LABOR-INSUMOS'!A:F,4,FALSE),IF(C61="SINAPI",VLOOKUP(D61,'SINAPI-INSUMOS'!A:E,5,FALSE),IF(C61="COTAÇÃO",VLOOKUP(D61,#REF!,15,FALSE))))),IF(C61="SINAPI",IF(F61="MO",ROUND(VLOOKUP(D61,'SINAPI-SERVIÇOS'!A:D,4,FALSE)/(1+'SINAPI-SERVIÇOS'!$E$1),2),VLOOKUP(D61,'SINAPI-SERVIÇOS'!A:D,4,FALSE)),"outro"))</f>
        <v>5.51</v>
      </c>
      <c r="J61" s="121">
        <f t="shared" si="5"/>
        <v>0.11</v>
      </c>
    </row>
    <row r="62" spans="1:10" s="414" customFormat="1">
      <c r="A62" s="345"/>
      <c r="B62" s="325" t="s">
        <v>4185</v>
      </c>
      <c r="C62" s="356" t="s">
        <v>4083</v>
      </c>
      <c r="D62" s="357">
        <v>11615</v>
      </c>
      <c r="E62" s="358" t="str">
        <f>IF(B62="I",IF(C62="LABOR",VLOOKUP(D62,'LABOR-INSUMOS'!A:F,2,FALSE),IF(C62="SINAPI",VLOOKUP(D62,'SINAPI-INSUMOS'!A:E,2,FALSE),IF(C62="COTAÇÃO",VLOOKUP(D62,#REF!,2,FALSE)))),IF(C62="LABOR",VLOOKUP(D62,'LABOR-SERVIÇOS'!A:F,5,FALSE),IF(C62="SINAPI",VLOOKUP(D62,'SINAPI-SERVIÇOS'!A:E,2,FALSE),"outro")))</f>
        <v>ISOPOR E = 1CM - PLACA 100X50CM P/ JUNTA DILATACAO</v>
      </c>
      <c r="F62" s="356" t="s">
        <v>53</v>
      </c>
      <c r="G62" s="357" t="str">
        <f>IF(B62="I",IF(C62="LABOR",VLOOKUP(D62,'LABOR-INSUMOS'!A:F,3,FALSE),IF(C62="SINAPI",VLOOKUP(D62,'SINAPI-INSUMOS'!A:E,3,FALSE),IF(C62="COTAÇÃO",VLOOKUP(D62,#REF!,3,FALSE)))),IF(C62="LABOR",VLOOKUP(D62,'LABOR-SERVIÇOS'!A:F,6,FALSE),IF(C62="SINAPI",VLOOKUP(D62,'SINAPI-SERVIÇOS'!A:E,3,FALSE),"outro")))</f>
        <v>M2</v>
      </c>
      <c r="H62" s="120">
        <f>((94*0.15)/510)</f>
        <v>2.764705882352941E-2</v>
      </c>
      <c r="I62" s="464">
        <f>IF(B62="I",IF(F62="MO",IF(C62="LABOR",ROUND(VLOOKUP(D62,'LABOR-INSUMOS'!A:F,4,FALSE)/(1+'LABOR-INSUMOS'!$E$1),2),IF(C62="SINAPI",ROUND(VLOOKUP(D62,'SINAPI-INSUMOS'!A:E,5,FALSE)/(1+'SINAPI-INSUMOS'!$E$1),2),"outro")),IF(C62="LABOR",VLOOKUP(D62,'LABOR-INSUMOS'!A:F,4,FALSE),IF(C62="SINAPI",VLOOKUP(D62,'SINAPI-INSUMOS'!A:E,5,FALSE),IF(C62="COTAÇÃO",VLOOKUP(D62,#REF!,15,FALSE))))),IF(C62="SINAPI",IF(F62="MO",ROUND(VLOOKUP(D62,'SINAPI-SERVIÇOS'!A:D,4,FALSE)/(1+'SINAPI-SERVIÇOS'!$E$1),2),VLOOKUP(D62,'SINAPI-SERVIÇOS'!A:D,4,FALSE)),"outro"))</f>
        <v>1.43</v>
      </c>
      <c r="J62" s="121">
        <f t="shared" si="5"/>
        <v>0.04</v>
      </c>
    </row>
    <row r="63" spans="1:10" s="414" customFormat="1" ht="45">
      <c r="A63" s="345"/>
      <c r="B63" s="325" t="s">
        <v>4184</v>
      </c>
      <c r="C63" s="356" t="s">
        <v>4049</v>
      </c>
      <c r="D63" s="357">
        <v>40253</v>
      </c>
      <c r="E63" s="358" t="str">
        <f>IF(B63="I",IF(C63="LABOR",VLOOKUP(D63,'LABOR-INSUMOS'!A:F,2,FALSE),IF(C63="SINAPI",VLOOKUP(D63,'SINAPI-INSUMOS'!A:E,2,FALSE),IF(C63="COTAÇÃO",VLOOKUP(D63,#REF!,2,FALSE)))),IF(C63="LABOR",VLOOKUP(D63,'LABOR-SERVIÇOS'!A:F,5,FALSE),IF(C63="SINAPI",VLOOKUP(D63,'SINAPI-SERVIÇOS'!A:E,2,FALSE),"outro")))</f>
        <v>FORNECIMENTO E APLICAÇÃO DE CONCRETO USINADO FCK=30 MPA - CONSIDERANDO LANÇAMENTO MANUAL PARA INFRA-ESTRUTURA (5% DE PERDAS JÁ INCLUÍDO NO CUSTO)</v>
      </c>
      <c r="F63" s="356" t="s">
        <v>53</v>
      </c>
      <c r="G63" s="357" t="str">
        <f>IF(B63="I",IF(C63="LABOR",VLOOKUP(D63,'LABOR-INSUMOS'!A:F,3,FALSE),IF(C63="SINAPI",VLOOKUP(D63,'SINAPI-INSUMOS'!A:E,3,FALSE),IF(C63="COTAÇÃO",VLOOKUP(D63,#REF!,3,FALSE)))),IF(C63="LABOR",VLOOKUP(D63,'LABOR-SERVIÇOS'!A:F,6,FALSE),IF(C63="SINAPI",VLOOKUP(D63,'SINAPI-SERVIÇOS'!A:E,3,FALSE),"outro")))</f>
        <v>M3</v>
      </c>
      <c r="H63" s="120">
        <f>(1*1*0.15)</f>
        <v>0.15</v>
      </c>
      <c r="I63" s="121">
        <f>IF(B63="I",IF(F63="MO",IF(C63="LABOR",ROUND(VLOOKUP(D63,'LABOR-INSUMOS'!A:F,4,FALSE)/(1+'LABOR-INSUMOS'!$E$1),2),IF(C63="SINAPI",ROUND(VLOOKUP(D63,'SINAPI-INSUMOS'!A:E,5,FALSE)/(1+'SINAPI-INSUMOS'!$E$1),2),VLOOKUP(D63,'LABOR-SERVIÇOS'!A:F,4,FALSE))),IF(C63="LABOR",VLOOKUP(D63,'LABOR-INSUMOS'!A:F,4,FALSE),IF(C63="SINAPI",VLOOKUP(D63,'SINAPI-INSUMOS'!A:E,5,FALSE),IF(C63="COTAÇÃO",VLOOKUP(D63,#REF!,14,FALSE))))),IF(C63="SINAPI",IF(F63="MO",ROUND(VLOOKUP(D63,'SINAPI-SERVIÇOS'!A:D,4,FALSE)/(1+'SINAPI-SERVIÇOS'!$E$1),2),VLOOKUP(D63,'SINAPI-SERVIÇOS'!A:D,4,FALSE)),VLOOKUP(D63,'LABOR-SERVIÇOS'!A:D,4,FALSE)))/1.2764</f>
        <v>345.0720777185835</v>
      </c>
      <c r="J63" s="121">
        <f t="shared" si="5"/>
        <v>51.76</v>
      </c>
    </row>
    <row r="64" spans="1:10" s="414" customFormat="1">
      <c r="A64" s="346"/>
      <c r="B64" s="362"/>
      <c r="C64" s="363"/>
      <c r="D64" s="363"/>
      <c r="E64" s="364"/>
      <c r="F64" s="363"/>
      <c r="G64" s="364"/>
      <c r="H64" s="364"/>
      <c r="I64" s="364"/>
      <c r="J64" s="125"/>
    </row>
    <row r="65" spans="1:10" ht="25.5">
      <c r="A65" s="805" t="s">
        <v>7</v>
      </c>
      <c r="B65" s="806"/>
      <c r="C65" s="805" t="s">
        <v>8</v>
      </c>
      <c r="D65" s="806"/>
      <c r="E65" s="114" t="s">
        <v>9</v>
      </c>
      <c r="F65" s="94" t="s">
        <v>1</v>
      </c>
      <c r="G65" s="95"/>
      <c r="H65" s="96"/>
      <c r="I65" s="97"/>
      <c r="J65" s="98" t="s">
        <v>4071</v>
      </c>
    </row>
    <row r="66" spans="1:10" s="1" customFormat="1" ht="145.5" customHeight="1">
      <c r="A66" s="108" t="str">
        <f>CONCATENATE($M$1,"-")</f>
        <v>EST-</v>
      </c>
      <c r="B66" s="348">
        <f>COUNTIF(B$1:B64,"&gt;0")+1</f>
        <v>6</v>
      </c>
      <c r="C66" s="99" t="s">
        <v>4049</v>
      </c>
      <c r="D66" s="99">
        <v>200702</v>
      </c>
      <c r="E66" s="447" t="s">
        <v>5471</v>
      </c>
      <c r="F66" s="100" t="str">
        <f>IF(C66="LABOR",VLOOKUP(D66,'LABOR-SERVIÇOS'!A:F,6,FALSE),IF(C66="SINAPI",VLOOKUP(D66,'SINAPI-SERVIÇOS'!A:E,3,FALSE),"outro"))</f>
        <v>M2</v>
      </c>
      <c r="G66" s="101"/>
      <c r="H66" s="102"/>
      <c r="I66" s="103"/>
      <c r="J66" s="107" t="e">
        <f>((SUMIF(F68:F81,"MO",J68:J81)*(1+$G$3)+(SUM(J68:J81)-SUMIF(F68:F81,"MO",J68:J81)))*(1+$H$3))</f>
        <v>#REF!</v>
      </c>
    </row>
    <row r="67" spans="1:10">
      <c r="A67" s="112"/>
      <c r="B67" s="115" t="s">
        <v>0</v>
      </c>
      <c r="C67" s="104" t="s">
        <v>5</v>
      </c>
      <c r="D67" s="104" t="s">
        <v>6</v>
      </c>
      <c r="E67" s="104" t="s">
        <v>4050</v>
      </c>
      <c r="F67" s="104" t="s">
        <v>0</v>
      </c>
      <c r="G67" s="105" t="s">
        <v>1</v>
      </c>
      <c r="H67" s="105" t="s">
        <v>2</v>
      </c>
      <c r="I67" s="105" t="s">
        <v>3</v>
      </c>
      <c r="J67" s="104" t="s">
        <v>4</v>
      </c>
    </row>
    <row r="68" spans="1:10">
      <c r="A68" s="109"/>
      <c r="B68" s="99" t="s">
        <v>4185</v>
      </c>
      <c r="C68" s="116" t="s">
        <v>4049</v>
      </c>
      <c r="D68" s="117">
        <v>10121</v>
      </c>
      <c r="E68" s="358" t="str">
        <f>IF(B68="I",IF(C68="LABOR",VLOOKUP(D68,'LABOR-INSUMOS'!A:F,2,FALSE),IF(C68="SINAPI",VLOOKUP(D68,'SINAPI-INSUMOS'!A:E,2,FALSE),IF(C68="COTAÇÃO",VLOOKUP(D68,#REF!,2,FALSE)))),IF(C68="LABOR",VLOOKUP(D68,'LABOR-SERVIÇOS'!A:F,5,FALSE),IF(C68="SINAPI",VLOOKUP(D68,'SINAPI-SERVIÇOS'!A:E,2,FALSE),"outro")))</f>
        <v>FERREIRO</v>
      </c>
      <c r="F68" s="116" t="s">
        <v>20</v>
      </c>
      <c r="G68" s="117" t="str">
        <f>IF(B68="I",IF(C68="LABOR",VLOOKUP(D68,'LABOR-INSUMOS'!A:F,3,FALSE),IF(C68="SINAPI",VLOOKUP(D68,'SINAPI-INSUMOS'!A:E,3,FALSE),IF(C68="COTAÇÃO",VLOOKUP(D68,#REF!,3,FALSE)))),IF(C68="LABOR",VLOOKUP(D68,'LABOR-SERVIÇOS'!A:F,6,FALSE),IF(C68="SINAPI",VLOOKUP(D68,'SINAPI-SERVIÇOS'!A:E,3,FALSE),"outro")))</f>
        <v>H</v>
      </c>
      <c r="H68" s="120">
        <f>0.02*2</f>
        <v>0.04</v>
      </c>
      <c r="I68" s="464">
        <f>IF(B68="I",IF(F68="MO",IF(C68="LABOR",ROUND(VLOOKUP(D68,'LABOR-INSUMOS'!A:F,4,FALSE)/(1+'LABOR-INSUMOS'!$E$1),2),IF(C68="SINAPI",ROUND(VLOOKUP(D68,'SINAPI-INSUMOS'!A:E,5,FALSE)/(1+'SINAPI-INSUMOS'!$E$1),2),"outro")),IF(C68="LABOR",VLOOKUP(D68,'LABOR-INSUMOS'!A:F,4,FALSE),IF(C68="SINAPI",VLOOKUP(D68,'SINAPI-INSUMOS'!A:E,5,FALSE),IF(C68="COTAÇÃO",VLOOKUP(D68,#REF!,15,FALSE))))),IF(C68="SINAPI",IF(F68="MO",ROUND(VLOOKUP(D68,'SINAPI-SERVIÇOS'!A:D,4,FALSE)/(1+'SINAPI-SERVIÇOS'!$E$1),2),VLOOKUP(D68,'SINAPI-SERVIÇOS'!A:D,4,FALSE)),"outro"))</f>
        <v>5.12</v>
      </c>
      <c r="J68" s="121">
        <f t="shared" ref="J68:J81" si="6">ROUND(H68*I68,2)</f>
        <v>0.2</v>
      </c>
    </row>
    <row r="69" spans="1:10" s="414" customFormat="1">
      <c r="A69" s="345"/>
      <c r="B69" s="325" t="s">
        <v>4185</v>
      </c>
      <c r="C69" s="356" t="s">
        <v>4049</v>
      </c>
      <c r="D69" s="357">
        <v>10101</v>
      </c>
      <c r="E69" s="358" t="str">
        <f>IF(B69="I",IF(C69="LABOR",VLOOKUP(D69,'LABOR-INSUMOS'!A:F,2,FALSE),IF(C69="SINAPI",VLOOKUP(D69,'SINAPI-INSUMOS'!A:E,2,FALSE),IF(C69="COTAÇÃO",VLOOKUP(D69,#REF!,2,FALSE)))),IF(C69="LABOR",VLOOKUP(D69,'LABOR-SERVIÇOS'!A:F,5,FALSE),IF(C69="SINAPI",VLOOKUP(D69,'SINAPI-SERVIÇOS'!A:E,2,FALSE),"outro")))</f>
        <v>AJUDANTE</v>
      </c>
      <c r="F69" s="356" t="s">
        <v>20</v>
      </c>
      <c r="G69" s="357" t="str">
        <f>IF(B69="I",IF(C69="LABOR",VLOOKUP(D69,'LABOR-INSUMOS'!A:F,3,FALSE),IF(C69="SINAPI",VLOOKUP(D69,'SINAPI-INSUMOS'!A:E,3,FALSE),IF(C69="COTAÇÃO",VLOOKUP(D69,#REF!,3,FALSE)))),IF(C69="LABOR",VLOOKUP(D69,'LABOR-SERVIÇOS'!A:F,6,FALSE),IF(C69="SINAPI",VLOOKUP(D69,'SINAPI-SERVIÇOS'!A:E,3,FALSE),"outro")))</f>
        <v>H</v>
      </c>
      <c r="H69" s="126">
        <f>0.7836+0.08</f>
        <v>0.86359999999999992</v>
      </c>
      <c r="I69" s="464">
        <f>IF(B69="I",IF(F69="MO",IF(C69="LABOR",ROUND(VLOOKUP(D69,'LABOR-INSUMOS'!A:F,4,FALSE)/(1+'LABOR-INSUMOS'!$E$1),2),IF(C69="SINAPI",ROUND(VLOOKUP(D69,'SINAPI-INSUMOS'!A:E,5,FALSE)/(1+'SINAPI-INSUMOS'!$E$1),2),"outro")),IF(C69="LABOR",VLOOKUP(D69,'LABOR-INSUMOS'!A:F,4,FALSE),IF(C69="SINAPI",VLOOKUP(D69,'SINAPI-INSUMOS'!A:E,5,FALSE),IF(C69="COTAÇÃO",VLOOKUP(D69,#REF!,15,FALSE))))),IF(C69="SINAPI",IF(F69="MO",ROUND(VLOOKUP(D69,'SINAPI-SERVIÇOS'!A:D,4,FALSE)/(1+'SINAPI-SERVIÇOS'!$E$1),2),VLOOKUP(D69,'SINAPI-SERVIÇOS'!A:D,4,FALSE)),"outro"))</f>
        <v>4.3099999999999996</v>
      </c>
      <c r="J69" s="121">
        <f t="shared" si="6"/>
        <v>3.72</v>
      </c>
    </row>
    <row r="70" spans="1:10" s="414" customFormat="1">
      <c r="A70" s="345"/>
      <c r="B70" s="325" t="s">
        <v>4185</v>
      </c>
      <c r="C70" s="356" t="s">
        <v>4049</v>
      </c>
      <c r="D70" s="357">
        <v>10139</v>
      </c>
      <c r="E70" s="358" t="str">
        <f>IF(B70="I",IF(C70="LABOR",VLOOKUP(D70,'LABOR-INSUMOS'!A:F,2,FALSE),IF(C70="SINAPI",VLOOKUP(D70,'SINAPI-INSUMOS'!A:E,2,FALSE),IF(C70="COTAÇÃO",VLOOKUP(D70,#REF!,2,FALSE)))),IF(C70="LABOR",VLOOKUP(D70,'LABOR-SERVIÇOS'!A:F,5,FALSE),IF(C70="SINAPI",VLOOKUP(D70,'SINAPI-SERVIÇOS'!A:E,2,FALSE),"outro")))</f>
        <v>PEDREIRO</v>
      </c>
      <c r="F70" s="356" t="s">
        <v>20</v>
      </c>
      <c r="G70" s="357" t="str">
        <f>IF(B70="I",IF(C70="LABOR",VLOOKUP(D70,'LABOR-INSUMOS'!A:F,3,FALSE),IF(C70="SINAPI",VLOOKUP(D70,'SINAPI-INSUMOS'!A:E,3,FALSE),IF(C70="COTAÇÃO",VLOOKUP(D70,#REF!,3,FALSE)))),IF(C70="LABOR",VLOOKUP(D70,'LABOR-SERVIÇOS'!A:F,6,FALSE),IF(C70="SINAPI",VLOOKUP(D70,'SINAPI-SERVIÇOS'!A:E,3,FALSE),"outro")))</f>
        <v>H</v>
      </c>
      <c r="H70" s="120">
        <f>0.627-0.2</f>
        <v>0.42699999999999999</v>
      </c>
      <c r="I70" s="464">
        <f>IF(B70="I",IF(F70="MO",IF(C70="LABOR",ROUND(VLOOKUP(D70,'LABOR-INSUMOS'!A:F,4,FALSE)/(1+'LABOR-INSUMOS'!$E$1),2),IF(C70="SINAPI",ROUND(VLOOKUP(D70,'SINAPI-INSUMOS'!A:E,5,FALSE)/(1+'SINAPI-INSUMOS'!$E$1),2),"outro")),IF(C70="LABOR",VLOOKUP(D70,'LABOR-INSUMOS'!A:F,4,FALSE),IF(C70="SINAPI",VLOOKUP(D70,'SINAPI-INSUMOS'!A:E,5,FALSE),IF(C70="COTAÇÃO",VLOOKUP(D70,#REF!,15,FALSE))))),IF(C70="SINAPI",IF(F70="MO",ROUND(VLOOKUP(D70,'SINAPI-SERVIÇOS'!A:D,4,FALSE)/(1+'SINAPI-SERVIÇOS'!$E$1),2),VLOOKUP(D70,'SINAPI-SERVIÇOS'!A:D,4,FALSE)),"outro"))</f>
        <v>5.12</v>
      </c>
      <c r="J70" s="121">
        <f t="shared" si="6"/>
        <v>2.19</v>
      </c>
    </row>
    <row r="71" spans="1:10" s="414" customFormat="1">
      <c r="A71" s="345"/>
      <c r="B71" s="325" t="s">
        <v>4185</v>
      </c>
      <c r="C71" s="356" t="s">
        <v>4049</v>
      </c>
      <c r="D71" s="357">
        <v>10146</v>
      </c>
      <c r="E71" s="358" t="str">
        <f>IF(B71="I",IF(C71="LABOR",VLOOKUP(D71,'LABOR-INSUMOS'!A:F,2,FALSE),IF(C71="SINAPI",VLOOKUP(D71,'SINAPI-INSUMOS'!A:E,2,FALSE),IF(C71="COTAÇÃO",VLOOKUP(D71,#REF!,2,FALSE)))),IF(C71="LABOR",VLOOKUP(D71,'LABOR-SERVIÇOS'!A:F,5,FALSE),IF(C71="SINAPI",VLOOKUP(D71,'SINAPI-SERVIÇOS'!A:E,2,FALSE),"outro")))</f>
        <v>SERVENTE</v>
      </c>
      <c r="F71" s="356" t="s">
        <v>20</v>
      </c>
      <c r="G71" s="357" t="str">
        <f>IF(B71="I",IF(C71="LABOR",VLOOKUP(D71,'LABOR-INSUMOS'!A:F,3,FALSE),IF(C71="SINAPI",VLOOKUP(D71,'SINAPI-INSUMOS'!A:E,3,FALSE),IF(C71="COTAÇÃO",VLOOKUP(D71,#REF!,3,FALSE)))),IF(C71="LABOR",VLOOKUP(D71,'LABOR-SERVIÇOS'!A:F,6,FALSE),IF(C71="SINAPI",VLOOKUP(D71,'SINAPI-SERVIÇOS'!A:E,3,FALSE),"outro")))</f>
        <v>H</v>
      </c>
      <c r="H71" s="126">
        <f>2.113-0.6-0.175+0.3085</f>
        <v>1.6464999999999999</v>
      </c>
      <c r="I71" s="464">
        <f>IF(B71="I",IF(F71="MO",IF(C71="LABOR",ROUND(VLOOKUP(D71,'LABOR-INSUMOS'!A:F,4,FALSE)/(1+'LABOR-INSUMOS'!$E$1),2),IF(C71="SINAPI",ROUND(VLOOKUP(D71,'SINAPI-INSUMOS'!A:E,5,FALSE)/(1+'SINAPI-INSUMOS'!$E$1),2),"outro")),IF(C71="LABOR",VLOOKUP(D71,'LABOR-INSUMOS'!A:F,4,FALSE),IF(C71="SINAPI",VLOOKUP(D71,'SINAPI-INSUMOS'!A:E,5,FALSE),IF(C71="COTAÇÃO",VLOOKUP(D71,#REF!,15,FALSE))))),IF(C71="SINAPI",IF(F71="MO",ROUND(VLOOKUP(D71,'SINAPI-SERVIÇOS'!A:D,4,FALSE)/(1+'SINAPI-SERVIÇOS'!$E$1),2),VLOOKUP(D71,'SINAPI-SERVIÇOS'!A:D,4,FALSE)),"outro"))</f>
        <v>3.76</v>
      </c>
      <c r="J71" s="121">
        <f t="shared" si="6"/>
        <v>6.19</v>
      </c>
    </row>
    <row r="72" spans="1:10" s="414" customFormat="1" ht="30">
      <c r="A72" s="345"/>
      <c r="B72" s="325" t="s">
        <v>4185</v>
      </c>
      <c r="C72" s="356" t="s">
        <v>4083</v>
      </c>
      <c r="D72" s="357">
        <v>4011</v>
      </c>
      <c r="E72" s="358" t="str">
        <f>IF(B72="I",IF(C72="LABOR",VLOOKUP(D72,'LABOR-INSUMOS'!A:F,2,FALSE),IF(C72="SINAPI",VLOOKUP(D72,'SINAPI-INSUMOS'!A:E,2,FALSE),IF(C72="COTAÇÃO",VLOOKUP(D72,#REF!,2,FALSE)))),IF(C72="LABOR",VLOOKUP(D72,'LABOR-SERVIÇOS'!A:F,5,FALSE),IF(C72="SINAPI",VLOOKUP(D72,'SINAPI-SERVIÇOS'!A:E,2,FALSE),"outro")))</f>
        <v>GEOTEXTIL NAO TECIDO AGULHADO DE FILAMENTOS CONTINUOS 100% POLIESTER RT 10TIPO BIDIM OU EQUIV</v>
      </c>
      <c r="F72" s="356" t="s">
        <v>53</v>
      </c>
      <c r="G72" s="357" t="str">
        <f>IF(B72="I",IF(C72="LABOR",VLOOKUP(D72,'LABOR-INSUMOS'!A:F,3,FALSE),IF(C72="SINAPI",VLOOKUP(D72,'SINAPI-INSUMOS'!A:E,3,FALSE),IF(C72="COTAÇÃO",VLOOKUP(D72,#REF!,3,FALSE)))),IF(C72="LABOR",VLOOKUP(D72,'LABOR-SERVIÇOS'!A:F,6,FALSE),IF(C72="SINAPI",VLOOKUP(D72,'SINAPI-SERVIÇOS'!A:E,3,FALSE),"outro")))</f>
        <v>M2</v>
      </c>
      <c r="H72" s="120">
        <v>0.5</v>
      </c>
      <c r="I72" s="464">
        <f>IF(B72="I",IF(F72="MO",IF(C72="LABOR",ROUND(VLOOKUP(D72,'LABOR-INSUMOS'!A:F,4,FALSE)/(1+'LABOR-INSUMOS'!$E$1),2),IF(C72="SINAPI",ROUND(VLOOKUP(D72,'SINAPI-INSUMOS'!A:E,5,FALSE)/(1+'SINAPI-INSUMOS'!$E$1),2),"outro")),IF(C72="LABOR",VLOOKUP(D72,'LABOR-INSUMOS'!A:F,4,FALSE),IF(C72="SINAPI",VLOOKUP(D72,'SINAPI-INSUMOS'!A:E,5,FALSE),IF(C72="COTAÇÃO",VLOOKUP(D72,#REF!,15,FALSE))))),IF(C72="SINAPI",IF(F72="MO",ROUND(VLOOKUP(D72,'SINAPI-SERVIÇOS'!A:D,4,FALSE)/(1+'SINAPI-SERVIÇOS'!$E$1),2),VLOOKUP(D72,'SINAPI-SERVIÇOS'!A:D,4,FALSE)),"outro"))</f>
        <v>5.48</v>
      </c>
      <c r="J72" s="121">
        <f t="shared" si="6"/>
        <v>2.74</v>
      </c>
    </row>
    <row r="73" spans="1:10" s="414" customFormat="1" ht="45">
      <c r="A73" s="345"/>
      <c r="B73" s="325" t="s">
        <v>4185</v>
      </c>
      <c r="C73" s="356" t="s">
        <v>4083</v>
      </c>
      <c r="D73" s="357">
        <v>7156</v>
      </c>
      <c r="E73" s="358" t="str">
        <f>IF(B73="I",IF(C73="LABOR",VLOOKUP(D73,'LABOR-INSUMOS'!A:F,2,FALSE),IF(C73="SINAPI",VLOOKUP(D73,'SINAPI-INSUMOS'!A:E,2,FALSE),IF(C73="COTAÇÃO",VLOOKUP(D73,#REF!,2,FALSE)))),IF(C73="LABOR",VLOOKUP(D73,'LABOR-SERVIÇOS'!A:F,5,FALSE),IF(C73="SINAPI",VLOOKUP(D73,'SINAPI-SERVIÇOS'!A:E,2,FALSE),"outro")))</f>
        <v>TELA DE ACO SOLDADA NERVURADA, CA-60, Q-196, (3,11 KG/M2), DIAMETRO DO FIO = 5,0 MM,LARGURA = 2,45 M, ESPACAMENTO DA MALHA = 10 X 10 CM</v>
      </c>
      <c r="F73" s="356" t="s">
        <v>53</v>
      </c>
      <c r="G73" s="357" t="str">
        <f>IF(B73="I",IF(C73="LABOR",VLOOKUP(D73,'LABOR-INSUMOS'!A:F,3,FALSE),IF(C73="SINAPI",VLOOKUP(D73,'SINAPI-INSUMOS'!A:E,3,FALSE),IF(C73="COTAÇÃO",VLOOKUP(D73,#REF!,3,FALSE)))),IF(C73="LABOR",VLOOKUP(D73,'LABOR-SERVIÇOS'!A:F,6,FALSE),IF(C73="SINAPI",VLOOKUP(D73,'SINAPI-SERVIÇOS'!A:E,3,FALSE),"outro")))</f>
        <v>M2</v>
      </c>
      <c r="H73" s="120">
        <f>1.03*2</f>
        <v>2.06</v>
      </c>
      <c r="I73" s="464">
        <f>IF(B73="I",IF(F73="MO",IF(C73="LABOR",ROUND(VLOOKUP(D73,'LABOR-INSUMOS'!A:F,4,FALSE)/(1+'LABOR-INSUMOS'!$E$1),2),IF(C73="SINAPI",ROUND(VLOOKUP(D73,'SINAPI-INSUMOS'!A:E,5,FALSE)/(1+'SINAPI-INSUMOS'!$E$1),2),"outro")),IF(C73="LABOR",VLOOKUP(D73,'LABOR-INSUMOS'!A:F,4,FALSE),IF(C73="SINAPI",VLOOKUP(D73,'SINAPI-INSUMOS'!A:E,5,FALSE),IF(C73="COTAÇÃO",VLOOKUP(D73,#REF!,15,FALSE))))),IF(C73="SINAPI",IF(F73="MO",ROUND(VLOOKUP(D73,'SINAPI-SERVIÇOS'!A:D,4,FALSE)/(1+'SINAPI-SERVIÇOS'!$E$1),2),VLOOKUP(D73,'SINAPI-SERVIÇOS'!A:D,4,FALSE)),"outro"))</f>
        <v>16.170000000000002</v>
      </c>
      <c r="J73" s="121">
        <f t="shared" si="6"/>
        <v>33.31</v>
      </c>
    </row>
    <row r="74" spans="1:10" s="414" customFormat="1">
      <c r="A74" s="345"/>
      <c r="B74" s="325" t="s">
        <v>4185</v>
      </c>
      <c r="C74" s="356" t="s">
        <v>4049</v>
      </c>
      <c r="D74" s="357">
        <v>27010</v>
      </c>
      <c r="E74" s="358" t="str">
        <f>IF(B74="I",IF(C74="LABOR",VLOOKUP(D74,'LABOR-INSUMOS'!A:F,2,FALSE),IF(C74="SINAPI",VLOOKUP(D74,'SINAPI-INSUMOS'!A:E,2,FALSE),IF(C74="COTAÇÃO",VLOOKUP(D74,#REF!,2,FALSE)))),IF(C74="LABOR",VLOOKUP(D74,'LABOR-SERVIÇOS'!A:F,5,FALSE),IF(C74="SINAPI",VLOOKUP(D74,'SINAPI-SERVIÇOS'!A:E,2,FALSE),"outro")))</f>
        <v>ARAME RECOZIDO N.18 BWG</v>
      </c>
      <c r="F74" s="356" t="s">
        <v>53</v>
      </c>
      <c r="G74" s="357" t="str">
        <f>IF(B74="I",IF(C74="LABOR",VLOOKUP(D74,'LABOR-INSUMOS'!A:F,3,FALSE),IF(C74="SINAPI",VLOOKUP(D74,'SINAPI-INSUMOS'!A:E,3,FALSE),IF(C74="COTAÇÃO",VLOOKUP(D74,#REF!,3,FALSE)))),IF(C74="LABOR",VLOOKUP(D74,'LABOR-SERVIÇOS'!A:F,6,FALSE),IF(C74="SINAPI",VLOOKUP(D74,'SINAPI-SERVIÇOS'!A:E,3,FALSE),"outro")))</f>
        <v>KG</v>
      </c>
      <c r="H74" s="126">
        <f>0.01*2</f>
        <v>0.02</v>
      </c>
      <c r="I74" s="464">
        <f>IF(B74="I",IF(F74="MO",IF(C74="LABOR",ROUND(VLOOKUP(D74,'LABOR-INSUMOS'!A:F,4,FALSE)/(1+'LABOR-INSUMOS'!$E$1),2),IF(C74="SINAPI",ROUND(VLOOKUP(D74,'SINAPI-INSUMOS'!A:E,5,FALSE)/(1+'SINAPI-INSUMOS'!$E$1),2),"outro")),IF(C74="LABOR",VLOOKUP(D74,'LABOR-INSUMOS'!A:F,4,FALSE),IF(C74="SINAPI",VLOOKUP(D74,'SINAPI-INSUMOS'!A:E,5,FALSE),IF(C74="COTAÇÃO",VLOOKUP(D74,#REF!,15,FALSE))))),IF(C74="SINAPI",IF(F74="MO",ROUND(VLOOKUP(D74,'SINAPI-SERVIÇOS'!A:D,4,FALSE)/(1+'SINAPI-SERVIÇOS'!$E$1),2),VLOOKUP(D74,'SINAPI-SERVIÇOS'!A:D,4,FALSE)),"outro"))</f>
        <v>5.51</v>
      </c>
      <c r="J74" s="121">
        <f t="shared" si="6"/>
        <v>0.11</v>
      </c>
    </row>
    <row r="75" spans="1:10" s="414" customFormat="1">
      <c r="A75" s="345"/>
      <c r="B75" s="325" t="s">
        <v>4185</v>
      </c>
      <c r="C75" s="356" t="s">
        <v>4073</v>
      </c>
      <c r="D75" s="148" t="s">
        <v>5448</v>
      </c>
      <c r="E75" s="358" t="e">
        <f>IF(B75="I",IF(C75="LABOR",VLOOKUP(D75,'LABOR-INSUMOS'!A:F,2,FALSE),IF(C75="SINAPI",VLOOKUP(D75,'SINAPI-INSUMOS'!A:E,2,FALSE),IF(C75="COTAÇÃO",VLOOKUP(D75,#REF!,2,FALSE)))),IF(C75="LABOR",VLOOKUP(D75,'LABOR-SERVIÇOS'!A:F,5,FALSE),IF(C75="SINAPI",VLOOKUP(D75,'SINAPI-SERVIÇOS'!A:E,2,FALSE),"outro")))</f>
        <v>#REF!</v>
      </c>
      <c r="F75" s="356" t="s">
        <v>53</v>
      </c>
      <c r="G75" s="357" t="e">
        <f>IF(B75="I",IF(C75="LABOR",VLOOKUP(D75,'LABOR-INSUMOS'!A:F,3,FALSE),IF(C75="SINAPI",VLOOKUP(D75,'SINAPI-INSUMOS'!A:E,3,FALSE),IF(C75="COTAÇÃO",VLOOKUP(D75,#REF!,3,FALSE)))),IF(C75="LABOR",VLOOKUP(D75,'LABOR-SERVIÇOS'!A:F,6,FALSE),IF(C75="SINAPI",VLOOKUP(D75,'SINAPI-SERVIÇOS'!A:E,3,FALSE),"outro")))</f>
        <v>#REF!</v>
      </c>
      <c r="H75" s="120">
        <f>(303/18)/510</f>
        <v>3.3006535947712419E-2</v>
      </c>
      <c r="I75" s="464" t="e">
        <f>IF(B75="I",IF(F75="MO",IF(C75="LABOR",ROUND(VLOOKUP(D75,'LABOR-INSUMOS'!A:F,4,FALSE)/(1+'LABOR-INSUMOS'!$E$1),2),IF(C75="SINAPI",ROUND(VLOOKUP(D75,'SINAPI-INSUMOS'!A:E,5,FALSE)/(1+'SINAPI-INSUMOS'!$E$1),2),"outro")),IF(C75="LABOR",VLOOKUP(D75,'LABOR-INSUMOS'!A:F,4,FALSE),IF(C75="SINAPI",VLOOKUP(D75,'SINAPI-INSUMOS'!A:E,5,FALSE),IF(C75="COTAÇÃO",VLOOKUP(D75,#REF!,15,FALSE))))),IF(C75="SINAPI",IF(F75="MO",ROUND(VLOOKUP(D75,'SINAPI-SERVIÇOS'!A:D,4,FALSE)/(1+'SINAPI-SERVIÇOS'!$E$1),2),VLOOKUP(D75,'SINAPI-SERVIÇOS'!A:D,4,FALSE)),"outro"))/5</f>
        <v>#REF!</v>
      </c>
      <c r="J75" s="121" t="e">
        <f t="shared" si="6"/>
        <v>#REF!</v>
      </c>
    </row>
    <row r="76" spans="1:10" s="414" customFormat="1">
      <c r="A76" s="345"/>
      <c r="B76" s="325" t="s">
        <v>4185</v>
      </c>
      <c r="C76" s="356" t="s">
        <v>4073</v>
      </c>
      <c r="D76" s="148" t="s">
        <v>5449</v>
      </c>
      <c r="E76" s="358" t="e">
        <f>IF(B76="I",IF(C76="LABOR",VLOOKUP(D76,'LABOR-INSUMOS'!A:F,2,FALSE),IF(C76="SINAPI",VLOOKUP(D76,'SINAPI-INSUMOS'!A:E,2,FALSE),IF(C76="COTAÇÃO",VLOOKUP(D76,#REF!,2,FALSE)))),IF(C76="LABOR",VLOOKUP(D76,'LABOR-SERVIÇOS'!A:F,5,FALSE),IF(C76="SINAPI",VLOOKUP(D76,'SINAPI-SERVIÇOS'!A:E,2,FALSE),"outro")))</f>
        <v>#REF!</v>
      </c>
      <c r="F76" s="356" t="s">
        <v>53</v>
      </c>
      <c r="G76" s="357" t="e">
        <f>IF(B76="I",IF(C76="LABOR",VLOOKUP(D76,'LABOR-INSUMOS'!A:F,3,FALSE),IF(C76="SINAPI",VLOOKUP(D76,'SINAPI-INSUMOS'!A:E,3,FALSE),IF(C76="COTAÇÃO",VLOOKUP(D76,#REF!,3,FALSE)))),IF(C76="LABOR",VLOOKUP(D76,'LABOR-SERVIÇOS'!A:F,6,FALSE),IF(C76="SINAPI",VLOOKUP(D76,'SINAPI-SERVIÇOS'!A:E,3,FALSE),"outro")))</f>
        <v>#REF!</v>
      </c>
      <c r="H76" s="126">
        <f>(303/510)</f>
        <v>0.59411764705882353</v>
      </c>
      <c r="I76" s="464" t="e">
        <f>IF(B76="I",IF(F76="MO",IF(C76="LABOR",ROUND(VLOOKUP(D76,'LABOR-INSUMOS'!A:F,4,FALSE)/(1+'LABOR-INSUMOS'!$E$1),2),IF(C76="SINAPI",ROUND(VLOOKUP(D76,'SINAPI-INSUMOS'!A:E,5,FALSE)/(1+'SINAPI-INSUMOS'!$E$1),2),"outro")),IF(C76="LABOR",VLOOKUP(D76,'LABOR-INSUMOS'!A:F,4,FALSE),IF(C76="SINAPI",VLOOKUP(D76,'SINAPI-INSUMOS'!A:E,5,FALSE),IF(C76="COTAÇÃO",VLOOKUP(D76,#REF!,15,FALSE))))),IF(C76="SINAPI",IF(F76="MO",ROUND(VLOOKUP(D76,'SINAPI-SERVIÇOS'!A:D,4,FALSE)/(1+'SINAPI-SERVIÇOS'!$E$1),2),VLOOKUP(D76,'SINAPI-SERVIÇOS'!A:D,4,FALSE)),"outro"))</f>
        <v>#REF!</v>
      </c>
      <c r="J76" s="121" t="e">
        <f t="shared" si="6"/>
        <v>#REF!</v>
      </c>
    </row>
    <row r="77" spans="1:10" s="414" customFormat="1">
      <c r="A77" s="345"/>
      <c r="B77" s="325" t="s">
        <v>4185</v>
      </c>
      <c r="C77" s="356" t="s">
        <v>4083</v>
      </c>
      <c r="D77" s="357">
        <v>11615</v>
      </c>
      <c r="E77" s="358" t="str">
        <f>IF(B77="I",IF(C77="LABOR",VLOOKUP(D77,'LABOR-INSUMOS'!A:F,2,FALSE),IF(C77="SINAPI",VLOOKUP(D77,'SINAPI-INSUMOS'!A:E,2,FALSE),IF(C77="COTAÇÃO",VLOOKUP(D77,#REF!,2,FALSE)))),IF(C77="LABOR",VLOOKUP(D77,'LABOR-SERVIÇOS'!A:F,5,FALSE),IF(C77="SINAPI",VLOOKUP(D77,'SINAPI-SERVIÇOS'!A:E,2,FALSE),"outro")))</f>
        <v>ISOPOR E = 1CM - PLACA 100X50CM P/ JUNTA DILATACAO</v>
      </c>
      <c r="F77" s="356" t="s">
        <v>53</v>
      </c>
      <c r="G77" s="357" t="str">
        <f>IF(B77="I",IF(C77="LABOR",VLOOKUP(D77,'LABOR-INSUMOS'!A:F,3,FALSE),IF(C77="SINAPI",VLOOKUP(D77,'SINAPI-INSUMOS'!A:E,3,FALSE),IF(C77="COTAÇÃO",VLOOKUP(D77,#REF!,3,FALSE)))),IF(C77="LABOR",VLOOKUP(D77,'LABOR-SERVIÇOS'!A:F,6,FALSE),IF(C77="SINAPI",VLOOKUP(D77,'SINAPI-SERVIÇOS'!A:E,3,FALSE),"outro")))</f>
        <v>M2</v>
      </c>
      <c r="H77" s="120">
        <f>((94*0.15)/510)</f>
        <v>2.764705882352941E-2</v>
      </c>
      <c r="I77" s="464">
        <f>IF(B77="I",IF(F77="MO",IF(C77="LABOR",ROUND(VLOOKUP(D77,'LABOR-INSUMOS'!A:F,4,FALSE)/(1+'LABOR-INSUMOS'!$E$1),2),IF(C77="SINAPI",ROUND(VLOOKUP(D77,'SINAPI-INSUMOS'!A:E,5,FALSE)/(1+'SINAPI-INSUMOS'!$E$1),2),"outro")),IF(C77="LABOR",VLOOKUP(D77,'LABOR-INSUMOS'!A:F,4,FALSE),IF(C77="SINAPI",VLOOKUP(D77,'SINAPI-INSUMOS'!A:E,5,FALSE),IF(C77="COTAÇÃO",VLOOKUP(D77,#REF!,15,FALSE))))),IF(C77="SINAPI",IF(F77="MO",ROUND(VLOOKUP(D77,'SINAPI-SERVIÇOS'!A:D,4,FALSE)/(1+'SINAPI-SERVIÇOS'!$E$1),2),VLOOKUP(D77,'SINAPI-SERVIÇOS'!A:D,4,FALSE)),"outro"))</f>
        <v>1.43</v>
      </c>
      <c r="J77" s="121">
        <f t="shared" si="6"/>
        <v>0.04</v>
      </c>
    </row>
    <row r="78" spans="1:10" s="414" customFormat="1">
      <c r="A78" s="345"/>
      <c r="B78" s="325" t="s">
        <v>4185</v>
      </c>
      <c r="C78" s="356" t="s">
        <v>4073</v>
      </c>
      <c r="D78" s="148" t="s">
        <v>5450</v>
      </c>
      <c r="E78" s="358" t="e">
        <f>IF(B78="I",IF(C78="LABOR",VLOOKUP(D78,'LABOR-INSUMOS'!A:F,2,FALSE),IF(C78="SINAPI",VLOOKUP(D78,'SINAPI-INSUMOS'!A:E,2,FALSE),IF(C78="COTAÇÃO",VLOOKUP(D78,#REF!,2,FALSE)))),IF(C78="LABOR",VLOOKUP(D78,'LABOR-SERVIÇOS'!A:F,5,FALSE),IF(C78="SINAPI",VLOOKUP(D78,'SINAPI-SERVIÇOS'!A:E,2,FALSE),"outro")))</f>
        <v>#REF!</v>
      </c>
      <c r="F78" s="356" t="s">
        <v>53</v>
      </c>
      <c r="G78" s="357" t="e">
        <f>IF(B78="I",IF(C78="LABOR",VLOOKUP(D78,'LABOR-INSUMOS'!A:F,3,FALSE),IF(C78="SINAPI",VLOOKUP(D78,'SINAPI-INSUMOS'!A:E,3,FALSE),IF(C78="COTAÇÃO",VLOOKUP(D78,#REF!,3,FALSE)))),IF(C78="LABOR",VLOOKUP(D78,'LABOR-SERVIÇOS'!A:F,6,FALSE),IF(C78="SINAPI",VLOOKUP(D78,'SINAPI-SERVIÇOS'!A:E,3,FALSE),"outro")))</f>
        <v>#REF!</v>
      </c>
      <c r="H78" s="126">
        <f>((94/6.4)/510)</f>
        <v>2.8799019607843136E-2</v>
      </c>
      <c r="I78" s="464" t="e">
        <f>IF(B78="I",IF(F78="MO",IF(C78="LABOR",ROUND(VLOOKUP(D78,'LABOR-INSUMOS'!A:F,4,FALSE)/(1+'LABOR-INSUMOS'!$E$1),2),IF(C78="SINAPI",ROUND(VLOOKUP(D78,'SINAPI-INSUMOS'!A:E,5,FALSE)/(1+'SINAPI-INSUMOS'!$E$1),2),"outro")),IF(C78="LABOR",VLOOKUP(D78,'LABOR-INSUMOS'!A:F,4,FALSE),IF(C78="SINAPI",VLOOKUP(D78,'SINAPI-INSUMOS'!A:E,5,FALSE),IF(C78="COTAÇÃO",VLOOKUP(D78,#REF!,15,FALSE))))),IF(C78="SINAPI",IF(F78="MO",ROUND(VLOOKUP(D78,'SINAPI-SERVIÇOS'!A:D,4,FALSE)/(1+'SINAPI-SERVIÇOS'!$E$1),2),VLOOKUP(D78,'SINAPI-SERVIÇOS'!A:D,4,FALSE)),"outro"))/5</f>
        <v>#REF!</v>
      </c>
      <c r="J78" s="121" t="e">
        <f t="shared" si="6"/>
        <v>#REF!</v>
      </c>
    </row>
    <row r="79" spans="1:10" s="414" customFormat="1">
      <c r="A79" s="345"/>
      <c r="B79" s="325" t="s">
        <v>4185</v>
      </c>
      <c r="C79" s="356" t="s">
        <v>4049</v>
      </c>
      <c r="D79" s="357">
        <v>950101</v>
      </c>
      <c r="E79" s="358" t="str">
        <f>IF(B79="I",IF(C79="LABOR",VLOOKUP(D79,'LABOR-INSUMOS'!A:F,2,FALSE),IF(C79="SINAPI",VLOOKUP(D79,'SINAPI-INSUMOS'!A:E,2,FALSE),IF(C79="COTAÇÃO",VLOOKUP(D79,#REF!,2,FALSE)))),IF(C79="LABOR",VLOOKUP(D79,'LABOR-SERVIÇOS'!A:F,5,FALSE),IF(C79="SINAPI",VLOOKUP(D79,'SINAPI-SERVIÇOS'!A:E,2,FALSE),"outro")))</f>
        <v>MAQUINA ELETRICA P/ POLIMENTO PISO - SINAPI 10764</v>
      </c>
      <c r="F79" s="356" t="s">
        <v>53</v>
      </c>
      <c r="G79" s="357" t="str">
        <f>IF(B79="I",IF(C79="LABOR",VLOOKUP(D79,'LABOR-INSUMOS'!A:F,3,FALSE),IF(C79="SINAPI",VLOOKUP(D79,'SINAPI-INSUMOS'!A:E,3,FALSE),IF(C79="COTAÇÃO",VLOOKUP(D79,#REF!,3,FALSE)))),IF(C79="LABOR",VLOOKUP(D79,'LABOR-SERVIÇOS'!A:F,6,FALSE),IF(C79="SINAPI",VLOOKUP(D79,'SINAPI-SERVIÇOS'!A:E,3,FALSE),"outro")))</f>
        <v>H</v>
      </c>
      <c r="H79" s="120">
        <v>0.8</v>
      </c>
      <c r="I79" s="464">
        <f>IF(B79="I",IF(F79="MO",IF(C79="LABOR",ROUND(VLOOKUP(D79,'LABOR-INSUMOS'!A:F,4,FALSE)/(1+'LABOR-INSUMOS'!$E$1),2),IF(C79="SINAPI",ROUND(VLOOKUP(D79,'SINAPI-INSUMOS'!A:E,5,FALSE)/(1+'SINAPI-INSUMOS'!$E$1),2),"outro")),IF(C79="LABOR",VLOOKUP(D79,'LABOR-INSUMOS'!A:F,4,FALSE),IF(C79="SINAPI",VLOOKUP(D79,'SINAPI-INSUMOS'!A:E,5,FALSE),IF(C79="COTAÇÃO",VLOOKUP(D79,#REF!,15,FALSE))))),IF(C79="SINAPI",IF(F79="MO",ROUND(VLOOKUP(D79,'SINAPI-SERVIÇOS'!A:D,4,FALSE)/(1+'SINAPI-SERVIÇOS'!$E$1),2),VLOOKUP(D79,'SINAPI-SERVIÇOS'!A:D,4,FALSE)),"outro"))</f>
        <v>3.62</v>
      </c>
      <c r="J79" s="121">
        <f t="shared" si="6"/>
        <v>2.9</v>
      </c>
    </row>
    <row r="80" spans="1:10" s="414" customFormat="1">
      <c r="A80" s="345"/>
      <c r="B80" s="325" t="s">
        <v>4185</v>
      </c>
      <c r="C80" s="356" t="s">
        <v>4049</v>
      </c>
      <c r="D80" s="357">
        <v>950102</v>
      </c>
      <c r="E80" s="358" t="str">
        <f>IF(B80="I",IF(C80="LABOR",VLOOKUP(D80,'LABOR-INSUMOS'!A:F,2,FALSE),IF(C80="SINAPI",VLOOKUP(D80,'SINAPI-INSUMOS'!A:E,2,FALSE),IF(C80="COTAÇÃO",VLOOKUP(D80,#REF!,2,FALSE)))),IF(C80="LABOR",VLOOKUP(D80,'LABOR-SERVIÇOS'!A:F,5,FALSE),IF(C80="SINAPI",VLOOKUP(D80,'SINAPI-SERVIÇOS'!A:E,2,FALSE),"outro")))</f>
        <v>MAQ. CORTAR ASFALTO/CONCRETO CLIPPER - SINAPI 4035</v>
      </c>
      <c r="F80" s="356" t="s">
        <v>53</v>
      </c>
      <c r="G80" s="357" t="str">
        <f>IF(B80="I",IF(C80="LABOR",VLOOKUP(D80,'LABOR-INSUMOS'!A:F,3,FALSE),IF(C80="SINAPI",VLOOKUP(D80,'SINAPI-INSUMOS'!A:E,3,FALSE),IF(C80="COTAÇÃO",VLOOKUP(D80,#REF!,3,FALSE)))),IF(C80="LABOR",VLOOKUP(D80,'LABOR-SERVIÇOS'!A:F,6,FALSE),IF(C80="SINAPI",VLOOKUP(D80,'SINAPI-SERVIÇOS'!A:E,3,FALSE),"outro")))</f>
        <v>H</v>
      </c>
      <c r="H80" s="126">
        <v>0.5</v>
      </c>
      <c r="I80" s="464">
        <f>IF(B80="I",IF(F80="MO",IF(C80="LABOR",ROUND(VLOOKUP(D80,'LABOR-INSUMOS'!A:F,4,FALSE)/(1+'LABOR-INSUMOS'!$E$1),2),IF(C80="SINAPI",ROUND(VLOOKUP(D80,'SINAPI-INSUMOS'!A:E,5,FALSE)/(1+'SINAPI-INSUMOS'!$E$1),2),"outro")),IF(C80="LABOR",VLOOKUP(D80,'LABOR-INSUMOS'!A:F,4,FALSE),IF(C80="SINAPI",VLOOKUP(D80,'SINAPI-INSUMOS'!A:E,5,FALSE),IF(C80="COTAÇÃO",VLOOKUP(D80,#REF!,15,FALSE))))),IF(C80="SINAPI",IF(F80="MO",ROUND(VLOOKUP(D80,'SINAPI-SERVIÇOS'!A:D,4,FALSE)/(1+'SINAPI-SERVIÇOS'!$E$1),2),VLOOKUP(D80,'SINAPI-SERVIÇOS'!A:D,4,FALSE)),"outro"))</f>
        <v>2.7</v>
      </c>
      <c r="J80" s="121">
        <f t="shared" si="6"/>
        <v>1.35</v>
      </c>
    </row>
    <row r="81" spans="1:22" s="414" customFormat="1" ht="45">
      <c r="A81" s="345"/>
      <c r="B81" s="325" t="s">
        <v>4184</v>
      </c>
      <c r="C81" s="356" t="s">
        <v>4049</v>
      </c>
      <c r="D81" s="357">
        <v>40253</v>
      </c>
      <c r="E81" s="358" t="str">
        <f>IF(B81="I",IF(C81="LABOR",VLOOKUP(D81,'LABOR-INSUMOS'!A:F,2,FALSE),IF(C81="SINAPI",VLOOKUP(D81,'SINAPI-INSUMOS'!A:E,2,FALSE),IF(C81="COTAÇÃO",VLOOKUP(D81,#REF!,2,FALSE)))),IF(C81="LABOR",VLOOKUP(D81,'LABOR-SERVIÇOS'!A:F,5,FALSE),IF(C81="SINAPI",VLOOKUP(D81,'SINAPI-SERVIÇOS'!A:E,2,FALSE),"outro")))</f>
        <v>FORNECIMENTO E APLICAÇÃO DE CONCRETO USINADO FCK=30 MPA - CONSIDERANDO LANÇAMENTO MANUAL PARA INFRA-ESTRUTURA (5% DE PERDAS JÁ INCLUÍDO NO CUSTO)</v>
      </c>
      <c r="F81" s="356" t="s">
        <v>53</v>
      </c>
      <c r="G81" s="357" t="str">
        <f>IF(B81="I",IF(C81="LABOR",VLOOKUP(D81,'LABOR-INSUMOS'!A:F,3,FALSE),IF(C81="SINAPI",VLOOKUP(D81,'SINAPI-INSUMOS'!A:E,3,FALSE),IF(C81="COTAÇÃO",VLOOKUP(D81,#REF!,3,FALSE)))),IF(C81="LABOR",VLOOKUP(D81,'LABOR-SERVIÇOS'!A:F,6,FALSE),IF(C81="SINAPI",VLOOKUP(D81,'SINAPI-SERVIÇOS'!A:E,3,FALSE),"outro")))</f>
        <v>M3</v>
      </c>
      <c r="H81" s="120">
        <f>(1*1*0.15)</f>
        <v>0.15</v>
      </c>
      <c r="I81" s="121">
        <f>IF(B81="I",IF(F81="MO",IF(C81="LABOR",ROUND(VLOOKUP(D81,'LABOR-INSUMOS'!A:F,4,FALSE)/(1+'LABOR-INSUMOS'!$E$1),2),IF(C81="SINAPI",ROUND(VLOOKUP(D81,'SINAPI-INSUMOS'!A:E,5,FALSE)/(1+'SINAPI-INSUMOS'!$E$1),2),VLOOKUP(D81,'LABOR-SERVIÇOS'!A:F,4,FALSE))),IF(C81="LABOR",VLOOKUP(D81,'LABOR-INSUMOS'!A:F,4,FALSE),IF(C81="SINAPI",VLOOKUP(D81,'SINAPI-INSUMOS'!A:E,5,FALSE),IF(C81="COTAÇÃO",VLOOKUP(D81,#REF!,14,FALSE))))),IF(C81="SINAPI",IF(F81="MO",ROUND(VLOOKUP(D81,'SINAPI-SERVIÇOS'!A:D,4,FALSE)/(1+'SINAPI-SERVIÇOS'!$E$1),2),VLOOKUP(D81,'SINAPI-SERVIÇOS'!A:D,4,FALSE)),VLOOKUP(D81,'LABOR-SERVIÇOS'!A:D,4,FALSE)))/1.2764</f>
        <v>345.0720777185835</v>
      </c>
      <c r="J81" s="121">
        <f t="shared" si="6"/>
        <v>51.76</v>
      </c>
    </row>
    <row r="82" spans="1:22">
      <c r="A82" s="110"/>
      <c r="B82" s="122"/>
      <c r="C82" s="123"/>
      <c r="D82" s="123"/>
      <c r="E82" s="124"/>
      <c r="F82" s="123"/>
      <c r="G82" s="124"/>
      <c r="H82" s="124"/>
      <c r="I82" s="124"/>
      <c r="J82" s="125"/>
    </row>
    <row r="83" spans="1:22" s="500" customFormat="1" ht="25.5">
      <c r="A83" s="805" t="s">
        <v>7</v>
      </c>
      <c r="B83" s="806"/>
      <c r="C83" s="805" t="s">
        <v>8</v>
      </c>
      <c r="D83" s="806"/>
      <c r="E83" s="498" t="s">
        <v>9</v>
      </c>
      <c r="F83" s="499" t="s">
        <v>1</v>
      </c>
      <c r="G83" s="468"/>
      <c r="H83" s="469"/>
      <c r="I83" s="470"/>
      <c r="J83" s="471" t="s">
        <v>4071</v>
      </c>
    </row>
    <row r="84" spans="1:22" s="501" customFormat="1" ht="30">
      <c r="A84" s="480" t="str">
        <f>CONCATENATE($M$1,"-")</f>
        <v>EST-</v>
      </c>
      <c r="B84" s="483">
        <f>COUNTIF(B$1:B74,"&gt;0")+1</f>
        <v>7</v>
      </c>
      <c r="C84" s="472" t="s">
        <v>4049</v>
      </c>
      <c r="D84" s="472">
        <v>40602</v>
      </c>
      <c r="E84" s="446" t="s">
        <v>10200</v>
      </c>
      <c r="F84" s="473" t="s">
        <v>82</v>
      </c>
      <c r="G84" s="474"/>
      <c r="H84" s="475"/>
      <c r="I84" s="476"/>
      <c r="J84" s="479">
        <f>((SUMIF(F86:F98,"MO",J86:J98)*(1+$G$3)+(SUM(J86:J98)-SUMIF(F86:F98,"MO",J86:J98)))*(1+$H$3))</f>
        <v>136.7351822128</v>
      </c>
      <c r="N84" s="814"/>
      <c r="O84" s="814"/>
      <c r="P84" s="814"/>
      <c r="Q84" s="814"/>
      <c r="R84" s="814"/>
      <c r="S84" s="814"/>
      <c r="T84" s="814"/>
      <c r="U84" s="814"/>
      <c r="V84" s="814"/>
    </row>
    <row r="85" spans="1:22" s="500" customFormat="1">
      <c r="A85" s="484"/>
      <c r="B85" s="485" t="s">
        <v>0</v>
      </c>
      <c r="C85" s="477" t="s">
        <v>5</v>
      </c>
      <c r="D85" s="477" t="s">
        <v>6</v>
      </c>
      <c r="E85" s="477" t="s">
        <v>4050</v>
      </c>
      <c r="F85" s="477" t="s">
        <v>0</v>
      </c>
      <c r="G85" s="478" t="s">
        <v>1</v>
      </c>
      <c r="H85" s="478" t="s">
        <v>2</v>
      </c>
      <c r="I85" s="478" t="s">
        <v>3</v>
      </c>
      <c r="J85" s="477" t="s">
        <v>4</v>
      </c>
    </row>
    <row r="86" spans="1:22" s="500" customFormat="1">
      <c r="A86" s="481"/>
      <c r="B86" s="472" t="s">
        <v>4185</v>
      </c>
      <c r="C86" s="459" t="s">
        <v>4049</v>
      </c>
      <c r="D86" s="460">
        <v>10139</v>
      </c>
      <c r="E86" s="445" t="str">
        <f>IF(B86="I",IF(C86="LABOR",VLOOKUP(D86,'LABOR-INSUMOS'!A:F,2,FALSE),IF(C86="SINAPI",VLOOKUP(D86,'SINAPI-INSUMOS'!A:E,2,FALSE),IF(C86="COTAÇÃO",VLOOKUP(D86,#REF!,2,FALSE)))),IF(C86="LABOR",VLOOKUP(D86,'LABOR-SERVIÇOS'!A:F,5,FALSE),IF(C86="SINAPI",VLOOKUP(D86,'SINAPI-SERVIÇOS'!A:E,2,FALSE),"outro")))</f>
        <v>PEDREIRO</v>
      </c>
      <c r="F86" s="459" t="s">
        <v>20</v>
      </c>
      <c r="G86" s="460" t="str">
        <f>IF(B86="I",IF(C86="LABOR",VLOOKUP(D86,'LABOR-INSUMOS'!A:F,3,FALSE),IF(C86="SINAPI",VLOOKUP(D86,'SINAPI-INSUMOS'!A:E,3,FALSE),IF(C86="COTAÇÃO",VLOOKUP(D86,#REF!,3,FALSE)))),IF(C86="LABOR",VLOOKUP(D86,'LABOR-SERVIÇOS'!A:F,6,FALSE),IF(C86="SINAPI",VLOOKUP(D86,'SINAPI-SERVIÇOS'!A:E,3,FALSE),"outro")))</f>
        <v>H</v>
      </c>
      <c r="H86" s="463">
        <v>0.57999999999999996</v>
      </c>
      <c r="I86" s="464">
        <f>IF(B86="I",IF(F86="MO",IF(C86="LABOR",ROUND(VLOOKUP(D86,'LABOR-INSUMOS'!A:F,4,FALSE)/(1+'LABOR-INSUMOS'!$E$1),2),IF(C86="SINAPI",ROUND(VLOOKUP(D86,'SINAPI-INSUMOS'!A:E,5,FALSE)/(1+'SINAPI-INSUMOS'!$E$1),2),"outro")),IF(C86="LABOR",VLOOKUP(D86,'LABOR-INSUMOS'!A:F,4,FALSE),IF(C86="SINAPI",VLOOKUP(D86,'SINAPI-INSUMOS'!A:E,5,FALSE),IF(C86="COTAÇÃO",VLOOKUP(D86,#REF!,15,FALSE))))),IF(C86="SINAPI",IF(F86="MO",ROUND(VLOOKUP(D86,'SINAPI-SERVIÇOS'!A:D,4,FALSE)/(1+'SINAPI-SERVIÇOS'!$E$1),2),VLOOKUP(D86,'SINAPI-SERVIÇOS'!A:D,4,FALSE)),"outro"))</f>
        <v>5.12</v>
      </c>
      <c r="J86" s="464">
        <f t="shared" ref="J86:J98" si="7">ROUND(H86*I86,2)</f>
        <v>2.97</v>
      </c>
    </row>
    <row r="87" spans="1:22" s="500" customFormat="1">
      <c r="A87" s="481"/>
      <c r="B87" s="472" t="s">
        <v>4185</v>
      </c>
      <c r="C87" s="459" t="s">
        <v>4049</v>
      </c>
      <c r="D87" s="460">
        <v>10146</v>
      </c>
      <c r="E87" s="445" t="str">
        <f>IF(B87="I",IF(C87="LABOR",VLOOKUP(D87,'LABOR-INSUMOS'!A:F,2,FALSE),IF(C87="SINAPI",VLOOKUP(D87,'SINAPI-INSUMOS'!A:E,2,FALSE),IF(C87="COTAÇÃO",VLOOKUP(D87,#REF!,2,FALSE)))),IF(C87="LABOR",VLOOKUP(D87,'LABOR-SERVIÇOS'!A:F,5,FALSE),IF(C87="SINAPI",VLOOKUP(D87,'SINAPI-SERVIÇOS'!A:E,2,FALSE),"outro")))</f>
        <v>SERVENTE</v>
      </c>
      <c r="F87" s="459" t="s">
        <v>20</v>
      </c>
      <c r="G87" s="460" t="str">
        <f>IF(B87="I",IF(C87="LABOR",VLOOKUP(D87,'LABOR-INSUMOS'!A:F,3,FALSE),IF(C87="SINAPI",VLOOKUP(D87,'SINAPI-INSUMOS'!A:E,3,FALSE),IF(C87="COTAÇÃO",VLOOKUP(D87,#REF!,3,FALSE)))),IF(C87="LABOR",VLOOKUP(D87,'LABOR-SERVIÇOS'!A:F,6,FALSE),IF(C87="SINAPI",VLOOKUP(D87,'SINAPI-SERVIÇOS'!A:E,3,FALSE),"outro")))</f>
        <v>H</v>
      </c>
      <c r="H87" s="463">
        <v>1.3279999999999998</v>
      </c>
      <c r="I87" s="464">
        <f>IF(B87="I",IF(F87="MO",IF(C87="LABOR",ROUND(VLOOKUP(D87,'LABOR-INSUMOS'!A:F,4,FALSE)/(1+'LABOR-INSUMOS'!$E$1),2),IF(C87="SINAPI",ROUND(VLOOKUP(D87,'SINAPI-INSUMOS'!A:E,5,FALSE)/(1+'SINAPI-INSUMOS'!$E$1),2),"outro")),IF(C87="LABOR",VLOOKUP(D87,'LABOR-INSUMOS'!A:F,4,FALSE),IF(C87="SINAPI",VLOOKUP(D87,'SINAPI-INSUMOS'!A:E,5,FALSE),IF(C87="COTAÇÃO",VLOOKUP(D87,#REF!,15,FALSE))))),IF(C87="SINAPI",IF(F87="MO",ROUND(VLOOKUP(D87,'SINAPI-SERVIÇOS'!A:D,4,FALSE)/(1+'SINAPI-SERVIÇOS'!$E$1),2),VLOOKUP(D87,'SINAPI-SERVIÇOS'!A:D,4,FALSE)),"outro"))</f>
        <v>3.76</v>
      </c>
      <c r="J87" s="464">
        <f t="shared" si="7"/>
        <v>4.99</v>
      </c>
    </row>
    <row r="88" spans="1:22" s="500" customFormat="1">
      <c r="A88" s="481"/>
      <c r="B88" s="472" t="s">
        <v>4185</v>
      </c>
      <c r="C88" s="459" t="s">
        <v>4049</v>
      </c>
      <c r="D88" s="460">
        <v>20503</v>
      </c>
      <c r="E88" s="445" t="str">
        <f>IF(B88="I",IF(C88="LABOR",VLOOKUP(D88,'LABOR-INSUMOS'!A:F,2,FALSE),IF(C88="SINAPI",VLOOKUP(D88,'SINAPI-INSUMOS'!A:E,2,FALSE),IF(C88="COTAÇÃO",VLOOKUP(D88,#REF!,2,FALSE)))),IF(C88="LABOR",VLOOKUP(D88,'LABOR-SERVIÇOS'!A:F,5,FALSE),IF(C88="SINAPI",VLOOKUP(D88,'SINAPI-SERVIÇOS'!A:E,2,FALSE),"outro")))</f>
        <v>AREIA LAVADA MEDIA</v>
      </c>
      <c r="F88" s="459" t="s">
        <v>53</v>
      </c>
      <c r="G88" s="460" t="str">
        <f>IF(B88="I",IF(C88="LABOR",VLOOKUP(D88,'LABOR-INSUMOS'!A:F,3,FALSE),IF(C88="SINAPI",VLOOKUP(D88,'SINAPI-INSUMOS'!A:E,3,FALSE),IF(C88="COTAÇÃO",VLOOKUP(D88,#REF!,3,FALSE)))),IF(C88="LABOR",VLOOKUP(D88,'LABOR-SERVIÇOS'!A:F,6,FALSE),IF(C88="SINAPI",VLOOKUP(D88,'SINAPI-SERVIÇOS'!A:E,3,FALSE),"outro")))</f>
        <v>M3</v>
      </c>
      <c r="H88" s="463">
        <v>5.0148000000000005E-2</v>
      </c>
      <c r="I88" s="464">
        <f>IF(B88="I",IF(F88="MO",IF(C88="LABOR",ROUND(VLOOKUP(D88,'LABOR-INSUMOS'!A:F,4,FALSE)/(1+'LABOR-INSUMOS'!$E$1),2),IF(C88="SINAPI",ROUND(VLOOKUP(D88,'SINAPI-INSUMOS'!A:E,5,FALSE)/(1+'SINAPI-INSUMOS'!$E$1),2),"outro")),IF(C88="LABOR",VLOOKUP(D88,'LABOR-INSUMOS'!A:F,4,FALSE),IF(C88="SINAPI",VLOOKUP(D88,'SINAPI-INSUMOS'!A:E,5,FALSE),IF(C88="COTAÇÃO",VLOOKUP(D88,#REF!,15,FALSE))))),IF(C88="SINAPI",IF(F88="MO",ROUND(VLOOKUP(D88,'SINAPI-SERVIÇOS'!A:D,4,FALSE)/(1+'SINAPI-SERVIÇOS'!$E$1),2),VLOOKUP(D88,'SINAPI-SERVIÇOS'!A:D,4,FALSE)),"outro"))</f>
        <v>48.27</v>
      </c>
      <c r="J88" s="464">
        <f t="shared" si="7"/>
        <v>2.42</v>
      </c>
    </row>
    <row r="89" spans="1:22" s="500" customFormat="1">
      <c r="A89" s="481"/>
      <c r="B89" s="472" t="s">
        <v>4185</v>
      </c>
      <c r="C89" s="459" t="s">
        <v>4049</v>
      </c>
      <c r="D89" s="460">
        <v>20508</v>
      </c>
      <c r="E89" s="445" t="str">
        <f>IF(B89="I",IF(C89="LABOR",VLOOKUP(D89,'LABOR-INSUMOS'!A:F,2,FALSE),IF(C89="SINAPI",VLOOKUP(D89,'SINAPI-INSUMOS'!A:E,2,FALSE),IF(C89="COTAÇÃO",VLOOKUP(D89,#REF!,2,FALSE)))),IF(C89="LABOR",VLOOKUP(D89,'LABOR-SERVIÇOS'!A:F,5,FALSE),IF(C89="SINAPI",VLOOKUP(D89,'SINAPI-SERVIÇOS'!A:E,2,FALSE),"outro")))</f>
        <v>CIMENTO CP III - 40</v>
      </c>
      <c r="F89" s="459" t="s">
        <v>53</v>
      </c>
      <c r="G89" s="460" t="str">
        <f>IF(B89="I",IF(C89="LABOR",VLOOKUP(D89,'LABOR-INSUMOS'!A:F,3,FALSE),IF(C89="SINAPI",VLOOKUP(D89,'SINAPI-INSUMOS'!A:E,3,FALSE),IF(C89="COTAÇÃO",VLOOKUP(D89,#REF!,3,FALSE)))),IF(C89="LABOR",VLOOKUP(D89,'LABOR-SERVIÇOS'!A:F,6,FALSE),IF(C89="SINAPI",VLOOKUP(D89,'SINAPI-SERVIÇOS'!A:E,3,FALSE),"outro")))</f>
        <v>KG</v>
      </c>
      <c r="H89" s="463">
        <v>40.102000000000004</v>
      </c>
      <c r="I89" s="464">
        <f>IF(B89="I",IF(F89="MO",IF(C89="LABOR",ROUND(VLOOKUP(D89,'LABOR-INSUMOS'!A:F,4,FALSE)/(1+'LABOR-INSUMOS'!$E$1),2),IF(C89="SINAPI",ROUND(VLOOKUP(D89,'SINAPI-INSUMOS'!A:E,5,FALSE)/(1+'SINAPI-INSUMOS'!$E$1),2),"outro")),IF(C89="LABOR",VLOOKUP(D89,'LABOR-INSUMOS'!A:F,4,FALSE),IF(C89="SINAPI",VLOOKUP(D89,'SINAPI-INSUMOS'!A:E,5,FALSE),IF(C89="COTAÇÃO",VLOOKUP(D89,#REF!,15,FALSE))))),IF(C89="SINAPI",IF(F89="MO",ROUND(VLOOKUP(D89,'SINAPI-SERVIÇOS'!A:D,4,FALSE)/(1+'SINAPI-SERVIÇOS'!$E$1),2),VLOOKUP(D89,'SINAPI-SERVIÇOS'!A:D,4,FALSE)),"outro"))</f>
        <v>0.4</v>
      </c>
      <c r="J89" s="464">
        <f t="shared" si="7"/>
        <v>16.04</v>
      </c>
    </row>
    <row r="90" spans="1:22" s="500" customFormat="1">
      <c r="A90" s="481"/>
      <c r="B90" s="472" t="s">
        <v>4185</v>
      </c>
      <c r="C90" s="459" t="s">
        <v>4049</v>
      </c>
      <c r="D90" s="460">
        <v>20517</v>
      </c>
      <c r="E90" s="445" t="str">
        <f>IF(B90="I",IF(C90="LABOR",VLOOKUP(D90,'LABOR-INSUMOS'!A:F,2,FALSE),IF(C90="SINAPI",VLOOKUP(D90,'SINAPI-INSUMOS'!A:E,2,FALSE),IF(C90="COTAÇÃO",VLOOKUP(D90,#REF!,2,FALSE)))),IF(C90="LABOR",VLOOKUP(D90,'LABOR-SERVIÇOS'!A:F,5,FALSE),IF(C90="SINAPI",VLOOKUP(D90,'SINAPI-SERVIÇOS'!A:E,2,FALSE),"outro")))</f>
        <v>BRITA 1</v>
      </c>
      <c r="F90" s="459" t="s">
        <v>53</v>
      </c>
      <c r="G90" s="460" t="str">
        <f>IF(B90="I",IF(C90="LABOR",VLOOKUP(D90,'LABOR-INSUMOS'!A:F,3,FALSE),IF(C90="SINAPI",VLOOKUP(D90,'SINAPI-INSUMOS'!A:E,3,FALSE),IF(C90="COTAÇÃO",VLOOKUP(D90,#REF!,3,FALSE)))),IF(C90="LABOR",VLOOKUP(D90,'LABOR-SERVIÇOS'!A:F,6,FALSE),IF(C90="SINAPI",VLOOKUP(D90,'SINAPI-SERVIÇOS'!A:E,3,FALSE),"outro")))</f>
        <v>M3</v>
      </c>
      <c r="H90" s="463">
        <v>3.2508000000000002E-2</v>
      </c>
      <c r="I90" s="464">
        <f>IF(B90="I",IF(F90="MO",IF(C90="LABOR",ROUND(VLOOKUP(D90,'LABOR-INSUMOS'!A:F,4,FALSE)/(1+'LABOR-INSUMOS'!$E$1),2),IF(C90="SINAPI",ROUND(VLOOKUP(D90,'SINAPI-INSUMOS'!A:E,5,FALSE)/(1+'SINAPI-INSUMOS'!$E$1),2),"outro")),IF(C90="LABOR",VLOOKUP(D90,'LABOR-INSUMOS'!A:F,4,FALSE),IF(C90="SINAPI",VLOOKUP(D90,'SINAPI-INSUMOS'!A:E,5,FALSE),IF(C90="COTAÇÃO",VLOOKUP(D90,#REF!,15,FALSE))))),IF(C90="SINAPI",IF(F90="MO",ROUND(VLOOKUP(D90,'SINAPI-SERVIÇOS'!A:D,4,FALSE)/(1+'SINAPI-SERVIÇOS'!$E$1),2),VLOOKUP(D90,'SINAPI-SERVIÇOS'!A:D,4,FALSE)),"outro"))</f>
        <v>57.39</v>
      </c>
      <c r="J90" s="464">
        <f t="shared" si="7"/>
        <v>1.87</v>
      </c>
    </row>
    <row r="91" spans="1:22" s="500" customFormat="1">
      <c r="A91" s="481"/>
      <c r="B91" s="472" t="s">
        <v>4185</v>
      </c>
      <c r="C91" s="459" t="s">
        <v>4049</v>
      </c>
      <c r="D91" s="460">
        <v>20518</v>
      </c>
      <c r="E91" s="445" t="str">
        <f>IF(B91="I",IF(C91="LABOR",VLOOKUP(D91,'LABOR-INSUMOS'!A:F,2,FALSE),IF(C91="SINAPI",VLOOKUP(D91,'SINAPI-INSUMOS'!A:E,2,FALSE),IF(C91="COTAÇÃO",VLOOKUP(D91,#REF!,2,FALSE)))),IF(C91="LABOR",VLOOKUP(D91,'LABOR-SERVIÇOS'!A:F,5,FALSE),IF(C91="SINAPI",VLOOKUP(D91,'SINAPI-SERVIÇOS'!A:E,2,FALSE),"outro")))</f>
        <v>BRITA 2</v>
      </c>
      <c r="F91" s="459" t="s">
        <v>53</v>
      </c>
      <c r="G91" s="460" t="str">
        <f>IF(B91="I",IF(C91="LABOR",VLOOKUP(D91,'LABOR-INSUMOS'!A:F,3,FALSE),IF(C91="SINAPI",VLOOKUP(D91,'SINAPI-INSUMOS'!A:E,3,FALSE),IF(C91="COTAÇÃO",VLOOKUP(D91,#REF!,3,FALSE)))),IF(C91="LABOR",VLOOKUP(D91,'LABOR-SERVIÇOS'!A:F,6,FALSE),IF(C91="SINAPI",VLOOKUP(D91,'SINAPI-SERVIÇOS'!A:E,3,FALSE),"outro")))</f>
        <v>M3</v>
      </c>
      <c r="H91" s="463">
        <v>3.3599999999999998E-2</v>
      </c>
      <c r="I91" s="464">
        <f>IF(B91="I",IF(F91="MO",IF(C91="LABOR",ROUND(VLOOKUP(D91,'LABOR-INSUMOS'!A:F,4,FALSE)/(1+'LABOR-INSUMOS'!$E$1),2),IF(C91="SINAPI",ROUND(VLOOKUP(D91,'SINAPI-INSUMOS'!A:E,5,FALSE)/(1+'SINAPI-INSUMOS'!$E$1),2),"outro")),IF(C91="LABOR",VLOOKUP(D91,'LABOR-INSUMOS'!A:F,4,FALSE),IF(C91="SINAPI",VLOOKUP(D91,'SINAPI-INSUMOS'!A:E,5,FALSE),IF(C91="COTAÇÃO",VLOOKUP(D91,#REF!,15,FALSE))))),IF(C91="SINAPI",IF(F91="MO",ROUND(VLOOKUP(D91,'SINAPI-SERVIÇOS'!A:D,4,FALSE)/(1+'SINAPI-SERVIÇOS'!$E$1),2),VLOOKUP(D91,'SINAPI-SERVIÇOS'!A:D,4,FALSE)),"outro"))</f>
        <v>57.39</v>
      </c>
      <c r="J91" s="464">
        <f t="shared" si="7"/>
        <v>1.93</v>
      </c>
    </row>
    <row r="92" spans="1:22" s="500" customFormat="1">
      <c r="A92" s="481"/>
      <c r="B92" s="472" t="s">
        <v>4185</v>
      </c>
      <c r="C92" s="459" t="s">
        <v>4049</v>
      </c>
      <c r="D92" s="460">
        <v>21009</v>
      </c>
      <c r="E92" s="445" t="str">
        <f>IF(B92="I",IF(C92="LABOR",VLOOKUP(D92,'LABOR-INSUMOS'!A:F,2,FALSE),IF(C92="SINAPI",VLOOKUP(D92,'SINAPI-INSUMOS'!A:E,2,FALSE),IF(C92="COTAÇÃO",VLOOKUP(D92,#REF!,2,FALSE)))),IF(C92="LABOR",VLOOKUP(D92,'LABOR-SERVIÇOS'!A:F,5,FALSE),IF(C92="SINAPI",VLOOKUP(D92,'SINAPI-SERVIÇOS'!A:E,2,FALSE),"outro")))</f>
        <v>PONTALETE DE MADEIRA 8.0 X 8.0 CM</v>
      </c>
      <c r="F92" s="459" t="s">
        <v>53</v>
      </c>
      <c r="G92" s="460" t="str">
        <f>IF(B92="I",IF(C92="LABOR",VLOOKUP(D92,'LABOR-INSUMOS'!A:F,3,FALSE),IF(C92="SINAPI",VLOOKUP(D92,'SINAPI-INSUMOS'!A:E,3,FALSE),IF(C92="COTAÇÃO",VLOOKUP(D92,#REF!,3,FALSE)))),IF(C92="LABOR",VLOOKUP(D92,'LABOR-SERVIÇOS'!A:F,6,FALSE),IF(C92="SINAPI",VLOOKUP(D92,'SINAPI-SERVIÇOS'!A:E,3,FALSE),"outro")))</f>
        <v>M</v>
      </c>
      <c r="H92" s="463">
        <v>1.1299999999999999</v>
      </c>
      <c r="I92" s="464">
        <f>IF(B92="I",IF(F92="MO",IF(C92="LABOR",ROUND(VLOOKUP(D92,'LABOR-INSUMOS'!A:F,4,FALSE)/(1+'LABOR-INSUMOS'!$E$1),2),IF(C92="SINAPI",ROUND(VLOOKUP(D92,'SINAPI-INSUMOS'!A:E,5,FALSE)/(1+'SINAPI-INSUMOS'!$E$1),2),"outro")),IF(C92="LABOR",VLOOKUP(D92,'LABOR-INSUMOS'!A:F,4,FALSE),IF(C92="SINAPI",VLOOKUP(D92,'SINAPI-INSUMOS'!A:E,5,FALSE),IF(C92="COTAÇÃO",VLOOKUP(D92,#REF!,15,FALSE))))),IF(C92="SINAPI",IF(F92="MO",ROUND(VLOOKUP(D92,'SINAPI-SERVIÇOS'!A:D,4,FALSE)/(1+'SINAPI-SERVIÇOS'!$E$1),2),VLOOKUP(D92,'SINAPI-SERVIÇOS'!A:D,4,FALSE)),"outro"))</f>
        <v>23.58</v>
      </c>
      <c r="J92" s="464">
        <f t="shared" si="7"/>
        <v>26.65</v>
      </c>
    </row>
    <row r="93" spans="1:22" s="500" customFormat="1">
      <c r="A93" s="481"/>
      <c r="B93" s="472" t="s">
        <v>4185</v>
      </c>
      <c r="C93" s="459" t="s">
        <v>4049</v>
      </c>
      <c r="D93" s="460">
        <v>21016</v>
      </c>
      <c r="E93" s="445" t="str">
        <f>IF(B93="I",IF(C93="LABOR",VLOOKUP(D93,'LABOR-INSUMOS'!A:F,2,FALSE),IF(C93="SINAPI",VLOOKUP(D93,'SINAPI-INSUMOS'!A:E,2,FALSE),IF(C93="COTAÇÃO",VLOOKUP(D93,#REF!,2,FALSE)))),IF(C93="LABOR",VLOOKUP(D93,'LABOR-SERVIÇOS'!A:F,5,FALSE),IF(C93="SINAPI",VLOOKUP(D93,'SINAPI-SERVIÇOS'!A:E,2,FALSE),"outro")))</f>
        <v>SARRAFO DE MADEIRA 10 X 2.5 CM (TAIPA DE 1A)</v>
      </c>
      <c r="F93" s="459" t="s">
        <v>53</v>
      </c>
      <c r="G93" s="460" t="str">
        <f>IF(B93="I",IF(C93="LABOR",VLOOKUP(D93,'LABOR-INSUMOS'!A:F,3,FALSE),IF(C93="SINAPI",VLOOKUP(D93,'SINAPI-INSUMOS'!A:E,3,FALSE),IF(C93="COTAÇÃO",VLOOKUP(D93,#REF!,3,FALSE)))),IF(C93="LABOR",VLOOKUP(D93,'LABOR-SERVIÇOS'!A:F,6,FALSE),IF(C93="SINAPI",VLOOKUP(D93,'SINAPI-SERVIÇOS'!A:E,3,FALSE),"outro")))</f>
        <v>M</v>
      </c>
      <c r="H93" s="463">
        <v>0.67</v>
      </c>
      <c r="I93" s="464">
        <f>IF(B93="I",IF(F93="MO",IF(C93="LABOR",ROUND(VLOOKUP(D93,'LABOR-INSUMOS'!A:F,4,FALSE)/(1+'LABOR-INSUMOS'!$E$1),2),IF(C93="SINAPI",ROUND(VLOOKUP(D93,'SINAPI-INSUMOS'!A:E,5,FALSE)/(1+'SINAPI-INSUMOS'!$E$1),2),"outro")),IF(C93="LABOR",VLOOKUP(D93,'LABOR-INSUMOS'!A:F,4,FALSE),IF(C93="SINAPI",VLOOKUP(D93,'SINAPI-INSUMOS'!A:E,5,FALSE),IF(C93="COTAÇÃO",VLOOKUP(D93,#REF!,15,FALSE))))),IF(C93="SINAPI",IF(F93="MO",ROUND(VLOOKUP(D93,'SINAPI-SERVIÇOS'!A:D,4,FALSE)/(1+'SINAPI-SERVIÇOS'!$E$1),2),VLOOKUP(D93,'SINAPI-SERVIÇOS'!A:D,4,FALSE)),"outro"))</f>
        <v>5.5</v>
      </c>
      <c r="J93" s="464">
        <f t="shared" si="7"/>
        <v>3.69</v>
      </c>
    </row>
    <row r="94" spans="1:22" s="500" customFormat="1">
      <c r="A94" s="481"/>
      <c r="B94" s="472" t="s">
        <v>4185</v>
      </c>
      <c r="C94" s="459" t="s">
        <v>4049</v>
      </c>
      <c r="D94" s="460">
        <v>21021</v>
      </c>
      <c r="E94" s="445" t="str">
        <f>IF(B94="I",IF(C94="LABOR",VLOOKUP(D94,'LABOR-INSUMOS'!A:F,2,FALSE),IF(C94="SINAPI",VLOOKUP(D94,'SINAPI-INSUMOS'!A:E,2,FALSE),IF(C94="COTAÇÃO",VLOOKUP(D94,#REF!,2,FALSE)))),IF(C94="LABOR",VLOOKUP(D94,'LABOR-SERVIÇOS'!A:F,5,FALSE),IF(C94="SINAPI",VLOOKUP(D94,'SINAPI-SERVIÇOS'!A:E,2,FALSE),"outro")))</f>
        <v>TABUA DE MADEIRA 2.5 X 30.0 CM (TAIPA DE 1A)</v>
      </c>
      <c r="F94" s="459" t="s">
        <v>53</v>
      </c>
      <c r="G94" s="460" t="str">
        <f>IF(B94="I",IF(C94="LABOR",VLOOKUP(D94,'LABOR-INSUMOS'!A:F,3,FALSE),IF(C94="SINAPI",VLOOKUP(D94,'SINAPI-INSUMOS'!A:E,3,FALSE),IF(C94="COTAÇÃO",VLOOKUP(D94,#REF!,3,FALSE)))),IF(C94="LABOR",VLOOKUP(D94,'LABOR-SERVIÇOS'!A:F,6,FALSE),IF(C94="SINAPI",VLOOKUP(D94,'SINAPI-SERVIÇOS'!A:E,3,FALSE),"outro")))</f>
        <v>M2</v>
      </c>
      <c r="H94" s="463">
        <v>0.189</v>
      </c>
      <c r="I94" s="464">
        <f>IF(B94="I",IF(F94="MO",IF(C94="LABOR",ROUND(VLOOKUP(D94,'LABOR-INSUMOS'!A:F,4,FALSE)/(1+'LABOR-INSUMOS'!$E$1),2),IF(C94="SINAPI",ROUND(VLOOKUP(D94,'SINAPI-INSUMOS'!A:E,5,FALSE)/(1+'SINAPI-INSUMOS'!$E$1),2),"outro")),IF(C94="LABOR",VLOOKUP(D94,'LABOR-INSUMOS'!A:F,4,FALSE),IF(C94="SINAPI",VLOOKUP(D94,'SINAPI-INSUMOS'!A:E,5,FALSE),IF(C94="COTAÇÃO",VLOOKUP(D94,#REF!,15,FALSE))))),IF(C94="SINAPI",IF(F94="MO",ROUND(VLOOKUP(D94,'SINAPI-SERVIÇOS'!A:D,4,FALSE)/(1+'SINAPI-SERVIÇOS'!$E$1),2),VLOOKUP(D94,'SINAPI-SERVIÇOS'!A:D,4,FALSE)),"outro"))</f>
        <v>44.69</v>
      </c>
      <c r="J94" s="464">
        <f t="shared" si="7"/>
        <v>8.4499999999999993</v>
      </c>
    </row>
    <row r="95" spans="1:22" s="500" customFormat="1">
      <c r="A95" s="481"/>
      <c r="B95" s="472" t="s">
        <v>4185</v>
      </c>
      <c r="C95" s="459" t="s">
        <v>4049</v>
      </c>
      <c r="D95" s="460">
        <v>21516</v>
      </c>
      <c r="E95" s="445" t="str">
        <f>IF(B95="I",IF(C95="LABOR",VLOOKUP(D95,'LABOR-INSUMOS'!A:F,2,FALSE),IF(C95="SINAPI",VLOOKUP(D95,'SINAPI-INSUMOS'!A:E,2,FALSE),IF(C95="COTAÇÃO",VLOOKUP(D95,#REF!,2,FALSE)))),IF(C95="LABOR",VLOOKUP(D95,'LABOR-SERVIÇOS'!A:F,5,FALSE),IF(C95="SINAPI",VLOOKUP(D95,'SINAPI-SERVIÇOS'!A:E,2,FALSE),"outro")))</f>
        <v>ACO CA-50 DE 6.3MM</v>
      </c>
      <c r="F95" s="459" t="s">
        <v>53</v>
      </c>
      <c r="G95" s="460" t="str">
        <f>IF(B95="I",IF(C95="LABOR",VLOOKUP(D95,'LABOR-INSUMOS'!A:F,3,FALSE),IF(C95="SINAPI",VLOOKUP(D95,'SINAPI-INSUMOS'!A:E,3,FALSE),IF(C95="COTAÇÃO",VLOOKUP(D95,#REF!,3,FALSE)))),IF(C95="LABOR",VLOOKUP(D95,'LABOR-SERVIÇOS'!A:F,6,FALSE),IF(C95="SINAPI",VLOOKUP(D95,'SINAPI-SERVIÇOS'!A:E,3,FALSE),"outro")))</f>
        <v>KG</v>
      </c>
      <c r="H95" s="463">
        <v>0.3</v>
      </c>
      <c r="I95" s="464">
        <f>IF(B95="I",IF(F95="MO",IF(C95="LABOR",ROUND(VLOOKUP(D95,'LABOR-INSUMOS'!A:F,4,FALSE)/(1+'LABOR-INSUMOS'!$E$1),2),IF(C95="SINAPI",ROUND(VLOOKUP(D95,'SINAPI-INSUMOS'!A:E,5,FALSE)/(1+'SINAPI-INSUMOS'!$E$1),2),"outro")),IF(C95="LABOR",VLOOKUP(D95,'LABOR-INSUMOS'!A:F,4,FALSE),IF(C95="SINAPI",VLOOKUP(D95,'SINAPI-INSUMOS'!A:E,5,FALSE),IF(C95="COTAÇÃO",VLOOKUP(D95,#REF!,15,FALSE))))),IF(C95="SINAPI",IF(F95="MO",ROUND(VLOOKUP(D95,'SINAPI-SERVIÇOS'!A:D,4,FALSE)/(1+'SINAPI-SERVIÇOS'!$E$1),2),VLOOKUP(D95,'SINAPI-SERVIÇOS'!A:D,4,FALSE)),"outro"))</f>
        <v>3.3</v>
      </c>
      <c r="J95" s="464">
        <f t="shared" si="7"/>
        <v>0.99</v>
      </c>
    </row>
    <row r="96" spans="1:22" s="500" customFormat="1">
      <c r="A96" s="481"/>
      <c r="B96" s="472" t="s">
        <v>4185</v>
      </c>
      <c r="C96" s="459" t="s">
        <v>4049</v>
      </c>
      <c r="D96" s="460">
        <v>22002</v>
      </c>
      <c r="E96" s="445" t="str">
        <f>IF(B96="I",IF(C96="LABOR",VLOOKUP(D96,'LABOR-INSUMOS'!A:F,2,FALSE),IF(C96="SINAPI",VLOOKUP(D96,'SINAPI-INSUMOS'!A:E,2,FALSE),IF(C96="COTAÇÃO",VLOOKUP(D96,#REF!,2,FALSE)))),IF(C96="LABOR",VLOOKUP(D96,'LABOR-SERVIÇOS'!A:F,5,FALSE),IF(C96="SINAPI",VLOOKUP(D96,'SINAPI-SERVIÇOS'!A:E,2,FALSE),"outro")))</f>
        <v>LAJE PRE-FABRICADA DE 8CM (SOB 300KG/M2)</v>
      </c>
      <c r="F96" s="459" t="s">
        <v>53</v>
      </c>
      <c r="G96" s="460" t="str">
        <f>IF(B96="I",IF(C96="LABOR",VLOOKUP(D96,'LABOR-INSUMOS'!A:F,3,FALSE),IF(C96="SINAPI",VLOOKUP(D96,'SINAPI-INSUMOS'!A:E,3,FALSE),IF(C96="COTAÇÃO",VLOOKUP(D96,#REF!,3,FALSE)))),IF(C96="LABOR",VLOOKUP(D96,'LABOR-SERVIÇOS'!A:F,6,FALSE),IF(C96="SINAPI",VLOOKUP(D96,'SINAPI-SERVIÇOS'!A:E,3,FALSE),"outro")))</f>
        <v>M2</v>
      </c>
      <c r="H96" s="463">
        <v>1</v>
      </c>
      <c r="I96" s="464">
        <f>IF(B96="I",IF(F96="MO",IF(C96="LABOR",ROUND(VLOOKUP(D96,'LABOR-INSUMOS'!A:F,4,FALSE)/(1+'LABOR-INSUMOS'!$E$1),2),IF(C96="SINAPI",ROUND(VLOOKUP(D96,'SINAPI-INSUMOS'!A:E,5,FALSE)/(1+'SINAPI-INSUMOS'!$E$1),2),"outro")),IF(C96="LABOR",VLOOKUP(D96,'LABOR-INSUMOS'!A:F,4,FALSE),IF(C96="SINAPI",VLOOKUP(D96,'SINAPI-INSUMOS'!A:E,5,FALSE),IF(C96="COTAÇÃO",VLOOKUP(D96,#REF!,15,FALSE))))),IF(C96="SINAPI",IF(F96="MO",ROUND(VLOOKUP(D96,'SINAPI-SERVIÇOS'!A:D,4,FALSE)/(1+'SINAPI-SERVIÇOS'!$E$1),2),VLOOKUP(D96,'SINAPI-SERVIÇOS'!A:D,4,FALSE)),"outro"))</f>
        <v>25.21</v>
      </c>
      <c r="J96" s="464">
        <f t="shared" si="7"/>
        <v>25.21</v>
      </c>
    </row>
    <row r="97" spans="1:22" s="500" customFormat="1">
      <c r="A97" s="481"/>
      <c r="B97" s="472" t="s">
        <v>4185</v>
      </c>
      <c r="C97" s="459" t="s">
        <v>4049</v>
      </c>
      <c r="D97" s="460">
        <v>26569</v>
      </c>
      <c r="E97" s="445" t="str">
        <f>IF(B97="I",IF(C97="LABOR",VLOOKUP(D97,'LABOR-INSUMOS'!A:F,2,FALSE),IF(C97="SINAPI",VLOOKUP(D97,'SINAPI-INSUMOS'!A:E,2,FALSE),IF(C97="COTAÇÃO",VLOOKUP(D97,#REF!,2,FALSE)))),IF(C97="LABOR",VLOOKUP(D97,'LABOR-SERVIÇOS'!A:F,5,FALSE),IF(C97="SINAPI",VLOOKUP(D97,'SINAPI-SERVIÇOS'!A:E,2,FALSE),"outro")))</f>
        <v>PREGO 18X27</v>
      </c>
      <c r="F97" s="459" t="s">
        <v>53</v>
      </c>
      <c r="G97" s="460" t="str">
        <f>IF(B97="I",IF(C97="LABOR",VLOOKUP(D97,'LABOR-INSUMOS'!A:F,3,FALSE),IF(C97="SINAPI",VLOOKUP(D97,'SINAPI-INSUMOS'!A:E,3,FALSE),IF(C97="COTAÇÃO",VLOOKUP(D97,#REF!,3,FALSE)))),IF(C97="LABOR",VLOOKUP(D97,'LABOR-SERVIÇOS'!A:F,6,FALSE),IF(C97="SINAPI",VLOOKUP(D97,'SINAPI-SERVIÇOS'!A:E,3,FALSE),"outro")))</f>
        <v>KG</v>
      </c>
      <c r="H97" s="463">
        <v>0.03</v>
      </c>
      <c r="I97" s="464">
        <f>IF(B97="I",IF(F97="MO",IF(C97="LABOR",ROUND(VLOOKUP(D97,'LABOR-INSUMOS'!A:F,4,FALSE)/(1+'LABOR-INSUMOS'!$E$1),2),IF(C97="SINAPI",ROUND(VLOOKUP(D97,'SINAPI-INSUMOS'!A:E,5,FALSE)/(1+'SINAPI-INSUMOS'!$E$1),2),"outro")),IF(C97="LABOR",VLOOKUP(D97,'LABOR-INSUMOS'!A:F,4,FALSE),IF(C97="SINAPI",VLOOKUP(D97,'SINAPI-INSUMOS'!A:E,5,FALSE),IF(C97="COTAÇÃO",VLOOKUP(D97,#REF!,15,FALSE))))),IF(C97="SINAPI",IF(F97="MO",ROUND(VLOOKUP(D97,'SINAPI-SERVIÇOS'!A:D,4,FALSE)/(1+'SINAPI-SERVIÇOS'!$E$1),2),VLOOKUP(D97,'SINAPI-SERVIÇOS'!A:D,4,FALSE)),"outro"))</f>
        <v>5.39</v>
      </c>
      <c r="J97" s="464">
        <f t="shared" si="7"/>
        <v>0.16</v>
      </c>
    </row>
    <row r="98" spans="1:22" s="500" customFormat="1">
      <c r="A98" s="481"/>
      <c r="B98" s="472" t="s">
        <v>4185</v>
      </c>
      <c r="C98" s="459" t="s">
        <v>4049</v>
      </c>
      <c r="D98" s="460">
        <v>80125</v>
      </c>
      <c r="E98" s="445" t="str">
        <f>IF(B98="I",IF(C98="LABOR",VLOOKUP(D98,'LABOR-INSUMOS'!A:F,2,FALSE),IF(C98="SINAPI",VLOOKUP(D98,'SINAPI-INSUMOS'!A:E,2,FALSE),IF(C98="COTAÇÃO",VLOOKUP(D98,#REF!,2,FALSE)))),IF(C98="LABOR",VLOOKUP(D98,'LABOR-SERVIÇOS'!A:F,5,FALSE),IF(C98="SINAPI",VLOOKUP(D98,'SINAPI-SERVIÇOS'!A:E,2,FALSE),"outro")))</f>
        <v>BETONEIRA 320 L (E301)</v>
      </c>
      <c r="F98" s="459" t="s">
        <v>53</v>
      </c>
      <c r="G98" s="460" t="str">
        <f>IF(B98="I",IF(C98="LABOR",VLOOKUP(D98,'LABOR-INSUMOS'!A:F,3,FALSE),IF(C98="SINAPI",VLOOKUP(D98,'SINAPI-INSUMOS'!A:E,3,FALSE),IF(C98="COTAÇÃO",VLOOKUP(D98,#REF!,3,FALSE)))),IF(C98="LABOR",VLOOKUP(D98,'LABOR-SERVIÇOS'!A:F,6,FALSE),IF(C98="SINAPI",VLOOKUP(D98,'SINAPI-SERVIÇOS'!A:E,3,FALSE),"outro")))</f>
        <v>H</v>
      </c>
      <c r="H98" s="463">
        <v>5.9976000000000002E-2</v>
      </c>
      <c r="I98" s="464">
        <f>IF(B98="I",IF(F98="MO",IF(C98="LABOR",ROUND(VLOOKUP(D98,'LABOR-INSUMOS'!A:F,4,FALSE)/(1+'LABOR-INSUMOS'!$E$1),2),IF(C98="SINAPI",ROUND(VLOOKUP(D98,'SINAPI-INSUMOS'!A:E,5,FALSE)/(1+'SINAPI-INSUMOS'!$E$1),2),"outro")),IF(C98="LABOR",VLOOKUP(D98,'LABOR-INSUMOS'!A:F,4,FALSE),IF(C98="SINAPI",VLOOKUP(D98,'SINAPI-INSUMOS'!A:E,5,FALSE),IF(C98="COTAÇÃO",VLOOKUP(D98,#REF!,15,FALSE))))),IF(C98="SINAPI",IF(F98="MO",ROUND(VLOOKUP(D98,'SINAPI-SERVIÇOS'!A:D,4,FALSE)/(1+'SINAPI-SERVIÇOS'!$E$1),2),VLOOKUP(D98,'SINAPI-SERVIÇOS'!A:D,4,FALSE)),"outro"))</f>
        <v>16.989999999999998</v>
      </c>
      <c r="J98" s="464">
        <f t="shared" si="7"/>
        <v>1.02</v>
      </c>
    </row>
    <row r="99" spans="1:22" s="500" customFormat="1">
      <c r="A99" s="482"/>
      <c r="B99" s="490"/>
      <c r="C99" s="491"/>
      <c r="D99" s="491"/>
      <c r="E99" s="492"/>
      <c r="F99" s="491"/>
      <c r="G99" s="492"/>
      <c r="H99" s="492"/>
      <c r="I99" s="492"/>
      <c r="J99" s="493"/>
    </row>
    <row r="100" spans="1:22" s="414" customFormat="1" ht="25.5">
      <c r="A100" s="805" t="s">
        <v>7</v>
      </c>
      <c r="B100" s="806"/>
      <c r="C100" s="805" t="s">
        <v>8</v>
      </c>
      <c r="D100" s="806"/>
      <c r="E100" s="434" t="s">
        <v>9</v>
      </c>
      <c r="F100" s="435" t="s">
        <v>1</v>
      </c>
      <c r="G100" s="321"/>
      <c r="H100" s="322"/>
      <c r="I100" s="323"/>
      <c r="J100" s="324" t="s">
        <v>4071</v>
      </c>
    </row>
    <row r="101" spans="1:22" s="315" customFormat="1" ht="60">
      <c r="A101" s="344" t="str">
        <f>CONCATENATE($M$1,"-")</f>
        <v>EST-</v>
      </c>
      <c r="B101" s="348">
        <f>COUNTIF(B$1:B84,"&gt;0")+1</f>
        <v>8</v>
      </c>
      <c r="C101" s="325"/>
      <c r="D101" s="325"/>
      <c r="E101" s="366" t="s">
        <v>5472</v>
      </c>
      <c r="F101" s="473" t="s">
        <v>4052</v>
      </c>
      <c r="G101" s="328"/>
      <c r="H101" s="329"/>
      <c r="I101" s="330"/>
      <c r="J101" s="341" t="e">
        <f>((SUMIF(F103:F106,"MO",J103:J106)*(1+$G$3)+(SUM(J103:J106)-SUMIF(F103:F106,"MO",J103:J106)))*(1+$H$3))</f>
        <v>#REF!</v>
      </c>
      <c r="N101" s="814"/>
      <c r="O101" s="814"/>
      <c r="P101" s="814"/>
      <c r="Q101" s="814"/>
      <c r="R101" s="814"/>
      <c r="S101" s="814"/>
      <c r="T101" s="814"/>
      <c r="U101" s="814"/>
      <c r="V101" s="814"/>
    </row>
    <row r="102" spans="1:22" s="414" customFormat="1">
      <c r="A102" s="349"/>
      <c r="B102" s="355" t="s">
        <v>0</v>
      </c>
      <c r="C102" s="331" t="s">
        <v>5</v>
      </c>
      <c r="D102" s="331" t="s">
        <v>6</v>
      </c>
      <c r="E102" s="331" t="s">
        <v>4050</v>
      </c>
      <c r="F102" s="331" t="s">
        <v>0</v>
      </c>
      <c r="G102" s="332" t="s">
        <v>1</v>
      </c>
      <c r="H102" s="332" t="s">
        <v>2</v>
      </c>
      <c r="I102" s="332" t="s">
        <v>3</v>
      </c>
      <c r="J102" s="331" t="s">
        <v>4</v>
      </c>
    </row>
    <row r="103" spans="1:22" s="414" customFormat="1">
      <c r="A103" s="345"/>
      <c r="B103" s="325" t="s">
        <v>4185</v>
      </c>
      <c r="C103" s="356" t="s">
        <v>4049</v>
      </c>
      <c r="D103" s="357">
        <v>10101</v>
      </c>
      <c r="E103" s="358" t="str">
        <f>IF(B103="I",IF(C103="LABOR",VLOOKUP(D103,'LABOR-INSUMOS'!A:F,2,FALSE),IF(C103="SINAPI",VLOOKUP(D103,'SINAPI-INSUMOS'!A:E,2,FALSE),IF(C103="COTAÇÃO",VLOOKUP(D103,#REF!,2,FALSE)))),IF(C103="LABOR",VLOOKUP(D103,'LABOR-SERVIÇOS'!A:F,5,FALSE),IF(C103="SINAPI",VLOOKUP(D103,'SINAPI-SERVIÇOS'!A:E,2,FALSE),"outro")))</f>
        <v>AJUDANTE</v>
      </c>
      <c r="F103" s="356" t="s">
        <v>20</v>
      </c>
      <c r="G103" s="357" t="str">
        <f>IF(B103="I",IF(C103="LABOR",VLOOKUP(D103,'LABOR-INSUMOS'!A:F,3,FALSE),IF(C103="SINAPI",VLOOKUP(D103,'SINAPI-INSUMOS'!A:E,3,FALSE),IF(C103="COTAÇÃO",VLOOKUP(D103,#REF!,3,FALSE)))),IF(C103="LABOR",VLOOKUP(D103,'LABOR-SERVIÇOS'!A:F,6,FALSE),IF(C103="SINAPI",VLOOKUP(D103,'SINAPI-SERVIÇOS'!A:E,3,FALSE),"outro")))</f>
        <v>H</v>
      </c>
      <c r="H103" s="120">
        <v>0.04</v>
      </c>
      <c r="I103" s="464">
        <f>IF(B103="I",IF(F103="MO",IF(C103="LABOR",ROUND(VLOOKUP(D103,'LABOR-INSUMOS'!A:F,4,FALSE)/(1+'LABOR-INSUMOS'!$E$1),2),IF(C103="SINAPI",ROUND(VLOOKUP(D103,'SINAPI-INSUMOS'!A:E,5,FALSE)/(1+'SINAPI-INSUMOS'!$E$1),2),"outro")),IF(C103="LABOR",VLOOKUP(D103,'LABOR-INSUMOS'!A:F,4,FALSE),IF(C103="SINAPI",VLOOKUP(D103,'SINAPI-INSUMOS'!A:E,5,FALSE),IF(C103="COTAÇÃO",VLOOKUP(D103,#REF!,15,FALSE))))),IF(C103="SINAPI",IF(F103="MO",ROUND(VLOOKUP(D103,'SINAPI-SERVIÇOS'!A:D,4,FALSE)/(1+'SINAPI-SERVIÇOS'!$E$1),2),VLOOKUP(D103,'SINAPI-SERVIÇOS'!A:D,4,FALSE)),"outro"))</f>
        <v>4.3099999999999996</v>
      </c>
      <c r="J103" s="121">
        <f t="shared" ref="J103:J106" si="8">ROUND(H103*I103,2)</f>
        <v>0.17</v>
      </c>
    </row>
    <row r="104" spans="1:22" s="414" customFormat="1">
      <c r="A104" s="345"/>
      <c r="B104" s="325" t="s">
        <v>4185</v>
      </c>
      <c r="C104" s="356" t="s">
        <v>4049</v>
      </c>
      <c r="D104" s="357">
        <v>10121</v>
      </c>
      <c r="E104" s="358" t="str">
        <f>IF(B104="I",IF(C104="LABOR",VLOOKUP(D104,'LABOR-INSUMOS'!A:F,2,FALSE),IF(C104="SINAPI",VLOOKUP(D104,'SINAPI-INSUMOS'!A:E,2,FALSE),IF(C104="COTAÇÃO",VLOOKUP(D104,#REF!,2,FALSE)))),IF(C104="LABOR",VLOOKUP(D104,'LABOR-SERVIÇOS'!A:F,5,FALSE),IF(C104="SINAPI",VLOOKUP(D104,'SINAPI-SERVIÇOS'!A:E,2,FALSE),"outro")))</f>
        <v>FERREIRO</v>
      </c>
      <c r="F104" s="356" t="s">
        <v>20</v>
      </c>
      <c r="G104" s="357" t="str">
        <f>IF(B104="I",IF(C104="LABOR",VLOOKUP(D104,'LABOR-INSUMOS'!A:F,3,FALSE),IF(C104="SINAPI",VLOOKUP(D104,'SINAPI-INSUMOS'!A:E,3,FALSE),IF(C104="COTAÇÃO",VLOOKUP(D104,#REF!,3,FALSE)))),IF(C104="LABOR",VLOOKUP(D104,'LABOR-SERVIÇOS'!A:F,6,FALSE),IF(C104="SINAPI",VLOOKUP(D104,'SINAPI-SERVIÇOS'!A:E,3,FALSE),"outro")))</f>
        <v>H</v>
      </c>
      <c r="H104" s="120">
        <v>0.03</v>
      </c>
      <c r="I104" s="464">
        <f>IF(B104="I",IF(F104="MO",IF(C104="LABOR",ROUND(VLOOKUP(D104,'LABOR-INSUMOS'!A:F,4,FALSE)/(1+'LABOR-INSUMOS'!$E$1),2),IF(C104="SINAPI",ROUND(VLOOKUP(D104,'SINAPI-INSUMOS'!A:E,5,FALSE)/(1+'SINAPI-INSUMOS'!$E$1),2),"outro")),IF(C104="LABOR",VLOOKUP(D104,'LABOR-INSUMOS'!A:F,4,FALSE),IF(C104="SINAPI",VLOOKUP(D104,'SINAPI-INSUMOS'!A:E,5,FALSE),IF(C104="COTAÇÃO",VLOOKUP(D104,#REF!,15,FALSE))))),IF(C104="SINAPI",IF(F104="MO",ROUND(VLOOKUP(D104,'SINAPI-SERVIÇOS'!A:D,4,FALSE)/(1+'SINAPI-SERVIÇOS'!$E$1),2),VLOOKUP(D104,'SINAPI-SERVIÇOS'!A:D,4,FALSE)),"outro"))</f>
        <v>5.12</v>
      </c>
      <c r="J104" s="121">
        <f t="shared" si="8"/>
        <v>0.15</v>
      </c>
    </row>
    <row r="105" spans="1:22" s="414" customFormat="1" ht="30">
      <c r="A105" s="345"/>
      <c r="B105" s="325" t="s">
        <v>4185</v>
      </c>
      <c r="C105" s="459" t="s">
        <v>4083</v>
      </c>
      <c r="D105" s="148">
        <v>20275</v>
      </c>
      <c r="E105" s="358" t="str">
        <f>IF(B105="I",IF(C105="LABOR",VLOOKUP(D105,'LABOR-INSUMOS'!A:F,2,FALSE),IF(C105="SINAPI",VLOOKUP(D105,'SINAPI-INSUMOS'!A:E,2,FALSE),IF(C105="COTAÇÃO",VLOOKUP(D105,#REF!,2,FALSE)))),IF(C105="LABOR",VLOOKUP(D105,'LABOR-SERVIÇOS'!A:F,5,FALSE),IF(C105="SINAPI",VLOOKUP(D105,'SINAPI-SERVIÇOS'!A:E,2,FALSE),"outro")))</f>
        <v>!EM PROCESSO DE DESATIVACAO! CONJUNTO PINO DE ACO C/ FURO E FINCA PINO CURTOP/ CONCRETO</v>
      </c>
      <c r="F105" s="356" t="s">
        <v>53</v>
      </c>
      <c r="G105" s="357" t="str">
        <f>IF(B105="I",IF(C105="LABOR",VLOOKUP(D105,'LABOR-INSUMOS'!A:F,3,FALSE),IF(C105="SINAPI",VLOOKUP(D105,'SINAPI-INSUMOS'!A:E,3,FALSE),IF(C105="COTAÇÃO",VLOOKUP(D105,#REF!,3,FALSE)))),IF(C105="LABOR",VLOOKUP(D105,'LABOR-SERVIÇOS'!A:F,6,FALSE),IF(C105="SINAPI",VLOOKUP(D105,'SINAPI-SERVIÇOS'!A:E,3,FALSE),"outro")))</f>
        <v>CJ</v>
      </c>
      <c r="H105" s="120">
        <v>1</v>
      </c>
      <c r="I105" s="464">
        <f>IF(B105="I",IF(F105="MO",IF(C105="LABOR",ROUND(VLOOKUP(D105,'LABOR-INSUMOS'!A:F,4,FALSE)/(1+'LABOR-INSUMOS'!$E$1),2),IF(C105="SINAPI",ROUND(VLOOKUP(D105,'SINAPI-INSUMOS'!A:E,5,FALSE)/(1+'SINAPI-INSUMOS'!$E$1),2),"outro")),IF(C105="LABOR",VLOOKUP(D105,'LABOR-INSUMOS'!A:F,4,FALSE),IF(C105="SINAPI",VLOOKUP(D105,'SINAPI-INSUMOS'!A:E,5,FALSE),IF(C105="COTAÇÃO",VLOOKUP(D105,#REF!,15,FALSE))))),IF(C105="SINAPI",IF(F105="MO",ROUND(VLOOKUP(D105,'SINAPI-SERVIÇOS'!A:D,4,FALSE)/(1+'SINAPI-SERVIÇOS'!$E$1),2),VLOOKUP(D105,'SINAPI-SERVIÇOS'!A:D,4,FALSE)),"outro"))</f>
        <v>0.45</v>
      </c>
      <c r="J105" s="121">
        <f t="shared" si="8"/>
        <v>0.45</v>
      </c>
    </row>
    <row r="106" spans="1:22" s="414" customFormat="1">
      <c r="A106" s="345"/>
      <c r="B106" s="472" t="s">
        <v>4185</v>
      </c>
      <c r="C106" s="459" t="s">
        <v>4073</v>
      </c>
      <c r="D106" s="459" t="s">
        <v>5473</v>
      </c>
      <c r="E106" s="445" t="e">
        <f>IF(B106="I",IF(C106="LABOR",VLOOKUP(D106,'LABOR-INSUMOS'!A:F,2,FALSE),IF(C106="SINAPI",VLOOKUP(D106,'SINAPI-INSUMOS'!A:E,2,FALSE),IF(C106="COTAÇÃO",VLOOKUP(D106,#REF!,2,FALSE)))),IF(C106="LABOR",VLOOKUP(D106,'LABOR-SERVIÇOS'!A:F,5,FALSE),IF(C106="SINAPI",VLOOKUP(D106,'SINAPI-SERVIÇOS'!A:E,2,FALSE),"outro")))</f>
        <v>#REF!</v>
      </c>
      <c r="F106" s="459" t="s">
        <v>53</v>
      </c>
      <c r="G106" s="460" t="e">
        <f>IF(B106="I",IF(C106="LABOR",VLOOKUP(D106,'LABOR-INSUMOS'!A:F,3,FALSE),IF(C106="SINAPI",VLOOKUP(D106,'SINAPI-INSUMOS'!A:E,3,FALSE),IF(C106="COTAÇÃO",VLOOKUP(D106,#REF!,3,FALSE)))),IF(C106="LABOR",VLOOKUP(D106,'LABOR-SERVIÇOS'!A:F,6,FALSE),IF(C106="SINAPI",VLOOKUP(D106,'SINAPI-SERVIÇOS'!A:E,3,FALSE),"outro")))</f>
        <v>#REF!</v>
      </c>
      <c r="H106" s="463">
        <v>0.01</v>
      </c>
      <c r="I106" s="464" t="e">
        <f>IF(B106="I",IF(F106="MO",IF(C106="LABOR",ROUND(VLOOKUP(D106,'LABOR-INSUMOS'!A:F,4,FALSE)/(1+'LABOR-INSUMOS'!$E$1),2),IF(C106="SINAPI",ROUND(VLOOKUP(D106,'SINAPI-INSUMOS'!A:E,5,FALSE)/(1+'SINAPI-INSUMOS'!$E$1),2),"outro")),IF(C106="LABOR",VLOOKUP(D106,'LABOR-INSUMOS'!A:F,4,FALSE),IF(C106="SINAPI",VLOOKUP(D106,'SINAPI-INSUMOS'!A:E,5,FALSE),IF(C106="COTAÇÃO",VLOOKUP(D106,#REF!,15,FALSE))))),IF(C106="SINAPI",IF(F106="MO",ROUND(VLOOKUP(D106,'SINAPI-SERVIÇOS'!A:D,4,FALSE)/(1+'SINAPI-SERVIÇOS'!$E$1),2),VLOOKUP(D106,'SINAPI-SERVIÇOS'!A:D,4,FALSE)),"outro"))</f>
        <v>#REF!</v>
      </c>
      <c r="J106" s="464" t="e">
        <f t="shared" si="8"/>
        <v>#REF!</v>
      </c>
    </row>
    <row r="107" spans="1:22" s="414" customFormat="1">
      <c r="A107" s="346"/>
      <c r="B107" s="362"/>
      <c r="C107" s="363"/>
      <c r="D107" s="363"/>
      <c r="E107" s="364"/>
      <c r="F107" s="363"/>
      <c r="G107" s="364"/>
      <c r="H107" s="364"/>
      <c r="I107" s="364"/>
      <c r="J107" s="125"/>
    </row>
    <row r="108" spans="1:22" s="494" customFormat="1" ht="25.5">
      <c r="A108" s="805" t="s">
        <v>7</v>
      </c>
      <c r="B108" s="806"/>
      <c r="C108" s="805" t="s">
        <v>8</v>
      </c>
      <c r="D108" s="806"/>
      <c r="E108" s="496" t="s">
        <v>9</v>
      </c>
      <c r="F108" s="497" t="s">
        <v>1</v>
      </c>
      <c r="G108" s="468"/>
      <c r="H108" s="469"/>
      <c r="I108" s="470"/>
      <c r="J108" s="471" t="s">
        <v>4071</v>
      </c>
    </row>
    <row r="109" spans="1:22" s="495" customFormat="1" ht="30">
      <c r="A109" s="480" t="str">
        <f>CONCATENATE($M$1,"-")</f>
        <v>EST-</v>
      </c>
      <c r="B109" s="483">
        <f>COUNTIF(B$1:B107,"&gt;0")+1</f>
        <v>9</v>
      </c>
      <c r="C109" s="472" t="s">
        <v>5461</v>
      </c>
      <c r="D109" s="472">
        <v>166</v>
      </c>
      <c r="E109" s="446" t="s">
        <v>5460</v>
      </c>
      <c r="F109" s="473" t="s">
        <v>86</v>
      </c>
      <c r="G109" s="474"/>
      <c r="H109" s="475"/>
      <c r="I109" s="476"/>
      <c r="J109" s="479">
        <f>((SUMIF(F111:F119,"MO",J111:J119)*(1+$G$3)+(SUM(J111:J119)-SUMIF(F111:F119,"MO",J111:J119)))*(1+$H$3))</f>
        <v>35.741963406000004</v>
      </c>
    </row>
    <row r="110" spans="1:22" s="494" customFormat="1">
      <c r="A110" s="484"/>
      <c r="B110" s="485" t="s">
        <v>0</v>
      </c>
      <c r="C110" s="477" t="s">
        <v>5</v>
      </c>
      <c r="D110" s="477" t="s">
        <v>6</v>
      </c>
      <c r="E110" s="477" t="s">
        <v>4050</v>
      </c>
      <c r="F110" s="477" t="s">
        <v>0</v>
      </c>
      <c r="G110" s="478" t="s">
        <v>1</v>
      </c>
      <c r="H110" s="478" t="s">
        <v>2</v>
      </c>
      <c r="I110" s="478" t="s">
        <v>3</v>
      </c>
      <c r="J110" s="477" t="s">
        <v>4</v>
      </c>
    </row>
    <row r="111" spans="1:22" s="494" customFormat="1">
      <c r="A111" s="481"/>
      <c r="B111" s="472" t="s">
        <v>4185</v>
      </c>
      <c r="C111" s="459" t="s">
        <v>4049</v>
      </c>
      <c r="D111" s="460">
        <v>10101</v>
      </c>
      <c r="E111" s="445" t="str">
        <f>IF(B111="I",IF(C111="LABOR",VLOOKUP(D111,'LABOR-INSUMOS'!A:F,2,FALSE),IF(C111="SINAPI",VLOOKUP(D111,'SINAPI-INSUMOS'!A:E,2,FALSE),IF(C111="COTAÇÃO",VLOOKUP(D111,#REF!,2,FALSE)))),IF(C111="LABOR",VLOOKUP(D111,'LABOR-SERVIÇOS'!A:F,5,FALSE),IF(C111="SINAPI",VLOOKUP(D111,'SINAPI-SERVIÇOS'!A:E,2,FALSE),"outro")))</f>
        <v>AJUDANTE</v>
      </c>
      <c r="F111" s="459" t="s">
        <v>20</v>
      </c>
      <c r="G111" s="460" t="str">
        <f>IF(B111="I",IF(C111="LABOR",VLOOKUP(D111,'LABOR-INSUMOS'!A:F,3,FALSE),IF(C111="SINAPI",VLOOKUP(D111,'SINAPI-INSUMOS'!A:E,3,FALSE),IF(C111="COTAÇÃO",VLOOKUP(D111,#REF!,3,FALSE)))),IF(C111="LABOR",VLOOKUP(D111,'LABOR-SERVIÇOS'!A:F,6,FALSE),IF(C111="SINAPI",VLOOKUP(D111,'SINAPI-SERVIÇOS'!A:E,3,FALSE),"outro")))</f>
        <v>H</v>
      </c>
      <c r="H111" s="463">
        <v>5.04E-2</v>
      </c>
      <c r="I111" s="464">
        <f>IF(B111="I",IF(F111="MO",IF(C111="LABOR",ROUND(VLOOKUP(D111,'LABOR-INSUMOS'!A:F,4,FALSE)/(1+'LABOR-INSUMOS'!$E$1),2),IF(C111="SINAPI",ROUND(VLOOKUP(D111,'SINAPI-INSUMOS'!A:E,5,FALSE)/(1+'SINAPI-INSUMOS'!$E$1),2),"outro")),IF(C111="LABOR",VLOOKUP(D111,'LABOR-INSUMOS'!A:F,4,FALSE),IF(C111="SINAPI",VLOOKUP(D111,'SINAPI-INSUMOS'!A:E,5,FALSE),IF(C111="COTAÇÃO",VLOOKUP(D111,#REF!,15,FALSE))))),IF(C111="SINAPI",IF(F111="MO",ROUND(VLOOKUP(D111,'SINAPI-SERVIÇOS'!A:D,4,FALSE)/(1+'SINAPI-SERVIÇOS'!$E$1),2),VLOOKUP(D111,'SINAPI-SERVIÇOS'!A:D,4,FALSE)),"outro"))</f>
        <v>4.3099999999999996</v>
      </c>
      <c r="J111" s="464">
        <f t="shared" ref="J111:J119" si="9">ROUND(H111*I111,2)</f>
        <v>0.22</v>
      </c>
    </row>
    <row r="112" spans="1:22" s="494" customFormat="1">
      <c r="A112" s="481"/>
      <c r="B112" s="472" t="s">
        <v>4185</v>
      </c>
      <c r="C112" s="459" t="s">
        <v>4049</v>
      </c>
      <c r="D112" s="460">
        <v>10121</v>
      </c>
      <c r="E112" s="445" t="str">
        <f>IF(B112="I",IF(C112="LABOR",VLOOKUP(D112,'LABOR-INSUMOS'!A:F,2,FALSE),IF(C112="SINAPI",VLOOKUP(D112,'SINAPI-INSUMOS'!A:E,2,FALSE),IF(C112="COTAÇÃO",VLOOKUP(D112,#REF!,2,FALSE)))),IF(C112="LABOR",VLOOKUP(D112,'LABOR-SERVIÇOS'!A:F,5,FALSE),IF(C112="SINAPI",VLOOKUP(D112,'SINAPI-SERVIÇOS'!A:E,2,FALSE),"outro")))</f>
        <v>FERREIRO</v>
      </c>
      <c r="F112" s="459" t="s">
        <v>20</v>
      </c>
      <c r="G112" s="460" t="str">
        <f>IF(B112="I",IF(C112="LABOR",VLOOKUP(D112,'LABOR-INSUMOS'!A:F,3,FALSE),IF(C112="SINAPI",VLOOKUP(D112,'SINAPI-INSUMOS'!A:E,3,FALSE),IF(C112="COTAÇÃO",VLOOKUP(D112,#REF!,3,FALSE)))),IF(C112="LABOR",VLOOKUP(D112,'LABOR-SERVIÇOS'!A:F,6,FALSE),IF(C112="SINAPI",VLOOKUP(D112,'SINAPI-SERVIÇOS'!A:E,3,FALSE),"outro")))</f>
        <v>H</v>
      </c>
      <c r="H112" s="463">
        <v>5.04E-2</v>
      </c>
      <c r="I112" s="464">
        <f>IF(B112="I",IF(F112="MO",IF(C112="LABOR",ROUND(VLOOKUP(D112,'LABOR-INSUMOS'!A:F,4,FALSE)/(1+'LABOR-INSUMOS'!$E$1),2),IF(C112="SINAPI",ROUND(VLOOKUP(D112,'SINAPI-INSUMOS'!A:E,5,FALSE)/(1+'SINAPI-INSUMOS'!$E$1),2),"outro")),IF(C112="LABOR",VLOOKUP(D112,'LABOR-INSUMOS'!A:F,4,FALSE),IF(C112="SINAPI",VLOOKUP(D112,'SINAPI-INSUMOS'!A:E,5,FALSE),IF(C112="COTAÇÃO",VLOOKUP(D112,#REF!,15,FALSE))))),IF(C112="SINAPI",IF(F112="MO",ROUND(VLOOKUP(D112,'SINAPI-SERVIÇOS'!A:D,4,FALSE)/(1+'SINAPI-SERVIÇOS'!$E$1),2),VLOOKUP(D112,'SINAPI-SERVIÇOS'!A:D,4,FALSE)),"outro"))</f>
        <v>5.12</v>
      </c>
      <c r="J112" s="464">
        <f t="shared" si="9"/>
        <v>0.26</v>
      </c>
    </row>
    <row r="113" spans="1:10" s="494" customFormat="1">
      <c r="A113" s="481"/>
      <c r="B113" s="472" t="s">
        <v>4185</v>
      </c>
      <c r="C113" s="459" t="s">
        <v>4049</v>
      </c>
      <c r="D113" s="460">
        <v>10139</v>
      </c>
      <c r="E113" s="445" t="str">
        <f>IF(B113="I",IF(C113="LABOR",VLOOKUP(D113,'LABOR-INSUMOS'!A:F,2,FALSE),IF(C113="SINAPI",VLOOKUP(D113,'SINAPI-INSUMOS'!A:E,2,FALSE),IF(C113="COTAÇÃO",VLOOKUP(D113,#REF!,2,FALSE)))),IF(C113="LABOR",VLOOKUP(D113,'LABOR-SERVIÇOS'!A:F,5,FALSE),IF(C113="SINAPI",VLOOKUP(D113,'SINAPI-SERVIÇOS'!A:E,2,FALSE),"outro")))</f>
        <v>PEDREIRO</v>
      </c>
      <c r="F113" s="459" t="s">
        <v>20</v>
      </c>
      <c r="G113" s="460" t="str">
        <f>IF(B113="I",IF(C113="LABOR",VLOOKUP(D113,'LABOR-INSUMOS'!A:F,3,FALSE),IF(C113="SINAPI",VLOOKUP(D113,'SINAPI-INSUMOS'!A:E,3,FALSE),IF(C113="COTAÇÃO",VLOOKUP(D113,#REF!,3,FALSE)))),IF(C113="LABOR",VLOOKUP(D113,'LABOR-SERVIÇOS'!A:F,6,FALSE),IF(C113="SINAPI",VLOOKUP(D113,'SINAPI-SERVIÇOS'!A:E,3,FALSE),"outro")))</f>
        <v>H</v>
      </c>
      <c r="H113" s="463">
        <v>6.5939999999999999E-2</v>
      </c>
      <c r="I113" s="464">
        <f>IF(B113="I",IF(F113="MO",IF(C113="LABOR",ROUND(VLOOKUP(D113,'LABOR-INSUMOS'!A:F,4,FALSE)/(1+'LABOR-INSUMOS'!$E$1),2),IF(C113="SINAPI",ROUND(VLOOKUP(D113,'SINAPI-INSUMOS'!A:E,5,FALSE)/(1+'SINAPI-INSUMOS'!$E$1),2),"outro")),IF(C113="LABOR",VLOOKUP(D113,'LABOR-INSUMOS'!A:F,4,FALSE),IF(C113="SINAPI",VLOOKUP(D113,'SINAPI-INSUMOS'!A:E,5,FALSE),IF(C113="COTAÇÃO",VLOOKUP(D113,#REF!,15,FALSE))))),IF(C113="SINAPI",IF(F113="MO",ROUND(VLOOKUP(D113,'SINAPI-SERVIÇOS'!A:D,4,FALSE)/(1+'SINAPI-SERVIÇOS'!$E$1),2),VLOOKUP(D113,'SINAPI-SERVIÇOS'!A:D,4,FALSE)),"outro"))</f>
        <v>5.12</v>
      </c>
      <c r="J113" s="464">
        <f t="shared" si="9"/>
        <v>0.34</v>
      </c>
    </row>
    <row r="114" spans="1:10" s="494" customFormat="1">
      <c r="A114" s="481"/>
      <c r="B114" s="472" t="s">
        <v>4185</v>
      </c>
      <c r="C114" s="459" t="s">
        <v>4049</v>
      </c>
      <c r="D114" s="460">
        <v>10146</v>
      </c>
      <c r="E114" s="445" t="str">
        <f>IF(B114="I",IF(C114="LABOR",VLOOKUP(D114,'LABOR-INSUMOS'!A:F,2,FALSE),IF(C114="SINAPI",VLOOKUP(D114,'SINAPI-INSUMOS'!A:E,2,FALSE),IF(C114="COTAÇÃO",VLOOKUP(D114,#REF!,2,FALSE)))),IF(C114="LABOR",VLOOKUP(D114,'LABOR-SERVIÇOS'!A:F,5,FALSE),IF(C114="SINAPI",VLOOKUP(D114,'SINAPI-SERVIÇOS'!A:E,2,FALSE),"outro")))</f>
        <v>SERVENTE</v>
      </c>
      <c r="F114" s="459" t="s">
        <v>20</v>
      </c>
      <c r="G114" s="460" t="str">
        <f>IF(B114="I",IF(C114="LABOR",VLOOKUP(D114,'LABOR-INSUMOS'!A:F,3,FALSE),IF(C114="SINAPI",VLOOKUP(D114,'SINAPI-INSUMOS'!A:E,3,FALSE),IF(C114="COTAÇÃO",VLOOKUP(D114,#REF!,3,FALSE)))),IF(C114="LABOR",VLOOKUP(D114,'LABOR-SERVIÇOS'!A:F,6,FALSE),IF(C114="SINAPI",VLOOKUP(D114,'SINAPI-SERVIÇOS'!A:E,3,FALSE),"outro")))</f>
        <v>H</v>
      </c>
      <c r="H114" s="463">
        <v>1.89564</v>
      </c>
      <c r="I114" s="464">
        <f>IF(B114="I",IF(F114="MO",IF(C114="LABOR",ROUND(VLOOKUP(D114,'LABOR-INSUMOS'!A:F,4,FALSE)/(1+'LABOR-INSUMOS'!$E$1),2),IF(C114="SINAPI",ROUND(VLOOKUP(D114,'SINAPI-INSUMOS'!A:E,5,FALSE)/(1+'SINAPI-INSUMOS'!$E$1),2),"outro")),IF(C114="LABOR",VLOOKUP(D114,'LABOR-INSUMOS'!A:F,4,FALSE),IF(C114="SINAPI",VLOOKUP(D114,'SINAPI-INSUMOS'!A:E,5,FALSE),IF(C114="COTAÇÃO",VLOOKUP(D114,#REF!,15,FALSE))))),IF(C114="SINAPI",IF(F114="MO",ROUND(VLOOKUP(D114,'SINAPI-SERVIÇOS'!A:D,4,FALSE)/(1+'SINAPI-SERVIÇOS'!$E$1),2),VLOOKUP(D114,'SINAPI-SERVIÇOS'!A:D,4,FALSE)),"outro"))</f>
        <v>3.76</v>
      </c>
      <c r="J114" s="464">
        <f t="shared" si="9"/>
        <v>7.13</v>
      </c>
    </row>
    <row r="115" spans="1:10" s="494" customFormat="1">
      <c r="A115" s="481"/>
      <c r="B115" s="472" t="s">
        <v>4185</v>
      </c>
      <c r="C115" s="459" t="s">
        <v>4049</v>
      </c>
      <c r="D115" s="460">
        <v>21517</v>
      </c>
      <c r="E115" s="445" t="str">
        <f>IF(B115="I",IF(C115="LABOR",VLOOKUP(D115,'LABOR-INSUMOS'!A:F,2,FALSE),IF(C115="SINAPI",VLOOKUP(D115,'SINAPI-INSUMOS'!A:E,2,FALSE),IF(C115="COTAÇÃO",VLOOKUP(D115,#REF!,2,FALSE)))),IF(C115="LABOR",VLOOKUP(D115,'LABOR-SERVIÇOS'!A:F,5,FALSE),IF(C115="SINAPI",VLOOKUP(D115,'SINAPI-SERVIÇOS'!A:E,2,FALSE),"outro")))</f>
        <v>ACO CA-50 DE 8.0MM</v>
      </c>
      <c r="F115" s="459" t="s">
        <v>53</v>
      </c>
      <c r="G115" s="460" t="str">
        <f>IF(B115="I",IF(C115="LABOR",VLOOKUP(D115,'LABOR-INSUMOS'!A:F,3,FALSE),IF(C115="SINAPI",VLOOKUP(D115,'SINAPI-INSUMOS'!A:E,3,FALSE),IF(C115="COTAÇÃO",VLOOKUP(D115,#REF!,3,FALSE)))),IF(C115="LABOR",VLOOKUP(D115,'LABOR-SERVIÇOS'!A:F,6,FALSE),IF(C115="SINAPI",VLOOKUP(D115,'SINAPI-SERVIÇOS'!A:E,3,FALSE),"outro")))</f>
        <v>KG</v>
      </c>
      <c r="H115" s="463">
        <v>0.69299999999999995</v>
      </c>
      <c r="I115" s="464">
        <f>IF(B115="I",IF(F115="MO",IF(C115="LABOR",ROUND(VLOOKUP(D115,'LABOR-INSUMOS'!A:F,4,FALSE)/(1+'LABOR-INSUMOS'!$E$1),2),IF(C115="SINAPI",ROUND(VLOOKUP(D115,'SINAPI-INSUMOS'!A:E,5,FALSE)/(1+'SINAPI-INSUMOS'!$E$1),2),"outro")),IF(C115="LABOR",VLOOKUP(D115,'LABOR-INSUMOS'!A:F,4,FALSE),IF(C115="SINAPI",VLOOKUP(D115,'SINAPI-INSUMOS'!A:E,5,FALSE),IF(C115="COTAÇÃO",VLOOKUP(D115,#REF!,15,FALSE))))),IF(C115="SINAPI",IF(F115="MO",ROUND(VLOOKUP(D115,'SINAPI-SERVIÇOS'!A:D,4,FALSE)/(1+'SINAPI-SERVIÇOS'!$E$1),2),VLOOKUP(D115,'SINAPI-SERVIÇOS'!A:D,4,FALSE)),"outro"))</f>
        <v>3.29</v>
      </c>
      <c r="J115" s="464">
        <f t="shared" si="9"/>
        <v>2.2799999999999998</v>
      </c>
    </row>
    <row r="116" spans="1:10" s="494" customFormat="1">
      <c r="A116" s="481"/>
      <c r="B116" s="472" t="s">
        <v>4185</v>
      </c>
      <c r="C116" s="459" t="s">
        <v>4049</v>
      </c>
      <c r="D116" s="460">
        <v>27010</v>
      </c>
      <c r="E116" s="445" t="str">
        <f>IF(B116="I",IF(C116="LABOR",VLOOKUP(D116,'LABOR-INSUMOS'!A:F,2,FALSE),IF(C116="SINAPI",VLOOKUP(D116,'SINAPI-INSUMOS'!A:E,2,FALSE),IF(C116="COTAÇÃO",VLOOKUP(D116,#REF!,2,FALSE)))),IF(C116="LABOR",VLOOKUP(D116,'LABOR-SERVIÇOS'!A:F,5,FALSE),IF(C116="SINAPI",VLOOKUP(D116,'SINAPI-SERVIÇOS'!A:E,2,FALSE),"outro")))</f>
        <v>ARAME RECOZIDO N.18 BWG</v>
      </c>
      <c r="F116" s="459" t="s">
        <v>53</v>
      </c>
      <c r="G116" s="460" t="str">
        <f>IF(B116="I",IF(C116="LABOR",VLOOKUP(D116,'LABOR-INSUMOS'!A:F,3,FALSE),IF(C116="SINAPI",VLOOKUP(D116,'SINAPI-INSUMOS'!A:E,3,FALSE),IF(C116="COTAÇÃO",VLOOKUP(D116,#REF!,3,FALSE)))),IF(C116="LABOR",VLOOKUP(D116,'LABOR-SERVIÇOS'!A:F,6,FALSE),IF(C116="SINAPI",VLOOKUP(D116,'SINAPI-SERVIÇOS'!A:E,3,FALSE),"outro")))</f>
        <v>KG</v>
      </c>
      <c r="H116" s="463">
        <v>1.26E-2</v>
      </c>
      <c r="I116" s="464">
        <f>IF(B116="I",IF(F116="MO",IF(C116="LABOR",ROUND(VLOOKUP(D116,'LABOR-INSUMOS'!A:F,4,FALSE)/(1+'LABOR-INSUMOS'!$E$1),2),IF(C116="SINAPI",ROUND(VLOOKUP(D116,'SINAPI-INSUMOS'!A:E,5,FALSE)/(1+'SINAPI-INSUMOS'!$E$1),2),"outro")),IF(C116="LABOR",VLOOKUP(D116,'LABOR-INSUMOS'!A:F,4,FALSE),IF(C116="SINAPI",VLOOKUP(D116,'SINAPI-INSUMOS'!A:E,5,FALSE),IF(C116="COTAÇÃO",VLOOKUP(D116,#REF!,15,FALSE))))),IF(C116="SINAPI",IF(F116="MO",ROUND(VLOOKUP(D116,'SINAPI-SERVIÇOS'!A:D,4,FALSE)/(1+'SINAPI-SERVIÇOS'!$E$1),2),VLOOKUP(D116,'SINAPI-SERVIÇOS'!A:D,4,FALSE)),"outro"))</f>
        <v>5.51</v>
      </c>
      <c r="J116" s="464">
        <f t="shared" si="9"/>
        <v>7.0000000000000007E-2</v>
      </c>
    </row>
    <row r="117" spans="1:10" s="494" customFormat="1">
      <c r="A117" s="481"/>
      <c r="B117" s="472" t="s">
        <v>4185</v>
      </c>
      <c r="C117" s="459" t="s">
        <v>4049</v>
      </c>
      <c r="D117" s="460">
        <v>20503</v>
      </c>
      <c r="E117" s="445" t="str">
        <f>IF(B117="I",IF(C117="LABOR",VLOOKUP(D117,'LABOR-INSUMOS'!A:F,2,FALSE),IF(C117="SINAPI",VLOOKUP(D117,'SINAPI-INSUMOS'!A:E,2,FALSE),IF(C117="COTAÇÃO",VLOOKUP(D117,#REF!,2,FALSE)))),IF(C117="LABOR",VLOOKUP(D117,'LABOR-SERVIÇOS'!A:F,5,FALSE),IF(C117="SINAPI",VLOOKUP(D117,'SINAPI-SERVIÇOS'!A:E,2,FALSE),"outro")))</f>
        <v>AREIA LAVADA MEDIA</v>
      </c>
      <c r="F117" s="459" t="s">
        <v>53</v>
      </c>
      <c r="G117" s="460" t="str">
        <f>IF(B117="I",IF(C117="LABOR",VLOOKUP(D117,'LABOR-INSUMOS'!A:F,3,FALSE),IF(C117="SINAPI",VLOOKUP(D117,'SINAPI-INSUMOS'!A:E,3,FALSE),IF(C117="COTAÇÃO",VLOOKUP(D117,#REF!,3,FALSE)))),IF(C117="LABOR",VLOOKUP(D117,'LABOR-SERVIÇOS'!A:F,6,FALSE),IF(C117="SINAPI",VLOOKUP(D117,'SINAPI-SERVIÇOS'!A:E,3,FALSE),"outro")))</f>
        <v>M3</v>
      </c>
      <c r="H117" s="463">
        <v>2.070516E-2</v>
      </c>
      <c r="I117" s="464">
        <f>IF(B117="I",IF(F117="MO",IF(C117="LABOR",ROUND(VLOOKUP(D117,'LABOR-INSUMOS'!A:F,4,FALSE)/(1+'LABOR-INSUMOS'!$E$1),2),IF(C117="SINAPI",ROUND(VLOOKUP(D117,'SINAPI-INSUMOS'!A:E,5,FALSE)/(1+'SINAPI-INSUMOS'!$E$1),2),"outro")),IF(C117="LABOR",VLOOKUP(D117,'LABOR-INSUMOS'!A:F,4,FALSE),IF(C117="SINAPI",VLOOKUP(D117,'SINAPI-INSUMOS'!A:E,5,FALSE),IF(C117="COTAÇÃO",VLOOKUP(D117,#REF!,15,FALSE))))),IF(C117="SINAPI",IF(F117="MO",ROUND(VLOOKUP(D117,'SINAPI-SERVIÇOS'!A:D,4,FALSE)/(1+'SINAPI-SERVIÇOS'!$E$1),2),VLOOKUP(D117,'SINAPI-SERVIÇOS'!A:D,4,FALSE)),"outro"))</f>
        <v>48.27</v>
      </c>
      <c r="J117" s="464">
        <f t="shared" si="9"/>
        <v>1</v>
      </c>
    </row>
    <row r="118" spans="1:10" s="494" customFormat="1">
      <c r="A118" s="481"/>
      <c r="B118" s="472" t="s">
        <v>4185</v>
      </c>
      <c r="C118" s="459" t="s">
        <v>4049</v>
      </c>
      <c r="D118" s="442">
        <v>20518</v>
      </c>
      <c r="E118" s="445" t="str">
        <f>IF(B118="I",IF(C118="LABOR",VLOOKUP(D118,'LABOR-INSUMOS'!A:F,2,FALSE),IF(C118="SINAPI",VLOOKUP(D118,'SINAPI-INSUMOS'!A:E,2,FALSE),IF(C118="COTAÇÃO",VLOOKUP(D118,#REF!,2,FALSE)))),IF(C118="LABOR",VLOOKUP(D118,'LABOR-SERVIÇOS'!A:F,5,FALSE),IF(C118="SINAPI",VLOOKUP(D118,'SINAPI-SERVIÇOS'!A:E,2,FALSE),"outro")))</f>
        <v>BRITA 2</v>
      </c>
      <c r="F118" s="459" t="s">
        <v>53</v>
      </c>
      <c r="G118" s="460" t="str">
        <f>IF(B118="I",IF(C118="LABOR",VLOOKUP(D118,'LABOR-INSUMOS'!A:F,3,FALSE),IF(C118="SINAPI",VLOOKUP(D118,'SINAPI-INSUMOS'!A:E,3,FALSE),IF(C118="COTAÇÃO",VLOOKUP(D118,#REF!,3,FALSE)))),IF(C118="LABOR",VLOOKUP(D118,'LABOR-SERVIÇOS'!A:F,6,FALSE),IF(C118="SINAPI",VLOOKUP(D118,'SINAPI-SERVIÇOS'!A:E,3,FALSE),"outro")))</f>
        <v>M3</v>
      </c>
      <c r="H118" s="463">
        <v>1.259454E-2</v>
      </c>
      <c r="I118" s="464">
        <f>IF(B118="I",IF(F118="MO",IF(C118="LABOR",ROUND(VLOOKUP(D118,'LABOR-INSUMOS'!A:F,4,FALSE)/(1+'LABOR-INSUMOS'!$E$1),2),IF(C118="SINAPI",ROUND(VLOOKUP(D118,'SINAPI-INSUMOS'!A:E,5,FALSE)/(1+'SINAPI-INSUMOS'!$E$1),2),"outro")),IF(C118="LABOR",VLOOKUP(D118,'LABOR-INSUMOS'!A:F,4,FALSE),IF(C118="SINAPI",VLOOKUP(D118,'SINAPI-INSUMOS'!A:E,5,FALSE),IF(C118="COTAÇÃO",VLOOKUP(D118,#REF!,15,FALSE))))),IF(C118="SINAPI",IF(F118="MO",ROUND(VLOOKUP(D118,'SINAPI-SERVIÇOS'!A:D,4,FALSE)/(1+'SINAPI-SERVIÇOS'!$E$1),2),VLOOKUP(D118,'SINAPI-SERVIÇOS'!A:D,4,FALSE)),"outro"))</f>
        <v>57.39</v>
      </c>
      <c r="J118" s="464">
        <f t="shared" si="9"/>
        <v>0.72</v>
      </c>
    </row>
    <row r="119" spans="1:10" s="494" customFormat="1">
      <c r="A119" s="481"/>
      <c r="B119" s="472" t="s">
        <v>4185</v>
      </c>
      <c r="C119" s="459" t="s">
        <v>4049</v>
      </c>
      <c r="D119" s="442">
        <v>20508</v>
      </c>
      <c r="E119" s="445" t="str">
        <f>IF(B119="I",IF(C119="LABOR",VLOOKUP(D119,'LABOR-INSUMOS'!A:F,2,FALSE),IF(C119="SINAPI",VLOOKUP(D119,'SINAPI-INSUMOS'!A:E,2,FALSE),IF(C119="COTAÇÃO",VLOOKUP(D119,#REF!,2,FALSE)))),IF(C119="LABOR",VLOOKUP(D119,'LABOR-SERVIÇOS'!A:F,5,FALSE),IF(C119="SINAPI",VLOOKUP(D119,'SINAPI-SERVIÇOS'!A:E,2,FALSE),"outro")))</f>
        <v>CIMENTO CP III - 40</v>
      </c>
      <c r="F119" s="459" t="s">
        <v>53</v>
      </c>
      <c r="G119" s="460" t="str">
        <f>IF(B119="I",IF(C119="LABOR",VLOOKUP(D119,'LABOR-INSUMOS'!A:F,3,FALSE),IF(C119="SINAPI",VLOOKUP(D119,'SINAPI-INSUMOS'!A:E,3,FALSE),IF(C119="COTAÇÃO",VLOOKUP(D119,#REF!,3,FALSE)))),IF(C119="LABOR",VLOOKUP(D119,'LABOR-SERVIÇOS'!A:F,6,FALSE),IF(C119="SINAPI",VLOOKUP(D119,'SINAPI-SERVIÇOS'!A:E,3,FALSE),"outro")))</f>
        <v>KG</v>
      </c>
      <c r="H119" s="463">
        <v>13.15503</v>
      </c>
      <c r="I119" s="464">
        <f>IF(B119="I",IF(F119="MO",IF(C119="LABOR",ROUND(VLOOKUP(D119,'LABOR-INSUMOS'!A:F,4,FALSE)/(1+'LABOR-INSUMOS'!$E$1),2),IF(C119="SINAPI",ROUND(VLOOKUP(D119,'SINAPI-INSUMOS'!A:E,5,FALSE)/(1+'SINAPI-INSUMOS'!$E$1),2),"outro")),IF(C119="LABOR",VLOOKUP(D119,'LABOR-INSUMOS'!A:F,4,FALSE),IF(C119="SINAPI",VLOOKUP(D119,'SINAPI-INSUMOS'!A:E,5,FALSE),IF(C119="COTAÇÃO",VLOOKUP(D119,#REF!,15,FALSE))))),IF(C119="SINAPI",IF(F119="MO",ROUND(VLOOKUP(D119,'SINAPI-SERVIÇOS'!A:D,4,FALSE)/(1+'SINAPI-SERVIÇOS'!$E$1),2),VLOOKUP(D119,'SINAPI-SERVIÇOS'!A:D,4,FALSE)),"outro"))</f>
        <v>0.4</v>
      </c>
      <c r="J119" s="464">
        <f t="shared" si="9"/>
        <v>5.26</v>
      </c>
    </row>
    <row r="120" spans="1:10" s="494" customFormat="1">
      <c r="A120" s="482"/>
      <c r="B120" s="490"/>
      <c r="C120" s="491"/>
      <c r="D120" s="491"/>
      <c r="E120" s="492"/>
      <c r="F120" s="491"/>
      <c r="G120" s="492"/>
      <c r="H120" s="492"/>
      <c r="I120" s="492"/>
      <c r="J120" s="493"/>
    </row>
  </sheetData>
  <mergeCells count="23">
    <mergeCell ref="A108:B108"/>
    <mergeCell ref="C108:D108"/>
    <mergeCell ref="N101:V101"/>
    <mergeCell ref="A28:B28"/>
    <mergeCell ref="C28:D28"/>
    <mergeCell ref="N84:V84"/>
    <mergeCell ref="A1:F1"/>
    <mergeCell ref="A2:F2"/>
    <mergeCell ref="A3:F3"/>
    <mergeCell ref="A5:B5"/>
    <mergeCell ref="C5:D5"/>
    <mergeCell ref="A19:B19"/>
    <mergeCell ref="C19:D19"/>
    <mergeCell ref="A100:B100"/>
    <mergeCell ref="C100:D100"/>
    <mergeCell ref="A65:B65"/>
    <mergeCell ref="C65:D65"/>
    <mergeCell ref="A38:B38"/>
    <mergeCell ref="C38:D38"/>
    <mergeCell ref="A52:B52"/>
    <mergeCell ref="C52:D52"/>
    <mergeCell ref="A83:B83"/>
    <mergeCell ref="C83:D83"/>
  </mergeCells>
  <printOptions horizontalCentered="1"/>
  <pageMargins left="0.51181102362204722" right="0.51181102362204722" top="0.19685039370078741" bottom="0.78740157480314965" header="0.31496062992125984" footer="0.19685039370078741"/>
  <pageSetup paperSize="9" scale="85" orientation="landscape" r:id="rId1"/>
  <headerFooter>
    <oddFooter>&amp;R&amp;G</oddFooter>
  </headerFooter>
  <rowBreaks count="4" manualBreakCount="4">
    <brk id="27" max="9" man="1"/>
    <brk id="51" max="9" man="1"/>
    <brk id="64" max="9" man="1"/>
    <brk id="107" max="9"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sheetPr codeName="Plan13"/>
  <dimension ref="A1:M19"/>
  <sheetViews>
    <sheetView showGridLines="0" view="pageBreakPreview" zoomScale="90" zoomScaleSheetLayoutView="90" workbookViewId="0">
      <selection activeCell="E8" sqref="E8"/>
    </sheetView>
  </sheetViews>
  <sheetFormatPr defaultRowHeight="15"/>
  <cols>
    <col min="1" max="1" width="6.85546875" style="6" customWidth="1"/>
    <col min="2" max="2" width="4.42578125" style="6" customWidth="1"/>
    <col min="3" max="4" width="12.85546875" style="9" customWidth="1"/>
    <col min="5" max="5" width="66.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0" t="str">
        <f>GLOBAL!A1</f>
        <v>PREFEITURA MUNICIPAL DE ARACRUZ 
SECRETARIA MUNICIPAL DE OBRAS E INFRAESTRUTURA</v>
      </c>
      <c r="B1" s="800"/>
      <c r="C1" s="800"/>
      <c r="D1" s="800"/>
      <c r="E1" s="800"/>
      <c r="F1" s="800"/>
      <c r="G1" s="13"/>
      <c r="H1" s="13"/>
      <c r="I1" s="13"/>
      <c r="L1" s="6" t="s">
        <v>4074</v>
      </c>
      <c r="M1" s="6" t="s">
        <v>4077</v>
      </c>
    </row>
    <row r="2" spans="1:13" ht="15" customHeight="1">
      <c r="A2" s="801" t="str">
        <f>GLOBAL!A2</f>
        <v>Obra: CONCLUSÃO DA OBRA DE CONSTRUÇÃO DA ESCOLA PLURIDOCENTE INDÍGENA (EMPI) TRÊS PALMEIRAS</v>
      </c>
      <c r="B2" s="801"/>
      <c r="C2" s="801"/>
      <c r="D2" s="801"/>
      <c r="E2" s="801"/>
      <c r="F2" s="802"/>
      <c r="G2" s="31" t="s">
        <v>4047</v>
      </c>
      <c r="H2" s="31" t="s">
        <v>4048</v>
      </c>
      <c r="I2" s="31" t="s">
        <v>2673</v>
      </c>
    </row>
    <row r="3" spans="1:13" ht="15.75" customHeight="1">
      <c r="A3" s="803" t="str">
        <f>GLOBAL!A3</f>
        <v>Local: ALDEIA TRÊS PALMEIRAS - ARACRUZ/ES</v>
      </c>
      <c r="B3" s="803"/>
      <c r="C3" s="803"/>
      <c r="D3" s="803"/>
      <c r="E3" s="803"/>
      <c r="F3" s="804"/>
      <c r="G3" s="32">
        <v>0.90429999999999999</v>
      </c>
      <c r="H3" s="33">
        <v>0</v>
      </c>
      <c r="I3" s="34">
        <v>41821</v>
      </c>
    </row>
    <row r="4" spans="1:13" ht="15.75" customHeight="1">
      <c r="A4" s="49"/>
      <c r="B4" s="49"/>
      <c r="C4" s="49"/>
      <c r="D4" s="49"/>
      <c r="E4" s="49"/>
      <c r="F4" s="49"/>
      <c r="G4" s="49"/>
      <c r="H4" s="49"/>
      <c r="I4" s="49"/>
      <c r="J4" s="50"/>
    </row>
    <row r="5" spans="1:13" ht="25.5">
      <c r="A5" s="799" t="s">
        <v>7</v>
      </c>
      <c r="B5" s="799"/>
      <c r="C5" s="799" t="s">
        <v>8</v>
      </c>
      <c r="D5" s="799"/>
      <c r="E5" s="64" t="s">
        <v>9</v>
      </c>
      <c r="F5" s="14" t="s">
        <v>1</v>
      </c>
      <c r="G5" s="15"/>
      <c r="H5" s="16"/>
      <c r="I5" s="17"/>
      <c r="J5" s="18" t="s">
        <v>4071</v>
      </c>
    </row>
    <row r="6" spans="1:13" s="1" customFormat="1" ht="15" customHeight="1">
      <c r="A6" s="42" t="str">
        <f>CONCATENATE($M$1,"-")</f>
        <v>IMPER-</v>
      </c>
      <c r="B6" s="46">
        <f>COUNTIF(B$1:B5,"&gt;0")+1</f>
        <v>1</v>
      </c>
      <c r="C6" s="19" t="s">
        <v>4049</v>
      </c>
      <c r="D6" s="19">
        <v>100203</v>
      </c>
      <c r="E6" s="67" t="str">
        <f>IF(C6="LABOR",VLOOKUP(D6,'LABOR-SERVIÇOS'!A:F,5,FALSE),IF(C6="SINAPI",VLOOKUP(D6,'SINAPI-SERVIÇOS'!A:E,2,FALSE),"outro"))</f>
        <v>PINTURA IMPERMEABILIZANTE COM IGOLFLEX OU EQUIVALENTE A 3 DEMÃOS</v>
      </c>
      <c r="F6" s="21" t="str">
        <f>IF(C6="LABOR",VLOOKUP(D6,'LABOR-SERVIÇOS'!A:F,6,FALSE),IF(C6="SINAPI",VLOOKUP(D6,'SINAPI-SERVIÇOS'!A:E,3,FALSE),"outro"))</f>
        <v>M2</v>
      </c>
      <c r="G6" s="22"/>
      <c r="H6" s="23"/>
      <c r="I6" s="24"/>
      <c r="J6" s="38">
        <f>((SUMIF(F8:F9,"MO",J8:J9)*(1+$G$3)+(SUM(J8:J9)-SUMIF(F8:F9,"MO",J8:J9)))*(1+$H$3))</f>
        <v>12.838127999999998</v>
      </c>
    </row>
    <row r="7" spans="1:13">
      <c r="A7" s="68"/>
      <c r="B7" s="53" t="s">
        <v>0</v>
      </c>
      <c r="C7" s="25" t="s">
        <v>5</v>
      </c>
      <c r="D7" s="25" t="s">
        <v>6</v>
      </c>
      <c r="E7" s="25" t="s">
        <v>4050</v>
      </c>
      <c r="F7" s="25" t="s">
        <v>0</v>
      </c>
      <c r="G7" s="26" t="s">
        <v>1</v>
      </c>
      <c r="H7" s="26" t="s">
        <v>2</v>
      </c>
      <c r="I7" s="26" t="s">
        <v>3</v>
      </c>
      <c r="J7" s="25" t="s">
        <v>4</v>
      </c>
    </row>
    <row r="8" spans="1:13">
      <c r="A8" s="69"/>
      <c r="B8" s="19" t="s">
        <v>4184</v>
      </c>
      <c r="C8" s="65" t="s">
        <v>4083</v>
      </c>
      <c r="D8" s="66">
        <v>88247</v>
      </c>
      <c r="E8" s="67" t="str">
        <f>IF(B8="I",IF(C8="LABOR",VLOOKUP(D8,'LABOR-INSUMOS'!A:F,2,FALSE),IF(C8="SINAPI",VLOOKUP(D8,'SINAPI-INSUMOS'!A:E,2,FALSE),IF(C8="COTAÇÃO",VLOOKUP(D8,#REF!,2,FALSE)))),IF(C8="LABOR",VLOOKUP(D8,'LABOR-SERVIÇOS'!A:F,5,FALSE),IF(C8="SINAPI",VLOOKUP(D8,'SINAPI-SERVIÇOS'!A:E,2,FALSE),"outro")))</f>
        <v xml:space="preserve">AUXILIAR DE ELETRICISTA COM ENCARGOS COMPLEMENTARES </v>
      </c>
      <c r="F8" s="65" t="s">
        <v>20</v>
      </c>
      <c r="G8" s="66" t="str">
        <f>IF(B8="I",IF(C8="LABOR",VLOOKUP(D8,'LABOR-INSUMOS'!A:F,3,FALSE),IF(C8="SINAPI",VLOOKUP(D8,'SINAPI-INSUMOS'!A:E,3,FALSE),IF(C8="COTAÇÃO",VLOOKUP(D8,#REF!,3,FALSE)))),IF(C8="LABOR",VLOOKUP(D8,'LABOR-SERVIÇOS'!A:F,6,FALSE),IF(C8="SINAPI",VLOOKUP(D8,'SINAPI-SERVIÇOS'!A:E,3,FALSE),"outro")))</f>
        <v>H</v>
      </c>
      <c r="H8" s="70">
        <v>0.15</v>
      </c>
      <c r="I8" s="71">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6.41</v>
      </c>
      <c r="J8" s="71">
        <f>ROUND(H8*I8,2)</f>
        <v>0.96</v>
      </c>
    </row>
    <row r="9" spans="1:13" ht="30">
      <c r="A9" s="69"/>
      <c r="B9" s="19" t="s">
        <v>4185</v>
      </c>
      <c r="C9" s="65" t="s">
        <v>4083</v>
      </c>
      <c r="D9" s="66">
        <v>141</v>
      </c>
      <c r="E9" s="67" t="str">
        <f>IF(B9="I",IF(C9="LABOR",VLOOKUP(D9,'LABOR-INSUMOS'!A:F,2,FALSE),IF(C9="SINAPI",VLOOKUP(D9,'SINAPI-INSUMOS'!A:E,2,FALSE),IF(C9="COTAÇÃO",VLOOKUP(D9,#REF!,2,FALSE)))),IF(C9="LABOR",VLOOKUP(D9,'LABOR-SERVIÇOS'!A:F,5,FALSE),IF(C9="SINAPI",VLOOKUP(D9,'SINAPI-SERVIÇOS'!A:E,2,FALSE),"outro")))</f>
        <v>!EM PROCESSO DE DESATIVACAO! IMPERMEABILIZANTE FLEXÃVEL A BASE DE ELASTÃMEROIGOLFLEX PRETO SIKA OU EQUIVALENTE</v>
      </c>
      <c r="F9" s="65" t="s">
        <v>53</v>
      </c>
      <c r="G9" s="66" t="str">
        <f>IF(B9="I",IF(C9="LABOR",VLOOKUP(D9,'LABOR-INSUMOS'!A:F,3,FALSE),IF(C9="SINAPI",VLOOKUP(D9,'SINAPI-INSUMOS'!A:E,3,FALSE),IF(C9="COTAÇÃO",VLOOKUP(D9,#REF!,3,FALSE)))),IF(C9="LABOR",VLOOKUP(D9,'LABOR-SERVIÇOS'!A:F,6,FALSE),IF(C9="SINAPI",VLOOKUP(D9,'SINAPI-SERVIÇOS'!A:E,3,FALSE),"outro")))</f>
        <v>KG</v>
      </c>
      <c r="H9" s="70">
        <v>1</v>
      </c>
      <c r="I9" s="71">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11.01</v>
      </c>
      <c r="J9" s="71">
        <f>ROUND(H9*I9,2)</f>
        <v>11.01</v>
      </c>
    </row>
    <row r="10" spans="1:13">
      <c r="A10" s="72"/>
      <c r="B10" s="73"/>
      <c r="C10" s="74"/>
      <c r="D10" s="74"/>
      <c r="E10" s="75"/>
      <c r="F10" s="74"/>
      <c r="G10" s="75"/>
      <c r="H10" s="75"/>
      <c r="I10" s="75"/>
      <c r="J10" s="76"/>
    </row>
    <row r="11" spans="1:13" ht="25.5">
      <c r="A11" s="799" t="s">
        <v>7</v>
      </c>
      <c r="B11" s="799"/>
      <c r="C11" s="799" t="s">
        <v>8</v>
      </c>
      <c r="D11" s="799"/>
      <c r="E11" s="64" t="s">
        <v>9</v>
      </c>
      <c r="F11" s="14" t="s">
        <v>1</v>
      </c>
      <c r="G11" s="15"/>
      <c r="H11" s="16"/>
      <c r="I11" s="17"/>
      <c r="J11" s="18" t="s">
        <v>4071</v>
      </c>
    </row>
    <row r="12" spans="1:13" s="1" customFormat="1" ht="30">
      <c r="A12" s="42" t="str">
        <f>CONCATENATE($M$1,"-")</f>
        <v>IMPER-</v>
      </c>
      <c r="B12" s="46">
        <f>COUNTIF(B$1:B11,"&gt;0")+1</f>
        <v>2</v>
      </c>
      <c r="C12" s="19" t="s">
        <v>4049</v>
      </c>
      <c r="D12" s="19">
        <v>130103</v>
      </c>
      <c r="E12" s="77" t="s">
        <v>4189</v>
      </c>
      <c r="F12" s="21" t="str">
        <f>IF(C12="LABOR",VLOOKUP(D12,'LABOR-SERVIÇOS'!A:F,6,FALSE),IF(C12="SINAPI",VLOOKUP(D12,'SINAPI-SERVIÇOS'!A:E,3,FALSE),"outro"))</f>
        <v>M2</v>
      </c>
      <c r="G12" s="22"/>
      <c r="H12" s="23"/>
      <c r="I12" s="24"/>
      <c r="J12" s="38">
        <f>((SUMIF(F14:F15,"MO",J14:J15)*(1+$G$3)+(SUM(J14:J15)-SUMIF(F14:F15,"MO",J14:J15)))*(1+$H$3))</f>
        <v>12.838127999999998</v>
      </c>
    </row>
    <row r="13" spans="1:13">
      <c r="A13" s="68"/>
      <c r="B13" s="53" t="s">
        <v>0</v>
      </c>
      <c r="C13" s="25" t="s">
        <v>5</v>
      </c>
      <c r="D13" s="25" t="s">
        <v>6</v>
      </c>
      <c r="E13" s="25" t="s">
        <v>4050</v>
      </c>
      <c r="F13" s="25" t="s">
        <v>0</v>
      </c>
      <c r="G13" s="26" t="s">
        <v>1</v>
      </c>
      <c r="H13" s="26" t="s">
        <v>2</v>
      </c>
      <c r="I13" s="26" t="s">
        <v>3</v>
      </c>
      <c r="J13" s="25" t="s">
        <v>4</v>
      </c>
    </row>
    <row r="14" spans="1:13">
      <c r="A14" s="69"/>
      <c r="B14" s="19" t="s">
        <v>4184</v>
      </c>
      <c r="C14" s="65" t="s">
        <v>4083</v>
      </c>
      <c r="D14" s="66">
        <v>88247</v>
      </c>
      <c r="E14" s="67" t="str">
        <f>IF(B14="I",IF(C14="LABOR",VLOOKUP(D14,'LABOR-INSUMOS'!A:F,2,FALSE),IF(C14="SINAPI",VLOOKUP(D14,'SINAPI-INSUMOS'!A:E,2,FALSE),IF(C14="COTAÇÃO",VLOOKUP(D14,#REF!,2,FALSE)))),IF(C14="LABOR",VLOOKUP(D14,'LABOR-SERVIÇOS'!A:F,5,FALSE),IF(C14="SINAPI",VLOOKUP(D14,'SINAPI-SERVIÇOS'!A:E,2,FALSE),"outro")))</f>
        <v xml:space="preserve">AUXILIAR DE ELETRICISTA COM ENCARGOS COMPLEMENTARES </v>
      </c>
      <c r="F14" s="65" t="s">
        <v>20</v>
      </c>
      <c r="G14" s="66" t="str">
        <f>IF(B14="I",IF(C14="LABOR",VLOOKUP(D14,'LABOR-INSUMOS'!A:F,3,FALSE),IF(C14="SINAPI",VLOOKUP(D14,'SINAPI-INSUMOS'!A:E,3,FALSE),IF(C14="COTAÇÃO",VLOOKUP(D14,#REF!,3,FALSE)))),IF(C14="LABOR",VLOOKUP(D14,'LABOR-SERVIÇOS'!A:F,6,FALSE),IF(C14="SINAPI",VLOOKUP(D14,'SINAPI-SERVIÇOS'!A:E,3,FALSE),"outro")))</f>
        <v>H</v>
      </c>
      <c r="H14" s="70">
        <v>0.15</v>
      </c>
      <c r="I14" s="71">
        <f>IF(B14="I",IF(F14="MO",IF(C14="LABOR",ROUND(VLOOKUP(D14,'LABOR-INSUMOS'!A:F,4,FALSE)/(1+'LABOR-INSUMOS'!$E$1),2),IF(C14="SINAPI",ROUND(VLOOKUP(D14,'SINAPI-INSUMOS'!A:E,5,FALSE)/(1+'SINAPI-INSUMOS'!$E$1),2),"outro")),IF(C14="LABOR",VLOOKUP(D14,'LABOR-INSUMOS'!A:F,4,FALSE),IF(C14="SINAPI",VLOOKUP(D14,'SINAPI-INSUMOS'!A:E,5,FALSE),IF(C14="COTAÇÃO",VLOOKUP(D14,#REF!,14,FALSE))))),IF(C14="SINAPI",IF(F14="MO",ROUND(VLOOKUP(D14,'SINAPI-SERVIÇOS'!A:D,4,FALSE)/(1+'SINAPI-SERVIÇOS'!$E$1),2),VLOOKUP(D14,'SINAPI-SERVIÇOS'!A:D,4,FALSE)),"outro"))</f>
        <v>6.41</v>
      </c>
      <c r="J14" s="71">
        <f>ROUND(H14*I14,2)</f>
        <v>0.96</v>
      </c>
    </row>
    <row r="15" spans="1:13" ht="30">
      <c r="A15" s="69"/>
      <c r="B15" s="19" t="s">
        <v>4185</v>
      </c>
      <c r="C15" s="65" t="s">
        <v>4083</v>
      </c>
      <c r="D15" s="66">
        <v>141</v>
      </c>
      <c r="E15" s="67" t="str">
        <f>IF(B15="I",IF(C15="LABOR",VLOOKUP(D15,'LABOR-INSUMOS'!A:F,2,FALSE),IF(C15="SINAPI",VLOOKUP(D15,'SINAPI-INSUMOS'!A:E,2,FALSE),IF(C15="COTAÇÃO",VLOOKUP(D15,#REF!,2,FALSE)))),IF(C15="LABOR",VLOOKUP(D15,'LABOR-SERVIÇOS'!A:F,5,FALSE),IF(C15="SINAPI",VLOOKUP(D15,'SINAPI-SERVIÇOS'!A:E,2,FALSE),"outro")))</f>
        <v>!EM PROCESSO DE DESATIVACAO! IMPERMEABILIZANTE FLEXÃVEL A BASE DE ELASTÃMEROIGOLFLEX PRETO SIKA OU EQUIVALENTE</v>
      </c>
      <c r="F15" s="65" t="s">
        <v>53</v>
      </c>
      <c r="G15" s="66" t="str">
        <f>IF(B15="I",IF(C15="LABOR",VLOOKUP(D15,'LABOR-INSUMOS'!A:F,3,FALSE),IF(C15="SINAPI",VLOOKUP(D15,'SINAPI-INSUMOS'!A:E,3,FALSE),IF(C15="COTAÇÃO",VLOOKUP(D15,#REF!,3,FALSE)))),IF(C15="LABOR",VLOOKUP(D15,'LABOR-SERVIÇOS'!A:F,6,FALSE),IF(C15="SINAPI",VLOOKUP(D15,'SINAPI-SERVIÇOS'!A:E,3,FALSE),"outro")))</f>
        <v>KG</v>
      </c>
      <c r="H15" s="70">
        <v>1</v>
      </c>
      <c r="I15" s="71">
        <f>IF(B15="I",IF(F15="MO",IF(C15="LABOR",ROUND(VLOOKUP(D15,'LABOR-INSUMOS'!A:F,4,FALSE)/(1+'LABOR-INSUMOS'!$E$1),2),IF(C15="SINAPI",ROUND(VLOOKUP(D15,'SINAPI-INSUMOS'!A:E,5,FALSE)/(1+'SINAPI-INSUMOS'!$E$1),2),"outro")),IF(C15="LABOR",VLOOKUP(D15,'LABOR-INSUMOS'!A:F,4,FALSE),IF(C15="SINAPI",VLOOKUP(D15,'SINAPI-INSUMOS'!A:E,5,FALSE),IF(C15="COTAÇÃO",VLOOKUP(D15,#REF!,14,FALSE))))),IF(C15="SINAPI",IF(F15="MO",ROUND(VLOOKUP(D15,'SINAPI-SERVIÇOS'!A:D,4,FALSE)/(1+'SINAPI-SERVIÇOS'!$E$1),2),VLOOKUP(D15,'SINAPI-SERVIÇOS'!A:D,4,FALSE)),"outro"))</f>
        <v>11.01</v>
      </c>
      <c r="J15" s="71">
        <f>ROUND(H15*I15,2)</f>
        <v>11.01</v>
      </c>
    </row>
    <row r="16" spans="1:13">
      <c r="A16" s="72"/>
      <c r="B16" s="73"/>
      <c r="C16" s="74"/>
      <c r="D16" s="74"/>
      <c r="E16" s="75"/>
      <c r="F16" s="74"/>
      <c r="G16" s="75"/>
      <c r="H16" s="75"/>
      <c r="I16" s="75"/>
      <c r="J16" s="76"/>
    </row>
    <row r="19" spans="9:9">
      <c r="I19" s="48"/>
    </row>
  </sheetData>
  <mergeCells count="7">
    <mergeCell ref="A11:B11"/>
    <mergeCell ref="C11:D11"/>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5" orientation="landscape" r:id="rId1"/>
  <headerFooter>
    <oddFooter>&amp;RMÁRCIA ELIANE DAN  ENGª CIVIL  CREA-ES 4876/DDAN ENGENHARIA PROJETOS E CONSULTORIA LTDA</oddFooter>
  </headerFooter>
  <drawing r:id="rId2"/>
  <legacyDrawing r:id="rId3"/>
</worksheet>
</file>

<file path=xl/worksheets/sheet7.xml><?xml version="1.0" encoding="utf-8"?>
<worksheet xmlns="http://schemas.openxmlformats.org/spreadsheetml/2006/main" xmlns:r="http://schemas.openxmlformats.org/officeDocument/2006/relationships">
  <sheetPr codeName="Plan14"/>
  <dimension ref="A1:M196"/>
  <sheetViews>
    <sheetView showGridLines="0" zoomScaleSheetLayoutView="90" workbookViewId="0">
      <selection activeCell="J14" sqref="B14:J14"/>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0" t="str">
        <f>GLOBAL!A1</f>
        <v>PREFEITURA MUNICIPAL DE ARACRUZ 
SECRETARIA MUNICIPAL DE OBRAS E INFRAESTRUTURA</v>
      </c>
      <c r="B1" s="800"/>
      <c r="C1" s="800"/>
      <c r="D1" s="800"/>
      <c r="E1" s="800"/>
      <c r="F1" s="800"/>
      <c r="G1" s="13"/>
      <c r="H1" s="13"/>
      <c r="I1" s="13"/>
      <c r="L1" s="6" t="s">
        <v>4074</v>
      </c>
      <c r="M1" s="6" t="s">
        <v>4078</v>
      </c>
    </row>
    <row r="2" spans="1:13" ht="15" customHeight="1">
      <c r="A2" s="801" t="str">
        <f>GLOBAL!A2</f>
        <v>Obra: CONCLUSÃO DA OBRA DE CONSTRUÇÃO DA ESCOLA PLURIDOCENTE INDÍGENA (EMPI) TRÊS PALMEIRAS</v>
      </c>
      <c r="B2" s="801"/>
      <c r="C2" s="801"/>
      <c r="D2" s="801"/>
      <c r="E2" s="801"/>
      <c r="F2" s="802"/>
      <c r="G2" s="31" t="s">
        <v>4047</v>
      </c>
      <c r="H2" s="31" t="s">
        <v>4048</v>
      </c>
      <c r="I2" s="31" t="s">
        <v>2673</v>
      </c>
    </row>
    <row r="3" spans="1:13" ht="15.75" customHeight="1">
      <c r="A3" s="803" t="str">
        <f>GLOBAL!A3</f>
        <v>Local: ALDEIA TRÊS PALMEIRAS - ARACRUZ/ES</v>
      </c>
      <c r="B3" s="803"/>
      <c r="C3" s="803"/>
      <c r="D3" s="803"/>
      <c r="E3" s="803"/>
      <c r="F3" s="804"/>
      <c r="G3" s="32">
        <v>0.90429999999999999</v>
      </c>
      <c r="H3" s="33">
        <v>0</v>
      </c>
      <c r="I3" s="34">
        <v>41821</v>
      </c>
    </row>
    <row r="4" spans="1:13" ht="15.75" customHeight="1">
      <c r="A4" s="49"/>
      <c r="B4" s="49"/>
      <c r="C4" s="49"/>
      <c r="D4" s="49"/>
      <c r="E4" s="49"/>
      <c r="F4" s="49"/>
      <c r="G4" s="49"/>
      <c r="H4" s="49"/>
      <c r="I4" s="49"/>
      <c r="J4" s="50"/>
    </row>
    <row r="5" spans="1:13" ht="25.5">
      <c r="A5" s="799" t="s">
        <v>7</v>
      </c>
      <c r="B5" s="799"/>
      <c r="C5" s="799" t="s">
        <v>8</v>
      </c>
      <c r="D5" s="799"/>
      <c r="E5" s="52" t="s">
        <v>9</v>
      </c>
      <c r="F5" s="14" t="s">
        <v>1</v>
      </c>
      <c r="G5" s="15"/>
      <c r="H5" s="16"/>
      <c r="I5" s="17"/>
      <c r="J5" s="18" t="s">
        <v>4071</v>
      </c>
    </row>
    <row r="6" spans="1:13" s="1" customFormat="1" ht="60">
      <c r="A6" s="42" t="str">
        <f>CONCATENATE($M$1,"-")</f>
        <v>INC-</v>
      </c>
      <c r="B6" s="46">
        <f>COUNTIF(B$1:B5,"&gt;0")+1</f>
        <v>1</v>
      </c>
      <c r="C6" s="19" t="s">
        <v>4049</v>
      </c>
      <c r="D6" s="19">
        <v>141216</v>
      </c>
      <c r="E6" s="61" t="s">
        <v>4196</v>
      </c>
      <c r="F6" s="21" t="str">
        <f>IF(C6="LABOR",VLOOKUP(D6,'LABOR-SERVIÇOS'!A:F,6,FALSE),IF(C6="SINAPI",VLOOKUP(D6,'SINAPI-SERVIÇOS'!A:E,3,FALSE),"outro"))</f>
        <v>M</v>
      </c>
      <c r="G6" s="22"/>
      <c r="H6" s="23"/>
      <c r="I6" s="24"/>
      <c r="J6" s="38">
        <f>((SUMIF(F8:F18,"MO",J8:J18)*(1+$G$3)+(SUM(J8:J18)-SUMIF(F8:F18,"MO",J8:J18)))*(1+$H$3))</f>
        <v>122.493436</v>
      </c>
    </row>
    <row r="7" spans="1:13">
      <c r="A7" s="47"/>
      <c r="B7" s="53" t="s">
        <v>0</v>
      </c>
      <c r="C7" s="25" t="s">
        <v>5</v>
      </c>
      <c r="D7" s="25" t="s">
        <v>6</v>
      </c>
      <c r="E7" s="25" t="s">
        <v>4050</v>
      </c>
      <c r="F7" s="25" t="s">
        <v>0</v>
      </c>
      <c r="G7" s="26" t="s">
        <v>1</v>
      </c>
      <c r="H7" s="26" t="s">
        <v>2</v>
      </c>
      <c r="I7" s="26" t="s">
        <v>3</v>
      </c>
      <c r="J7" s="25" t="s">
        <v>4</v>
      </c>
    </row>
    <row r="8" spans="1:13">
      <c r="A8" s="43"/>
      <c r="B8" s="19" t="s">
        <v>4184</v>
      </c>
      <c r="C8" s="51" t="s">
        <v>4083</v>
      </c>
      <c r="D8" s="28">
        <v>88248</v>
      </c>
      <c r="E8" s="27" t="str">
        <f>IF(B8="I",IF(C8="LABOR",VLOOKUP(D8,'LABOR-INSUMOS'!A:F,2,FALSE),IF(C8="SINAPI",VLOOKUP(D8,'SINAPI-INSUMOS'!A:E,2,FALSE),IF(C8="COTAÇÃO",VLOOKUP(D8,#REF!,2,FALSE)))),IF(C8="LABOR",VLOOKUP(D8,'LABOR-SERVIÇOS'!A:F,5,FALSE),IF(C8="SINAPI",VLOOKUP(D8,'SINAPI-SERVIÇOS'!A:E,2,FALSE),"outro")))</f>
        <v>AUXILIAR DE ENCANADOR OU BOMBEIRO HIDRÁULICO COM ENCARGOS COMPLEMENTARES</v>
      </c>
      <c r="F8" s="51" t="s">
        <v>20</v>
      </c>
      <c r="G8" s="28" t="str">
        <f>IF(B8="I",IF(C8="LABOR",VLOOKUP(D8,'LABOR-INSUMOS'!A:F,3,FALSE),IF(C8="SINAPI",VLOOKUP(D8,'SINAPI-INSUMOS'!A:E,3,FALSE),IF(C8="COTAÇÃO",VLOOKUP(D8,#REF!,3,FALSE)))),IF(C8="LABOR",VLOOKUP(D8,'LABOR-SERVIÇOS'!A:F,6,FALSE),IF(C8="SINAPI",VLOOKUP(D8,'SINAPI-SERVIÇOS'!A:E,3,FALSE),"outro")))</f>
        <v>H</v>
      </c>
      <c r="H8" s="29">
        <v>1.84</v>
      </c>
      <c r="I8" s="30">
        <f>IF(B8="I",IF(F8="MO",IF(C8="LABOR",ROUND(VLOOKUP(D8,'LABOR-INSUMOS'!A:F,4,FALSE)/(1+'LABOR-INSUMOS'!$E$1),2),IF(C8="SINAPI",ROUND(VLOOKUP(D8,'SINAPI-INSUMOS'!A:E,5,FALSE)/(1+'SINAPI-INSUMOS'!$E$1),2),"outro")),IF(C8="LABOR",VLOOKUP(D8,'LABOR-INSUMOS'!A:F,4,FALSE),IF(C8="SINAPI",VLOOKUP(D8,'SINAPI-INSUMOS'!A:E,5,FALSE),IF(C8="COTAÇÃO",VLOOKUP(D8,#REF!,14,FALSE))))),IF(C8="SINAPI",IF(F8="MO",ROUND(VLOOKUP(D8,'SINAPI-SERVIÇOS'!A:D,4,FALSE)/(1+'SINAPI-SERVIÇOS'!$E$1),2),VLOOKUP(D8,'SINAPI-SERVIÇOS'!A:D,4,FALSE)),"outro"))</f>
        <v>5.94</v>
      </c>
      <c r="J8" s="30">
        <f>ROUND(H8*I8,2)</f>
        <v>10.93</v>
      </c>
    </row>
    <row r="9" spans="1:13">
      <c r="A9" s="43"/>
      <c r="B9" s="19" t="s">
        <v>4184</v>
      </c>
      <c r="C9" s="51" t="s">
        <v>4083</v>
      </c>
      <c r="D9" s="28">
        <v>88267</v>
      </c>
      <c r="E9" s="27" t="str">
        <f>IF(B9="I",IF(C9="LABOR",VLOOKUP(D9,'LABOR-INSUMOS'!A:F,2,FALSE),IF(C9="SINAPI",VLOOKUP(D9,'SINAPI-INSUMOS'!A:E,2,FALSE),IF(C9="COTAÇÃO",VLOOKUP(D9,#REF!,2,FALSE)))),IF(C9="LABOR",VLOOKUP(D9,'LABOR-SERVIÇOS'!A:F,5,FALSE),IF(C9="SINAPI",VLOOKUP(D9,'SINAPI-SERVIÇOS'!A:E,2,FALSE),"outro")))</f>
        <v xml:space="preserve">ENCANADOR OU BOMBEIRO HIDRÁULICO COM ENCARGOS COMPLEMENTARES </v>
      </c>
      <c r="F9" s="51" t="s">
        <v>20</v>
      </c>
      <c r="G9" s="28" t="str">
        <f>IF(B9="I",IF(C9="LABOR",VLOOKUP(D9,'LABOR-INSUMOS'!A:F,3,FALSE),IF(C9="SINAPI",VLOOKUP(D9,'SINAPI-INSUMOS'!A:E,3,FALSE),IF(C9="COTAÇÃO",VLOOKUP(D9,#REF!,3,FALSE)))),IF(C9="LABOR",VLOOKUP(D9,'LABOR-SERVIÇOS'!A:F,6,FALSE),IF(C9="SINAPI",VLOOKUP(D9,'SINAPI-SERVIÇOS'!A:E,3,FALSE),"outro")))</f>
        <v>H</v>
      </c>
      <c r="H9" s="29">
        <v>1.8</v>
      </c>
      <c r="I9" s="30">
        <f>IF(B9="I",IF(F9="MO",IF(C9="LABOR",ROUND(VLOOKUP(D9,'LABOR-INSUMOS'!A:F,4,FALSE)/(1+'LABOR-INSUMOS'!$E$1),2),IF(C9="SINAPI",ROUND(VLOOKUP(D9,'SINAPI-INSUMOS'!A:E,5,FALSE)/(1+'SINAPI-INSUMOS'!$E$1),2),"outro")),IF(C9="LABOR",VLOOKUP(D9,'LABOR-INSUMOS'!A:F,4,FALSE),IF(C9="SINAPI",VLOOKUP(D9,'SINAPI-INSUMOS'!A:E,5,FALSE),IF(C9="COTAÇÃO",VLOOKUP(D9,#REF!,14,FALSE))))),IF(C9="SINAPI",IF(F9="MO",ROUND(VLOOKUP(D9,'SINAPI-SERVIÇOS'!A:D,4,FALSE)/(1+'SINAPI-SERVIÇOS'!$E$1),2),VLOOKUP(D9,'SINAPI-SERVIÇOS'!A:D,4,FALSE)),"outro"))</f>
        <v>7.21</v>
      </c>
      <c r="J9" s="30">
        <f>ROUND(H9*I9,2)</f>
        <v>12.98</v>
      </c>
    </row>
    <row r="10" spans="1:13">
      <c r="A10" s="43"/>
      <c r="B10" s="19" t="s">
        <v>4184</v>
      </c>
      <c r="C10" s="51" t="s">
        <v>4083</v>
      </c>
      <c r="D10" s="28">
        <v>88310</v>
      </c>
      <c r="E10" s="27" t="str">
        <f>IF(B10="I",IF(C10="LABOR",VLOOKUP(D10,'LABOR-INSUMOS'!A:F,2,FALSE),IF(C10="SINAPI",VLOOKUP(D10,'SINAPI-INSUMOS'!A:E,2,FALSE),IF(C10="COTAÇÃO",VLOOKUP(D10,#REF!,2,FALSE)))),IF(C10="LABOR",VLOOKUP(D10,'LABOR-SERVIÇOS'!A:F,5,FALSE),IF(C10="SINAPI",VLOOKUP(D10,'SINAPI-SERVIÇOS'!A:E,2,FALSE),"outro")))</f>
        <v xml:space="preserve">PINTOR COM ENCARGOS COMPLEMENTARES </v>
      </c>
      <c r="F10" s="51" t="s">
        <v>20</v>
      </c>
      <c r="G10" s="28" t="str">
        <f>IF(B10="I",IF(C10="LABOR",VLOOKUP(D10,'LABOR-INSUMOS'!A:F,3,FALSE),IF(C10="SINAPI",VLOOKUP(D10,'SINAPI-INSUMOS'!A:E,3,FALSE),IF(C10="COTAÇÃO",VLOOKUP(D10,#REF!,3,FALSE)))),IF(C10="LABOR",VLOOKUP(D10,'LABOR-SERVIÇOS'!A:F,6,FALSE),IF(C10="SINAPI",VLOOKUP(D10,'SINAPI-SERVIÇOS'!A:E,3,FALSE),"outro")))</f>
        <v>H</v>
      </c>
      <c r="H10" s="29">
        <v>0.08</v>
      </c>
      <c r="I10" s="30">
        <f>IF(B10="I",IF(F10="MO",IF(C10="LABOR",ROUND(VLOOKUP(D10,'LABOR-INSUMOS'!A:F,4,FALSE)/(1+'LABOR-INSUMOS'!$E$1),2),IF(C10="SINAPI",ROUND(VLOOKUP(D10,'SINAPI-INSUMOS'!A:E,5,FALSE)/(1+'SINAPI-INSUMOS'!$E$1),2),"outro")),IF(C10="LABOR",VLOOKUP(D10,'LABOR-INSUMOS'!A:F,4,FALSE),IF(C10="SINAPI",VLOOKUP(D10,'SINAPI-INSUMOS'!A:E,5,FALSE),IF(C10="COTAÇÃO",VLOOKUP(D10,#REF!,14,FALSE))))),IF(C10="SINAPI",IF(F10="MO",ROUND(VLOOKUP(D10,'SINAPI-SERVIÇOS'!A:D,4,FALSE)/(1+'SINAPI-SERVIÇOS'!$E$1),2),VLOOKUP(D10,'SINAPI-SERVIÇOS'!A:D,4,FALSE)),"outro"))</f>
        <v>7.61</v>
      </c>
      <c r="J10" s="30">
        <f>ROUND(H10*I10,2)</f>
        <v>0.61</v>
      </c>
    </row>
    <row r="11" spans="1:13" ht="30">
      <c r="A11" s="43"/>
      <c r="B11" s="19" t="s">
        <v>4185</v>
      </c>
      <c r="C11" s="51" t="s">
        <v>4083</v>
      </c>
      <c r="D11" s="28">
        <v>21014</v>
      </c>
      <c r="E11" s="20" t="str">
        <f>IF(B11="I",IF(C11="LABOR",VLOOKUP(D11,'LABOR-INSUMOS'!A:F,2,FALSE),IF(C11="SINAPI",VLOOKUP(D11,'SINAPI-INSUMOS'!A:E,2,FALSE),IF(C11="COTAÇÃO",VLOOKUP(D11,#REF!,2,FALSE)))),IF(C11="LABOR",VLOOKUP(D11,'LABOR-SERVIÇOS'!A:F,5,FALSE),IF(C11="SINAPI",VLOOKUP(D11,'SINAPI-SERVIÇOS'!A:E,2,FALSE),"outro")))</f>
        <v>TUBO ACO GALVANIZADO COM COSTURA, CLASSE LEVE, DN 65 MM ( 2 1/2"), E = 3,35 MM, *6,23* KG/M (NBR 5580)</v>
      </c>
      <c r="F11" s="51" t="s">
        <v>53</v>
      </c>
      <c r="G11" s="28" t="str">
        <f>IF(B11="I",IF(C11="LABOR",VLOOKUP(D11,'LABOR-INSUMOS'!A:F,3,FALSE),IF(C11="SINAPI",VLOOKUP(D11,'SINAPI-INSUMOS'!A:E,3,FALSE),IF(C11="COTAÇÃO",VLOOKUP(D11,#REF!,3,FALSE)))),IF(C11="LABOR",VLOOKUP(D11,'LABOR-SERVIÇOS'!A:F,6,FALSE),IF(C11="SINAPI",VLOOKUP(D11,'SINAPI-SERVIÇOS'!A:E,3,FALSE),"outro")))</f>
        <v>M</v>
      </c>
      <c r="H11" s="29">
        <v>1.4</v>
      </c>
      <c r="I11" s="30">
        <f>IF(B11="I",IF(F11="MO",IF(C11="LABOR",ROUND(VLOOKUP(D11,'LABOR-INSUMOS'!A:F,4,FALSE)/(1+'LABOR-INSUMOS'!$E$1),2),IF(C11="SINAPI",ROUND(VLOOKUP(D11,'SINAPI-INSUMOS'!A:E,5,FALSE)/(1+'SINAPI-INSUMOS'!$E$1),2),"outro")),IF(C11="LABOR",VLOOKUP(D11,'LABOR-INSUMOS'!A:F,4,FALSE),IF(C11="SINAPI",VLOOKUP(D11,'SINAPI-INSUMOS'!A:E,5,FALSE),IF(C11="COTAÇÃO",VLOOKUP(D11,#REF!,14,FALSE))))),IF(C11="SINAPI",IF(F11="MO",ROUND(VLOOKUP(D11,'SINAPI-SERVIÇOS'!A:D,4,FALSE)/(1+'SINAPI-SERVIÇOS'!$E$1),2),VLOOKUP(D11,'SINAPI-SERVIÇOS'!A:D,4,FALSE)),"outro"))</f>
        <v>44.11</v>
      </c>
      <c r="J11" s="30">
        <f t="shared" ref="J11:J18" si="0">ROUND(H11*I11,2)</f>
        <v>61.75</v>
      </c>
    </row>
    <row r="12" spans="1:13">
      <c r="A12" s="43"/>
      <c r="B12" s="19" t="s">
        <v>4185</v>
      </c>
      <c r="C12" s="51" t="s">
        <v>4049</v>
      </c>
      <c r="D12" s="28">
        <v>60518</v>
      </c>
      <c r="E12" s="27" t="str">
        <f>IF(B12="I",IF(C12="LABOR",VLOOKUP(D12,'LABOR-INSUMOS'!A:F,2,FALSE),IF(C12="SINAPI",VLOOKUP(D12,'SINAPI-INSUMOS'!A:E,2,FALSE),IF(C12="COTAÇÃO",VLOOKUP(D12,#REF!,2,FALSE)))),IF(C12="LABOR",VLOOKUP(D12,'LABOR-SERVIÇOS'!A:F,5,FALSE),IF(C12="SINAPI",VLOOKUP(D12,'SINAPI-SERVIÇOS'!A:E,2,FALSE),"outro")))</f>
        <v>TE ACO GALVANIZADO DE 2 1/2"</v>
      </c>
      <c r="F12" s="51" t="s">
        <v>53</v>
      </c>
      <c r="G12" s="28" t="str">
        <f>IF(B12="I",IF(C12="LABOR",VLOOKUP(D12,'LABOR-INSUMOS'!A:F,3,FALSE),IF(C12="SINAPI",VLOOKUP(D12,'SINAPI-INSUMOS'!A:E,3,FALSE),IF(C12="COTAÇÃO",VLOOKUP(D12,#REF!,3,FALSE)))),IF(C12="LABOR",VLOOKUP(D12,'LABOR-SERVIÇOS'!A:F,6,FALSE),IF(C12="SINAPI",VLOOKUP(D12,'SINAPI-SERVIÇOS'!A:E,3,FALSE),"outro")))</f>
        <v>UN</v>
      </c>
      <c r="H12" s="29">
        <v>5.0999999999999997E-2</v>
      </c>
      <c r="I12" s="30">
        <f>IF(B12="I",IF(F12="MO",IF(C12="LABOR",ROUND(VLOOKUP(D12,'LABOR-INSUMOS'!A:F,4,FALSE)/(1+'LABOR-INSUMOS'!$E$1),2),IF(C12="SINAPI",ROUND(VLOOKUP(D12,'SINAPI-INSUMOS'!A:E,5,FALSE)/(1+'SINAPI-INSUMOS'!$E$1),2),"outro")),IF(C12="LABOR",VLOOKUP(D12,'LABOR-INSUMOS'!A:F,4,FALSE),IF(C12="SINAPI",VLOOKUP(D12,'SINAPI-INSUMOS'!A:E,5,FALSE),IF(C12="COTAÇÃO",VLOOKUP(D12,#REF!,14,FALSE))))),IF(C12="SINAPI",IF(F12="MO",ROUND(VLOOKUP(D12,'SINAPI-SERVIÇOS'!A:D,4,FALSE)/(1+'SINAPI-SERVIÇOS'!$E$1),2),VLOOKUP(D12,'SINAPI-SERVIÇOS'!A:D,4,FALSE)),"outro"))</f>
        <v>52.8</v>
      </c>
      <c r="J12" s="30">
        <f t="shared" si="0"/>
        <v>2.69</v>
      </c>
    </row>
    <row r="13" spans="1:13">
      <c r="A13" s="43"/>
      <c r="B13" s="19" t="s">
        <v>4185</v>
      </c>
      <c r="C13" s="51" t="s">
        <v>4049</v>
      </c>
      <c r="D13" s="28">
        <v>60529</v>
      </c>
      <c r="E13" s="27" t="str">
        <f>IF(B13="I",IF(C13="LABOR",VLOOKUP(D13,'LABOR-INSUMOS'!A:F,2,FALSE),IF(C13="SINAPI",VLOOKUP(D13,'SINAPI-INSUMOS'!A:E,2,FALSE),IF(C13="COTAÇÃO",VLOOKUP(D13,#REF!,2,FALSE)))),IF(C13="LABOR",VLOOKUP(D13,'LABOR-SERVIÇOS'!A:F,5,FALSE),IF(C13="SINAPI",VLOOKUP(D13,'SINAPI-SERVIÇOS'!A:E,2,FALSE),"outro")))</f>
        <v>COTOVELO 90 ACO GALVANIZADO DE 2 1/2" (65MM)</v>
      </c>
      <c r="F13" s="51" t="s">
        <v>53</v>
      </c>
      <c r="G13" s="28" t="str">
        <f>IF(B13="I",IF(C13="LABOR",VLOOKUP(D13,'LABOR-INSUMOS'!A:F,3,FALSE),IF(C13="SINAPI",VLOOKUP(D13,'SINAPI-INSUMOS'!A:E,3,FALSE),IF(C13="COTAÇÃO",VLOOKUP(D13,#REF!,3,FALSE)))),IF(C13="LABOR",VLOOKUP(D13,'LABOR-SERVIÇOS'!A:F,6,FALSE),IF(C13="SINAPI",VLOOKUP(D13,'SINAPI-SERVIÇOS'!A:E,3,FALSE),"outro")))</f>
        <v>UN</v>
      </c>
      <c r="H13" s="29">
        <v>0.22140000000000001</v>
      </c>
      <c r="I13" s="30">
        <f>IF(B13="I",IF(F13="MO",IF(C13="LABOR",ROUND(VLOOKUP(D13,'LABOR-INSUMOS'!A:F,4,FALSE)/(1+'LABOR-INSUMOS'!$E$1),2),IF(C13="SINAPI",ROUND(VLOOKUP(D13,'SINAPI-INSUMOS'!A:E,5,FALSE)/(1+'SINAPI-INSUMOS'!$E$1),2),"outro")),IF(C13="LABOR",VLOOKUP(D13,'LABOR-INSUMOS'!A:F,4,FALSE),IF(C13="SINAPI",VLOOKUP(D13,'SINAPI-INSUMOS'!A:E,5,FALSE),IF(C13="COTAÇÃO",VLOOKUP(D13,#REF!,14,FALSE))))),IF(C13="SINAPI",IF(F13="MO",ROUND(VLOOKUP(D13,'SINAPI-SERVIÇOS'!A:D,4,FALSE)/(1+'SINAPI-SERVIÇOS'!$E$1),2),VLOOKUP(D13,'SINAPI-SERVIÇOS'!A:D,4,FALSE)),"outro"))</f>
        <v>46.03</v>
      </c>
      <c r="J13" s="30">
        <f t="shared" si="0"/>
        <v>10.19</v>
      </c>
    </row>
    <row r="14" spans="1:13">
      <c r="A14" s="43"/>
      <c r="B14" s="19" t="s">
        <v>4185</v>
      </c>
      <c r="C14" s="51" t="s">
        <v>4049</v>
      </c>
      <c r="D14" s="28">
        <v>69512</v>
      </c>
      <c r="E14" s="27" t="str">
        <f>IF(B14="I",IF(C14="LABOR",VLOOKUP(D14,'LABOR-INSUMOS'!A:F,2,FALSE),IF(C14="SINAPI",VLOOKUP(D14,'SINAPI-INSUMOS'!A:E,2,FALSE),IF(C14="COTAÇÃO",VLOOKUP(D14,#REF!,2,FALSE)))),IF(C14="LABOR",VLOOKUP(D14,'LABOR-SERVIÇOS'!A:F,5,FALSE),IF(C14="SINAPI",VLOOKUP(D14,'SINAPI-SERVIÇOS'!A:E,2,FALSE),"outro")))</f>
        <v>FITA DE VEDACAO 18MM X 50M</v>
      </c>
      <c r="F14" s="51" t="s">
        <v>53</v>
      </c>
      <c r="G14" s="28" t="str">
        <f>IF(B14="I",IF(C14="LABOR",VLOOKUP(D14,'LABOR-INSUMOS'!A:F,3,FALSE),IF(C14="SINAPI",VLOOKUP(D14,'SINAPI-INSUMOS'!A:E,3,FALSE),IF(C14="COTAÇÃO",VLOOKUP(D14,#REF!,3,FALSE)))),IF(C14="LABOR",VLOOKUP(D14,'LABOR-SERVIÇOS'!A:F,6,FALSE),IF(C14="SINAPI",VLOOKUP(D14,'SINAPI-SERVIÇOS'!A:E,3,FALSE),"outro")))</f>
        <v>M</v>
      </c>
      <c r="H14" s="29">
        <v>1.69</v>
      </c>
      <c r="I14" s="30">
        <f>IF(B14="I",IF(F14="MO",IF(C14="LABOR",ROUND(VLOOKUP(D14,'LABOR-INSUMOS'!A:F,4,FALSE)/(1+'LABOR-INSUMOS'!$E$1),2),IF(C14="SINAPI",ROUND(VLOOKUP(D14,'SINAPI-INSUMOS'!A:E,5,FALSE)/(1+'SINAPI-INSUMOS'!$E$1),2),"outro")),IF(C14="LABOR",VLOOKUP(D14,'LABOR-INSUMOS'!A:F,4,FALSE),IF(C14="SINAPI",VLOOKUP(D14,'SINAPI-INSUMOS'!A:E,5,FALSE),IF(C14="COTAÇÃO",VLOOKUP(D14,#REF!,14,FALSE))))),IF(C14="SINAPI",IF(F14="MO",ROUND(VLOOKUP(D14,'SINAPI-SERVIÇOS'!A:D,4,FALSE)/(1+'SINAPI-SERVIÇOS'!$E$1),2),VLOOKUP(D14,'SINAPI-SERVIÇOS'!A:D,4,FALSE)),"outro"))</f>
        <v>0.13</v>
      </c>
      <c r="J14" s="30">
        <f t="shared" si="0"/>
        <v>0.22</v>
      </c>
    </row>
    <row r="15" spans="1:13">
      <c r="A15" s="43"/>
      <c r="B15" s="19" t="s">
        <v>4185</v>
      </c>
      <c r="C15" s="51" t="s">
        <v>4049</v>
      </c>
      <c r="D15" s="28">
        <v>37502</v>
      </c>
      <c r="E15" s="27" t="str">
        <f>IF(B15="I",IF(C15="LABOR",VLOOKUP(D15,'LABOR-INSUMOS'!A:F,2,FALSE),IF(C15="SINAPI",VLOOKUP(D15,'SINAPI-INSUMOS'!A:E,2,FALSE),IF(C15="COTAÇÃO",VLOOKUP(D15,#REF!,2,FALSE)))),IF(C15="LABOR",VLOOKUP(D15,'LABOR-SERVIÇOS'!A:F,5,FALSE),IF(C15="SINAPI",VLOOKUP(D15,'SINAPI-SERVIÇOS'!A:E,2,FALSE),"outro")))</f>
        <v>ESMALTE SINTETICO</v>
      </c>
      <c r="F15" s="51" t="s">
        <v>53</v>
      </c>
      <c r="G15" s="28" t="str">
        <f>IF(B15="I",IF(C15="LABOR",VLOOKUP(D15,'LABOR-INSUMOS'!A:F,3,FALSE),IF(C15="SINAPI",VLOOKUP(D15,'SINAPI-INSUMOS'!A:E,3,FALSE),IF(C15="COTAÇÃO",VLOOKUP(D15,#REF!,3,FALSE)))),IF(C15="LABOR",VLOOKUP(D15,'LABOR-SERVIÇOS'!A:F,6,FALSE),IF(C15="SINAPI",VLOOKUP(D15,'SINAPI-SERVIÇOS'!A:E,3,FALSE),"outro")))</f>
        <v>L</v>
      </c>
      <c r="H15" s="29">
        <v>3.5999999999999997E-2</v>
      </c>
      <c r="I15" s="30">
        <f>IF(B15="I",IF(F15="MO",IF(C15="LABOR",ROUND(VLOOKUP(D15,'LABOR-INSUMOS'!A:F,4,FALSE)/(1+'LABOR-INSUMOS'!$E$1),2),IF(C15="SINAPI",ROUND(VLOOKUP(D15,'SINAPI-INSUMOS'!A:E,5,FALSE)/(1+'SINAPI-INSUMOS'!$E$1),2),"outro")),IF(C15="LABOR",VLOOKUP(D15,'LABOR-INSUMOS'!A:F,4,FALSE),IF(C15="SINAPI",VLOOKUP(D15,'SINAPI-INSUMOS'!A:E,5,FALSE),IF(C15="COTAÇÃO",VLOOKUP(D15,#REF!,14,FALSE))))),IF(C15="SINAPI",IF(F15="MO",ROUND(VLOOKUP(D15,'SINAPI-SERVIÇOS'!A:D,4,FALSE)/(1+'SINAPI-SERVIÇOS'!$E$1),2),VLOOKUP(D15,'SINAPI-SERVIÇOS'!A:D,4,FALSE)),"outro"))</f>
        <v>17.12</v>
      </c>
      <c r="J15" s="30">
        <f t="shared" si="0"/>
        <v>0.62</v>
      </c>
    </row>
    <row r="16" spans="1:13">
      <c r="A16" s="43"/>
      <c r="B16" s="19" t="s">
        <v>4185</v>
      </c>
      <c r="C16" s="51" t="s">
        <v>4049</v>
      </c>
      <c r="D16" s="28">
        <v>38001</v>
      </c>
      <c r="E16" s="27" t="str">
        <f>IF(B16="I",IF(C16="LABOR",VLOOKUP(D16,'LABOR-INSUMOS'!A:F,2,FALSE),IF(C16="SINAPI",VLOOKUP(D16,'SINAPI-INSUMOS'!A:E,2,FALSE),IF(C16="COTAÇÃO",VLOOKUP(D16,#REF!,2,FALSE)))),IF(C16="LABOR",VLOOKUP(D16,'LABOR-SERVIÇOS'!A:F,5,FALSE),IF(C16="SINAPI",VLOOKUP(D16,'SINAPI-SERVIÇOS'!A:E,2,FALSE),"outro")))</f>
        <v>AGUARRAZ MINERAL</v>
      </c>
      <c r="F16" s="51" t="s">
        <v>53</v>
      </c>
      <c r="G16" s="28" t="str">
        <f>IF(B16="I",IF(C16="LABOR",VLOOKUP(D16,'LABOR-INSUMOS'!A:F,3,FALSE),IF(C16="SINAPI",VLOOKUP(D16,'SINAPI-INSUMOS'!A:E,3,FALSE),IF(C16="COTAÇÃO",VLOOKUP(D16,#REF!,3,FALSE)))),IF(C16="LABOR",VLOOKUP(D16,'LABOR-SERVIÇOS'!A:F,6,FALSE),IF(C16="SINAPI",VLOOKUP(D16,'SINAPI-SERVIÇOS'!A:E,3,FALSE),"outro")))</f>
        <v>L</v>
      </c>
      <c r="H16" s="29">
        <v>4.0000000000000001E-3</v>
      </c>
      <c r="I16" s="30">
        <f>IF(B16="I",IF(F16="MO",IF(C16="LABOR",ROUND(VLOOKUP(D16,'LABOR-INSUMOS'!A:F,4,FALSE)/(1+'LABOR-INSUMOS'!$E$1),2),IF(C16="SINAPI",ROUND(VLOOKUP(D16,'SINAPI-INSUMOS'!A:E,5,FALSE)/(1+'SINAPI-INSUMOS'!$E$1),2),"outro")),IF(C16="LABOR",VLOOKUP(D16,'LABOR-INSUMOS'!A:F,4,FALSE),IF(C16="SINAPI",VLOOKUP(D16,'SINAPI-INSUMOS'!A:E,5,FALSE),IF(C16="COTAÇÃO",VLOOKUP(D16,#REF!,14,FALSE))))),IF(C16="SINAPI",IF(F16="MO",ROUND(VLOOKUP(D16,'SINAPI-SERVIÇOS'!A:D,4,FALSE)/(1+'SINAPI-SERVIÇOS'!$E$1),2),VLOOKUP(D16,'SINAPI-SERVIÇOS'!A:D,4,FALSE)),"outro"))</f>
        <v>7.64</v>
      </c>
      <c r="J16" s="30">
        <f t="shared" si="0"/>
        <v>0.03</v>
      </c>
    </row>
    <row r="17" spans="1:12">
      <c r="A17" s="43"/>
      <c r="B17" s="19" t="s">
        <v>4185</v>
      </c>
      <c r="C17" s="51" t="s">
        <v>4049</v>
      </c>
      <c r="D17" s="28">
        <v>38012</v>
      </c>
      <c r="E17" s="27" t="str">
        <f>IF(B17="I",IF(C17="LABOR",VLOOKUP(D17,'LABOR-INSUMOS'!A:F,2,FALSE),IF(C17="SINAPI",VLOOKUP(D17,'SINAPI-INSUMOS'!A:E,2,FALSE),IF(C17="COTAÇÃO",VLOOKUP(D17,#REF!,2,FALSE)))),IF(C17="LABOR",VLOOKUP(D17,'LABOR-SERVIÇOS'!A:F,5,FALSE),IF(C17="SINAPI",VLOOKUP(D17,'SINAPI-SERVIÇOS'!A:E,2,FALSE),"outro")))</f>
        <v>LIXA PARA FERRO</v>
      </c>
      <c r="F17" s="51" t="s">
        <v>53</v>
      </c>
      <c r="G17" s="28" t="str">
        <f>IF(B17="I",IF(C17="LABOR",VLOOKUP(D17,'LABOR-INSUMOS'!A:F,3,FALSE),IF(C17="SINAPI",VLOOKUP(D17,'SINAPI-INSUMOS'!A:E,3,FALSE),IF(C17="COTAÇÃO",VLOOKUP(D17,#REF!,3,FALSE)))),IF(C17="LABOR",VLOOKUP(D17,'LABOR-SERVIÇOS'!A:F,6,FALSE),IF(C17="SINAPI",VLOOKUP(D17,'SINAPI-SERVIÇOS'!A:E,3,FALSE),"outro")))</f>
        <v>UN</v>
      </c>
      <c r="H17" s="29">
        <v>0.05</v>
      </c>
      <c r="I17" s="30">
        <f>IF(B17="I",IF(F17="MO",IF(C17="LABOR",ROUND(VLOOKUP(D17,'LABOR-INSUMOS'!A:F,4,FALSE)/(1+'LABOR-INSUMOS'!$E$1),2),IF(C17="SINAPI",ROUND(VLOOKUP(D17,'SINAPI-INSUMOS'!A:E,5,FALSE)/(1+'SINAPI-INSUMOS'!$E$1),2),"outro")),IF(C17="LABOR",VLOOKUP(D17,'LABOR-INSUMOS'!A:F,4,FALSE),IF(C17="SINAPI",VLOOKUP(D17,'SINAPI-INSUMOS'!A:E,5,FALSE),IF(C17="COTAÇÃO",VLOOKUP(D17,#REF!,14,FALSE))))),IF(C17="SINAPI",IF(F17="MO",ROUND(VLOOKUP(D17,'SINAPI-SERVIÇOS'!A:D,4,FALSE)/(1+'SINAPI-SERVIÇOS'!$E$1),2),VLOOKUP(D17,'SINAPI-SERVIÇOS'!A:D,4,FALSE)),"outro"))</f>
        <v>1.85</v>
      </c>
      <c r="J17" s="30">
        <f t="shared" si="0"/>
        <v>0.09</v>
      </c>
    </row>
    <row r="18" spans="1:12">
      <c r="A18" s="43"/>
      <c r="B18" s="19" t="s">
        <v>4185</v>
      </c>
      <c r="C18" s="51" t="s">
        <v>4049</v>
      </c>
      <c r="D18" s="28">
        <v>38028</v>
      </c>
      <c r="E18" s="27" t="str">
        <f>IF(B18="I",IF(C18="LABOR",VLOOKUP(D18,'LABOR-INSUMOS'!A:F,2,FALSE),IF(C18="SINAPI",VLOOKUP(D18,'SINAPI-INSUMOS'!A:E,2,FALSE),IF(C18="COTAÇÃO",VLOOKUP(D18,#REF!,2,FALSE)))),IF(C18="LABOR",VLOOKUP(D18,'LABOR-SERVIÇOS'!A:F,5,FALSE),IF(C18="SINAPI",VLOOKUP(D18,'SINAPI-SERVIÇOS'!A:E,2,FALSE),"outro")))</f>
        <v>ZARCAO</v>
      </c>
      <c r="F18" s="51" t="s">
        <v>53</v>
      </c>
      <c r="G18" s="28" t="str">
        <f>IF(B18="I",IF(C18="LABOR",VLOOKUP(D18,'LABOR-INSUMOS'!A:F,3,FALSE),IF(C18="SINAPI",VLOOKUP(D18,'SINAPI-INSUMOS'!A:E,3,FALSE),IF(C18="COTAÇÃO",VLOOKUP(D18,#REF!,3,FALSE)))),IF(C18="LABOR",VLOOKUP(D18,'LABOR-SERVIÇOS'!A:F,6,FALSE),IF(C18="SINAPI",VLOOKUP(D18,'SINAPI-SERVIÇOS'!A:E,3,FALSE),"outro")))</f>
        <v>L</v>
      </c>
      <c r="H18" s="29">
        <v>2.1999999999999999E-2</v>
      </c>
      <c r="I18" s="30">
        <f>IF(B18="I",IF(F18="MO",IF(C18="LABOR",ROUND(VLOOKUP(D18,'LABOR-INSUMOS'!A:F,4,FALSE)/(1+'LABOR-INSUMOS'!$E$1),2),IF(C18="SINAPI",ROUND(VLOOKUP(D18,'SINAPI-INSUMOS'!A:E,5,FALSE)/(1+'SINAPI-INSUMOS'!$E$1),2),"outro")),IF(C18="LABOR",VLOOKUP(D18,'LABOR-INSUMOS'!A:F,4,FALSE),IF(C18="SINAPI",VLOOKUP(D18,'SINAPI-INSUMOS'!A:E,5,FALSE),IF(C18="COTAÇÃO",VLOOKUP(D18,#REF!,14,FALSE))))),IF(C18="SINAPI",IF(F18="MO",ROUND(VLOOKUP(D18,'SINAPI-SERVIÇOS'!A:D,4,FALSE)/(1+'SINAPI-SERVIÇOS'!$E$1),2),VLOOKUP(D18,'SINAPI-SERVIÇOS'!A:D,4,FALSE)),"outro"))</f>
        <v>9.3699999999999992</v>
      </c>
      <c r="J18" s="30">
        <f t="shared" si="0"/>
        <v>0.21</v>
      </c>
    </row>
    <row r="19" spans="1:12">
      <c r="A19" s="44"/>
      <c r="B19" s="45"/>
      <c r="C19" s="10"/>
      <c r="D19" s="10"/>
      <c r="E19" s="11"/>
      <c r="F19" s="10"/>
      <c r="G19" s="11"/>
      <c r="H19" s="11"/>
      <c r="I19" s="11"/>
      <c r="J19" s="12"/>
    </row>
    <row r="20" spans="1:12" ht="25.5">
      <c r="A20" s="799" t="s">
        <v>7</v>
      </c>
      <c r="B20" s="799"/>
      <c r="C20" s="799" t="s">
        <v>8</v>
      </c>
      <c r="D20" s="799"/>
      <c r="E20" s="54" t="s">
        <v>9</v>
      </c>
      <c r="F20" s="14" t="s">
        <v>1</v>
      </c>
      <c r="G20" s="15"/>
      <c r="H20" s="16"/>
      <c r="I20" s="17"/>
      <c r="J20" s="18" t="s">
        <v>4071</v>
      </c>
    </row>
    <row r="21" spans="1:12" s="1" customFormat="1" ht="48" customHeight="1">
      <c r="A21" s="42" t="str">
        <f>CONCATENATE($M$1,"-")</f>
        <v>INC-</v>
      </c>
      <c r="B21" s="46">
        <f>COUNTIF(B$1:B20,"&gt;0")+1</f>
        <v>2</v>
      </c>
      <c r="C21" s="19" t="s">
        <v>4049</v>
      </c>
      <c r="D21" s="19">
        <v>160602</v>
      </c>
      <c r="E21" s="20" t="str">
        <f>IF(C21="LABOR",VLOOKUP(D21,'LABOR-SERVIÇOS'!A:F,5,FALSE),IF(C21="SINAPI",VLOOKUP(D21,'SINAPI-SERVIÇOS'!A:E,2,FALSE),"outro"))</f>
        <v>HIDRANTE DE PAREDE, COM ABRIGO EM CHAPA, 60X90X17CM, COM SUPORTE E MANGUEIRA 20M 63MM, ADAPTADOR ROSCA FÊMEA E ENGATE RÁPIDO, ESGUICHO TIPO AGULHETA, REGISTRO GLOBO ANGULAR 45º/ 63MM</v>
      </c>
      <c r="F21" s="21" t="str">
        <f>IF(C21="LABOR",VLOOKUP(D21,'LABOR-SERVIÇOS'!A:F,6,FALSE),IF(C21="SINAPI",VLOOKUP(D21,'SINAPI-SERVIÇOS'!A:E,3,FALSE),"outro"))</f>
        <v>UND</v>
      </c>
      <c r="G21" s="22"/>
      <c r="H21" s="23"/>
      <c r="I21" s="24"/>
      <c r="J21" s="38" t="e">
        <f>((SUMIF(F23:F32,"MO",J23:J32)*(1+$G$3)+(SUM(J23:J32)-SUMIF(F23:F32,"MO",J23:J32)))*(1+$H$3))</f>
        <v>#REF!</v>
      </c>
    </row>
    <row r="22" spans="1:12">
      <c r="A22" s="47"/>
      <c r="B22" s="53" t="s">
        <v>0</v>
      </c>
      <c r="C22" s="25" t="s">
        <v>5</v>
      </c>
      <c r="D22" s="25" t="s">
        <v>6</v>
      </c>
      <c r="E22" s="25" t="s">
        <v>4050</v>
      </c>
      <c r="F22" s="25" t="s">
        <v>0</v>
      </c>
      <c r="G22" s="26" t="s">
        <v>1</v>
      </c>
      <c r="H22" s="26" t="s">
        <v>2</v>
      </c>
      <c r="I22" s="26" t="s">
        <v>3</v>
      </c>
      <c r="J22" s="25" t="s">
        <v>4</v>
      </c>
    </row>
    <row r="23" spans="1:12" ht="30">
      <c r="A23" s="43"/>
      <c r="B23" s="19" t="s">
        <v>4184</v>
      </c>
      <c r="C23" s="51" t="s">
        <v>4083</v>
      </c>
      <c r="D23" s="28">
        <v>88248</v>
      </c>
      <c r="E23" s="20" t="str">
        <f>IF(B23="I",IF(C23="LABOR",VLOOKUP(D23,'LABOR-INSUMOS'!A:F,2,FALSE),IF(C23="SINAPI",VLOOKUP(D23,'SINAPI-INSUMOS'!A:E,2,FALSE),IF(C23="COTAÇÃO",VLOOKUP(D23,#REF!,2,FALSE)))),IF(C23="LABOR",VLOOKUP(D23,'LABOR-SERVIÇOS'!A:F,5,FALSE),IF(C23="SINAPI",VLOOKUP(D23,'SINAPI-SERVIÇOS'!A:E,2,FALSE),"outro")))</f>
        <v>AUXILIAR DE ENCANADOR OU BOMBEIRO HIDRÁULICO COM ENCARGOS COMPLEMENTARES</v>
      </c>
      <c r="F23" s="51" t="s">
        <v>20</v>
      </c>
      <c r="G23" s="28" t="str">
        <f>IF(B23="I",IF(C23="LABOR",VLOOKUP(D23,'LABOR-INSUMOS'!A:F,3,FALSE),IF(C23="SINAPI",VLOOKUP(D23,'SINAPI-INSUMOS'!A:E,3,FALSE),IF(C23="COTAÇÃO",VLOOKUP(D23,#REF!,3,FALSE)))),IF(C23="LABOR",VLOOKUP(D23,'LABOR-SERVIÇOS'!A:F,6,FALSE),IF(C23="SINAPI",VLOOKUP(D23,'SINAPI-SERVIÇOS'!A:E,3,FALSE),"outro")))</f>
        <v>H</v>
      </c>
      <c r="H23" s="29">
        <v>5.85</v>
      </c>
      <c r="I23" s="30">
        <f>IF(B23="I",IF(F23="MO",IF(C23="LABOR",ROUND(VLOOKUP(D23,'LABOR-INSUMOS'!A:F,4,FALSE)/(1+'LABOR-INSUMOS'!$E$1),2),IF(C23="SINAPI",ROUND(VLOOKUP(D23,'SINAPI-INSUMOS'!A:E,5,FALSE)/(1+'SINAPI-INSUMOS'!$E$1),2),"outro")),IF(C23="LABOR",VLOOKUP(D23,'LABOR-INSUMOS'!A:F,4,FALSE),IF(C23="SINAPI",VLOOKUP(D23,'SINAPI-INSUMOS'!A:E,5,FALSE),IF(C23="COTAÇÃO",VLOOKUP(D23,#REF!,14,FALSE))))),IF(C23="SINAPI",IF(F23="MO",ROUND(VLOOKUP(D23,'SINAPI-SERVIÇOS'!A:D,4,FALSE)/(1+'SINAPI-SERVIÇOS'!$E$1),2),VLOOKUP(D23,'SINAPI-SERVIÇOS'!A:D,4,FALSE)),"outro"))</f>
        <v>5.94</v>
      </c>
      <c r="J23" s="30">
        <f>ROUND(H23*I23,2)</f>
        <v>34.75</v>
      </c>
    </row>
    <row r="24" spans="1:12">
      <c r="A24" s="43"/>
      <c r="B24" s="19" t="s">
        <v>4184</v>
      </c>
      <c r="C24" s="51" t="s">
        <v>4083</v>
      </c>
      <c r="D24" s="28">
        <v>88267</v>
      </c>
      <c r="E24" s="27" t="str">
        <f>IF(B24="I",IF(C24="LABOR",VLOOKUP(D24,'LABOR-INSUMOS'!A:F,2,FALSE),IF(C24="SINAPI",VLOOKUP(D24,'SINAPI-INSUMOS'!A:E,2,FALSE),IF(C24="COTAÇÃO",VLOOKUP(D24,#REF!,2,FALSE)))),IF(C24="LABOR",VLOOKUP(D24,'LABOR-SERVIÇOS'!A:F,5,FALSE),IF(C24="SINAPI",VLOOKUP(D24,'SINAPI-SERVIÇOS'!A:E,2,FALSE),"outro")))</f>
        <v xml:space="preserve">ENCANADOR OU BOMBEIRO HIDRÁULICO COM ENCARGOS COMPLEMENTARES </v>
      </c>
      <c r="F24" s="51" t="s">
        <v>20</v>
      </c>
      <c r="G24" s="28" t="str">
        <f>IF(B24="I",IF(C24="LABOR",VLOOKUP(D24,'LABOR-INSUMOS'!A:F,3,FALSE),IF(C24="SINAPI",VLOOKUP(D24,'SINAPI-INSUMOS'!A:E,3,FALSE),IF(C24="COTAÇÃO",VLOOKUP(D24,#REF!,3,FALSE)))),IF(C24="LABOR",VLOOKUP(D24,'LABOR-SERVIÇOS'!A:F,6,FALSE),IF(C24="SINAPI",VLOOKUP(D24,'SINAPI-SERVIÇOS'!A:E,3,FALSE),"outro")))</f>
        <v>H</v>
      </c>
      <c r="H24" s="29">
        <v>5.85</v>
      </c>
      <c r="I24" s="30">
        <f>IF(B24="I",IF(F24="MO",IF(C24="LABOR",ROUND(VLOOKUP(D24,'LABOR-INSUMOS'!A:F,4,FALSE)/(1+'LABOR-INSUMOS'!$E$1),2),IF(C24="SINAPI",ROUND(VLOOKUP(D24,'SINAPI-INSUMOS'!A:E,5,FALSE)/(1+'SINAPI-INSUMOS'!$E$1),2),"outro")),IF(C24="LABOR",VLOOKUP(D24,'LABOR-INSUMOS'!A:F,4,FALSE),IF(C24="SINAPI",VLOOKUP(D24,'SINAPI-INSUMOS'!A:E,5,FALSE),IF(C24="COTAÇÃO",VLOOKUP(D24,#REF!,14,FALSE))))),IF(C24="SINAPI",IF(F24="MO",ROUND(VLOOKUP(D24,'SINAPI-SERVIÇOS'!A:D,4,FALSE)/(1+'SINAPI-SERVIÇOS'!$E$1),2),VLOOKUP(D24,'SINAPI-SERVIÇOS'!A:D,4,FALSE)),"outro"))</f>
        <v>7.21</v>
      </c>
      <c r="J24" s="30">
        <f>ROUND(H24*I24,2)</f>
        <v>42.18</v>
      </c>
    </row>
    <row r="25" spans="1:12">
      <c r="A25" s="43"/>
      <c r="B25" s="19" t="s">
        <v>4185</v>
      </c>
      <c r="C25" s="51" t="s">
        <v>4049</v>
      </c>
      <c r="D25" s="28">
        <v>60443</v>
      </c>
      <c r="E25" s="20" t="str">
        <f>IF(B25="I",IF(C25="LABOR",VLOOKUP(D25,'LABOR-INSUMOS'!A:F,2,FALSE),IF(C25="SINAPI",VLOOKUP(D25,'SINAPI-INSUMOS'!A:E,2,FALSE),IF(C25="COTAÇÃO",VLOOKUP(D25,#REF!,2,FALSE)))),IF(C25="LABOR",VLOOKUP(D25,'LABOR-SERVIÇOS'!A:F,5,FALSE),IF(C25="SINAPI",VLOOKUP(D25,'SINAPI-SERVIÇOS'!A:E,2,FALSE),"outro")))</f>
        <v>NIPLE DUPLO ACO GALVANIZADO 2 1/2"</v>
      </c>
      <c r="F25" s="51" t="s">
        <v>53</v>
      </c>
      <c r="G25" s="28" t="str">
        <f>IF(B25="I",IF(C25="LABOR",VLOOKUP(D25,'LABOR-INSUMOS'!A:F,3,FALSE),IF(C25="SINAPI",VLOOKUP(D25,'SINAPI-INSUMOS'!A:E,3,FALSE),IF(C25="COTAÇÃO",VLOOKUP(D25,#REF!,3,FALSE)))),IF(C25="LABOR",VLOOKUP(D25,'LABOR-SERVIÇOS'!A:F,6,FALSE),IF(C25="SINAPI",VLOOKUP(D25,'SINAPI-SERVIÇOS'!A:E,3,FALSE),"outro")))</f>
        <v>UN</v>
      </c>
      <c r="H25" s="29">
        <v>1</v>
      </c>
      <c r="I25" s="30">
        <f>IF(B25="I",IF(F25="MO",IF(C25="LABOR",ROUND(VLOOKUP(D25,'LABOR-INSUMOS'!A:F,4,FALSE)/(1+'LABOR-INSUMOS'!$E$1),2),IF(C25="SINAPI",ROUND(VLOOKUP(D25,'SINAPI-INSUMOS'!A:E,5,FALSE)/(1+'SINAPI-INSUMOS'!$E$1),2),"outro")),IF(C25="LABOR",VLOOKUP(D25,'LABOR-INSUMOS'!A:F,4,FALSE),IF(C25="SINAPI",VLOOKUP(D25,'SINAPI-INSUMOS'!A:E,5,FALSE),IF(C25="COTAÇÃO",VLOOKUP(D25,#REF!,14,FALSE))))),IF(C25="SINAPI",IF(F25="MO",ROUND(VLOOKUP(D25,'SINAPI-SERVIÇOS'!A:D,4,FALSE)/(1+'SINAPI-SERVIÇOS'!$E$1),2),VLOOKUP(D25,'SINAPI-SERVIÇOS'!A:D,4,FALSE)),"outro"))</f>
        <v>25.9</v>
      </c>
      <c r="J25" s="30">
        <f t="shared" ref="J25:J32" si="1">ROUND(H25*I25,2)</f>
        <v>25.9</v>
      </c>
    </row>
    <row r="26" spans="1:12">
      <c r="A26" s="43"/>
      <c r="B26" s="19" t="s">
        <v>4185</v>
      </c>
      <c r="C26" s="56" t="s">
        <v>4073</v>
      </c>
      <c r="D26" s="57">
        <v>81</v>
      </c>
      <c r="E26" s="58" t="e">
        <f>IF(B26="I",IF(C26="LABOR",VLOOKUP(D26,'LABOR-INSUMOS'!A:F,2,FALSE),IF(C26="SINAPI",VLOOKUP(D26,'SINAPI-INSUMOS'!A:E,2,FALSE),IF(C26="COTAÇÃO",VLOOKUP(D26,#REF!,2,FALSE)))),IF(C26="LABOR",VLOOKUP(D26,'LABOR-SERVIÇOS'!A:F,5,FALSE),IF(C26="SINAPI",VLOOKUP(D26,'SINAPI-SERVIÇOS'!A:E,2,FALSE),"outro")))</f>
        <v>#REF!</v>
      </c>
      <c r="F26" s="56" t="s">
        <v>53</v>
      </c>
      <c r="G26" s="57" t="e">
        <f>IF(B26="I",IF(C26="LABOR",VLOOKUP(D26,'LABOR-INSUMOS'!A:F,3,FALSE),IF(C26="SINAPI",VLOOKUP(D26,'SINAPI-INSUMOS'!A:E,3,FALSE),IF(C26="COTAÇÃO",VLOOKUP(D26,#REF!,3,FALSE)))),IF(C26="LABOR",VLOOKUP(D26,'LABOR-SERVIÇOS'!A:F,6,FALSE),IF(C26="SINAPI",VLOOKUP(D26,'SINAPI-SERVIÇOS'!A:E,3,FALSE),"outro")))</f>
        <v>#REF!</v>
      </c>
      <c r="H26" s="59">
        <v>1</v>
      </c>
      <c r="I26" s="60" t="e">
        <f>IF(B26="I",IF(F26="MO",IF(C26="LABOR",ROUND(VLOOKUP(D26,'LABOR-INSUMOS'!A:F,4,FALSE)/(1+'LABOR-INSUMOS'!$E$1),2),IF(C26="SINAPI",ROUND(VLOOKUP(D26,'SINAPI-INSUMOS'!A:E,5,FALSE)/(1+'SINAPI-INSUMOS'!$E$1),2),"outro")),IF(C26="LABOR",VLOOKUP(D26,'LABOR-INSUMOS'!A:F,4,FALSE),IF(C26="SINAPI",VLOOKUP(D26,'SINAPI-INSUMOS'!A:E,5,FALSE),IF(C26="COTAÇÃO",VLOOKUP(D26,#REF!,14,FALSE))))),IF(C26="SINAPI",IF(F26="MO",ROUND(VLOOKUP(D26,'SINAPI-SERVIÇOS'!A:D,4,FALSE)/(1+'SINAPI-SERVIÇOS'!$E$1),2),VLOOKUP(D26,'SINAPI-SERVIÇOS'!A:D,4,FALSE)),"outro"))</f>
        <v>#REF!</v>
      </c>
      <c r="J26" s="60" t="e">
        <f t="shared" si="1"/>
        <v>#REF!</v>
      </c>
      <c r="L26" s="6" t="s">
        <v>2697</v>
      </c>
    </row>
    <row r="27" spans="1:12">
      <c r="A27" s="43"/>
      <c r="B27" s="19" t="s">
        <v>4185</v>
      </c>
      <c r="C27" s="51" t="s">
        <v>4049</v>
      </c>
      <c r="D27" s="28">
        <v>67008</v>
      </c>
      <c r="E27" s="27" t="str">
        <f>IF(B27="I",IF(C27="LABOR",VLOOKUP(D27,'LABOR-INSUMOS'!A:F,2,FALSE),IF(C27="SINAPI",VLOOKUP(D27,'SINAPI-INSUMOS'!A:E,2,FALSE),IF(C27="COTAÇÃO",VLOOKUP(D27,#REF!,2,FALSE)))),IF(C27="LABOR",VLOOKUP(D27,'LABOR-SERVIÇOS'!A:F,5,FALSE),IF(C27="SINAPI",VLOOKUP(D27,'SINAPI-SERVIÇOS'!A:E,2,FALSE),"outro")))</f>
        <v>ADAPTADOR LATAO ROSCA P/ ENGATE RAPIDO 63X63MM</v>
      </c>
      <c r="F27" s="51" t="s">
        <v>53</v>
      </c>
      <c r="G27" s="28" t="str">
        <f>IF(B27="I",IF(C27="LABOR",VLOOKUP(D27,'LABOR-INSUMOS'!A:F,3,FALSE),IF(C27="SINAPI",VLOOKUP(D27,'SINAPI-INSUMOS'!A:E,3,FALSE),IF(C27="COTAÇÃO",VLOOKUP(D27,#REF!,3,FALSE)))),IF(C27="LABOR",VLOOKUP(D27,'LABOR-SERVIÇOS'!A:F,6,FALSE),IF(C27="SINAPI",VLOOKUP(D27,'SINAPI-SERVIÇOS'!A:E,3,FALSE),"outro")))</f>
        <v>UN</v>
      </c>
      <c r="H27" s="29">
        <v>1</v>
      </c>
      <c r="I27" s="30">
        <f>IF(B27="I",IF(F27="MO",IF(C27="LABOR",ROUND(VLOOKUP(D27,'LABOR-INSUMOS'!A:F,4,FALSE)/(1+'LABOR-INSUMOS'!$E$1),2),IF(C27="SINAPI",ROUND(VLOOKUP(D27,'SINAPI-INSUMOS'!A:E,5,FALSE)/(1+'SINAPI-INSUMOS'!$E$1),2),"outro")),IF(C27="LABOR",VLOOKUP(D27,'LABOR-INSUMOS'!A:F,4,FALSE),IF(C27="SINAPI",VLOOKUP(D27,'SINAPI-INSUMOS'!A:E,5,FALSE),IF(C27="COTAÇÃO",VLOOKUP(D27,#REF!,14,FALSE))))),IF(C27="SINAPI",IF(F27="MO",ROUND(VLOOKUP(D27,'SINAPI-SERVIÇOS'!A:D,4,FALSE)/(1+'SINAPI-SERVIÇOS'!$E$1),2),VLOOKUP(D27,'SINAPI-SERVIÇOS'!A:D,4,FALSE)),"outro"))</f>
        <v>44.14</v>
      </c>
      <c r="J27" s="30">
        <f t="shared" si="1"/>
        <v>44.14</v>
      </c>
    </row>
    <row r="28" spans="1:12">
      <c r="A28" s="43"/>
      <c r="B28" s="19" t="s">
        <v>4185</v>
      </c>
      <c r="C28" s="51" t="s">
        <v>4083</v>
      </c>
      <c r="D28" s="28">
        <v>10904</v>
      </c>
      <c r="E28" s="27" t="str">
        <f>IF(B28="I",IF(C28="LABOR",VLOOKUP(D28,'LABOR-INSUMOS'!A:F,2,FALSE),IF(C28="SINAPI",VLOOKUP(D28,'SINAPI-INSUMOS'!A:E,2,FALSE),IF(C28="COTAÇÃO",VLOOKUP(D28,#REF!,2,FALSE)))),IF(C28="LABOR",VLOOKUP(D28,'LABOR-SERVIÇOS'!A:F,5,FALSE),IF(C28="SINAPI",VLOOKUP(D28,'SINAPI-SERVIÇOS'!A:E,2,FALSE),"outro")))</f>
        <v>REGISTRO OU VALVULA GLOBO ANGULAR DE LATAO, 45 GRAUS, D = 2 1/2", PARA HIDRANTESEM INSTALACAO PREDIAL DE INCENDIO</v>
      </c>
      <c r="F28" s="51" t="s">
        <v>53</v>
      </c>
      <c r="G28" s="28" t="str">
        <f>IF(B28="I",IF(C28="LABOR",VLOOKUP(D28,'LABOR-INSUMOS'!A:F,3,FALSE),IF(C28="SINAPI",VLOOKUP(D28,'SINAPI-INSUMOS'!A:E,3,FALSE),IF(C28="COTAÇÃO",VLOOKUP(D28,#REF!,3,FALSE)))),IF(C28="LABOR",VLOOKUP(D28,'LABOR-SERVIÇOS'!A:F,6,FALSE),IF(C28="SINAPI",VLOOKUP(D28,'SINAPI-SERVIÇOS'!A:E,3,FALSE),"outro")))</f>
        <v>UN</v>
      </c>
      <c r="H28" s="29">
        <v>1</v>
      </c>
      <c r="I28" s="30">
        <f>IF(B28="I",IF(F28="MO",IF(C28="LABOR",ROUND(VLOOKUP(D28,'LABOR-INSUMOS'!A:F,4,FALSE)/(1+'LABOR-INSUMOS'!$E$1),2),IF(C28="SINAPI",ROUND(VLOOKUP(D28,'SINAPI-INSUMOS'!A:E,5,FALSE)/(1+'SINAPI-INSUMOS'!$E$1),2),"outro")),IF(C28="LABOR",VLOOKUP(D28,'LABOR-INSUMOS'!A:F,4,FALSE),IF(C28="SINAPI",VLOOKUP(D28,'SINAPI-INSUMOS'!A:E,5,FALSE),IF(C28="COTAÇÃO",VLOOKUP(D28,#REF!,14,FALSE))))),IF(C28="SINAPI",IF(F28="MO",ROUND(VLOOKUP(D28,'SINAPI-SERVIÇOS'!A:D,4,FALSE)/(1+'SINAPI-SERVIÇOS'!$E$1),2),VLOOKUP(D28,'SINAPI-SERVIÇOS'!A:D,4,FALSE)),"outro"))</f>
        <v>101</v>
      </c>
      <c r="J28" s="30">
        <f t="shared" si="1"/>
        <v>101</v>
      </c>
    </row>
    <row r="29" spans="1:12">
      <c r="A29" s="43"/>
      <c r="B29" s="19" t="s">
        <v>4185</v>
      </c>
      <c r="C29" s="56" t="s">
        <v>4073</v>
      </c>
      <c r="D29" s="57">
        <v>46</v>
      </c>
      <c r="E29" s="58" t="e">
        <f>IF(B29="I",IF(C29="LABOR",VLOOKUP(D29,'LABOR-INSUMOS'!A:F,2,FALSE),IF(C29="SINAPI",VLOOKUP(D29,'SINAPI-INSUMOS'!A:E,2,FALSE),IF(C29="COTAÇÃO",VLOOKUP(D29,#REF!,2,FALSE)))),IF(C29="LABOR",VLOOKUP(D29,'LABOR-SERVIÇOS'!A:F,5,FALSE),IF(C29="SINAPI",VLOOKUP(D29,'SINAPI-SERVIÇOS'!A:E,2,FALSE),"outro")))</f>
        <v>#REF!</v>
      </c>
      <c r="F29" s="56" t="s">
        <v>53</v>
      </c>
      <c r="G29" s="57" t="e">
        <f>IF(B29="I",IF(C29="LABOR",VLOOKUP(D29,'LABOR-INSUMOS'!A:F,3,FALSE),IF(C29="SINAPI",VLOOKUP(D29,'SINAPI-INSUMOS'!A:E,3,FALSE),IF(C29="COTAÇÃO",VLOOKUP(D29,#REF!,3,FALSE)))),IF(C29="LABOR",VLOOKUP(D29,'LABOR-SERVIÇOS'!A:F,6,FALSE),IF(C29="SINAPI",VLOOKUP(D29,'SINAPI-SERVIÇOS'!A:E,3,FALSE),"outro")))</f>
        <v>#REF!</v>
      </c>
      <c r="H29" s="59">
        <v>2</v>
      </c>
      <c r="I29" s="60" t="e">
        <f>IF(B29="I",IF(F29="MO",IF(C29="LABOR",ROUND(VLOOKUP(D29,'LABOR-INSUMOS'!A:F,4,FALSE)/(1+'LABOR-INSUMOS'!$E$1),2),IF(C29="SINAPI",ROUND(VLOOKUP(D29,'SINAPI-INSUMOS'!A:E,5,FALSE)/(1+'SINAPI-INSUMOS'!$E$1),2),"outro")),IF(C29="LABOR",VLOOKUP(D29,'LABOR-INSUMOS'!A:F,4,FALSE),IF(C29="SINAPI",VLOOKUP(D29,'SINAPI-INSUMOS'!A:E,5,FALSE),IF(C29="COTAÇÃO",VLOOKUP(D29,#REF!,14,FALSE))))),IF(C29="SINAPI",IF(F29="MO",ROUND(VLOOKUP(D29,'SINAPI-SERVIÇOS'!A:D,4,FALSE)/(1+'SINAPI-SERVIÇOS'!$E$1),2),VLOOKUP(D29,'SINAPI-SERVIÇOS'!A:D,4,FALSE)),"outro"))</f>
        <v>#REF!</v>
      </c>
      <c r="J29" s="60" t="e">
        <f t="shared" si="1"/>
        <v>#REF!</v>
      </c>
      <c r="L29" s="6" t="s">
        <v>4186</v>
      </c>
    </row>
    <row r="30" spans="1:12">
      <c r="A30" s="43"/>
      <c r="B30" s="19" t="s">
        <v>4185</v>
      </c>
      <c r="C30" s="51" t="s">
        <v>4049</v>
      </c>
      <c r="D30" s="28">
        <v>67048</v>
      </c>
      <c r="E30" s="27" t="str">
        <f>IF(B30="I",IF(C30="LABOR",VLOOKUP(D30,'LABOR-INSUMOS'!A:F,2,FALSE),IF(C30="SINAPI",VLOOKUP(D30,'SINAPI-INSUMOS'!A:E,2,FALSE),IF(C30="COTAÇÃO",VLOOKUP(D30,#REF!,2,FALSE)))),IF(C30="LABOR",VLOOKUP(D30,'LABOR-SERVIÇOS'!A:F,5,FALSE),IF(C30="SINAPI",VLOOKUP(D30,'SINAPI-SERVIÇOS'!A:E,2,FALSE),"outro")))</f>
        <v>ESGUICHO DE LATAO 63MM TIPO AGULHETA REGULAVEL</v>
      </c>
      <c r="F30" s="51" t="s">
        <v>53</v>
      </c>
      <c r="G30" s="28" t="str">
        <f>IF(B30="I",IF(C30="LABOR",VLOOKUP(D30,'LABOR-INSUMOS'!A:F,3,FALSE),IF(C30="SINAPI",VLOOKUP(D30,'SINAPI-INSUMOS'!A:E,3,FALSE),IF(C30="COTAÇÃO",VLOOKUP(D30,#REF!,3,FALSE)))),IF(C30="LABOR",VLOOKUP(D30,'LABOR-SERVIÇOS'!A:F,6,FALSE),IF(C30="SINAPI",VLOOKUP(D30,'SINAPI-SERVIÇOS'!A:E,3,FALSE),"outro")))</f>
        <v>UN</v>
      </c>
      <c r="H30" s="29">
        <v>1</v>
      </c>
      <c r="I30" s="30">
        <f>IF(B30="I",IF(F30="MO",IF(C30="LABOR",ROUND(VLOOKUP(D30,'LABOR-INSUMOS'!A:F,4,FALSE)/(1+'LABOR-INSUMOS'!$E$1),2),IF(C30="SINAPI",ROUND(VLOOKUP(D30,'SINAPI-INSUMOS'!A:E,5,FALSE)/(1+'SINAPI-INSUMOS'!$E$1),2),"outro")),IF(C30="LABOR",VLOOKUP(D30,'LABOR-INSUMOS'!A:F,4,FALSE),IF(C30="SINAPI",VLOOKUP(D30,'SINAPI-INSUMOS'!A:E,5,FALSE),IF(C30="COTAÇÃO",VLOOKUP(D30,#REF!,14,FALSE))))),IF(C30="SINAPI",IF(F30="MO",ROUND(VLOOKUP(D30,'SINAPI-SERVIÇOS'!A:D,4,FALSE)/(1+'SINAPI-SERVIÇOS'!$E$1),2),VLOOKUP(D30,'SINAPI-SERVIÇOS'!A:D,4,FALSE)),"outro"))</f>
        <v>72.44</v>
      </c>
      <c r="J30" s="30">
        <f t="shared" si="1"/>
        <v>72.44</v>
      </c>
    </row>
    <row r="31" spans="1:12">
      <c r="A31" s="43"/>
      <c r="B31" s="19" t="s">
        <v>4185</v>
      </c>
      <c r="C31" s="51" t="s">
        <v>4049</v>
      </c>
      <c r="D31" s="28">
        <v>67061</v>
      </c>
      <c r="E31" s="27" t="str">
        <f>IF(B31="I",IF(C31="LABOR",VLOOKUP(D31,'LABOR-INSUMOS'!A:F,2,FALSE),IF(C31="SINAPI",VLOOKUP(D31,'SINAPI-INSUMOS'!A:E,2,FALSE),IF(C31="COTAÇÃO",VLOOKUP(D31,#REF!,2,FALSE)))),IF(C31="LABOR",VLOOKUP(D31,'LABOR-SERVIÇOS'!A:F,5,FALSE),IF(C31="SINAPI",VLOOKUP(D31,'SINAPI-SERVIÇOS'!A:E,2,FALSE),"outro")))</f>
        <v>CHAVE P/ CONEXOES TIPO STORZ DN 1 1/2X 2 1/2"</v>
      </c>
      <c r="F31" s="51" t="s">
        <v>53</v>
      </c>
      <c r="G31" s="28" t="str">
        <f>IF(B31="I",IF(C31="LABOR",VLOOKUP(D31,'LABOR-INSUMOS'!A:F,3,FALSE),IF(C31="SINAPI",VLOOKUP(D31,'SINAPI-INSUMOS'!A:E,3,FALSE),IF(C31="COTAÇÃO",VLOOKUP(D31,#REF!,3,FALSE)))),IF(C31="LABOR",VLOOKUP(D31,'LABOR-SERVIÇOS'!A:F,6,FALSE),IF(C31="SINAPI",VLOOKUP(D31,'SINAPI-SERVIÇOS'!A:E,3,FALSE),"outro")))</f>
        <v>UN</v>
      </c>
      <c r="H31" s="29">
        <v>1</v>
      </c>
      <c r="I31" s="30">
        <f>IF(B31="I",IF(F31="MO",IF(C31="LABOR",ROUND(VLOOKUP(D31,'LABOR-INSUMOS'!A:F,4,FALSE)/(1+'LABOR-INSUMOS'!$E$1),2),IF(C31="SINAPI",ROUND(VLOOKUP(D31,'SINAPI-INSUMOS'!A:E,5,FALSE)/(1+'SINAPI-INSUMOS'!$E$1),2),"outro")),IF(C31="LABOR",VLOOKUP(D31,'LABOR-INSUMOS'!A:F,4,FALSE),IF(C31="SINAPI",VLOOKUP(D31,'SINAPI-INSUMOS'!A:E,5,FALSE),IF(C31="COTAÇÃO",VLOOKUP(D31,#REF!,14,FALSE))))),IF(C31="SINAPI",IF(F31="MO",ROUND(VLOOKUP(D31,'SINAPI-SERVIÇOS'!A:D,4,FALSE)/(1+'SINAPI-SERVIÇOS'!$E$1),2),VLOOKUP(D31,'SINAPI-SERVIÇOS'!A:D,4,FALSE)),"outro"))</f>
        <v>8.8800000000000008</v>
      </c>
      <c r="J31" s="30">
        <f t="shared" si="1"/>
        <v>8.8800000000000008</v>
      </c>
    </row>
    <row r="32" spans="1:12">
      <c r="A32" s="43"/>
      <c r="B32" s="19" t="s">
        <v>4185</v>
      </c>
      <c r="C32" s="51" t="s">
        <v>4049</v>
      </c>
      <c r="D32" s="28">
        <v>69512</v>
      </c>
      <c r="E32" s="27" t="str">
        <f>IF(B32="I",IF(C32="LABOR",VLOOKUP(D32,'LABOR-INSUMOS'!A:F,2,FALSE),IF(C32="SINAPI",VLOOKUP(D32,'SINAPI-INSUMOS'!A:E,2,FALSE),IF(C32="COTAÇÃO",VLOOKUP(D32,#REF!,2,FALSE)))),IF(C32="LABOR",VLOOKUP(D32,'LABOR-SERVIÇOS'!A:F,5,FALSE),IF(C32="SINAPI",VLOOKUP(D32,'SINAPI-SERVIÇOS'!A:E,2,FALSE),"outro")))</f>
        <v>FITA DE VEDACAO 18MM X 50M</v>
      </c>
      <c r="F32" s="51" t="s">
        <v>53</v>
      </c>
      <c r="G32" s="28" t="str">
        <f>IF(B32="I",IF(C32="LABOR",VLOOKUP(D32,'LABOR-INSUMOS'!A:F,3,FALSE),IF(C32="SINAPI",VLOOKUP(D32,'SINAPI-INSUMOS'!A:E,3,FALSE),IF(C32="COTAÇÃO",VLOOKUP(D32,#REF!,3,FALSE)))),IF(C32="LABOR",VLOOKUP(D32,'LABOR-SERVIÇOS'!A:F,6,FALSE),IF(C32="SINAPI",VLOOKUP(D32,'SINAPI-SERVIÇOS'!A:E,3,FALSE),"outro")))</f>
        <v>M</v>
      </c>
      <c r="H32" s="29">
        <v>1.41</v>
      </c>
      <c r="I32" s="30">
        <f>IF(B32="I",IF(F32="MO",IF(C32="LABOR",ROUND(VLOOKUP(D32,'LABOR-INSUMOS'!A:F,4,FALSE)/(1+'LABOR-INSUMOS'!$E$1),2),IF(C32="SINAPI",ROUND(VLOOKUP(D32,'SINAPI-INSUMOS'!A:E,5,FALSE)/(1+'SINAPI-INSUMOS'!$E$1),2),"outro")),IF(C32="LABOR",VLOOKUP(D32,'LABOR-INSUMOS'!A:F,4,FALSE),IF(C32="SINAPI",VLOOKUP(D32,'SINAPI-INSUMOS'!A:E,5,FALSE),IF(C32="COTAÇÃO",VLOOKUP(D32,#REF!,14,FALSE))))),IF(C32="SINAPI",IF(F32="MO",ROUND(VLOOKUP(D32,'SINAPI-SERVIÇOS'!A:D,4,FALSE)/(1+'SINAPI-SERVIÇOS'!$E$1),2),VLOOKUP(D32,'SINAPI-SERVIÇOS'!A:D,4,FALSE)),"outro"))</f>
        <v>0.13</v>
      </c>
      <c r="J32" s="30">
        <f t="shared" si="1"/>
        <v>0.18</v>
      </c>
    </row>
    <row r="33" spans="1:10">
      <c r="A33" s="44"/>
      <c r="B33" s="45"/>
      <c r="C33" s="10"/>
      <c r="D33" s="10"/>
      <c r="E33" s="11"/>
      <c r="F33" s="10"/>
      <c r="G33" s="11"/>
      <c r="H33" s="11"/>
      <c r="I33" s="11"/>
      <c r="J33" s="12"/>
    </row>
    <row r="34" spans="1:10" ht="25.5">
      <c r="A34" s="799" t="s">
        <v>7</v>
      </c>
      <c r="B34" s="799"/>
      <c r="C34" s="799" t="s">
        <v>8</v>
      </c>
      <c r="D34" s="799"/>
      <c r="E34" s="54" t="s">
        <v>9</v>
      </c>
      <c r="F34" s="14" t="s">
        <v>1</v>
      </c>
      <c r="G34" s="15"/>
      <c r="H34" s="16"/>
      <c r="I34" s="17"/>
      <c r="J34" s="18" t="s">
        <v>4071</v>
      </c>
    </row>
    <row r="35" spans="1:10" s="1" customFormat="1" ht="46.5" customHeight="1">
      <c r="A35" s="42" t="str">
        <f>CONCATENATE($M$1,"-")</f>
        <v>INC-</v>
      </c>
      <c r="B35" s="46">
        <f>COUNTIF(B$1:B34,"&gt;0")+1</f>
        <v>3</v>
      </c>
      <c r="C35" s="19" t="s">
        <v>4049</v>
      </c>
      <c r="D35" s="19">
        <v>160603</v>
      </c>
      <c r="E35" s="20" t="str">
        <f>IF(C35="LABOR",VLOOKUP(D35,'LABOR-SERVIÇOS'!A:F,5,FALSE),IF(C35="SINAPI",VLOOKUP(D35,'SINAPI-SERVIÇOS'!A:E,2,FALSE),"outro"))</f>
        <v>HIDRANTE DE RECALQUE NO PASSEIO EM CAIXA METÁLICA DE 40X60X40CM, INCL. REGISTRO GLOBO ANGULAR 90º DE 63MM, ADAPTADOR P/ ENGATE RÁPIDO E TAMPA C/ CORRENTE</v>
      </c>
      <c r="F35" s="21" t="str">
        <f>IF(C35="LABOR",VLOOKUP(D35,'LABOR-SERVIÇOS'!A:F,6,FALSE),IF(C35="SINAPI",VLOOKUP(D35,'SINAPI-SERVIÇOS'!A:E,3,FALSE),"outro"))</f>
        <v>UND</v>
      </c>
      <c r="G35" s="22"/>
      <c r="H35" s="23"/>
      <c r="I35" s="24"/>
      <c r="J35" s="38">
        <f>((SUMIF(F37:F44,"MO",J37:J44)*(1+$G$3)+(SUM(J37:J44)-SUMIF(F37:F44,"MO",J37:J44)))*(1+$H$3))</f>
        <v>409.49697000000003</v>
      </c>
    </row>
    <row r="36" spans="1:10">
      <c r="A36" s="47"/>
      <c r="B36" s="53" t="s">
        <v>0</v>
      </c>
      <c r="C36" s="25" t="s">
        <v>5</v>
      </c>
      <c r="D36" s="25" t="s">
        <v>6</v>
      </c>
      <c r="E36" s="25" t="s">
        <v>4050</v>
      </c>
      <c r="F36" s="25" t="s">
        <v>0</v>
      </c>
      <c r="G36" s="26" t="s">
        <v>1</v>
      </c>
      <c r="H36" s="26" t="s">
        <v>2</v>
      </c>
      <c r="I36" s="26" t="s">
        <v>3</v>
      </c>
      <c r="J36" s="25" t="s">
        <v>4</v>
      </c>
    </row>
    <row r="37" spans="1:10" ht="30">
      <c r="A37" s="43"/>
      <c r="B37" s="19" t="s">
        <v>4184</v>
      </c>
      <c r="C37" s="51" t="s">
        <v>4083</v>
      </c>
      <c r="D37" s="28">
        <v>88248</v>
      </c>
      <c r="E37" s="20" t="str">
        <f>IF(B37="I",IF(C37="LABOR",VLOOKUP(D37,'LABOR-INSUMOS'!A:F,2,FALSE),IF(C37="SINAPI",VLOOKUP(D37,'SINAPI-INSUMOS'!A:E,2,FALSE),IF(C37="COTAÇÃO",VLOOKUP(D37,#REF!,2,FALSE)))),IF(C37="LABOR",VLOOKUP(D37,'LABOR-SERVIÇOS'!A:F,5,FALSE),IF(C37="SINAPI",VLOOKUP(D37,'SINAPI-SERVIÇOS'!A:E,2,FALSE),"outro")))</f>
        <v>AUXILIAR DE ENCANADOR OU BOMBEIRO HIDRÁULICO COM ENCARGOS COMPLEMENTARES</v>
      </c>
      <c r="F37" s="51" t="s">
        <v>20</v>
      </c>
      <c r="G37" s="28" t="str">
        <f>IF(B37="I",IF(C37="LABOR",VLOOKUP(D37,'LABOR-INSUMOS'!A:F,3,FALSE),IF(C37="SINAPI",VLOOKUP(D37,'SINAPI-INSUMOS'!A:E,3,FALSE),IF(C37="COTAÇÃO",VLOOKUP(D37,#REF!,3,FALSE)))),IF(C37="LABOR",VLOOKUP(D37,'LABOR-SERVIÇOS'!A:F,6,FALSE),IF(C37="SINAPI",VLOOKUP(D37,'SINAPI-SERVIÇOS'!A:E,3,FALSE),"outro")))</f>
        <v>H</v>
      </c>
      <c r="H37" s="29">
        <v>1.1499999999999999</v>
      </c>
      <c r="I37" s="30">
        <f>IF(B37="I",IF(F37="MO",IF(C37="LABOR",ROUND(VLOOKUP(D37,'LABOR-INSUMOS'!A:F,4,FALSE)/(1+'LABOR-INSUMOS'!$E$1),2),IF(C37="SINAPI",ROUND(VLOOKUP(D37,'SINAPI-INSUMOS'!A:E,5,FALSE)/(1+'SINAPI-INSUMOS'!$E$1),2),"outro")),IF(C37="LABOR",VLOOKUP(D37,'LABOR-INSUMOS'!A:F,4,FALSE),IF(C37="SINAPI",VLOOKUP(D37,'SINAPI-INSUMOS'!A:E,5,FALSE),IF(C37="COTAÇÃO",VLOOKUP(D37,#REF!,14,FALSE))))),IF(C37="SINAPI",IF(F37="MO",ROUND(VLOOKUP(D37,'SINAPI-SERVIÇOS'!A:D,4,FALSE)/(1+'SINAPI-SERVIÇOS'!$E$1),2),VLOOKUP(D37,'SINAPI-SERVIÇOS'!A:D,4,FALSE)),"outro"))</f>
        <v>5.94</v>
      </c>
      <c r="J37" s="30">
        <f t="shared" ref="J37:J44" si="2">ROUND(H37*I37,2)</f>
        <v>6.83</v>
      </c>
    </row>
    <row r="38" spans="1:10">
      <c r="A38" s="43"/>
      <c r="B38" s="19" t="s">
        <v>4184</v>
      </c>
      <c r="C38" s="51" t="s">
        <v>4083</v>
      </c>
      <c r="D38" s="28">
        <v>88267</v>
      </c>
      <c r="E38" s="27" t="str">
        <f>IF(B38="I",IF(C38="LABOR",VLOOKUP(D38,'LABOR-INSUMOS'!A:F,2,FALSE),IF(C38="SINAPI",VLOOKUP(D38,'SINAPI-INSUMOS'!A:E,2,FALSE),IF(C38="COTAÇÃO",VLOOKUP(D38,#REF!,2,FALSE)))),IF(C38="LABOR",VLOOKUP(D38,'LABOR-SERVIÇOS'!A:F,5,FALSE),IF(C38="SINAPI",VLOOKUP(D38,'SINAPI-SERVIÇOS'!A:E,2,FALSE),"outro")))</f>
        <v xml:space="preserve">ENCANADOR OU BOMBEIRO HIDRÁULICO COM ENCARGOS COMPLEMENTARES </v>
      </c>
      <c r="F38" s="51" t="s">
        <v>20</v>
      </c>
      <c r="G38" s="28" t="str">
        <f>IF(B38="I",IF(C38="LABOR",VLOOKUP(D38,'LABOR-INSUMOS'!A:F,3,FALSE),IF(C38="SINAPI",VLOOKUP(D38,'SINAPI-INSUMOS'!A:E,3,FALSE),IF(C38="COTAÇÃO",VLOOKUP(D38,#REF!,3,FALSE)))),IF(C38="LABOR",VLOOKUP(D38,'LABOR-SERVIÇOS'!A:F,6,FALSE),IF(C38="SINAPI",VLOOKUP(D38,'SINAPI-SERVIÇOS'!A:E,3,FALSE),"outro")))</f>
        <v>H</v>
      </c>
      <c r="H38" s="29">
        <v>1.1499999999999999</v>
      </c>
      <c r="I38" s="30">
        <f>IF(B38="I",IF(F38="MO",IF(C38="LABOR",ROUND(VLOOKUP(D38,'LABOR-INSUMOS'!A:F,4,FALSE)/(1+'LABOR-INSUMOS'!$E$1),2),IF(C38="SINAPI",ROUND(VLOOKUP(D38,'SINAPI-INSUMOS'!A:E,5,FALSE)/(1+'SINAPI-INSUMOS'!$E$1),2),"outro")),IF(C38="LABOR",VLOOKUP(D38,'LABOR-INSUMOS'!A:F,4,FALSE),IF(C38="SINAPI",VLOOKUP(D38,'SINAPI-INSUMOS'!A:E,5,FALSE),IF(C38="COTAÇÃO",VLOOKUP(D38,#REF!,14,FALSE))))),IF(C38="SINAPI",IF(F38="MO",ROUND(VLOOKUP(D38,'SINAPI-SERVIÇOS'!A:D,4,FALSE)/(1+'SINAPI-SERVIÇOS'!$E$1),2),VLOOKUP(D38,'SINAPI-SERVIÇOS'!A:D,4,FALSE)),"outro"))</f>
        <v>7.21</v>
      </c>
      <c r="J38" s="30">
        <f t="shared" si="2"/>
        <v>8.2899999999999991</v>
      </c>
    </row>
    <row r="39" spans="1:10">
      <c r="A39" s="43"/>
      <c r="B39" s="19" t="s">
        <v>4184</v>
      </c>
      <c r="C39" s="51" t="s">
        <v>4083</v>
      </c>
      <c r="D39" s="28">
        <v>88316</v>
      </c>
      <c r="E39" s="27" t="str">
        <f>IF(B39="I",IF(C39="LABOR",VLOOKUP(D39,'LABOR-INSUMOS'!A:F,2,FALSE),IF(C39="SINAPI",VLOOKUP(D39,'SINAPI-INSUMOS'!A:E,2,FALSE),IF(C39="COTAÇÃO",VLOOKUP(D39,#REF!,2,FALSE)))),IF(C39="LABOR",VLOOKUP(D39,'LABOR-SERVIÇOS'!A:F,5,FALSE),IF(C39="SINAPI",VLOOKUP(D39,'SINAPI-SERVIÇOS'!A:E,2,FALSE),"outro")))</f>
        <v xml:space="preserve">SERVENTE COM ENCARGOS COMPLEMENTARES </v>
      </c>
      <c r="F39" s="51" t="s">
        <v>20</v>
      </c>
      <c r="G39" s="28" t="str">
        <f>IF(B39="I",IF(C39="LABOR",VLOOKUP(D39,'LABOR-INSUMOS'!A:F,3,FALSE),IF(C39="SINAPI",VLOOKUP(D39,'SINAPI-INSUMOS'!A:E,3,FALSE),IF(C39="COTAÇÃO",VLOOKUP(D39,#REF!,3,FALSE)))),IF(C39="LABOR",VLOOKUP(D39,'LABOR-SERVIÇOS'!A:F,6,FALSE),IF(C39="SINAPI",VLOOKUP(D39,'SINAPI-SERVIÇOS'!A:E,3,FALSE),"outro")))</f>
        <v>H</v>
      </c>
      <c r="H39" s="29">
        <v>0.47549999999999998</v>
      </c>
      <c r="I39" s="30">
        <f>IF(B39="I",IF(F39="MO",IF(C39="LABOR",ROUND(VLOOKUP(D39,'LABOR-INSUMOS'!A:F,4,FALSE)/(1+'LABOR-INSUMOS'!$E$1),2),IF(C39="SINAPI",ROUND(VLOOKUP(D39,'SINAPI-INSUMOS'!A:E,5,FALSE)/(1+'SINAPI-INSUMOS'!$E$1),2),"outro")),IF(C39="LABOR",VLOOKUP(D39,'LABOR-INSUMOS'!A:F,4,FALSE),IF(C39="SINAPI",VLOOKUP(D39,'SINAPI-INSUMOS'!A:E,5,FALSE),IF(C39="COTAÇÃO",VLOOKUP(D39,#REF!,14,FALSE))))),IF(C39="SINAPI",IF(F39="MO",ROUND(VLOOKUP(D39,'SINAPI-SERVIÇOS'!A:D,4,FALSE)/(1+'SINAPI-SERVIÇOS'!$E$1),2),VLOOKUP(D39,'SINAPI-SERVIÇOS'!A:D,4,FALSE)),"outro"))</f>
        <v>5.85</v>
      </c>
      <c r="J39" s="30">
        <f t="shared" si="2"/>
        <v>2.78</v>
      </c>
    </row>
    <row r="40" spans="1:10">
      <c r="A40" s="43"/>
      <c r="B40" s="19" t="s">
        <v>4185</v>
      </c>
      <c r="C40" s="51" t="s">
        <v>4049</v>
      </c>
      <c r="D40" s="28">
        <v>67007</v>
      </c>
      <c r="E40" s="20" t="str">
        <f>IF(B40="I",IF(C40="LABOR",VLOOKUP(D40,'LABOR-INSUMOS'!A:F,2,FALSE),IF(C40="SINAPI",VLOOKUP(D40,'SINAPI-INSUMOS'!A:E,2,FALSE),IF(C40="COTAÇÃO",VLOOKUP(D40,#REF!,2,FALSE)))),IF(C40="LABOR",VLOOKUP(D40,'LABOR-SERVIÇOS'!A:F,5,FALSE),IF(C40="SINAPI",VLOOKUP(D40,'SINAPI-SERVIÇOS'!A:E,2,FALSE),"outro")))</f>
        <v>CAIXA DE ACO 40X60X40CM P/HIDRANTE DE RECALQUE</v>
      </c>
      <c r="F40" s="51" t="s">
        <v>53</v>
      </c>
      <c r="G40" s="28" t="str">
        <f>IF(B40="I",IF(C40="LABOR",VLOOKUP(D40,'LABOR-INSUMOS'!A:F,3,FALSE),IF(C40="SINAPI",VLOOKUP(D40,'SINAPI-INSUMOS'!A:E,3,FALSE),IF(C40="COTAÇÃO",VLOOKUP(D40,#REF!,3,FALSE)))),IF(C40="LABOR",VLOOKUP(D40,'LABOR-SERVIÇOS'!A:F,6,FALSE),IF(C40="SINAPI",VLOOKUP(D40,'SINAPI-SERVIÇOS'!A:E,3,FALSE),"outro")))</f>
        <v>UN</v>
      </c>
      <c r="H40" s="29">
        <v>1</v>
      </c>
      <c r="I40" s="30">
        <f>IF(B40="I",IF(F40="MO",IF(C40="LABOR",ROUND(VLOOKUP(D40,'LABOR-INSUMOS'!A:F,4,FALSE)/(1+'LABOR-INSUMOS'!$E$1),2),IF(C40="SINAPI",ROUND(VLOOKUP(D40,'SINAPI-INSUMOS'!A:E,5,FALSE)/(1+'SINAPI-INSUMOS'!$E$1),2),"outro")),IF(C40="LABOR",VLOOKUP(D40,'LABOR-INSUMOS'!A:F,4,FALSE),IF(C40="SINAPI",VLOOKUP(D40,'SINAPI-INSUMOS'!A:E,5,FALSE),IF(C40="COTAÇÃO",VLOOKUP(D40,#REF!,14,FALSE))))),IF(C40="SINAPI",IF(F40="MO",ROUND(VLOOKUP(D40,'SINAPI-SERVIÇOS'!A:D,4,FALSE)/(1+'SINAPI-SERVIÇOS'!$E$1),2),VLOOKUP(D40,'SINAPI-SERVIÇOS'!A:D,4,FALSE)),"outro"))</f>
        <v>146.66</v>
      </c>
      <c r="J40" s="30">
        <f t="shared" si="2"/>
        <v>146.66</v>
      </c>
    </row>
    <row r="41" spans="1:10">
      <c r="A41" s="43"/>
      <c r="B41" s="19" t="s">
        <v>4185</v>
      </c>
      <c r="C41" s="51" t="s">
        <v>4049</v>
      </c>
      <c r="D41" s="28">
        <v>67008</v>
      </c>
      <c r="E41" s="27" t="str">
        <f>IF(B41="I",IF(C41="LABOR",VLOOKUP(D41,'LABOR-INSUMOS'!A:F,2,FALSE),IF(C41="SINAPI",VLOOKUP(D41,'SINAPI-INSUMOS'!A:E,2,FALSE),IF(C41="COTAÇÃO",VLOOKUP(D41,#REF!,2,FALSE)))),IF(C41="LABOR",VLOOKUP(D41,'LABOR-SERVIÇOS'!A:F,5,FALSE),IF(C41="SINAPI",VLOOKUP(D41,'SINAPI-SERVIÇOS'!A:E,2,FALSE),"outro")))</f>
        <v>ADAPTADOR LATAO ROSCA P/ ENGATE RAPIDO 63X63MM</v>
      </c>
      <c r="F41" s="51" t="s">
        <v>53</v>
      </c>
      <c r="G41" s="28" t="str">
        <f>IF(B41="I",IF(C41="LABOR",VLOOKUP(D41,'LABOR-INSUMOS'!A:F,3,FALSE),IF(C41="SINAPI",VLOOKUP(D41,'SINAPI-INSUMOS'!A:E,3,FALSE),IF(C41="COTAÇÃO",VLOOKUP(D41,#REF!,3,FALSE)))),IF(C41="LABOR",VLOOKUP(D41,'LABOR-SERVIÇOS'!A:F,6,FALSE),IF(C41="SINAPI",VLOOKUP(D41,'SINAPI-SERVIÇOS'!A:E,3,FALSE),"outro")))</f>
        <v>UN</v>
      </c>
      <c r="H41" s="29">
        <v>1</v>
      </c>
      <c r="I41" s="30">
        <f>IF(B41="I",IF(F41="MO",IF(C41="LABOR",ROUND(VLOOKUP(D41,'LABOR-INSUMOS'!A:F,4,FALSE)/(1+'LABOR-INSUMOS'!$E$1),2),IF(C41="SINAPI",ROUND(VLOOKUP(D41,'SINAPI-INSUMOS'!A:E,5,FALSE)/(1+'SINAPI-INSUMOS'!$E$1),2),"outro")),IF(C41="LABOR",VLOOKUP(D41,'LABOR-INSUMOS'!A:F,4,FALSE),IF(C41="SINAPI",VLOOKUP(D41,'SINAPI-INSUMOS'!A:E,5,FALSE),IF(C41="COTAÇÃO",VLOOKUP(D41,#REF!,14,FALSE))))),IF(C41="SINAPI",IF(F41="MO",ROUND(VLOOKUP(D41,'SINAPI-SERVIÇOS'!A:D,4,FALSE)/(1+'SINAPI-SERVIÇOS'!$E$1),2),VLOOKUP(D41,'SINAPI-SERVIÇOS'!A:D,4,FALSE)),"outro"))</f>
        <v>44.14</v>
      </c>
      <c r="J41" s="30">
        <f t="shared" si="2"/>
        <v>44.14</v>
      </c>
    </row>
    <row r="42" spans="1:10">
      <c r="A42" s="43"/>
      <c r="B42" s="19" t="s">
        <v>4185</v>
      </c>
      <c r="C42" s="51" t="s">
        <v>4049</v>
      </c>
      <c r="D42" s="28">
        <v>67050</v>
      </c>
      <c r="E42" s="27" t="str">
        <f>IF(B42="I",IF(C42="LABOR",VLOOKUP(D42,'LABOR-INSUMOS'!A:F,2,FALSE),IF(C42="SINAPI",VLOOKUP(D42,'SINAPI-INSUMOS'!A:E,2,FALSE),IF(C42="COTAÇÃO",VLOOKUP(D42,#REF!,2,FALSE)))),IF(C42="LABOR",VLOOKUP(D42,'LABOR-SERVIÇOS'!A:F,5,FALSE),IF(C42="SINAPI",VLOOKUP(D42,'SINAPI-SERVIÇOS'!A:E,2,FALSE),"outro")))</f>
        <v>REGISTRO GLOBO ANGULAR 90 DE 63MM</v>
      </c>
      <c r="F42" s="51" t="s">
        <v>53</v>
      </c>
      <c r="G42" s="28" t="str">
        <f>IF(B42="I",IF(C42="LABOR",VLOOKUP(D42,'LABOR-INSUMOS'!A:F,3,FALSE),IF(C42="SINAPI",VLOOKUP(D42,'SINAPI-INSUMOS'!A:E,3,FALSE),IF(C42="COTAÇÃO",VLOOKUP(D42,#REF!,3,FALSE)))),IF(C42="LABOR",VLOOKUP(D42,'LABOR-SERVIÇOS'!A:F,6,FALSE),IF(C42="SINAPI",VLOOKUP(D42,'SINAPI-SERVIÇOS'!A:E,3,FALSE),"outro")))</f>
        <v>UN</v>
      </c>
      <c r="H42" s="29">
        <v>1</v>
      </c>
      <c r="I42" s="30">
        <f>IF(B42="I",IF(F42="MO",IF(C42="LABOR",ROUND(VLOOKUP(D42,'LABOR-INSUMOS'!A:F,4,FALSE)/(1+'LABOR-INSUMOS'!$E$1),2),IF(C42="SINAPI",ROUND(VLOOKUP(D42,'SINAPI-INSUMOS'!A:E,5,FALSE)/(1+'SINAPI-INSUMOS'!$E$1),2),"outro")),IF(C42="LABOR",VLOOKUP(D42,'LABOR-INSUMOS'!A:F,4,FALSE),IF(C42="SINAPI",VLOOKUP(D42,'SINAPI-INSUMOS'!A:E,5,FALSE),IF(C42="COTAÇÃO",VLOOKUP(D42,#REF!,14,FALSE))))),IF(C42="SINAPI",IF(F42="MO",ROUND(VLOOKUP(D42,'SINAPI-SERVIÇOS'!A:D,4,FALSE)/(1+'SINAPI-SERVIÇOS'!$E$1),2),VLOOKUP(D42,'SINAPI-SERVIÇOS'!A:D,4,FALSE)),"outro"))</f>
        <v>135.41999999999999</v>
      </c>
      <c r="J42" s="30">
        <f t="shared" si="2"/>
        <v>135.41999999999999</v>
      </c>
    </row>
    <row r="43" spans="1:10">
      <c r="A43" s="43"/>
      <c r="B43" s="19" t="s">
        <v>4185</v>
      </c>
      <c r="C43" s="51" t="s">
        <v>4049</v>
      </c>
      <c r="D43" s="28">
        <v>67051</v>
      </c>
      <c r="E43" s="27" t="str">
        <f>IF(B43="I",IF(C43="LABOR",VLOOKUP(D43,'LABOR-INSUMOS'!A:F,2,FALSE),IF(C43="SINAPI",VLOOKUP(D43,'SINAPI-INSUMOS'!A:E,2,FALSE),IF(C43="COTAÇÃO",VLOOKUP(D43,#REF!,2,FALSE)))),IF(C43="LABOR",VLOOKUP(D43,'LABOR-SERVIÇOS'!A:F,5,FALSE),IF(C43="SINAPI",VLOOKUP(D43,'SINAPI-SERVIÇOS'!A:E,2,FALSE),"outro")))</f>
        <v>TAMPAO COM CORRENTE PARA REGISTRO GLOBO ANGULAR</v>
      </c>
      <c r="F43" s="51" t="s">
        <v>53</v>
      </c>
      <c r="G43" s="28" t="str">
        <f>IF(B43="I",IF(C43="LABOR",VLOOKUP(D43,'LABOR-INSUMOS'!A:F,3,FALSE),IF(C43="SINAPI",VLOOKUP(D43,'SINAPI-INSUMOS'!A:E,3,FALSE),IF(C43="COTAÇÃO",VLOOKUP(D43,#REF!,3,FALSE)))),IF(C43="LABOR",VLOOKUP(D43,'LABOR-SERVIÇOS'!A:F,6,FALSE),IF(C43="SINAPI",VLOOKUP(D43,'SINAPI-SERVIÇOS'!A:E,3,FALSE),"outro")))</f>
        <v>UN</v>
      </c>
      <c r="H43" s="29">
        <v>1</v>
      </c>
      <c r="I43" s="30">
        <f>IF(B43="I",IF(F43="MO",IF(C43="LABOR",ROUND(VLOOKUP(D43,'LABOR-INSUMOS'!A:F,4,FALSE)/(1+'LABOR-INSUMOS'!$E$1),2),IF(C43="SINAPI",ROUND(VLOOKUP(D43,'SINAPI-INSUMOS'!A:E,5,FALSE)/(1+'SINAPI-INSUMOS'!$E$1),2),"outro")),IF(C43="LABOR",VLOOKUP(D43,'LABOR-INSUMOS'!A:F,4,FALSE),IF(C43="SINAPI",VLOOKUP(D43,'SINAPI-INSUMOS'!A:E,5,FALSE),IF(C43="COTAÇÃO",VLOOKUP(D43,#REF!,14,FALSE))))),IF(C43="SINAPI",IF(F43="MO",ROUND(VLOOKUP(D43,'SINAPI-SERVIÇOS'!A:D,4,FALSE)/(1+'SINAPI-SERVIÇOS'!$E$1),2),VLOOKUP(D43,'SINAPI-SERVIÇOS'!A:D,4,FALSE)),"outro"))</f>
        <v>49.01</v>
      </c>
      <c r="J43" s="30">
        <f t="shared" si="2"/>
        <v>49.01</v>
      </c>
    </row>
    <row r="44" spans="1:10">
      <c r="A44" s="43"/>
      <c r="B44" s="19" t="s">
        <v>4185</v>
      </c>
      <c r="C44" s="51" t="s">
        <v>4049</v>
      </c>
      <c r="D44" s="28">
        <v>69512</v>
      </c>
      <c r="E44" s="27" t="str">
        <f>IF(B44="I",IF(C44="LABOR",VLOOKUP(D44,'LABOR-INSUMOS'!A:F,2,FALSE),IF(C44="SINAPI",VLOOKUP(D44,'SINAPI-INSUMOS'!A:E,2,FALSE),IF(C44="COTAÇÃO",VLOOKUP(D44,#REF!,2,FALSE)))),IF(C44="LABOR",VLOOKUP(D44,'LABOR-SERVIÇOS'!A:F,5,FALSE),IF(C44="SINAPI",VLOOKUP(D44,'SINAPI-SERVIÇOS'!A:E,2,FALSE),"outro")))</f>
        <v>FITA DE VEDACAO 18MM X 50M</v>
      </c>
      <c r="F44" s="51" t="s">
        <v>53</v>
      </c>
      <c r="G44" s="28" t="str">
        <f>IF(B44="I",IF(C44="LABOR",VLOOKUP(D44,'LABOR-INSUMOS'!A:F,3,FALSE),IF(C44="SINAPI",VLOOKUP(D44,'SINAPI-INSUMOS'!A:E,3,FALSE),IF(C44="COTAÇÃO",VLOOKUP(D44,#REF!,3,FALSE)))),IF(C44="LABOR",VLOOKUP(D44,'LABOR-SERVIÇOS'!A:F,6,FALSE),IF(C44="SINAPI",VLOOKUP(D44,'SINAPI-SERVIÇOS'!A:E,3,FALSE),"outro")))</f>
        <v>M</v>
      </c>
      <c r="H44" s="29">
        <v>1.41</v>
      </c>
      <c r="I44" s="30">
        <f>IF(B44="I",IF(F44="MO",IF(C44="LABOR",ROUND(VLOOKUP(D44,'LABOR-INSUMOS'!A:F,4,FALSE)/(1+'LABOR-INSUMOS'!$E$1),2),IF(C44="SINAPI",ROUND(VLOOKUP(D44,'SINAPI-INSUMOS'!A:E,5,FALSE)/(1+'SINAPI-INSUMOS'!$E$1),2),"outro")),IF(C44="LABOR",VLOOKUP(D44,'LABOR-INSUMOS'!A:F,4,FALSE),IF(C44="SINAPI",VLOOKUP(D44,'SINAPI-INSUMOS'!A:E,5,FALSE),IF(C44="COTAÇÃO",VLOOKUP(D44,#REF!,14,FALSE))))),IF(C44="SINAPI",IF(F44="MO",ROUND(VLOOKUP(D44,'SINAPI-SERVIÇOS'!A:D,4,FALSE)/(1+'SINAPI-SERVIÇOS'!$E$1),2),VLOOKUP(D44,'SINAPI-SERVIÇOS'!A:D,4,FALSE)),"outro"))</f>
        <v>0.13</v>
      </c>
      <c r="J44" s="30">
        <f t="shared" si="2"/>
        <v>0.18</v>
      </c>
    </row>
    <row r="45" spans="1:10">
      <c r="A45" s="44"/>
      <c r="B45" s="45"/>
      <c r="C45" s="10"/>
      <c r="D45" s="10"/>
      <c r="E45" s="11"/>
      <c r="F45" s="10"/>
      <c r="G45" s="11"/>
      <c r="H45" s="11"/>
      <c r="I45" s="11"/>
      <c r="J45" s="12"/>
    </row>
    <row r="46" spans="1:10" ht="25.5">
      <c r="A46" s="799" t="s">
        <v>7</v>
      </c>
      <c r="B46" s="799"/>
      <c r="C46" s="799" t="s">
        <v>8</v>
      </c>
      <c r="D46" s="799"/>
      <c r="E46" s="54" t="s">
        <v>9</v>
      </c>
      <c r="F46" s="14" t="s">
        <v>1</v>
      </c>
      <c r="G46" s="15"/>
      <c r="H46" s="16"/>
      <c r="I46" s="17"/>
      <c r="J46" s="18" t="s">
        <v>4071</v>
      </c>
    </row>
    <row r="47" spans="1:10" s="1" customFormat="1" ht="46.5" customHeight="1">
      <c r="A47" s="42" t="str">
        <f>CONCATENATE($M$1,"-")</f>
        <v>INC-</v>
      </c>
      <c r="B47" s="46">
        <f>COUNTIF(B$1:B46,"&gt;0")+1</f>
        <v>4</v>
      </c>
      <c r="C47" s="19" t="s">
        <v>4049</v>
      </c>
      <c r="D47" s="19">
        <v>160615</v>
      </c>
      <c r="E47" s="20" t="str">
        <f>IF(C47="LABOR",VLOOKUP(D47,'LABOR-SERVIÇOS'!A:F,5,FALSE),IF(C47="SINAPI",VLOOKUP(D47,'SINAPI-SERVIÇOS'!A:E,2,FALSE),"outro"))</f>
        <v>ABRIGO PARA HIDRANTE DE RECALQUE DIM. 0.50X0.40X0.40M EM ALVENARIA DE BLOCOS DE CONCRETO, COM TAMPA EM FERRO DIM. 0.40X0.30M COM INSCRIÇÃO "INCÊNDIO"</v>
      </c>
      <c r="F47" s="21" t="str">
        <f>IF(C47="LABOR",VLOOKUP(D47,'LABOR-SERVIÇOS'!A:F,6,FALSE),IF(C47="SINAPI",VLOOKUP(D47,'SINAPI-SERVIÇOS'!A:E,3,FALSE),"outro"))</f>
        <v>UND</v>
      </c>
      <c r="G47" s="22"/>
      <c r="H47" s="23"/>
      <c r="I47" s="24"/>
      <c r="J47" s="38">
        <f>((SUMIF(F49:F67,"MO",J49:J67)*(1+$G$3)+(SUM(J49:J67)-SUMIF(F49:F67,"MO",J49:J67)))*(1+$H$3))</f>
        <v>370.06690800000001</v>
      </c>
    </row>
    <row r="48" spans="1:10">
      <c r="A48" s="47"/>
      <c r="B48" s="53" t="s">
        <v>0</v>
      </c>
      <c r="C48" s="25" t="s">
        <v>5</v>
      </c>
      <c r="D48" s="25" t="s">
        <v>6</v>
      </c>
      <c r="E48" s="25" t="s">
        <v>4050</v>
      </c>
      <c r="F48" s="25" t="s">
        <v>0</v>
      </c>
      <c r="G48" s="26" t="s">
        <v>1</v>
      </c>
      <c r="H48" s="26" t="s">
        <v>2</v>
      </c>
      <c r="I48" s="26" t="s">
        <v>3</v>
      </c>
      <c r="J48" s="25" t="s">
        <v>4</v>
      </c>
    </row>
    <row r="49" spans="1:10">
      <c r="A49" s="43"/>
      <c r="B49" s="19" t="s">
        <v>4184</v>
      </c>
      <c r="C49" s="51" t="s">
        <v>4083</v>
      </c>
      <c r="D49" s="28">
        <v>88239</v>
      </c>
      <c r="E49" s="20" t="str">
        <f>IF(B49="I",IF(C49="LABOR",VLOOKUP(D49,'LABOR-INSUMOS'!A:F,2,FALSE),IF(C49="SINAPI",VLOOKUP(D49,'SINAPI-INSUMOS'!A:E,2,FALSE),IF(C49="COTAÇÃO",VLOOKUP(D49,#REF!,2,FALSE)))),IF(C49="LABOR",VLOOKUP(D49,'LABOR-SERVIÇOS'!A:F,5,FALSE),IF(C49="SINAPI",VLOOKUP(D49,'SINAPI-SERVIÇOS'!A:E,2,FALSE),"outro")))</f>
        <v xml:space="preserve">AJUDANTE DE CARPINTEIRO COM ENCARGOS COMPLEMENTARES </v>
      </c>
      <c r="F49" s="51" t="s">
        <v>20</v>
      </c>
      <c r="G49" s="28" t="str">
        <f>IF(B49="I",IF(C49="LABOR",VLOOKUP(D49,'LABOR-INSUMOS'!A:F,3,FALSE),IF(C49="SINAPI",VLOOKUP(D49,'SINAPI-INSUMOS'!A:E,3,FALSE),IF(C49="COTAÇÃO",VLOOKUP(D49,#REF!,3,FALSE)))),IF(C49="LABOR",VLOOKUP(D49,'LABOR-SERVIÇOS'!A:F,6,FALSE),IF(C49="SINAPI",VLOOKUP(D49,'SINAPI-SERVIÇOS'!A:E,3,FALSE),"outro")))</f>
        <v>H</v>
      </c>
      <c r="H49" s="29">
        <v>0.63560000000000005</v>
      </c>
      <c r="I49" s="30">
        <f>IF(B49="I",IF(F49="MO",IF(C49="LABOR",ROUND(VLOOKUP(D49,'LABOR-INSUMOS'!A:F,4,FALSE)/(1+'LABOR-INSUMOS'!$E$1),2),IF(C49="SINAPI",ROUND(VLOOKUP(D49,'SINAPI-INSUMOS'!A:E,5,FALSE)/(1+'SINAPI-INSUMOS'!$E$1),2),"outro")),IF(C49="LABOR",VLOOKUP(D49,'LABOR-INSUMOS'!A:F,4,FALSE),IF(C49="SINAPI",VLOOKUP(D49,'SINAPI-INSUMOS'!A:E,5,FALSE),IF(C49="COTAÇÃO",VLOOKUP(D49,#REF!,14,FALSE))))),IF(C49="SINAPI",IF(F49="MO",ROUND(VLOOKUP(D49,'SINAPI-SERVIÇOS'!A:D,4,FALSE)/(1+'SINAPI-SERVIÇOS'!$E$1),2),VLOOKUP(D49,'SINAPI-SERVIÇOS'!A:D,4,FALSE)),"outro"))</f>
        <v>6.62</v>
      </c>
      <c r="J49" s="30">
        <f>ROUND(H49*I49,2)</f>
        <v>4.21</v>
      </c>
    </row>
    <row r="50" spans="1:10">
      <c r="A50" s="43"/>
      <c r="B50" s="19" t="s">
        <v>4184</v>
      </c>
      <c r="C50" s="51" t="s">
        <v>4083</v>
      </c>
      <c r="D50" s="28">
        <v>88262</v>
      </c>
      <c r="E50" s="27" t="str">
        <f>IF(B50="I",IF(C50="LABOR",VLOOKUP(D50,'LABOR-INSUMOS'!A:F,2,FALSE),IF(C50="SINAPI",VLOOKUP(D50,'SINAPI-INSUMOS'!A:E,2,FALSE),IF(C50="COTAÇÃO",VLOOKUP(D50,#REF!,2,FALSE)))),IF(C50="LABOR",VLOOKUP(D50,'LABOR-SERVIÇOS'!A:F,5,FALSE),IF(C50="SINAPI",VLOOKUP(D50,'SINAPI-SERVIÇOS'!A:E,2,FALSE),"outro")))</f>
        <v xml:space="preserve">CARPINTEIRO DE FORMAS COM ENCARGOS COMPLEMENTARES </v>
      </c>
      <c r="F50" s="51" t="s">
        <v>20</v>
      </c>
      <c r="G50" s="28" t="str">
        <f>IF(B50="I",IF(C50="LABOR",VLOOKUP(D50,'LABOR-INSUMOS'!A:F,3,FALSE),IF(C50="SINAPI",VLOOKUP(D50,'SINAPI-INSUMOS'!A:E,3,FALSE),IF(C50="COTAÇÃO",VLOOKUP(D50,#REF!,3,FALSE)))),IF(C50="LABOR",VLOOKUP(D50,'LABOR-SERVIÇOS'!A:F,6,FALSE),IF(C50="SINAPI",VLOOKUP(D50,'SINAPI-SERVIÇOS'!A:E,3,FALSE),"outro")))</f>
        <v>H</v>
      </c>
      <c r="H50" s="29">
        <v>0.36399999999999999</v>
      </c>
      <c r="I50" s="30">
        <f>IF(B50="I",IF(F50="MO",IF(C50="LABOR",ROUND(VLOOKUP(D50,'LABOR-INSUMOS'!A:F,4,FALSE)/(1+'LABOR-INSUMOS'!$E$1),2),IF(C50="SINAPI",ROUND(VLOOKUP(D50,'SINAPI-INSUMOS'!A:E,5,FALSE)/(1+'SINAPI-INSUMOS'!$E$1),2),"outro")),IF(C50="LABOR",VLOOKUP(D50,'LABOR-INSUMOS'!A:F,4,FALSE),IF(C50="SINAPI",VLOOKUP(D50,'SINAPI-INSUMOS'!A:E,5,FALSE),IF(C50="COTAÇÃO",VLOOKUP(D50,#REF!,14,FALSE))))),IF(C50="SINAPI",IF(F50="MO",ROUND(VLOOKUP(D50,'SINAPI-SERVIÇOS'!A:D,4,FALSE)/(1+'SINAPI-SERVIÇOS'!$E$1),2),VLOOKUP(D50,'SINAPI-SERVIÇOS'!A:D,4,FALSE)),"outro"))</f>
        <v>8.11</v>
      </c>
      <c r="J50" s="30">
        <f>ROUND(H50*I50,2)</f>
        <v>2.95</v>
      </c>
    </row>
    <row r="51" spans="1:10">
      <c r="A51" s="43"/>
      <c r="B51" s="19" t="s">
        <v>4184</v>
      </c>
      <c r="C51" s="51" t="s">
        <v>4083</v>
      </c>
      <c r="D51" s="28">
        <v>88245</v>
      </c>
      <c r="E51" s="27" t="str">
        <f>IF(B51="I",IF(C51="LABOR",VLOOKUP(D51,'LABOR-INSUMOS'!A:F,2,FALSE),IF(C51="SINAPI",VLOOKUP(D51,'SINAPI-INSUMOS'!A:E,2,FALSE),IF(C51="COTAÇÃO",VLOOKUP(D51,#REF!,2,FALSE)))),IF(C51="LABOR",VLOOKUP(D51,'LABOR-SERVIÇOS'!A:F,5,FALSE),IF(C51="SINAPI",VLOOKUP(D51,'SINAPI-SERVIÇOS'!A:E,2,FALSE),"outro")))</f>
        <v xml:space="preserve">ARMADOR COM ENCARGOS COMPLEMENTARES </v>
      </c>
      <c r="F51" s="51" t="s">
        <v>20</v>
      </c>
      <c r="G51" s="28" t="str">
        <f>IF(B51="I",IF(C51="LABOR",VLOOKUP(D51,'LABOR-INSUMOS'!A:F,3,FALSE),IF(C51="SINAPI",VLOOKUP(D51,'SINAPI-INSUMOS'!A:E,3,FALSE),IF(C51="COTAÇÃO",VLOOKUP(D51,#REF!,3,FALSE)))),IF(C51="LABOR",VLOOKUP(D51,'LABOR-SERVIÇOS'!A:F,6,FALSE),IF(C51="SINAPI",VLOOKUP(D51,'SINAPI-SERVIÇOS'!A:E,3,FALSE),"outro")))</f>
        <v>H</v>
      </c>
      <c r="H51" s="29">
        <v>0.27160000000000001</v>
      </c>
      <c r="I51" s="30">
        <f>IF(B51="I",IF(F51="MO",IF(C51="LABOR",ROUND(VLOOKUP(D51,'LABOR-INSUMOS'!A:F,4,FALSE)/(1+'LABOR-INSUMOS'!$E$1),2),IF(C51="SINAPI",ROUND(VLOOKUP(D51,'SINAPI-INSUMOS'!A:E,5,FALSE)/(1+'SINAPI-INSUMOS'!$E$1),2),"outro")),IF(C51="LABOR",VLOOKUP(D51,'LABOR-INSUMOS'!A:F,4,FALSE),IF(C51="SINAPI",VLOOKUP(D51,'SINAPI-INSUMOS'!A:E,5,FALSE),IF(C51="COTAÇÃO",VLOOKUP(D51,#REF!,14,FALSE))))),IF(C51="SINAPI",IF(F51="MO",ROUND(VLOOKUP(D51,'SINAPI-SERVIÇOS'!A:D,4,FALSE)/(1+'SINAPI-SERVIÇOS'!$E$1),2),VLOOKUP(D51,'SINAPI-SERVIÇOS'!A:D,4,FALSE)),"outro"))</f>
        <v>8.11</v>
      </c>
      <c r="J51" s="30">
        <f>ROUND(H51*I51,2)</f>
        <v>2.2000000000000002</v>
      </c>
    </row>
    <row r="52" spans="1:10">
      <c r="A52" s="43"/>
      <c r="B52" s="19" t="s">
        <v>4184</v>
      </c>
      <c r="C52" s="51" t="s">
        <v>4083</v>
      </c>
      <c r="D52" s="28">
        <v>88309</v>
      </c>
      <c r="E52" s="27" t="str">
        <f>IF(B52="I",IF(C52="LABOR",VLOOKUP(D52,'LABOR-INSUMOS'!A:F,2,FALSE),IF(C52="SINAPI",VLOOKUP(D52,'SINAPI-INSUMOS'!A:E,2,FALSE),IF(C52="COTAÇÃO",VLOOKUP(D52,#REF!,2,FALSE)))),IF(C52="LABOR",VLOOKUP(D52,'LABOR-SERVIÇOS'!A:F,5,FALSE),IF(C52="SINAPI",VLOOKUP(D52,'SINAPI-SERVIÇOS'!A:E,2,FALSE),"outro")))</f>
        <v xml:space="preserve">PEDREIRO COM ENCARGOS COMPLEMENTARES </v>
      </c>
      <c r="F52" s="51" t="s">
        <v>20</v>
      </c>
      <c r="G52" s="28" t="str">
        <f>IF(B52="I",IF(C52="LABOR",VLOOKUP(D52,'LABOR-INSUMOS'!A:F,3,FALSE),IF(C52="SINAPI",VLOOKUP(D52,'SINAPI-INSUMOS'!A:E,3,FALSE),IF(C52="COTAÇÃO",VLOOKUP(D52,#REF!,3,FALSE)))),IF(C52="LABOR",VLOOKUP(D52,'LABOR-SERVIÇOS'!A:F,6,FALSE),IF(C52="SINAPI",VLOOKUP(D52,'SINAPI-SERVIÇOS'!A:E,3,FALSE),"outro")))</f>
        <v>H</v>
      </c>
      <c r="H52" s="29">
        <v>5.2839999999999998</v>
      </c>
      <c r="I52" s="30">
        <f>IF(B52="I",IF(F52="MO",IF(C52="LABOR",ROUND(VLOOKUP(D52,'LABOR-INSUMOS'!A:F,4,FALSE)/(1+'LABOR-INSUMOS'!$E$1),2),IF(C52="SINAPI",ROUND(VLOOKUP(D52,'SINAPI-INSUMOS'!A:E,5,FALSE)/(1+'SINAPI-INSUMOS'!$E$1),2),"outro")),IF(C52="LABOR",VLOOKUP(D52,'LABOR-INSUMOS'!A:F,4,FALSE),IF(C52="SINAPI",VLOOKUP(D52,'SINAPI-INSUMOS'!A:E,5,FALSE),IF(C52="COTAÇÃO",VLOOKUP(D52,#REF!,14,FALSE))))),IF(C52="SINAPI",IF(F52="MO",ROUND(VLOOKUP(D52,'SINAPI-SERVIÇOS'!A:D,4,FALSE)/(1+'SINAPI-SERVIÇOS'!$E$1),2),VLOOKUP(D52,'SINAPI-SERVIÇOS'!A:D,4,FALSE)),"outro"))</f>
        <v>8.0500000000000007</v>
      </c>
      <c r="J52" s="30">
        <f>ROUND(H52*I52,2)</f>
        <v>42.54</v>
      </c>
    </row>
    <row r="53" spans="1:10">
      <c r="A53" s="43"/>
      <c r="B53" s="19" t="s">
        <v>4184</v>
      </c>
      <c r="C53" s="51" t="s">
        <v>4083</v>
      </c>
      <c r="D53" s="28">
        <v>88316</v>
      </c>
      <c r="E53" s="27" t="str">
        <f>IF(B53="I",IF(C53="LABOR",VLOOKUP(D53,'LABOR-INSUMOS'!A:F,2,FALSE),IF(C53="SINAPI",VLOOKUP(D53,'SINAPI-INSUMOS'!A:E,2,FALSE),IF(C53="COTAÇÃO",VLOOKUP(D53,#REF!,2,FALSE)))),IF(C53="LABOR",VLOOKUP(D53,'LABOR-SERVIÇOS'!A:F,5,FALSE),IF(C53="SINAPI",VLOOKUP(D53,'SINAPI-SERVIÇOS'!A:E,2,FALSE),"outro")))</f>
        <v xml:space="preserve">SERVENTE COM ENCARGOS COMPLEMENTARES </v>
      </c>
      <c r="F53" s="51" t="s">
        <v>20</v>
      </c>
      <c r="G53" s="28" t="str">
        <f>IF(B53="I",IF(C53="LABOR",VLOOKUP(D53,'LABOR-INSUMOS'!A:F,3,FALSE),IF(C53="SINAPI",VLOOKUP(D53,'SINAPI-INSUMOS'!A:E,3,FALSE),IF(C53="COTAÇÃO",VLOOKUP(D53,#REF!,3,FALSE)))),IF(C53="LABOR",VLOOKUP(D53,'LABOR-SERVIÇOS'!A:F,6,FALSE),IF(C53="SINAPI",VLOOKUP(D53,'SINAPI-SERVIÇOS'!A:E,3,FALSE),"outro")))</f>
        <v>H</v>
      </c>
      <c r="H53" s="29">
        <v>14.3</v>
      </c>
      <c r="I53" s="30">
        <f>IF(B53="I",IF(F53="MO",IF(C53="LABOR",ROUND(VLOOKUP(D53,'LABOR-INSUMOS'!A:F,4,FALSE)/(1+'LABOR-INSUMOS'!$E$1),2),IF(C53="SINAPI",ROUND(VLOOKUP(D53,'SINAPI-INSUMOS'!A:E,5,FALSE)/(1+'SINAPI-INSUMOS'!$E$1),2),"outro")),IF(C53="LABOR",VLOOKUP(D53,'LABOR-INSUMOS'!A:F,4,FALSE),IF(C53="SINAPI",VLOOKUP(D53,'SINAPI-INSUMOS'!A:E,5,FALSE),IF(C53="COTAÇÃO",VLOOKUP(D53,#REF!,14,FALSE))))),IF(C53="SINAPI",IF(F53="MO",ROUND(VLOOKUP(D53,'SINAPI-SERVIÇOS'!A:D,4,FALSE)/(1+'SINAPI-SERVIÇOS'!$E$1),2),VLOOKUP(D53,'SINAPI-SERVIÇOS'!A:D,4,FALSE)),"outro"))</f>
        <v>5.85</v>
      </c>
      <c r="J53" s="30">
        <f>ROUND(H53*I53,2)</f>
        <v>83.66</v>
      </c>
    </row>
    <row r="54" spans="1:10">
      <c r="A54" s="43"/>
      <c r="B54" s="19" t="s">
        <v>4185</v>
      </c>
      <c r="C54" s="51" t="s">
        <v>4049</v>
      </c>
      <c r="D54" s="28">
        <v>20503</v>
      </c>
      <c r="E54" s="27" t="str">
        <f>IF(B54="I",IF(C54="LABOR",VLOOKUP(D54,'LABOR-INSUMOS'!A:F,2,FALSE),IF(C54="SINAPI",VLOOKUP(D54,'SINAPI-INSUMOS'!A:E,2,FALSE),IF(C54="COTAÇÃO",VLOOKUP(D54,#REF!,2,FALSE)))),IF(C54="LABOR",VLOOKUP(D54,'LABOR-SERVIÇOS'!A:F,5,FALSE),IF(C54="SINAPI",VLOOKUP(D54,'SINAPI-SERVIÇOS'!A:E,2,FALSE),"outro")))</f>
        <v>AREIA LAVADA MEDIA</v>
      </c>
      <c r="F54" s="51" t="s">
        <v>53</v>
      </c>
      <c r="G54" s="28" t="str">
        <f>IF(B54="I",IF(C54="LABOR",VLOOKUP(D54,'LABOR-INSUMOS'!A:F,3,FALSE),IF(C54="SINAPI",VLOOKUP(D54,'SINAPI-INSUMOS'!A:E,3,FALSE),IF(C54="COTAÇÃO",VLOOKUP(D54,#REF!,3,FALSE)))),IF(C54="LABOR",VLOOKUP(D54,'LABOR-SERVIÇOS'!A:F,6,FALSE),IF(C54="SINAPI",VLOOKUP(D54,'SINAPI-SERVIÇOS'!A:E,3,FALSE),"outro")))</f>
        <v>M3</v>
      </c>
      <c r="H54" s="29">
        <v>0.16927</v>
      </c>
      <c r="I54" s="30">
        <f>IF(B54="I",IF(F54="MO",IF(C54="LABOR",ROUND(VLOOKUP(D54,'LABOR-INSUMOS'!A:F,4,FALSE)/(1+'LABOR-INSUMOS'!$E$1),2),IF(C54="SINAPI",ROUND(VLOOKUP(D54,'SINAPI-INSUMOS'!A:E,5,FALSE)/(1+'SINAPI-INSUMOS'!$E$1),2),"outro")),IF(C54="LABOR",VLOOKUP(D54,'LABOR-INSUMOS'!A:F,4,FALSE),IF(C54="SINAPI",VLOOKUP(D54,'SINAPI-INSUMOS'!A:E,5,FALSE),IF(C54="COTAÇÃO",VLOOKUP(D54,#REF!,14,FALSE))))),IF(C54="SINAPI",IF(F54="MO",ROUND(VLOOKUP(D54,'SINAPI-SERVIÇOS'!A:D,4,FALSE)/(1+'SINAPI-SERVIÇOS'!$E$1),2),VLOOKUP(D54,'SINAPI-SERVIÇOS'!A:D,4,FALSE)),"outro"))</f>
        <v>48.27</v>
      </c>
      <c r="J54" s="30">
        <f t="shared" ref="J54:J67" si="3">ROUND(H54*I54,2)</f>
        <v>8.17</v>
      </c>
    </row>
    <row r="55" spans="1:10">
      <c r="A55" s="43"/>
      <c r="B55" s="19" t="s">
        <v>4185</v>
      </c>
      <c r="C55" s="51" t="s">
        <v>4083</v>
      </c>
      <c r="D55" s="28">
        <v>1106</v>
      </c>
      <c r="E55" s="27" t="str">
        <f>IF(B55="I",IF(C55="LABOR",VLOOKUP(D55,'LABOR-INSUMOS'!A:F,2,FALSE),IF(C55="SINAPI",VLOOKUP(D55,'SINAPI-INSUMOS'!A:E,2,FALSE),IF(C55="COTAÇÃO",VLOOKUP(D55,#REF!,2,FALSE)))),IF(C55="LABOR",VLOOKUP(D55,'LABOR-SERVIÇOS'!A:F,5,FALSE),IF(C55="SINAPI",VLOOKUP(D55,'SINAPI-SERVIÇOS'!A:E,2,FALSE),"outro")))</f>
        <v>CAL HIDRATADA, DE 1A. QUALIDADE, PARA ARGAMASSA</v>
      </c>
      <c r="F55" s="51" t="s">
        <v>53</v>
      </c>
      <c r="G55" s="28" t="str">
        <f>IF(B55="I",IF(C55="LABOR",VLOOKUP(D55,'LABOR-INSUMOS'!A:F,3,FALSE),IF(C55="SINAPI",VLOOKUP(D55,'SINAPI-INSUMOS'!A:E,3,FALSE),IF(C55="COTAÇÃO",VLOOKUP(D55,#REF!,3,FALSE)))),IF(C55="LABOR",VLOOKUP(D55,'LABOR-SERVIÇOS'!A:F,6,FALSE),IF(C55="SINAPI",VLOOKUP(D55,'SINAPI-SERVIÇOS'!A:E,3,FALSE),"outro")))</f>
        <v>KG</v>
      </c>
      <c r="H55" s="29">
        <v>4.3423999999999996</v>
      </c>
      <c r="I55" s="30">
        <f>IF(B55="I",IF(F55="MO",IF(C55="LABOR",ROUND(VLOOKUP(D55,'LABOR-INSUMOS'!A:F,4,FALSE)/(1+'LABOR-INSUMOS'!$E$1),2),IF(C55="SINAPI",ROUND(VLOOKUP(D55,'SINAPI-INSUMOS'!A:E,5,FALSE)/(1+'SINAPI-INSUMOS'!$E$1),2),"outro")),IF(C55="LABOR",VLOOKUP(D55,'LABOR-INSUMOS'!A:F,4,FALSE),IF(C55="SINAPI",VLOOKUP(D55,'SINAPI-INSUMOS'!A:E,5,FALSE),IF(C55="COTAÇÃO",VLOOKUP(D55,#REF!,14,FALSE))))),IF(C55="SINAPI",IF(F55="MO",ROUND(VLOOKUP(D55,'SINAPI-SERVIÇOS'!A:D,4,FALSE)/(1+'SINAPI-SERVIÇOS'!$E$1),2),VLOOKUP(D55,'SINAPI-SERVIÇOS'!A:D,4,FALSE)),"outro"))</f>
        <v>0.57999999999999996</v>
      </c>
      <c r="J55" s="30">
        <f t="shared" si="3"/>
        <v>2.52</v>
      </c>
    </row>
    <row r="56" spans="1:10">
      <c r="A56" s="43"/>
      <c r="B56" s="19" t="s">
        <v>4185</v>
      </c>
      <c r="C56" s="51" t="s">
        <v>4083</v>
      </c>
      <c r="D56" s="28">
        <v>13284</v>
      </c>
      <c r="E56" s="27" t="str">
        <f>IF(B56="I",IF(C56="LABOR",VLOOKUP(D56,'LABOR-INSUMOS'!A:F,2,FALSE),IF(C56="SINAPI",VLOOKUP(D56,'SINAPI-INSUMOS'!A:E,2,FALSE),IF(C56="COTAÇÃO",VLOOKUP(D56,#REF!,2,FALSE)))),IF(C56="LABOR",VLOOKUP(D56,'LABOR-SERVIÇOS'!A:F,5,FALSE),IF(C56="SINAPI",VLOOKUP(D56,'SINAPI-SERVIÇOS'!A:E,2,FALSE),"outro")))</f>
        <v>CIMENTO PORTLAND DE ALTO FORNO (AF) CP III-32PREÇOS DE INSUMOS</v>
      </c>
      <c r="F56" s="51" t="s">
        <v>53</v>
      </c>
      <c r="G56" s="28" t="str">
        <f>IF(B56="I",IF(C56="LABOR",VLOOKUP(D56,'LABOR-INSUMOS'!A:F,3,FALSE),IF(C56="SINAPI",VLOOKUP(D56,'SINAPI-INSUMOS'!A:E,3,FALSE),IF(C56="COTAÇÃO",VLOOKUP(D56,#REF!,3,FALSE)))),IF(C56="LABOR",VLOOKUP(D56,'LABOR-SERVIÇOS'!A:F,6,FALSE),IF(C56="SINAPI",VLOOKUP(D56,'SINAPI-SERVIÇOS'!A:E,3,FALSE),"outro")))</f>
        <v>KG</v>
      </c>
      <c r="H56" s="29">
        <v>52.136299999999999</v>
      </c>
      <c r="I56" s="30">
        <f>IF(B56="I",IF(F56="MO",IF(C56="LABOR",ROUND(VLOOKUP(D56,'LABOR-INSUMOS'!A:F,4,FALSE)/(1+'LABOR-INSUMOS'!$E$1),2),IF(C56="SINAPI",ROUND(VLOOKUP(D56,'SINAPI-INSUMOS'!A:E,5,FALSE)/(1+'SINAPI-INSUMOS'!$E$1),2),"outro")),IF(C56="LABOR",VLOOKUP(D56,'LABOR-INSUMOS'!A:F,4,FALSE),IF(C56="SINAPI",VLOOKUP(D56,'SINAPI-INSUMOS'!A:E,5,FALSE),IF(C56="COTAÇÃO",VLOOKUP(D56,#REF!,14,FALSE))))),IF(C56="SINAPI",IF(F56="MO",ROUND(VLOOKUP(D56,'SINAPI-SERVIÇOS'!A:D,4,FALSE)/(1+'SINAPI-SERVIÇOS'!$E$1),2),VLOOKUP(D56,'SINAPI-SERVIÇOS'!A:D,4,FALSE)),"outro"))</f>
        <v>0.4</v>
      </c>
      <c r="J56" s="30">
        <f t="shared" si="3"/>
        <v>20.85</v>
      </c>
    </row>
    <row r="57" spans="1:10">
      <c r="A57" s="43"/>
      <c r="B57" s="19" t="s">
        <v>4185</v>
      </c>
      <c r="C57" s="51" t="s">
        <v>4049</v>
      </c>
      <c r="D57" s="28">
        <v>20517</v>
      </c>
      <c r="E57" s="27" t="str">
        <f>IF(B57="I",IF(C57="LABOR",VLOOKUP(D57,'LABOR-INSUMOS'!A:F,2,FALSE),IF(C57="SINAPI",VLOOKUP(D57,'SINAPI-INSUMOS'!A:E,2,FALSE),IF(C57="COTAÇÃO",VLOOKUP(D57,#REF!,2,FALSE)))),IF(C57="LABOR",VLOOKUP(D57,'LABOR-SERVIÇOS'!A:F,5,FALSE),IF(C57="SINAPI",VLOOKUP(D57,'SINAPI-SERVIÇOS'!A:E,2,FALSE),"outro")))</f>
        <v>BRITA 1</v>
      </c>
      <c r="F57" s="51" t="s">
        <v>53</v>
      </c>
      <c r="G57" s="28" t="str">
        <f>IF(B57="I",IF(C57="LABOR",VLOOKUP(D57,'LABOR-INSUMOS'!A:F,3,FALSE),IF(C57="SINAPI",VLOOKUP(D57,'SINAPI-INSUMOS'!A:E,3,FALSE),IF(C57="COTAÇÃO",VLOOKUP(D57,#REF!,3,FALSE)))),IF(C57="LABOR",VLOOKUP(D57,'LABOR-SERVIÇOS'!A:F,6,FALSE),IF(C57="SINAPI",VLOOKUP(D57,'SINAPI-SERVIÇOS'!A:E,3,FALSE),"outro")))</f>
        <v>M3</v>
      </c>
      <c r="H57" s="29">
        <v>2.5773999999999998E-2</v>
      </c>
      <c r="I57" s="30">
        <f>IF(B57="I",IF(F57="MO",IF(C57="LABOR",ROUND(VLOOKUP(D57,'LABOR-INSUMOS'!A:F,4,FALSE)/(1+'LABOR-INSUMOS'!$E$1),2),IF(C57="SINAPI",ROUND(VLOOKUP(D57,'SINAPI-INSUMOS'!A:E,5,FALSE)/(1+'SINAPI-INSUMOS'!$E$1),2),"outro")),IF(C57="LABOR",VLOOKUP(D57,'LABOR-INSUMOS'!A:F,4,FALSE),IF(C57="SINAPI",VLOOKUP(D57,'SINAPI-INSUMOS'!A:E,5,FALSE),IF(C57="COTAÇÃO",VLOOKUP(D57,#REF!,14,FALSE))))),IF(C57="SINAPI",IF(F57="MO",ROUND(VLOOKUP(D57,'SINAPI-SERVIÇOS'!A:D,4,FALSE)/(1+'SINAPI-SERVIÇOS'!$E$1),2),VLOOKUP(D57,'SINAPI-SERVIÇOS'!A:D,4,FALSE)),"outro"))</f>
        <v>57.39</v>
      </c>
      <c r="J57" s="30">
        <f t="shared" si="3"/>
        <v>1.48</v>
      </c>
    </row>
    <row r="58" spans="1:10">
      <c r="A58" s="43"/>
      <c r="B58" s="19" t="s">
        <v>4185</v>
      </c>
      <c r="C58" s="51" t="s">
        <v>4049</v>
      </c>
      <c r="D58" s="28">
        <v>20518</v>
      </c>
      <c r="E58" s="27" t="str">
        <f>IF(B58="I",IF(C58="LABOR",VLOOKUP(D58,'LABOR-INSUMOS'!A:F,2,FALSE),IF(C58="SINAPI",VLOOKUP(D58,'SINAPI-INSUMOS'!A:E,2,FALSE),IF(C58="COTAÇÃO",VLOOKUP(D58,#REF!,2,FALSE)))),IF(C58="LABOR",VLOOKUP(D58,'LABOR-SERVIÇOS'!A:F,5,FALSE),IF(C58="SINAPI",VLOOKUP(D58,'SINAPI-SERVIÇOS'!A:E,2,FALSE),"outro")))</f>
        <v>BRITA 2</v>
      </c>
      <c r="F58" s="51" t="s">
        <v>53</v>
      </c>
      <c r="G58" s="28" t="str">
        <f>IF(B58="I",IF(C58="LABOR",VLOOKUP(D58,'LABOR-INSUMOS'!A:F,3,FALSE),IF(C58="SINAPI",VLOOKUP(D58,'SINAPI-INSUMOS'!A:E,3,FALSE),IF(C58="COTAÇÃO",VLOOKUP(D58,#REF!,3,FALSE)))),IF(C58="LABOR",VLOOKUP(D58,'LABOR-SERVIÇOS'!A:F,6,FALSE),IF(C58="SINAPI",VLOOKUP(D58,'SINAPI-SERVIÇOS'!A:E,3,FALSE),"outro")))</f>
        <v>M3</v>
      </c>
      <c r="H58" s="29">
        <v>6.0269999999999997E-2</v>
      </c>
      <c r="I58" s="30">
        <f>IF(B58="I",IF(F58="MO",IF(C58="LABOR",ROUND(VLOOKUP(D58,'LABOR-INSUMOS'!A:F,4,FALSE)/(1+'LABOR-INSUMOS'!$E$1),2),IF(C58="SINAPI",ROUND(VLOOKUP(D58,'SINAPI-INSUMOS'!A:E,5,FALSE)/(1+'SINAPI-INSUMOS'!$E$1),2),"outro")),IF(C58="LABOR",VLOOKUP(D58,'LABOR-INSUMOS'!A:F,4,FALSE),IF(C58="SINAPI",VLOOKUP(D58,'SINAPI-INSUMOS'!A:E,5,FALSE),IF(C58="COTAÇÃO",VLOOKUP(D58,#REF!,14,FALSE))))),IF(C58="SINAPI",IF(F58="MO",ROUND(VLOOKUP(D58,'SINAPI-SERVIÇOS'!A:D,4,FALSE)/(1+'SINAPI-SERVIÇOS'!$E$1),2),VLOOKUP(D58,'SINAPI-SERVIÇOS'!A:D,4,FALSE)),"outro"))</f>
        <v>57.39</v>
      </c>
      <c r="J58" s="30">
        <f t="shared" si="3"/>
        <v>3.46</v>
      </c>
    </row>
    <row r="59" spans="1:10" ht="30">
      <c r="A59" s="43"/>
      <c r="B59" s="19" t="s">
        <v>4185</v>
      </c>
      <c r="C59" s="51" t="s">
        <v>4083</v>
      </c>
      <c r="D59" s="28">
        <v>4506</v>
      </c>
      <c r="E59" s="20" t="str">
        <f>IF(B59="I",IF(C59="LABOR",VLOOKUP(D59,'LABOR-INSUMOS'!A:F,2,FALSE),IF(C59="SINAPI",VLOOKUP(D59,'SINAPI-INSUMOS'!A:E,2,FALSE),IF(C59="COTAÇÃO",VLOOKUP(D59,#REF!,2,FALSE)))),IF(C59="LABOR",VLOOKUP(D59,'LABOR-SERVIÇOS'!A:F,5,FALSE),IF(C59="SINAPI",VLOOKUP(D59,'SINAPI-SERVIÇOS'!A:E,2,FALSE),"outro")))</f>
        <v>!EM PROCESSO DE DESATIVACAO! PECA DE MADEIRANATIVA/REGIONAL 2,5 X 10CM (1X4")NAO APARELHADA (SARRAFO-P/FORMA)</v>
      </c>
      <c r="F59" s="51" t="s">
        <v>53</v>
      </c>
      <c r="G59" s="28" t="str">
        <f>IF(B59="I",IF(C59="LABOR",VLOOKUP(D59,'LABOR-INSUMOS'!A:F,3,FALSE),IF(C59="SINAPI",VLOOKUP(D59,'SINAPI-INSUMOS'!A:E,3,FALSE),IF(C59="COTAÇÃO",VLOOKUP(D59,#REF!,3,FALSE)))),IF(C59="LABOR",VLOOKUP(D59,'LABOR-SERVIÇOS'!A:F,6,FALSE),IF(C59="SINAPI",VLOOKUP(D59,'SINAPI-SERVIÇOS'!A:E,3,FALSE),"outro")))</f>
        <v>M</v>
      </c>
      <c r="H59" s="29">
        <v>0.14000000000000001</v>
      </c>
      <c r="I59" s="30">
        <f>IF(B59="I",IF(F59="MO",IF(C59="LABOR",ROUND(VLOOKUP(D59,'LABOR-INSUMOS'!A:F,4,FALSE)/(1+'LABOR-INSUMOS'!$E$1),2),IF(C59="SINAPI",ROUND(VLOOKUP(D59,'SINAPI-INSUMOS'!A:E,5,FALSE)/(1+'SINAPI-INSUMOS'!$E$1),2),"outro")),IF(C59="LABOR",VLOOKUP(D59,'LABOR-INSUMOS'!A:F,4,FALSE),IF(C59="SINAPI",VLOOKUP(D59,'SINAPI-INSUMOS'!A:E,5,FALSE),IF(C59="COTAÇÃO",VLOOKUP(D59,#REF!,14,FALSE))))),IF(C59="SINAPI",IF(F59="MO",ROUND(VLOOKUP(D59,'SINAPI-SERVIÇOS'!A:D,4,FALSE)/(1+'SINAPI-SERVIÇOS'!$E$1),2),VLOOKUP(D59,'SINAPI-SERVIÇOS'!A:D,4,FALSE)),"outro"))</f>
        <v>5.47</v>
      </c>
      <c r="J59" s="30">
        <f t="shared" si="3"/>
        <v>0.77</v>
      </c>
    </row>
    <row r="60" spans="1:10">
      <c r="A60" s="43"/>
      <c r="B60" s="19" t="s">
        <v>4185</v>
      </c>
      <c r="C60" s="51" t="s">
        <v>4083</v>
      </c>
      <c r="D60" s="28">
        <v>6189</v>
      </c>
      <c r="E60" s="27" t="str">
        <f>IF(B60="I",IF(C60="LABOR",VLOOKUP(D60,'LABOR-INSUMOS'!A:F,2,FALSE),IF(C60="SINAPI",VLOOKUP(D60,'SINAPI-INSUMOS'!A:E,2,FALSE),IF(C60="COTAÇÃO",VLOOKUP(D60,#REF!,2,FALSE)))),IF(C60="LABOR",VLOOKUP(D60,'LABOR-SERVIÇOS'!A:F,5,FALSE),IF(C60="SINAPI",VLOOKUP(D60,'SINAPI-SERVIÇOS'!A:E,2,FALSE),"outro")))</f>
        <v>TABUA MADEIRA 2A QUALIDADE 2,5 X 30,0CM (1 X 12") NAO APARELHADA</v>
      </c>
      <c r="F60" s="51" t="s">
        <v>53</v>
      </c>
      <c r="G60" s="28" t="str">
        <f>IF(B60="I",IF(C60="LABOR",VLOOKUP(D60,'LABOR-INSUMOS'!A:F,3,FALSE),IF(C60="SINAPI",VLOOKUP(D60,'SINAPI-INSUMOS'!A:E,3,FALSE),IF(C60="COTAÇÃO",VLOOKUP(D60,#REF!,3,FALSE)))),IF(C60="LABOR",VLOOKUP(D60,'LABOR-SERVIÇOS'!A:F,6,FALSE),IF(C60="SINAPI",VLOOKUP(D60,'SINAPI-SERVIÇOS'!A:E,3,FALSE),"outro")))</f>
        <v>M</v>
      </c>
      <c r="H60" s="29">
        <v>0.28000000000000003</v>
      </c>
      <c r="I60" s="30">
        <f>IF(B60="I",IF(F60="MO",IF(C60="LABOR",ROUND(VLOOKUP(D60,'LABOR-INSUMOS'!A:F,4,FALSE)/(1+'LABOR-INSUMOS'!$E$1),2),IF(C60="SINAPI",ROUND(VLOOKUP(D60,'SINAPI-INSUMOS'!A:E,5,FALSE)/(1+'SINAPI-INSUMOS'!$E$1),2),"outro")),IF(C60="LABOR",VLOOKUP(D60,'LABOR-INSUMOS'!A:F,4,FALSE),IF(C60="SINAPI",VLOOKUP(D60,'SINAPI-INSUMOS'!A:E,5,FALSE),IF(C60="COTAÇÃO",VLOOKUP(D60,#REF!,14,FALSE))))),IF(C60="SINAPI",IF(F60="MO",ROUND(VLOOKUP(D60,'SINAPI-SERVIÇOS'!A:D,4,FALSE)/(1+'SINAPI-SERVIÇOS'!$E$1),2),VLOOKUP(D60,'SINAPI-SERVIÇOS'!A:D,4,FALSE)),"outro"))</f>
        <v>18.16</v>
      </c>
      <c r="J60" s="30">
        <f t="shared" si="3"/>
        <v>5.08</v>
      </c>
    </row>
    <row r="61" spans="1:10">
      <c r="A61" s="43"/>
      <c r="B61" s="19" t="s">
        <v>4185</v>
      </c>
      <c r="C61" s="51" t="s">
        <v>4083</v>
      </c>
      <c r="D61" s="28">
        <v>33</v>
      </c>
      <c r="E61" s="27" t="str">
        <f>IF(B61="I",IF(C61="LABOR",VLOOKUP(D61,'LABOR-INSUMOS'!A:F,2,FALSE),IF(C61="SINAPI",VLOOKUP(D61,'SINAPI-INSUMOS'!A:E,2,FALSE),IF(C61="COTAÇÃO",VLOOKUP(D61,#REF!,2,FALSE)))),IF(C61="LABOR",VLOOKUP(D61,'LABOR-SERVIÇOS'!A:F,5,FALSE),IF(C61="SINAPI",VLOOKUP(D61,'SINAPI-SERVIÇOS'!A:E,2,FALSE),"outro")))</f>
        <v>ACO CA-50, 8,0 MM, VERGALHAO</v>
      </c>
      <c r="F61" s="51" t="s">
        <v>53</v>
      </c>
      <c r="G61" s="28" t="str">
        <f>IF(B61="I",IF(C61="LABOR",VLOOKUP(D61,'LABOR-INSUMOS'!A:F,3,FALSE),IF(C61="SINAPI",VLOOKUP(D61,'SINAPI-INSUMOS'!A:E,3,FALSE),IF(C61="COTAÇÃO",VLOOKUP(D61,#REF!,3,FALSE)))),IF(C61="LABOR",VLOOKUP(D61,'LABOR-SERVIÇOS'!A:F,6,FALSE),IF(C61="SINAPI",VLOOKUP(D61,'SINAPI-SERVIÇOS'!A:E,3,FALSE),"outro")))</f>
        <v>KG</v>
      </c>
      <c r="H61" s="29">
        <v>3.9042500000000002</v>
      </c>
      <c r="I61" s="30">
        <f>IF(B61="I",IF(F61="MO",IF(C61="LABOR",ROUND(VLOOKUP(D61,'LABOR-INSUMOS'!A:F,4,FALSE)/(1+'LABOR-INSUMOS'!$E$1),2),IF(C61="SINAPI",ROUND(VLOOKUP(D61,'SINAPI-INSUMOS'!A:E,5,FALSE)/(1+'SINAPI-INSUMOS'!$E$1),2),"outro")),IF(C61="LABOR",VLOOKUP(D61,'LABOR-INSUMOS'!A:F,4,FALSE),IF(C61="SINAPI",VLOOKUP(D61,'SINAPI-INSUMOS'!A:E,5,FALSE),IF(C61="COTAÇÃO",VLOOKUP(D61,#REF!,14,FALSE))))),IF(C61="SINAPI",IF(F61="MO",ROUND(VLOOKUP(D61,'SINAPI-SERVIÇOS'!A:D,4,FALSE)/(1+'SINAPI-SERVIÇOS'!$E$1),2),VLOOKUP(D61,'SINAPI-SERVIÇOS'!A:D,4,FALSE)),"outro"))</f>
        <v>4.74</v>
      </c>
      <c r="J61" s="30">
        <f t="shared" si="3"/>
        <v>18.510000000000002</v>
      </c>
    </row>
    <row r="62" spans="1:10">
      <c r="A62" s="43"/>
      <c r="B62" s="19" t="s">
        <v>4185</v>
      </c>
      <c r="C62" s="51" t="s">
        <v>4083</v>
      </c>
      <c r="D62" s="28">
        <v>650</v>
      </c>
      <c r="E62" s="27" t="str">
        <f>IF(B62="I",IF(C62="LABOR",VLOOKUP(D62,'LABOR-INSUMOS'!A:F,2,FALSE),IF(C62="SINAPI",VLOOKUP(D62,'SINAPI-INSUMOS'!A:E,2,FALSE),IF(C62="COTAÇÃO",VLOOKUP(D62,#REF!,2,FALSE)))),IF(C62="LABOR",VLOOKUP(D62,'LABOR-SERVIÇOS'!A:F,5,FALSE),IF(C62="SINAPI",VLOOKUP(D62,'SINAPI-SERVIÇOS'!A:E,2,FALSE),"outro")))</f>
        <v>BLOCO VEDACAO CONCRETO 9 X 19 X 39 CM (CLASSE D - NBR 6136)</v>
      </c>
      <c r="F62" s="51" t="s">
        <v>53</v>
      </c>
      <c r="G62" s="28" t="str">
        <f>IF(B62="I",IF(C62="LABOR",VLOOKUP(D62,'LABOR-INSUMOS'!A:F,3,FALSE),IF(C62="SINAPI",VLOOKUP(D62,'SINAPI-INSUMOS'!A:E,3,FALSE),IF(C62="COTAÇÃO",VLOOKUP(D62,#REF!,3,FALSE)))),IF(C62="LABOR",VLOOKUP(D62,'LABOR-SERVIÇOS'!A:F,6,FALSE),IF(C62="SINAPI",VLOOKUP(D62,'SINAPI-SERVIÇOS'!A:E,3,FALSE),"outro")))</f>
        <v>UN</v>
      </c>
      <c r="H62" s="29">
        <v>36.764000000000003</v>
      </c>
      <c r="I62" s="30">
        <f>IF(B62="I",IF(F62="MO",IF(C62="LABOR",ROUND(VLOOKUP(D62,'LABOR-INSUMOS'!A:F,4,FALSE)/(1+'LABOR-INSUMOS'!$E$1),2),IF(C62="SINAPI",ROUND(VLOOKUP(D62,'SINAPI-INSUMOS'!A:E,5,FALSE)/(1+'SINAPI-INSUMOS'!$E$1),2),"outro")),IF(C62="LABOR",VLOOKUP(D62,'LABOR-INSUMOS'!A:F,4,FALSE),IF(C62="SINAPI",VLOOKUP(D62,'SINAPI-INSUMOS'!A:E,5,FALSE),IF(C62="COTAÇÃO",VLOOKUP(D62,#REF!,14,FALSE))))),IF(C62="SINAPI",IF(F62="MO",ROUND(VLOOKUP(D62,'SINAPI-SERVIÇOS'!A:D,4,FALSE)/(1+'SINAPI-SERVIÇOS'!$E$1),2),VLOOKUP(D62,'SINAPI-SERVIÇOS'!A:D,4,FALSE)),"outro"))</f>
        <v>1.2</v>
      </c>
      <c r="J62" s="30">
        <f t="shared" si="3"/>
        <v>44.12</v>
      </c>
    </row>
    <row r="63" spans="1:10">
      <c r="A63" s="43"/>
      <c r="B63" s="19" t="s">
        <v>4185</v>
      </c>
      <c r="C63" s="51" t="s">
        <v>4049</v>
      </c>
      <c r="D63" s="28">
        <v>24015</v>
      </c>
      <c r="E63" s="27" t="str">
        <f>IF(B63="I",IF(C63="LABOR",VLOOKUP(D63,'LABOR-INSUMOS'!A:F,2,FALSE),IF(C63="SINAPI",VLOOKUP(D63,'SINAPI-INSUMOS'!A:E,2,FALSE),IF(C63="COTAÇÃO",VLOOKUP(D63,#REF!,2,FALSE)))),IF(C63="LABOR",VLOOKUP(D63,'LABOR-SERVIÇOS'!A:F,5,FALSE),IF(C63="SINAPI",VLOOKUP(D63,'SINAPI-SERVIÇOS'!A:E,2,FALSE),"outro")))</f>
        <v>IMPERMEABILIZANTE</v>
      </c>
      <c r="F63" s="51" t="s">
        <v>53</v>
      </c>
      <c r="G63" s="28" t="str">
        <f>IF(B63="I",IF(C63="LABOR",VLOOKUP(D63,'LABOR-INSUMOS'!A:F,3,FALSE),IF(C63="SINAPI",VLOOKUP(D63,'SINAPI-INSUMOS'!A:E,3,FALSE),IF(C63="COTAÇÃO",VLOOKUP(D63,#REF!,3,FALSE)))),IF(C63="LABOR",VLOOKUP(D63,'LABOR-SERVIÇOS'!A:F,6,FALSE),IF(C63="SINAPI",VLOOKUP(D63,'SINAPI-SERVIÇOS'!A:E,3,FALSE),"outro")))</f>
        <v>KG</v>
      </c>
      <c r="H63" s="29">
        <v>1.2</v>
      </c>
      <c r="I63" s="30">
        <f>IF(B63="I",IF(F63="MO",IF(C63="LABOR",ROUND(VLOOKUP(D63,'LABOR-INSUMOS'!A:F,4,FALSE)/(1+'LABOR-INSUMOS'!$E$1),2),IF(C63="SINAPI",ROUND(VLOOKUP(D63,'SINAPI-INSUMOS'!A:E,5,FALSE)/(1+'SINAPI-INSUMOS'!$E$1),2),"outro")),IF(C63="LABOR",VLOOKUP(D63,'LABOR-INSUMOS'!A:F,4,FALSE),IF(C63="SINAPI",VLOOKUP(D63,'SINAPI-INSUMOS'!A:E,5,FALSE),IF(C63="COTAÇÃO",VLOOKUP(D63,#REF!,14,FALSE))))),IF(C63="SINAPI",IF(F63="MO",ROUND(VLOOKUP(D63,'SINAPI-SERVIÇOS'!A:D,4,FALSE)/(1+'SINAPI-SERVIÇOS'!$E$1),2),VLOOKUP(D63,'SINAPI-SERVIÇOS'!A:D,4,FALSE)),"outro"))</f>
        <v>4.55</v>
      </c>
      <c r="J63" s="30">
        <f t="shared" si="3"/>
        <v>5.46</v>
      </c>
    </row>
    <row r="64" spans="1:10">
      <c r="A64" s="43"/>
      <c r="B64" s="19" t="s">
        <v>4185</v>
      </c>
      <c r="C64" s="51" t="s">
        <v>4083</v>
      </c>
      <c r="D64" s="28">
        <v>5061</v>
      </c>
      <c r="E64" s="27" t="str">
        <f>IF(B64="I",IF(C64="LABOR",VLOOKUP(D64,'LABOR-INSUMOS'!A:F,2,FALSE),IF(C64="SINAPI",VLOOKUP(D64,'SINAPI-INSUMOS'!A:E,2,FALSE),IF(C64="COTAÇÃO",VLOOKUP(D64,#REF!,2,FALSE)))),IF(C64="LABOR",VLOOKUP(D64,'LABOR-SERVIÇOS'!A:F,5,FALSE),IF(C64="SINAPI",VLOOKUP(D64,'SINAPI-SERVIÇOS'!A:E,2,FALSE),"outro")))</f>
        <v>PREGO POLIDO COM CABECA 18 X 27</v>
      </c>
      <c r="F64" s="51" t="s">
        <v>53</v>
      </c>
      <c r="G64" s="28" t="str">
        <f>IF(B64="I",IF(C64="LABOR",VLOOKUP(D64,'LABOR-INSUMOS'!A:F,3,FALSE),IF(C64="SINAPI",VLOOKUP(D64,'SINAPI-INSUMOS'!A:E,3,FALSE),IF(C64="COTAÇÃO",VLOOKUP(D64,#REF!,3,FALSE)))),IF(C64="LABOR",VLOOKUP(D64,'LABOR-SERVIÇOS'!A:F,6,FALSE),IF(C64="SINAPI",VLOOKUP(D64,'SINAPI-SERVIÇOS'!A:E,3,FALSE),"outro")))</f>
        <v>KG</v>
      </c>
      <c r="H64" s="29">
        <v>4.2000000000000003E-2</v>
      </c>
      <c r="I64" s="30">
        <f>IF(B64="I",IF(F64="MO",IF(C64="LABOR",ROUND(VLOOKUP(D64,'LABOR-INSUMOS'!A:F,4,FALSE)/(1+'LABOR-INSUMOS'!$E$1),2),IF(C64="SINAPI",ROUND(VLOOKUP(D64,'SINAPI-INSUMOS'!A:E,5,FALSE)/(1+'SINAPI-INSUMOS'!$E$1),2),"outro")),IF(C64="LABOR",VLOOKUP(D64,'LABOR-INSUMOS'!A:F,4,FALSE),IF(C64="SINAPI",VLOOKUP(D64,'SINAPI-INSUMOS'!A:E,5,FALSE),IF(C64="COTAÇÃO",VLOOKUP(D64,#REF!,14,FALSE))))),IF(C64="SINAPI",IF(F64="MO",ROUND(VLOOKUP(D64,'SINAPI-SERVIÇOS'!A:D,4,FALSE)/(1+'SINAPI-SERVIÇOS'!$E$1),2),VLOOKUP(D64,'SINAPI-SERVIÇOS'!A:D,4,FALSE)),"outro"))</f>
        <v>8.6999999999999993</v>
      </c>
      <c r="J64" s="30">
        <f t="shared" si="3"/>
        <v>0.37</v>
      </c>
    </row>
    <row r="65" spans="1:12">
      <c r="A65" s="43"/>
      <c r="B65" s="19" t="s">
        <v>4185</v>
      </c>
      <c r="C65" s="51" t="s">
        <v>4083</v>
      </c>
      <c r="D65" s="28">
        <v>337</v>
      </c>
      <c r="E65" s="27" t="str">
        <f>IF(B65="I",IF(C65="LABOR",VLOOKUP(D65,'LABOR-INSUMOS'!A:F,2,FALSE),IF(C65="SINAPI",VLOOKUP(D65,'SINAPI-INSUMOS'!A:E,2,FALSE),IF(C65="COTAÇÃO",VLOOKUP(D65,#REF!,2,FALSE)))),IF(C65="LABOR",VLOOKUP(D65,'LABOR-SERVIÇOS'!A:F,5,FALSE),IF(C65="SINAPI",VLOOKUP(D65,'SINAPI-SERVIÇOS'!A:E,2,FALSE),"outro")))</f>
        <v>ARAME RECOZIDO 18 BWG, 1,25 MM (0,01 KG/M)</v>
      </c>
      <c r="F65" s="51" t="s">
        <v>53</v>
      </c>
      <c r="G65" s="28" t="str">
        <f>IF(B65="I",IF(C65="LABOR",VLOOKUP(D65,'LABOR-INSUMOS'!A:F,3,FALSE),IF(C65="SINAPI",VLOOKUP(D65,'SINAPI-INSUMOS'!A:E,3,FALSE),IF(C65="COTAÇÃO",VLOOKUP(D65,#REF!,3,FALSE)))),IF(C65="LABOR",VLOOKUP(D65,'LABOR-SERVIÇOS'!A:F,6,FALSE),IF(C65="SINAPI",VLOOKUP(D65,'SINAPI-SERVIÇOS'!A:E,3,FALSE),"outro")))</f>
        <v>KG</v>
      </c>
      <c r="H65" s="29">
        <v>6.7900000000000002E-2</v>
      </c>
      <c r="I65" s="30">
        <f>IF(B65="I",IF(F65="MO",IF(C65="LABOR",ROUND(VLOOKUP(D65,'LABOR-INSUMOS'!A:F,4,FALSE)/(1+'LABOR-INSUMOS'!$E$1),2),IF(C65="SINAPI",ROUND(VLOOKUP(D65,'SINAPI-INSUMOS'!A:E,5,FALSE)/(1+'SINAPI-INSUMOS'!$E$1),2),"outro")),IF(C65="LABOR",VLOOKUP(D65,'LABOR-INSUMOS'!A:F,4,FALSE),IF(C65="SINAPI",VLOOKUP(D65,'SINAPI-INSUMOS'!A:E,5,FALSE),IF(C65="COTAÇÃO",VLOOKUP(D65,#REF!,14,FALSE))))),IF(C65="SINAPI",IF(F65="MO",ROUND(VLOOKUP(D65,'SINAPI-SERVIÇOS'!A:D,4,FALSE)/(1+'SINAPI-SERVIÇOS'!$E$1),2),VLOOKUP(D65,'SINAPI-SERVIÇOS'!A:D,4,FALSE)),"outro"))</f>
        <v>8.14</v>
      </c>
      <c r="J65" s="30">
        <f t="shared" si="3"/>
        <v>0.55000000000000004</v>
      </c>
    </row>
    <row r="66" spans="1:12">
      <c r="A66" s="43"/>
      <c r="B66" s="19" t="s">
        <v>4185</v>
      </c>
      <c r="C66" s="51" t="s">
        <v>4083</v>
      </c>
      <c r="D66" s="28">
        <v>2692</v>
      </c>
      <c r="E66" s="27" t="str">
        <f>IF(B66="I",IF(C66="LABOR",VLOOKUP(D66,'LABOR-INSUMOS'!A:F,2,FALSE),IF(C66="SINAPI",VLOOKUP(D66,'SINAPI-INSUMOS'!A:E,2,FALSE),IF(C66="COTAÇÃO",VLOOKUP(D66,#REF!,2,FALSE)))),IF(C66="LABOR",VLOOKUP(D66,'LABOR-SERVIÇOS'!A:F,5,FALSE),IF(C66="SINAPI",VLOOKUP(D66,'SINAPI-SERVIÇOS'!A:E,2,FALSE),"outro")))</f>
        <v>DESMOLDANTE PROTETOR PARA FORMAS DE MADEIRA, DE BASE OLEOSA EMULSIONADAEM AGUA</v>
      </c>
      <c r="F66" s="51" t="s">
        <v>53</v>
      </c>
      <c r="G66" s="28" t="str">
        <f>IF(B66="I",IF(C66="LABOR",VLOOKUP(D66,'LABOR-INSUMOS'!A:F,3,FALSE),IF(C66="SINAPI",VLOOKUP(D66,'SINAPI-INSUMOS'!A:E,3,FALSE),IF(C66="COTAÇÃO",VLOOKUP(D66,#REF!,3,FALSE)))),IF(C66="LABOR",VLOOKUP(D66,'LABOR-SERVIÇOS'!A:F,6,FALSE),IF(C66="SINAPI",VLOOKUP(D66,'SINAPI-SERVIÇOS'!A:E,3,FALSE),"outro")))</f>
        <v>L</v>
      </c>
      <c r="H66" s="29">
        <v>0.112</v>
      </c>
      <c r="I66" s="30">
        <f>IF(B66="I",IF(F66="MO",IF(C66="LABOR",ROUND(VLOOKUP(D66,'LABOR-INSUMOS'!A:F,4,FALSE)/(1+'LABOR-INSUMOS'!$E$1),2),IF(C66="SINAPI",ROUND(VLOOKUP(D66,'SINAPI-INSUMOS'!A:E,5,FALSE)/(1+'SINAPI-INSUMOS'!$E$1),2),"outro")),IF(C66="LABOR",VLOOKUP(D66,'LABOR-INSUMOS'!A:F,4,FALSE),IF(C66="SINAPI",VLOOKUP(D66,'SINAPI-INSUMOS'!A:E,5,FALSE),IF(C66="COTAÇÃO",VLOOKUP(D66,#REF!,14,FALSE))))),IF(C66="SINAPI",IF(F66="MO",ROUND(VLOOKUP(D66,'SINAPI-SERVIÇOS'!A:D,4,FALSE)/(1+'SINAPI-SERVIÇOS'!$E$1),2),VLOOKUP(D66,'SINAPI-SERVIÇOS'!A:D,4,FALSE)),"outro"))</f>
        <v>4.68</v>
      </c>
      <c r="J66" s="30">
        <f>ROUND(H66*I66,2)</f>
        <v>0.52</v>
      </c>
    </row>
    <row r="67" spans="1:12" ht="30">
      <c r="A67" s="43"/>
      <c r="B67" s="19" t="s">
        <v>4185</v>
      </c>
      <c r="C67" s="51" t="s">
        <v>4083</v>
      </c>
      <c r="D67" s="28">
        <v>10532</v>
      </c>
      <c r="E67" s="20" t="str">
        <f>IF(B67="I",IF(C67="LABOR",VLOOKUP(D67,'LABOR-INSUMOS'!A:F,2,FALSE),IF(C67="SINAPI",VLOOKUP(D67,'SINAPI-INSUMOS'!A:E,2,FALSE),IF(C67="COTAÇÃO",VLOOKUP(D67,#REF!,2,FALSE)))),IF(C67="LABOR",VLOOKUP(D67,'LABOR-SERVIÇOS'!A:F,5,FALSE),IF(C67="SINAPI",VLOOKUP(D67,'SINAPI-SERVIÇOS'!A:E,2,FALSE),"outro")))</f>
        <v>BETONEIRA DE 320 A 600 LITROS COM CARREGADOR E MOTOR ELETRICO TRIFASICO(LOCACAO)</v>
      </c>
      <c r="F67" s="51" t="s">
        <v>53</v>
      </c>
      <c r="G67" s="28" t="str">
        <f>IF(B67="I",IF(C67="LABOR",VLOOKUP(D67,'LABOR-INSUMOS'!A:F,3,FALSE),IF(C67="SINAPI",VLOOKUP(D67,'SINAPI-INSUMOS'!A:E,3,FALSE),IF(C67="COTAÇÃO",VLOOKUP(D67,#REF!,3,FALSE)))),IF(C67="LABOR",VLOOKUP(D67,'LABOR-SERVIÇOS'!A:F,6,FALSE),IF(C67="SINAPI",VLOOKUP(D67,'SINAPI-SERVIÇOS'!A:E,3,FALSE),"outro")))</f>
        <v>H</v>
      </c>
      <c r="H67" s="29">
        <v>6.9972000000000006E-2</v>
      </c>
      <c r="I67" s="30">
        <f>IF(B67="I",IF(F67="MO",IF(C67="LABOR",ROUND(VLOOKUP(D67,'LABOR-INSUMOS'!A:F,4,FALSE)/(1+'LABOR-INSUMOS'!$E$1),2),IF(C67="SINAPI",ROUND(VLOOKUP(D67,'SINAPI-INSUMOS'!A:E,5,FALSE)/(1+'SINAPI-INSUMOS'!$E$1),2),"outro")),IF(C67="LABOR",VLOOKUP(D67,'LABOR-INSUMOS'!A:F,4,FALSE),IF(C67="SINAPI",VLOOKUP(D67,'SINAPI-INSUMOS'!A:E,5,FALSE),IF(C67="COTAÇÃO",VLOOKUP(D67,#REF!,14,FALSE))))),IF(C67="SINAPI",IF(F67="MO",ROUND(VLOOKUP(D67,'SINAPI-SERVIÇOS'!A:D,4,FALSE)/(1+'SINAPI-SERVIÇOS'!$E$1),2),VLOOKUP(D67,'SINAPI-SERVIÇOS'!A:D,4,FALSE)),"outro"))</f>
        <v>0.9</v>
      </c>
      <c r="J67" s="30">
        <f t="shared" si="3"/>
        <v>0.06</v>
      </c>
    </row>
    <row r="68" spans="1:12">
      <c r="A68" s="44"/>
      <c r="B68" s="45"/>
      <c r="C68" s="10"/>
      <c r="D68" s="10"/>
      <c r="E68" s="11"/>
      <c r="F68" s="10"/>
      <c r="G68" s="11"/>
      <c r="H68" s="11"/>
      <c r="I68" s="11"/>
      <c r="J68" s="12"/>
    </row>
    <row r="69" spans="1:12" ht="25.5">
      <c r="A69" s="799" t="s">
        <v>7</v>
      </c>
      <c r="B69" s="799"/>
      <c r="C69" s="799" t="s">
        <v>8</v>
      </c>
      <c r="D69" s="799"/>
      <c r="E69" s="55" t="s">
        <v>9</v>
      </c>
      <c r="F69" s="14" t="s">
        <v>1</v>
      </c>
      <c r="G69" s="15"/>
      <c r="H69" s="16"/>
      <c r="I69" s="17"/>
      <c r="J69" s="18" t="s">
        <v>4071</v>
      </c>
    </row>
    <row r="70" spans="1:12" s="1" customFormat="1" ht="30">
      <c r="A70" s="42" t="str">
        <f>CONCATENATE($M$1,"-")</f>
        <v>INC-</v>
      </c>
      <c r="B70" s="46">
        <f>COUNTIF(B$1:B69,"&gt;0")+1</f>
        <v>5</v>
      </c>
      <c r="C70" s="19" t="s">
        <v>4070</v>
      </c>
      <c r="D70" s="19" t="s">
        <v>4070</v>
      </c>
      <c r="E70" s="20" t="s">
        <v>4187</v>
      </c>
      <c r="F70" s="21" t="s">
        <v>4052</v>
      </c>
      <c r="G70" s="22"/>
      <c r="H70" s="23"/>
      <c r="I70" s="24"/>
      <c r="J70" s="38" t="e">
        <f>((SUMIF(F72:F72,"MO",J72:J72)*(1+$G$3)+(SUM(J72:J72)-SUMIF(F72:F72,"MO",J72:J72)))*(1+$H$3))</f>
        <v>#REF!</v>
      </c>
    </row>
    <row r="71" spans="1:12">
      <c r="A71" s="47"/>
      <c r="B71" s="53" t="s">
        <v>0</v>
      </c>
      <c r="C71" s="25" t="s">
        <v>5</v>
      </c>
      <c r="D71" s="25" t="s">
        <v>6</v>
      </c>
      <c r="E71" s="25" t="s">
        <v>4050</v>
      </c>
      <c r="F71" s="25" t="s">
        <v>0</v>
      </c>
      <c r="G71" s="26" t="s">
        <v>1</v>
      </c>
      <c r="H71" s="26" t="s">
        <v>2</v>
      </c>
      <c r="I71" s="26" t="s">
        <v>3</v>
      </c>
      <c r="J71" s="25" t="s">
        <v>4</v>
      </c>
    </row>
    <row r="72" spans="1:12">
      <c r="A72" s="43"/>
      <c r="B72" s="19" t="s">
        <v>4185</v>
      </c>
      <c r="C72" s="56" t="s">
        <v>4073</v>
      </c>
      <c r="D72" s="57">
        <v>81</v>
      </c>
      <c r="E72" s="58" t="e">
        <f>IF(B72="I",IF(C72="LABOR",VLOOKUP(D72,'LABOR-INSUMOS'!A:F,2,FALSE),IF(C72="SINAPI",VLOOKUP(D72,'SINAPI-INSUMOS'!A:E,2,FALSE),IF(C72="COTAÇÃO",VLOOKUP(D72,#REF!,2,FALSE)))),IF(C72="LABOR",VLOOKUP(D72,'LABOR-SERVIÇOS'!A:F,5,FALSE),IF(C72="SINAPI",VLOOKUP(D72,'SINAPI-SERVIÇOS'!A:E,2,FALSE),"outro")))</f>
        <v>#REF!</v>
      </c>
      <c r="F72" s="56" t="s">
        <v>53</v>
      </c>
      <c r="G72" s="57" t="e">
        <f>IF(B72="I",IF(C72="LABOR",VLOOKUP(D72,'LABOR-INSUMOS'!A:F,3,FALSE),IF(C72="SINAPI",VLOOKUP(D72,'SINAPI-INSUMOS'!A:E,3,FALSE),IF(C72="COTAÇÃO",VLOOKUP(D72,#REF!,3,FALSE)))),IF(C72="LABOR",VLOOKUP(D72,'LABOR-SERVIÇOS'!A:F,6,FALSE),IF(C72="SINAPI",VLOOKUP(D72,'SINAPI-SERVIÇOS'!A:E,3,FALSE),"outro")))</f>
        <v>#REF!</v>
      </c>
      <c r="H72" s="59">
        <v>1</v>
      </c>
      <c r="I72" s="60" t="e">
        <f>IF(B72="I",IF(F72="MO",IF(C72="LABOR",ROUND(VLOOKUP(D72,'LABOR-INSUMOS'!A:F,4,FALSE)/(1+'LABOR-INSUMOS'!$E$1),2),IF(C72="SINAPI",ROUND(VLOOKUP(D72,'SINAPI-INSUMOS'!A:E,5,FALSE)/(1+'SINAPI-INSUMOS'!$E$1),2),"outro")),IF(C72="LABOR",VLOOKUP(D72,'LABOR-INSUMOS'!A:F,4,FALSE),IF(C72="SINAPI",VLOOKUP(D72,'SINAPI-INSUMOS'!A:E,5,FALSE),IF(C72="COTAÇÃO",VLOOKUP(D72,#REF!,14,FALSE))))),IF(C72="SINAPI",IF(F72="MO",ROUND(VLOOKUP(D72,'SINAPI-SERVIÇOS'!A:D,4,FALSE)/(1+'SINAPI-SERVIÇOS'!$E$1),2),VLOOKUP(D72,'SINAPI-SERVIÇOS'!A:D,4,FALSE)),"outro"))</f>
        <v>#REF!</v>
      </c>
      <c r="J72" s="60" t="e">
        <f>ROUND(H72*I72,2)</f>
        <v>#REF!</v>
      </c>
      <c r="L72" s="6" t="s">
        <v>4187</v>
      </c>
    </row>
    <row r="73" spans="1:12">
      <c r="A73" s="44"/>
      <c r="B73" s="45"/>
      <c r="C73" s="10"/>
      <c r="D73" s="10"/>
      <c r="E73" s="11"/>
      <c r="F73" s="10"/>
      <c r="G73" s="11"/>
      <c r="H73" s="11"/>
      <c r="I73" s="11"/>
      <c r="J73" s="12"/>
    </row>
    <row r="74" spans="1:12" ht="25.5">
      <c r="A74" s="799" t="s">
        <v>7</v>
      </c>
      <c r="B74" s="799"/>
      <c r="C74" s="799" t="s">
        <v>8</v>
      </c>
      <c r="D74" s="799"/>
      <c r="E74" s="55" t="s">
        <v>9</v>
      </c>
      <c r="F74" s="14" t="s">
        <v>1</v>
      </c>
      <c r="G74" s="15"/>
      <c r="H74" s="16"/>
      <c r="I74" s="17"/>
      <c r="J74" s="18" t="s">
        <v>4071</v>
      </c>
    </row>
    <row r="75" spans="1:12" s="1" customFormat="1" ht="45">
      <c r="A75" s="42" t="str">
        <f>CONCATENATE($M$1,"-")</f>
        <v>INC-</v>
      </c>
      <c r="B75" s="46">
        <f>COUNTIF(B$1:B74,"&gt;0")+1</f>
        <v>6</v>
      </c>
      <c r="C75" s="19" t="s">
        <v>4049</v>
      </c>
      <c r="D75" s="19">
        <v>160604</v>
      </c>
      <c r="E75" s="20" t="str">
        <f>IF(C75="LABOR",VLOOKUP(D75,'LABOR-SERVIÇOS'!A:F,5,FALSE),IF(C75="SINAPI",VLOOKUP(D75,'SINAPI-SERVIÇOS'!A:E,2,FALSE),"outro"))</f>
        <v>EXTINTOR DE INCÊNDIO DE ÁGUA PRESSURIZADA 10L, INCLUSIVE SUPORTE PARA FIXAÇÃO E EXCLUSIVE PLACA SINALIZADORA EM PVC FOTOLUMINESCENTE</v>
      </c>
      <c r="F75" s="21" t="str">
        <f>IF(C75="LABOR",VLOOKUP(D75,'LABOR-SERVIÇOS'!A:F,6,FALSE),IF(C75="SINAPI",VLOOKUP(D75,'SINAPI-SERVIÇOS'!A:E,3,FALSE),"outro"))</f>
        <v>UND</v>
      </c>
      <c r="G75" s="22"/>
      <c r="H75" s="23"/>
      <c r="I75" s="24"/>
      <c r="J75" s="38">
        <f>((SUMIF(F77:F81,"MO",J77:J81)*(1+$G$3)+(SUM(J77:J81)-SUMIF(F77:F81,"MO",J77:J81)))*(1+$H$3))</f>
        <v>135.432942</v>
      </c>
    </row>
    <row r="76" spans="1:12">
      <c r="A76" s="47"/>
      <c r="B76" s="53" t="s">
        <v>0</v>
      </c>
      <c r="C76" s="25" t="s">
        <v>5</v>
      </c>
      <c r="D76" s="25" t="s">
        <v>6</v>
      </c>
      <c r="E76" s="25" t="s">
        <v>4050</v>
      </c>
      <c r="F76" s="25" t="s">
        <v>0</v>
      </c>
      <c r="G76" s="26" t="s">
        <v>1</v>
      </c>
      <c r="H76" s="26" t="s">
        <v>2</v>
      </c>
      <c r="I76" s="26" t="s">
        <v>3</v>
      </c>
      <c r="J76" s="25" t="s">
        <v>4</v>
      </c>
    </row>
    <row r="77" spans="1:12" ht="30">
      <c r="A77" s="43"/>
      <c r="B77" s="19" t="s">
        <v>4184</v>
      </c>
      <c r="C77" s="51" t="s">
        <v>4083</v>
      </c>
      <c r="D77" s="28">
        <v>88248</v>
      </c>
      <c r="E77" s="20" t="str">
        <f>IF(B77="I",IF(C77="LABOR",VLOOKUP(D77,'LABOR-INSUMOS'!A:F,2,FALSE),IF(C77="SINAPI",VLOOKUP(D77,'SINAPI-INSUMOS'!A:E,2,FALSE),IF(C77="COTAÇÃO",VLOOKUP(D77,#REF!,2,FALSE)))),IF(C77="LABOR",VLOOKUP(D77,'LABOR-SERVIÇOS'!A:F,5,FALSE),IF(C77="SINAPI",VLOOKUP(D77,'SINAPI-SERVIÇOS'!A:E,2,FALSE),"outro")))</f>
        <v>AUXILIAR DE ENCANADOR OU BOMBEIRO HIDRÁULICO COM ENCARGOS COMPLEMENTARES</v>
      </c>
      <c r="F77" s="51" t="s">
        <v>20</v>
      </c>
      <c r="G77" s="28" t="str">
        <f>IF(B77="I",IF(C77="LABOR",VLOOKUP(D77,'LABOR-INSUMOS'!A:F,3,FALSE),IF(C77="SINAPI",VLOOKUP(D77,'SINAPI-INSUMOS'!A:E,3,FALSE),IF(C77="COTAÇÃO",VLOOKUP(D77,#REF!,3,FALSE)))),IF(C77="LABOR",VLOOKUP(D77,'LABOR-SERVIÇOS'!A:F,6,FALSE),IF(C77="SINAPI",VLOOKUP(D77,'SINAPI-SERVIÇOS'!A:E,3,FALSE),"outro")))</f>
        <v>H</v>
      </c>
      <c r="H77" s="29">
        <v>0.3</v>
      </c>
      <c r="I77" s="30">
        <f>IF(B77="I",IF(F77="MO",IF(C77="LABOR",ROUND(VLOOKUP(D77,'LABOR-INSUMOS'!A:F,4,FALSE)/(1+'LABOR-INSUMOS'!$E$1),2),IF(C77="SINAPI",ROUND(VLOOKUP(D77,'SINAPI-INSUMOS'!A:E,5,FALSE)/(1+'SINAPI-INSUMOS'!$E$1),2),"outro")),IF(C77="LABOR",VLOOKUP(D77,'LABOR-INSUMOS'!A:F,4,FALSE),IF(C77="SINAPI",VLOOKUP(D77,'SINAPI-INSUMOS'!A:E,5,FALSE),IF(C77="COTAÇÃO",VLOOKUP(D77,#REF!,14,FALSE))))),IF(C77="SINAPI",IF(F77="MO",ROUND(VLOOKUP(D77,'SINAPI-SERVIÇOS'!A:D,4,FALSE)/(1+'SINAPI-SERVIÇOS'!$E$1),2),VLOOKUP(D77,'SINAPI-SERVIÇOS'!A:D,4,FALSE)),"outro"))</f>
        <v>5.94</v>
      </c>
      <c r="J77" s="30">
        <f>ROUND(H77*I77,2)</f>
        <v>1.78</v>
      </c>
    </row>
    <row r="78" spans="1:12">
      <c r="A78" s="43"/>
      <c r="B78" s="19" t="s">
        <v>4184</v>
      </c>
      <c r="C78" s="51" t="s">
        <v>4083</v>
      </c>
      <c r="D78" s="28">
        <v>88267</v>
      </c>
      <c r="E78" s="27" t="str">
        <f>IF(B78="I",IF(C78="LABOR",VLOOKUP(D78,'LABOR-INSUMOS'!A:F,2,FALSE),IF(C78="SINAPI",VLOOKUP(D78,'SINAPI-INSUMOS'!A:E,2,FALSE),IF(C78="COTAÇÃO",VLOOKUP(D78,#REF!,2,FALSE)))),IF(C78="LABOR",VLOOKUP(D78,'LABOR-SERVIÇOS'!A:F,5,FALSE),IF(C78="SINAPI",VLOOKUP(D78,'SINAPI-SERVIÇOS'!A:E,2,FALSE),"outro")))</f>
        <v xml:space="preserve">ENCANADOR OU BOMBEIRO HIDRÁULICO COM ENCARGOS COMPLEMENTARES </v>
      </c>
      <c r="F78" s="51" t="s">
        <v>20</v>
      </c>
      <c r="G78" s="28" t="str">
        <f>IF(B78="I",IF(C78="LABOR",VLOOKUP(D78,'LABOR-INSUMOS'!A:F,3,FALSE),IF(C78="SINAPI",VLOOKUP(D78,'SINAPI-INSUMOS'!A:E,3,FALSE),IF(C78="COTAÇÃO",VLOOKUP(D78,#REF!,3,FALSE)))),IF(C78="LABOR",VLOOKUP(D78,'LABOR-SERVIÇOS'!A:F,6,FALSE),IF(C78="SINAPI",VLOOKUP(D78,'SINAPI-SERVIÇOS'!A:E,3,FALSE),"outro")))</f>
        <v>H</v>
      </c>
      <c r="H78" s="29">
        <v>0.3</v>
      </c>
      <c r="I78" s="30">
        <f>IF(B78="I",IF(F78="MO",IF(C78="LABOR",ROUND(VLOOKUP(D78,'LABOR-INSUMOS'!A:F,4,FALSE)/(1+'LABOR-INSUMOS'!$E$1),2),IF(C78="SINAPI",ROUND(VLOOKUP(D78,'SINAPI-INSUMOS'!A:E,5,FALSE)/(1+'SINAPI-INSUMOS'!$E$1),2),"outro")),IF(C78="LABOR",VLOOKUP(D78,'LABOR-INSUMOS'!A:F,4,FALSE),IF(C78="SINAPI",VLOOKUP(D78,'SINAPI-INSUMOS'!A:E,5,FALSE),IF(C78="COTAÇÃO",VLOOKUP(D78,#REF!,14,FALSE))))),IF(C78="SINAPI",IF(F78="MO",ROUND(VLOOKUP(D78,'SINAPI-SERVIÇOS'!A:D,4,FALSE)/(1+'SINAPI-SERVIÇOS'!$E$1),2),VLOOKUP(D78,'SINAPI-SERVIÇOS'!A:D,4,FALSE)),"outro"))</f>
        <v>7.21</v>
      </c>
      <c r="J78" s="30">
        <f>ROUND(H78*I78,2)</f>
        <v>2.16</v>
      </c>
    </row>
    <row r="79" spans="1:12">
      <c r="A79" s="43"/>
      <c r="B79" s="19" t="s">
        <v>4185</v>
      </c>
      <c r="C79" s="51" t="s">
        <v>4049</v>
      </c>
      <c r="D79" s="28">
        <v>26548</v>
      </c>
      <c r="E79" s="27" t="str">
        <f>IF(B79="I",IF(C79="LABOR",VLOOKUP(D79,'LABOR-INSUMOS'!A:F,2,FALSE),IF(C79="SINAPI",VLOOKUP(D79,'SINAPI-INSUMOS'!A:E,2,FALSE),IF(C79="COTAÇÃO",VLOOKUP(D79,#REF!,2,FALSE)))),IF(C79="LABOR",VLOOKUP(D79,'LABOR-SERVIÇOS'!A:F,5,FALSE),IF(C79="SINAPI",VLOOKUP(D79,'SINAPI-SERVIÇOS'!A:E,2,FALSE),"outro")))</f>
        <v>BUCHA PLASTICA COM PARAFUSO - 8MM</v>
      </c>
      <c r="F79" s="51" t="s">
        <v>53</v>
      </c>
      <c r="G79" s="28" t="str">
        <f>IF(B79="I",IF(C79="LABOR",VLOOKUP(D79,'LABOR-INSUMOS'!A:F,3,FALSE),IF(C79="SINAPI",VLOOKUP(D79,'SINAPI-INSUMOS'!A:E,3,FALSE),IF(C79="COTAÇÃO",VLOOKUP(D79,#REF!,3,FALSE)))),IF(C79="LABOR",VLOOKUP(D79,'LABOR-SERVIÇOS'!A:F,6,FALSE),IF(C79="SINAPI",VLOOKUP(D79,'SINAPI-SERVIÇOS'!A:E,3,FALSE),"outro")))</f>
        <v>UN</v>
      </c>
      <c r="H79" s="29">
        <v>2</v>
      </c>
      <c r="I79" s="30">
        <f>IF(B79="I",IF(F79="MO",IF(C79="LABOR",ROUND(VLOOKUP(D79,'LABOR-INSUMOS'!A:F,4,FALSE)/(1+'LABOR-INSUMOS'!$E$1),2),IF(C79="SINAPI",ROUND(VLOOKUP(D79,'SINAPI-INSUMOS'!A:E,5,FALSE)/(1+'SINAPI-INSUMOS'!$E$1),2),"outro")),IF(C79="LABOR",VLOOKUP(D79,'LABOR-INSUMOS'!A:F,4,FALSE),IF(C79="SINAPI",VLOOKUP(D79,'SINAPI-INSUMOS'!A:E,5,FALSE),IF(C79="COTAÇÃO",VLOOKUP(D79,#REF!,14,FALSE))))),IF(C79="SINAPI",IF(F79="MO",ROUND(VLOOKUP(D79,'SINAPI-SERVIÇOS'!A:D,4,FALSE)/(1+'SINAPI-SERVIÇOS'!$E$1),2),VLOOKUP(D79,'SINAPI-SERVIÇOS'!A:D,4,FALSE)),"outro"))</f>
        <v>0.21</v>
      </c>
      <c r="J79" s="30">
        <f>ROUND(H79*I79,2)</f>
        <v>0.42</v>
      </c>
    </row>
    <row r="80" spans="1:12">
      <c r="A80" s="43"/>
      <c r="B80" s="19" t="s">
        <v>4185</v>
      </c>
      <c r="C80" s="51" t="s">
        <v>4049</v>
      </c>
      <c r="D80" s="28">
        <v>67035</v>
      </c>
      <c r="E80" s="27" t="str">
        <f>IF(B80="I",IF(C80="LABOR",VLOOKUP(D80,'LABOR-INSUMOS'!A:F,2,FALSE),IF(C80="SINAPI",VLOOKUP(D80,'SINAPI-INSUMOS'!A:E,2,FALSE),IF(C80="COTAÇÃO",VLOOKUP(D80,#REF!,2,FALSE)))),IF(C80="LABOR",VLOOKUP(D80,'LABOR-SERVIÇOS'!A:F,5,FALSE),IF(C80="SINAPI",VLOOKUP(D80,'SINAPI-SERVIÇOS'!A:E,2,FALSE),"outro")))</f>
        <v>SUPORTE PARA EXTINTOR</v>
      </c>
      <c r="F80" s="51" t="s">
        <v>53</v>
      </c>
      <c r="G80" s="28" t="str">
        <f>IF(B80="I",IF(C80="LABOR",VLOOKUP(D80,'LABOR-INSUMOS'!A:F,3,FALSE),IF(C80="SINAPI",VLOOKUP(D80,'SINAPI-INSUMOS'!A:E,3,FALSE),IF(C80="COTAÇÃO",VLOOKUP(D80,#REF!,3,FALSE)))),IF(C80="LABOR",VLOOKUP(D80,'LABOR-SERVIÇOS'!A:F,6,FALSE),IF(C80="SINAPI",VLOOKUP(D80,'SINAPI-SERVIÇOS'!A:E,3,FALSE),"outro")))</f>
        <v>UN</v>
      </c>
      <c r="H80" s="29">
        <v>1</v>
      </c>
      <c r="I80" s="30">
        <f>IF(B80="I",IF(F80="MO",IF(C80="LABOR",ROUND(VLOOKUP(D80,'LABOR-INSUMOS'!A:F,4,FALSE)/(1+'LABOR-INSUMOS'!$E$1),2),IF(C80="SINAPI",ROUND(VLOOKUP(D80,'SINAPI-INSUMOS'!A:E,5,FALSE)/(1+'SINAPI-INSUMOS'!$E$1),2),"outro")),IF(C80="LABOR",VLOOKUP(D80,'LABOR-INSUMOS'!A:F,4,FALSE),IF(C80="SINAPI",VLOOKUP(D80,'SINAPI-INSUMOS'!A:E,5,FALSE),IF(C80="COTAÇÃO",VLOOKUP(D80,#REF!,14,FALSE))))),IF(C80="SINAPI",IF(F80="MO",ROUND(VLOOKUP(D80,'SINAPI-SERVIÇOS'!A:D,4,FALSE)/(1+'SINAPI-SERVIÇOS'!$E$1),2),VLOOKUP(D80,'SINAPI-SERVIÇOS'!A:D,4,FALSE)),"outro"))</f>
        <v>5.45</v>
      </c>
      <c r="J80" s="30">
        <f>ROUND(H80*I80,2)</f>
        <v>5.45</v>
      </c>
    </row>
    <row r="81" spans="1:10">
      <c r="A81" s="43"/>
      <c r="B81" s="19" t="s">
        <v>4185</v>
      </c>
      <c r="C81" s="51" t="s">
        <v>4083</v>
      </c>
      <c r="D81" s="28">
        <v>10886</v>
      </c>
      <c r="E81" s="27" t="str">
        <f>IF(B81="I",IF(C81="LABOR",VLOOKUP(D81,'LABOR-INSUMOS'!A:F,2,FALSE),IF(C81="SINAPI",VLOOKUP(D81,'SINAPI-INSUMOS'!A:E,2,FALSE),IF(C81="COTAÇÃO",VLOOKUP(D81,#REF!,2,FALSE)))),IF(C81="LABOR",VLOOKUP(D81,'LABOR-SERVIÇOS'!A:F,5,FALSE),IF(C81="SINAPI",VLOOKUP(D81,'SINAPI-SERVIÇOS'!A:E,2,FALSE),"outro")))</f>
        <v>EXTINTOR DE INCENDIO PORTATIL COM CARGA DE AGUA PRESSURIZADA DE 10 L, CLASSE A</v>
      </c>
      <c r="F81" s="51" t="s">
        <v>53</v>
      </c>
      <c r="G81" s="28" t="str">
        <f>IF(B81="I",IF(C81="LABOR",VLOOKUP(D81,'LABOR-INSUMOS'!A:F,3,FALSE),IF(C81="SINAPI",VLOOKUP(D81,'SINAPI-INSUMOS'!A:E,3,FALSE),IF(C81="COTAÇÃO",VLOOKUP(D81,#REF!,3,FALSE)))),IF(C81="LABOR",VLOOKUP(D81,'LABOR-SERVIÇOS'!A:F,6,FALSE),IF(C81="SINAPI",VLOOKUP(D81,'SINAPI-SERVIÇOS'!A:E,3,FALSE),"outro")))</f>
        <v>UN</v>
      </c>
      <c r="H81" s="29">
        <v>1</v>
      </c>
      <c r="I81" s="30">
        <f>IF(B81="I",IF(F81="MO",IF(C81="LABOR",ROUND(VLOOKUP(D81,'LABOR-INSUMOS'!A:F,4,FALSE)/(1+'LABOR-INSUMOS'!$E$1),2),IF(C81="SINAPI",ROUND(VLOOKUP(D81,'SINAPI-INSUMOS'!A:E,5,FALSE)/(1+'SINAPI-INSUMOS'!$E$1),2),"outro")),IF(C81="LABOR",VLOOKUP(D81,'LABOR-INSUMOS'!A:F,4,FALSE),IF(C81="SINAPI",VLOOKUP(D81,'SINAPI-INSUMOS'!A:E,5,FALSE),IF(C81="COTAÇÃO",VLOOKUP(D81,#REF!,14,FALSE))))),IF(C81="SINAPI",IF(F81="MO",ROUND(VLOOKUP(D81,'SINAPI-SERVIÇOS'!A:D,4,FALSE)/(1+'SINAPI-SERVIÇOS'!$E$1),2),VLOOKUP(D81,'SINAPI-SERVIÇOS'!A:D,4,FALSE)),"outro"))</f>
        <v>122.06</v>
      </c>
      <c r="J81" s="30">
        <f>ROUND(H81*I81,2)</f>
        <v>122.06</v>
      </c>
    </row>
    <row r="82" spans="1:10">
      <c r="A82" s="44"/>
      <c r="B82" s="45"/>
      <c r="C82" s="10"/>
      <c r="D82" s="10"/>
      <c r="E82" s="11"/>
      <c r="F82" s="10"/>
      <c r="G82" s="11"/>
      <c r="H82" s="11"/>
      <c r="I82" s="11"/>
      <c r="J82" s="12"/>
    </row>
    <row r="83" spans="1:10" ht="25.5">
      <c r="A83" s="799" t="s">
        <v>7</v>
      </c>
      <c r="B83" s="799"/>
      <c r="C83" s="799" t="s">
        <v>8</v>
      </c>
      <c r="D83" s="799"/>
      <c r="E83" s="55" t="s">
        <v>9</v>
      </c>
      <c r="F83" s="14" t="s">
        <v>1</v>
      </c>
      <c r="G83" s="15"/>
      <c r="H83" s="16"/>
      <c r="I83" s="17"/>
      <c r="J83" s="18" t="s">
        <v>4071</v>
      </c>
    </row>
    <row r="84" spans="1:10" s="1" customFormat="1" ht="33" customHeight="1">
      <c r="A84" s="42" t="str">
        <f>CONCATENATE($M$1,"-")</f>
        <v>INC-</v>
      </c>
      <c r="B84" s="46">
        <f>COUNTIF(B$1:B83,"&gt;0")+1</f>
        <v>7</v>
      </c>
      <c r="C84" s="19" t="s">
        <v>4049</v>
      </c>
      <c r="D84" s="19">
        <v>160605</v>
      </c>
      <c r="E84" s="20" t="str">
        <f>IF(C84="LABOR",VLOOKUP(D84,'LABOR-SERVIÇOS'!A:F,5,FALSE),IF(C84="SINAPI",VLOOKUP(D84,'SINAPI-SERVIÇOS'!A:E,2,FALSE),"outro"))</f>
        <v>EXTINTOR DE INCÊNDIO DE PÓ QUÍMICO SECO 6 KG , INCLUSIVE SUPORTE PARA FIXAÇÃO EXCLUSIVE PLACA SINALIZADORA EM PVC FOTOLUMINESCENTE</v>
      </c>
      <c r="F84" s="21" t="str">
        <f>IF(C84="LABOR",VLOOKUP(D84,'LABOR-SERVIÇOS'!A:F,6,FALSE),IF(C84="SINAPI",VLOOKUP(D84,'SINAPI-SERVIÇOS'!A:E,3,FALSE),"outro"))</f>
        <v>UND</v>
      </c>
      <c r="G84" s="22"/>
      <c r="H84" s="23"/>
      <c r="I84" s="24"/>
      <c r="J84" s="38">
        <f>((SUMIF(F86:F90,"MO",J86:J90)*(1+$G$3)+(SUM(J86:J90)-SUMIF(F86:F90,"MO",J86:J90)))*(1+$H$3))</f>
        <v>124.41294200000002</v>
      </c>
    </row>
    <row r="85" spans="1:10">
      <c r="A85" s="47"/>
      <c r="B85" s="53" t="s">
        <v>0</v>
      </c>
      <c r="C85" s="25" t="s">
        <v>5</v>
      </c>
      <c r="D85" s="25" t="s">
        <v>6</v>
      </c>
      <c r="E85" s="25" t="s">
        <v>4050</v>
      </c>
      <c r="F85" s="25" t="s">
        <v>0</v>
      </c>
      <c r="G85" s="26" t="s">
        <v>1</v>
      </c>
      <c r="H85" s="26" t="s">
        <v>2</v>
      </c>
      <c r="I85" s="26" t="s">
        <v>3</v>
      </c>
      <c r="J85" s="25" t="s">
        <v>4</v>
      </c>
    </row>
    <row r="86" spans="1:10" ht="30">
      <c r="A86" s="43"/>
      <c r="B86" s="19" t="s">
        <v>4184</v>
      </c>
      <c r="C86" s="51" t="s">
        <v>4083</v>
      </c>
      <c r="D86" s="28">
        <v>88248</v>
      </c>
      <c r="E86" s="20" t="str">
        <f>IF(B86="I",IF(C86="LABOR",VLOOKUP(D86,'LABOR-INSUMOS'!A:F,2,FALSE),IF(C86="SINAPI",VLOOKUP(D86,'SINAPI-INSUMOS'!A:E,2,FALSE),IF(C86="COTAÇÃO",VLOOKUP(D86,#REF!,2,FALSE)))),IF(C86="LABOR",VLOOKUP(D86,'LABOR-SERVIÇOS'!A:F,5,FALSE),IF(C86="SINAPI",VLOOKUP(D86,'SINAPI-SERVIÇOS'!A:E,2,FALSE),"outro")))</f>
        <v>AUXILIAR DE ENCANADOR OU BOMBEIRO HIDRÁULICO COM ENCARGOS COMPLEMENTARES</v>
      </c>
      <c r="F86" s="51" t="s">
        <v>20</v>
      </c>
      <c r="G86" s="28" t="str">
        <f>IF(B86="I",IF(C86="LABOR",VLOOKUP(D86,'LABOR-INSUMOS'!A:F,3,FALSE),IF(C86="SINAPI",VLOOKUP(D86,'SINAPI-INSUMOS'!A:E,3,FALSE),IF(C86="COTAÇÃO",VLOOKUP(D86,#REF!,3,FALSE)))),IF(C86="LABOR",VLOOKUP(D86,'LABOR-SERVIÇOS'!A:F,6,FALSE),IF(C86="SINAPI",VLOOKUP(D86,'SINAPI-SERVIÇOS'!A:E,3,FALSE),"outro")))</f>
        <v>H</v>
      </c>
      <c r="H86" s="29">
        <v>0.3</v>
      </c>
      <c r="I86" s="30">
        <f>IF(B86="I",IF(F86="MO",IF(C86="LABOR",ROUND(VLOOKUP(D86,'LABOR-INSUMOS'!A:F,4,FALSE)/(1+'LABOR-INSUMOS'!$E$1),2),IF(C86="SINAPI",ROUND(VLOOKUP(D86,'SINAPI-INSUMOS'!A:E,5,FALSE)/(1+'SINAPI-INSUMOS'!$E$1),2),"outro")),IF(C86="LABOR",VLOOKUP(D86,'LABOR-INSUMOS'!A:F,4,FALSE),IF(C86="SINAPI",VLOOKUP(D86,'SINAPI-INSUMOS'!A:E,5,FALSE),IF(C86="COTAÇÃO",VLOOKUP(D86,#REF!,14,FALSE))))),IF(C86="SINAPI",IF(F86="MO",ROUND(VLOOKUP(D86,'SINAPI-SERVIÇOS'!A:D,4,FALSE)/(1+'SINAPI-SERVIÇOS'!$E$1),2),VLOOKUP(D86,'SINAPI-SERVIÇOS'!A:D,4,FALSE)),"outro"))</f>
        <v>5.94</v>
      </c>
      <c r="J86" s="30">
        <f>ROUND(H86*I86,2)</f>
        <v>1.78</v>
      </c>
    </row>
    <row r="87" spans="1:10">
      <c r="A87" s="43"/>
      <c r="B87" s="19" t="s">
        <v>4184</v>
      </c>
      <c r="C87" s="51" t="s">
        <v>4083</v>
      </c>
      <c r="D87" s="28">
        <v>88267</v>
      </c>
      <c r="E87" s="27" t="str">
        <f>IF(B87="I",IF(C87="LABOR",VLOOKUP(D87,'LABOR-INSUMOS'!A:F,2,FALSE),IF(C87="SINAPI",VLOOKUP(D87,'SINAPI-INSUMOS'!A:E,2,FALSE),IF(C87="COTAÇÃO",VLOOKUP(D87,#REF!,2,FALSE)))),IF(C87="LABOR",VLOOKUP(D87,'LABOR-SERVIÇOS'!A:F,5,FALSE),IF(C87="SINAPI",VLOOKUP(D87,'SINAPI-SERVIÇOS'!A:E,2,FALSE),"outro")))</f>
        <v xml:space="preserve">ENCANADOR OU BOMBEIRO HIDRÁULICO COM ENCARGOS COMPLEMENTARES </v>
      </c>
      <c r="F87" s="51" t="s">
        <v>20</v>
      </c>
      <c r="G87" s="28" t="str">
        <f>IF(B87="I",IF(C87="LABOR",VLOOKUP(D87,'LABOR-INSUMOS'!A:F,3,FALSE),IF(C87="SINAPI",VLOOKUP(D87,'SINAPI-INSUMOS'!A:E,3,FALSE),IF(C87="COTAÇÃO",VLOOKUP(D87,#REF!,3,FALSE)))),IF(C87="LABOR",VLOOKUP(D87,'LABOR-SERVIÇOS'!A:F,6,FALSE),IF(C87="SINAPI",VLOOKUP(D87,'SINAPI-SERVIÇOS'!A:E,3,FALSE),"outro")))</f>
        <v>H</v>
      </c>
      <c r="H87" s="29">
        <v>0.3</v>
      </c>
      <c r="I87" s="30">
        <f>IF(B87="I",IF(F87="MO",IF(C87="LABOR",ROUND(VLOOKUP(D87,'LABOR-INSUMOS'!A:F,4,FALSE)/(1+'LABOR-INSUMOS'!$E$1),2),IF(C87="SINAPI",ROUND(VLOOKUP(D87,'SINAPI-INSUMOS'!A:E,5,FALSE)/(1+'SINAPI-INSUMOS'!$E$1),2),"outro")),IF(C87="LABOR",VLOOKUP(D87,'LABOR-INSUMOS'!A:F,4,FALSE),IF(C87="SINAPI",VLOOKUP(D87,'SINAPI-INSUMOS'!A:E,5,FALSE),IF(C87="COTAÇÃO",VLOOKUP(D87,#REF!,14,FALSE))))),IF(C87="SINAPI",IF(F87="MO",ROUND(VLOOKUP(D87,'SINAPI-SERVIÇOS'!A:D,4,FALSE)/(1+'SINAPI-SERVIÇOS'!$E$1),2),VLOOKUP(D87,'SINAPI-SERVIÇOS'!A:D,4,FALSE)),"outro"))</f>
        <v>7.21</v>
      </c>
      <c r="J87" s="30">
        <f>ROUND(H87*I87,2)</f>
        <v>2.16</v>
      </c>
    </row>
    <row r="88" spans="1:10">
      <c r="A88" s="43"/>
      <c r="B88" s="19" t="s">
        <v>4185</v>
      </c>
      <c r="C88" s="51" t="s">
        <v>4049</v>
      </c>
      <c r="D88" s="28">
        <v>26548</v>
      </c>
      <c r="E88" s="27" t="str">
        <f>IF(B88="I",IF(C88="LABOR",VLOOKUP(D88,'LABOR-INSUMOS'!A:F,2,FALSE),IF(C88="SINAPI",VLOOKUP(D88,'SINAPI-INSUMOS'!A:E,2,FALSE),IF(C88="COTAÇÃO",VLOOKUP(D88,#REF!,2,FALSE)))),IF(C88="LABOR",VLOOKUP(D88,'LABOR-SERVIÇOS'!A:F,5,FALSE),IF(C88="SINAPI",VLOOKUP(D88,'SINAPI-SERVIÇOS'!A:E,2,FALSE),"outro")))</f>
        <v>BUCHA PLASTICA COM PARAFUSO - 8MM</v>
      </c>
      <c r="F88" s="51" t="s">
        <v>53</v>
      </c>
      <c r="G88" s="28" t="str">
        <f>IF(B88="I",IF(C88="LABOR",VLOOKUP(D88,'LABOR-INSUMOS'!A:F,3,FALSE),IF(C88="SINAPI",VLOOKUP(D88,'SINAPI-INSUMOS'!A:E,3,FALSE),IF(C88="COTAÇÃO",VLOOKUP(D88,#REF!,3,FALSE)))),IF(C88="LABOR",VLOOKUP(D88,'LABOR-SERVIÇOS'!A:F,6,FALSE),IF(C88="SINAPI",VLOOKUP(D88,'SINAPI-SERVIÇOS'!A:E,3,FALSE),"outro")))</f>
        <v>UN</v>
      </c>
      <c r="H88" s="29">
        <v>2</v>
      </c>
      <c r="I88" s="30">
        <f>IF(B88="I",IF(F88="MO",IF(C88="LABOR",ROUND(VLOOKUP(D88,'LABOR-INSUMOS'!A:F,4,FALSE)/(1+'LABOR-INSUMOS'!$E$1),2),IF(C88="SINAPI",ROUND(VLOOKUP(D88,'SINAPI-INSUMOS'!A:E,5,FALSE)/(1+'SINAPI-INSUMOS'!$E$1),2),"outro")),IF(C88="LABOR",VLOOKUP(D88,'LABOR-INSUMOS'!A:F,4,FALSE),IF(C88="SINAPI",VLOOKUP(D88,'SINAPI-INSUMOS'!A:E,5,FALSE),IF(C88="COTAÇÃO",VLOOKUP(D88,#REF!,14,FALSE))))),IF(C88="SINAPI",IF(F88="MO",ROUND(VLOOKUP(D88,'SINAPI-SERVIÇOS'!A:D,4,FALSE)/(1+'SINAPI-SERVIÇOS'!$E$1),2),VLOOKUP(D88,'SINAPI-SERVIÇOS'!A:D,4,FALSE)),"outro"))</f>
        <v>0.21</v>
      </c>
      <c r="J88" s="30">
        <f>ROUND(H88*I88,2)</f>
        <v>0.42</v>
      </c>
    </row>
    <row r="89" spans="1:10">
      <c r="A89" s="43"/>
      <c r="B89" s="19" t="s">
        <v>4185</v>
      </c>
      <c r="C89" s="51" t="s">
        <v>4049</v>
      </c>
      <c r="D89" s="28">
        <v>67035</v>
      </c>
      <c r="E89" s="27" t="str">
        <f>IF(B89="I",IF(C89="LABOR",VLOOKUP(D89,'LABOR-INSUMOS'!A:F,2,FALSE),IF(C89="SINAPI",VLOOKUP(D89,'SINAPI-INSUMOS'!A:E,2,FALSE),IF(C89="COTAÇÃO",VLOOKUP(D89,#REF!,2,FALSE)))),IF(C89="LABOR",VLOOKUP(D89,'LABOR-SERVIÇOS'!A:F,5,FALSE),IF(C89="SINAPI",VLOOKUP(D89,'SINAPI-SERVIÇOS'!A:E,2,FALSE),"outro")))</f>
        <v>SUPORTE PARA EXTINTOR</v>
      </c>
      <c r="F89" s="51" t="s">
        <v>53</v>
      </c>
      <c r="G89" s="28" t="str">
        <f>IF(B89="I",IF(C89="LABOR",VLOOKUP(D89,'LABOR-INSUMOS'!A:F,3,FALSE),IF(C89="SINAPI",VLOOKUP(D89,'SINAPI-INSUMOS'!A:E,3,FALSE),IF(C89="COTAÇÃO",VLOOKUP(D89,#REF!,3,FALSE)))),IF(C89="LABOR",VLOOKUP(D89,'LABOR-SERVIÇOS'!A:F,6,FALSE),IF(C89="SINAPI",VLOOKUP(D89,'SINAPI-SERVIÇOS'!A:E,3,FALSE),"outro")))</f>
        <v>UN</v>
      </c>
      <c r="H89" s="29">
        <v>1</v>
      </c>
      <c r="I89" s="30">
        <f>IF(B89="I",IF(F89="MO",IF(C89="LABOR",ROUND(VLOOKUP(D89,'LABOR-INSUMOS'!A:F,4,FALSE)/(1+'LABOR-INSUMOS'!$E$1),2),IF(C89="SINAPI",ROUND(VLOOKUP(D89,'SINAPI-INSUMOS'!A:E,5,FALSE)/(1+'SINAPI-INSUMOS'!$E$1),2),"outro")),IF(C89="LABOR",VLOOKUP(D89,'LABOR-INSUMOS'!A:F,4,FALSE),IF(C89="SINAPI",VLOOKUP(D89,'SINAPI-INSUMOS'!A:E,5,FALSE),IF(C89="COTAÇÃO",VLOOKUP(D89,#REF!,14,FALSE))))),IF(C89="SINAPI",IF(F89="MO",ROUND(VLOOKUP(D89,'SINAPI-SERVIÇOS'!A:D,4,FALSE)/(1+'SINAPI-SERVIÇOS'!$E$1),2),VLOOKUP(D89,'SINAPI-SERVIÇOS'!A:D,4,FALSE)),"outro"))</f>
        <v>5.45</v>
      </c>
      <c r="J89" s="30">
        <f>ROUND(H89*I89,2)</f>
        <v>5.45</v>
      </c>
    </row>
    <row r="90" spans="1:10">
      <c r="A90" s="43"/>
      <c r="B90" s="19" t="s">
        <v>4185</v>
      </c>
      <c r="C90" s="51" t="s">
        <v>4049</v>
      </c>
      <c r="D90" s="28">
        <v>67043</v>
      </c>
      <c r="E90" s="27" t="str">
        <f>IF(B90="I",IF(C90="LABOR",VLOOKUP(D90,'LABOR-INSUMOS'!A:F,2,FALSE),IF(C90="SINAPI",VLOOKUP(D90,'SINAPI-INSUMOS'!A:E,2,FALSE),IF(C90="COTAÇÃO",VLOOKUP(D90,#REF!,2,FALSE)))),IF(C90="LABOR",VLOOKUP(D90,'LABOR-SERVIÇOS'!A:F,5,FALSE),IF(C90="SINAPI",VLOOKUP(D90,'SINAPI-SERVIÇOS'!A:E,2,FALSE),"outro")))</f>
        <v>EXTINTOR PO QUIMICO SECO - 6KG</v>
      </c>
      <c r="F90" s="51" t="s">
        <v>53</v>
      </c>
      <c r="G90" s="28" t="str">
        <f>IF(B90="I",IF(C90="LABOR",VLOOKUP(D90,'LABOR-INSUMOS'!A:F,3,FALSE),IF(C90="SINAPI",VLOOKUP(D90,'SINAPI-INSUMOS'!A:E,3,FALSE),IF(C90="COTAÇÃO",VLOOKUP(D90,#REF!,3,FALSE)))),IF(C90="LABOR",VLOOKUP(D90,'LABOR-SERVIÇOS'!A:F,6,FALSE),IF(C90="SINAPI",VLOOKUP(D90,'SINAPI-SERVIÇOS'!A:E,3,FALSE),"outro")))</f>
        <v>UN</v>
      </c>
      <c r="H90" s="29">
        <v>1</v>
      </c>
      <c r="I90" s="30">
        <f>IF(B90="I",IF(F90="MO",IF(C90="LABOR",ROUND(VLOOKUP(D90,'LABOR-INSUMOS'!A:F,4,FALSE)/(1+'LABOR-INSUMOS'!$E$1),2),IF(C90="SINAPI",ROUND(VLOOKUP(D90,'SINAPI-INSUMOS'!A:E,5,FALSE)/(1+'SINAPI-INSUMOS'!$E$1),2),"outro")),IF(C90="LABOR",VLOOKUP(D90,'LABOR-INSUMOS'!A:F,4,FALSE),IF(C90="SINAPI",VLOOKUP(D90,'SINAPI-INSUMOS'!A:E,5,FALSE),IF(C90="COTAÇÃO",VLOOKUP(D90,#REF!,14,FALSE))))),IF(C90="SINAPI",IF(F90="MO",ROUND(VLOOKUP(D90,'SINAPI-SERVIÇOS'!A:D,4,FALSE)/(1+'SINAPI-SERVIÇOS'!$E$1),2),VLOOKUP(D90,'SINAPI-SERVIÇOS'!A:D,4,FALSE)),"outro"))</f>
        <v>111.04</v>
      </c>
      <c r="J90" s="30">
        <f>ROUND(H90*I90,2)</f>
        <v>111.04</v>
      </c>
    </row>
    <row r="91" spans="1:10">
      <c r="A91" s="44"/>
      <c r="B91" s="45"/>
      <c r="C91" s="10"/>
      <c r="D91" s="10"/>
      <c r="E91" s="11"/>
      <c r="F91" s="10"/>
      <c r="G91" s="11"/>
      <c r="H91" s="11"/>
      <c r="I91" s="11"/>
      <c r="J91" s="12"/>
    </row>
    <row r="92" spans="1:10" ht="25.5">
      <c r="A92" s="799" t="s">
        <v>7</v>
      </c>
      <c r="B92" s="799"/>
      <c r="C92" s="799" t="s">
        <v>8</v>
      </c>
      <c r="D92" s="799"/>
      <c r="E92" s="55" t="s">
        <v>9</v>
      </c>
      <c r="F92" s="14" t="s">
        <v>1</v>
      </c>
      <c r="G92" s="15"/>
      <c r="H92" s="16"/>
      <c r="I92" s="17"/>
      <c r="J92" s="18" t="s">
        <v>4071</v>
      </c>
    </row>
    <row r="93" spans="1:10" s="1" customFormat="1" ht="33" customHeight="1">
      <c r="A93" s="42" t="str">
        <f>CONCATENATE($M$1,"-")</f>
        <v>INC-</v>
      </c>
      <c r="B93" s="46">
        <f>COUNTIF(B$1:B92,"&gt;0")+1</f>
        <v>8</v>
      </c>
      <c r="C93" s="19" t="s">
        <v>4049</v>
      </c>
      <c r="D93" s="19">
        <v>160606</v>
      </c>
      <c r="E93" s="20" t="str">
        <f>IF(C93="LABOR",VLOOKUP(D93,'LABOR-SERVIÇOS'!A:F,5,FALSE),IF(C93="SINAPI",VLOOKUP(D93,'SINAPI-SERVIÇOS'!A:E,2,FALSE),"outro"))</f>
        <v>EXTINTOR DE INCÊNDIO DE GÁS CARBÔNICO CO2-6 KG, INCLUSIVE SUPORTE PARA FIXAÇÃO, EXCLUSIVE PLACA SINALIZADORA EM PVC FOTOLUMINESCENTE</v>
      </c>
      <c r="F93" s="21" t="str">
        <f>IF(C93="LABOR",VLOOKUP(D93,'LABOR-SERVIÇOS'!A:F,6,FALSE),IF(C93="SINAPI",VLOOKUP(D93,'SINAPI-SERVIÇOS'!A:E,3,FALSE),"outro"))</f>
        <v>UND</v>
      </c>
      <c r="G93" s="22"/>
      <c r="H93" s="23"/>
      <c r="I93" s="24"/>
      <c r="J93" s="38">
        <f>((SUMIF(F95:F99,"MO",J95:J99)*(1+$G$3)+(SUM(J95:J99)-SUMIF(F95:F99,"MO",J95:J99)))*(1+$H$3))</f>
        <v>431.87294200000002</v>
      </c>
    </row>
    <row r="94" spans="1:10">
      <c r="A94" s="47"/>
      <c r="B94" s="53" t="s">
        <v>0</v>
      </c>
      <c r="C94" s="25" t="s">
        <v>5</v>
      </c>
      <c r="D94" s="25" t="s">
        <v>6</v>
      </c>
      <c r="E94" s="25" t="s">
        <v>4050</v>
      </c>
      <c r="F94" s="25" t="s">
        <v>0</v>
      </c>
      <c r="G94" s="26" t="s">
        <v>1</v>
      </c>
      <c r="H94" s="26" t="s">
        <v>2</v>
      </c>
      <c r="I94" s="26" t="s">
        <v>3</v>
      </c>
      <c r="J94" s="25" t="s">
        <v>4</v>
      </c>
    </row>
    <row r="95" spans="1:10" ht="30">
      <c r="A95" s="43"/>
      <c r="B95" s="19" t="s">
        <v>4184</v>
      </c>
      <c r="C95" s="51" t="s">
        <v>4083</v>
      </c>
      <c r="D95" s="28">
        <v>88248</v>
      </c>
      <c r="E95" s="20" t="str">
        <f>IF(B95="I",IF(C95="LABOR",VLOOKUP(D95,'LABOR-INSUMOS'!A:F,2,FALSE),IF(C95="SINAPI",VLOOKUP(D95,'SINAPI-INSUMOS'!A:E,2,FALSE),IF(C95="COTAÇÃO",VLOOKUP(D95,#REF!,2,FALSE)))),IF(C95="LABOR",VLOOKUP(D95,'LABOR-SERVIÇOS'!A:F,5,FALSE),IF(C95="SINAPI",VLOOKUP(D95,'SINAPI-SERVIÇOS'!A:E,2,FALSE),"outro")))</f>
        <v>AUXILIAR DE ENCANADOR OU BOMBEIRO HIDRÁULICO COM ENCARGOS COMPLEMENTARES</v>
      </c>
      <c r="F95" s="51" t="s">
        <v>20</v>
      </c>
      <c r="G95" s="28" t="str">
        <f>IF(B95="I",IF(C95="LABOR",VLOOKUP(D95,'LABOR-INSUMOS'!A:F,3,FALSE),IF(C95="SINAPI",VLOOKUP(D95,'SINAPI-INSUMOS'!A:E,3,FALSE),IF(C95="COTAÇÃO",VLOOKUP(D95,#REF!,3,FALSE)))),IF(C95="LABOR",VLOOKUP(D95,'LABOR-SERVIÇOS'!A:F,6,FALSE),IF(C95="SINAPI",VLOOKUP(D95,'SINAPI-SERVIÇOS'!A:E,3,FALSE),"outro")))</f>
        <v>H</v>
      </c>
      <c r="H95" s="29">
        <v>0.3</v>
      </c>
      <c r="I95" s="30">
        <f>IF(B95="I",IF(F95="MO",IF(C95="LABOR",ROUND(VLOOKUP(D95,'LABOR-INSUMOS'!A:F,4,FALSE)/(1+'LABOR-INSUMOS'!$E$1),2),IF(C95="SINAPI",ROUND(VLOOKUP(D95,'SINAPI-INSUMOS'!A:E,5,FALSE)/(1+'SINAPI-INSUMOS'!$E$1),2),"outro")),IF(C95="LABOR",VLOOKUP(D95,'LABOR-INSUMOS'!A:F,4,FALSE),IF(C95="SINAPI",VLOOKUP(D95,'SINAPI-INSUMOS'!A:E,5,FALSE),IF(C95="COTAÇÃO",VLOOKUP(D95,#REF!,14,FALSE))))),IF(C95="SINAPI",IF(F95="MO",ROUND(VLOOKUP(D95,'SINAPI-SERVIÇOS'!A:D,4,FALSE)/(1+'SINAPI-SERVIÇOS'!$E$1),2),VLOOKUP(D95,'SINAPI-SERVIÇOS'!A:D,4,FALSE)),"outro"))</f>
        <v>5.94</v>
      </c>
      <c r="J95" s="30">
        <f>ROUND(H95*I95,2)</f>
        <v>1.78</v>
      </c>
    </row>
    <row r="96" spans="1:10">
      <c r="A96" s="43"/>
      <c r="B96" s="19" t="s">
        <v>4184</v>
      </c>
      <c r="C96" s="51" t="s">
        <v>4083</v>
      </c>
      <c r="D96" s="28">
        <v>88267</v>
      </c>
      <c r="E96" s="27" t="str">
        <f>IF(B96="I",IF(C96="LABOR",VLOOKUP(D96,'LABOR-INSUMOS'!A:F,2,FALSE),IF(C96="SINAPI",VLOOKUP(D96,'SINAPI-INSUMOS'!A:E,2,FALSE),IF(C96="COTAÇÃO",VLOOKUP(D96,#REF!,2,FALSE)))),IF(C96="LABOR",VLOOKUP(D96,'LABOR-SERVIÇOS'!A:F,5,FALSE),IF(C96="SINAPI",VLOOKUP(D96,'SINAPI-SERVIÇOS'!A:E,2,FALSE),"outro")))</f>
        <v xml:space="preserve">ENCANADOR OU BOMBEIRO HIDRÁULICO COM ENCARGOS COMPLEMENTARES </v>
      </c>
      <c r="F96" s="51" t="s">
        <v>20</v>
      </c>
      <c r="G96" s="28" t="str">
        <f>IF(B96="I",IF(C96="LABOR",VLOOKUP(D96,'LABOR-INSUMOS'!A:F,3,FALSE),IF(C96="SINAPI",VLOOKUP(D96,'SINAPI-INSUMOS'!A:E,3,FALSE),IF(C96="COTAÇÃO",VLOOKUP(D96,#REF!,3,FALSE)))),IF(C96="LABOR",VLOOKUP(D96,'LABOR-SERVIÇOS'!A:F,6,FALSE),IF(C96="SINAPI",VLOOKUP(D96,'SINAPI-SERVIÇOS'!A:E,3,FALSE),"outro")))</f>
        <v>H</v>
      </c>
      <c r="H96" s="29">
        <v>0.3</v>
      </c>
      <c r="I96" s="30">
        <f>IF(B96="I",IF(F96="MO",IF(C96="LABOR",ROUND(VLOOKUP(D96,'LABOR-INSUMOS'!A:F,4,FALSE)/(1+'LABOR-INSUMOS'!$E$1),2),IF(C96="SINAPI",ROUND(VLOOKUP(D96,'SINAPI-INSUMOS'!A:E,5,FALSE)/(1+'SINAPI-INSUMOS'!$E$1),2),"outro")),IF(C96="LABOR",VLOOKUP(D96,'LABOR-INSUMOS'!A:F,4,FALSE),IF(C96="SINAPI",VLOOKUP(D96,'SINAPI-INSUMOS'!A:E,5,FALSE),IF(C96="COTAÇÃO",VLOOKUP(D96,#REF!,14,FALSE))))),IF(C96="SINAPI",IF(F96="MO",ROUND(VLOOKUP(D96,'SINAPI-SERVIÇOS'!A:D,4,FALSE)/(1+'SINAPI-SERVIÇOS'!$E$1),2),VLOOKUP(D96,'SINAPI-SERVIÇOS'!A:D,4,FALSE)),"outro"))</f>
        <v>7.21</v>
      </c>
      <c r="J96" s="30">
        <f>ROUND(H96*I96,2)</f>
        <v>2.16</v>
      </c>
    </row>
    <row r="97" spans="1:10">
      <c r="A97" s="43"/>
      <c r="B97" s="19" t="s">
        <v>4185</v>
      </c>
      <c r="C97" s="51" t="s">
        <v>4049</v>
      </c>
      <c r="D97" s="28">
        <v>26548</v>
      </c>
      <c r="E97" s="27" t="str">
        <f>IF(B97="I",IF(C97="LABOR",VLOOKUP(D97,'LABOR-INSUMOS'!A:F,2,FALSE),IF(C97="SINAPI",VLOOKUP(D97,'SINAPI-INSUMOS'!A:E,2,FALSE),IF(C97="COTAÇÃO",VLOOKUP(D97,#REF!,2,FALSE)))),IF(C97="LABOR",VLOOKUP(D97,'LABOR-SERVIÇOS'!A:F,5,FALSE),IF(C97="SINAPI",VLOOKUP(D97,'SINAPI-SERVIÇOS'!A:E,2,FALSE),"outro")))</f>
        <v>BUCHA PLASTICA COM PARAFUSO - 8MM</v>
      </c>
      <c r="F97" s="51" t="s">
        <v>53</v>
      </c>
      <c r="G97" s="28" t="str">
        <f>IF(B97="I",IF(C97="LABOR",VLOOKUP(D97,'LABOR-INSUMOS'!A:F,3,FALSE),IF(C97="SINAPI",VLOOKUP(D97,'SINAPI-INSUMOS'!A:E,3,FALSE),IF(C97="COTAÇÃO",VLOOKUP(D97,#REF!,3,FALSE)))),IF(C97="LABOR",VLOOKUP(D97,'LABOR-SERVIÇOS'!A:F,6,FALSE),IF(C97="SINAPI",VLOOKUP(D97,'SINAPI-SERVIÇOS'!A:E,3,FALSE),"outro")))</f>
        <v>UN</v>
      </c>
      <c r="H97" s="29">
        <v>2</v>
      </c>
      <c r="I97" s="30">
        <f>IF(B97="I",IF(F97="MO",IF(C97="LABOR",ROUND(VLOOKUP(D97,'LABOR-INSUMOS'!A:F,4,FALSE)/(1+'LABOR-INSUMOS'!$E$1),2),IF(C97="SINAPI",ROUND(VLOOKUP(D97,'SINAPI-INSUMOS'!A:E,5,FALSE)/(1+'SINAPI-INSUMOS'!$E$1),2),"outro")),IF(C97="LABOR",VLOOKUP(D97,'LABOR-INSUMOS'!A:F,4,FALSE),IF(C97="SINAPI",VLOOKUP(D97,'SINAPI-INSUMOS'!A:E,5,FALSE),IF(C97="COTAÇÃO",VLOOKUP(D97,#REF!,14,FALSE))))),IF(C97="SINAPI",IF(F97="MO",ROUND(VLOOKUP(D97,'SINAPI-SERVIÇOS'!A:D,4,FALSE)/(1+'SINAPI-SERVIÇOS'!$E$1),2),VLOOKUP(D97,'SINAPI-SERVIÇOS'!A:D,4,FALSE)),"outro"))</f>
        <v>0.21</v>
      </c>
      <c r="J97" s="30">
        <f>ROUND(H97*I97,2)</f>
        <v>0.42</v>
      </c>
    </row>
    <row r="98" spans="1:10">
      <c r="A98" s="43"/>
      <c r="B98" s="19" t="s">
        <v>4185</v>
      </c>
      <c r="C98" s="51" t="s">
        <v>4049</v>
      </c>
      <c r="D98" s="28">
        <v>67035</v>
      </c>
      <c r="E98" s="27" t="str">
        <f>IF(B98="I",IF(C98="LABOR",VLOOKUP(D98,'LABOR-INSUMOS'!A:F,2,FALSE),IF(C98="SINAPI",VLOOKUP(D98,'SINAPI-INSUMOS'!A:E,2,FALSE),IF(C98="COTAÇÃO",VLOOKUP(D98,#REF!,2,FALSE)))),IF(C98="LABOR",VLOOKUP(D98,'LABOR-SERVIÇOS'!A:F,5,FALSE),IF(C98="SINAPI",VLOOKUP(D98,'SINAPI-SERVIÇOS'!A:E,2,FALSE),"outro")))</f>
        <v>SUPORTE PARA EXTINTOR</v>
      </c>
      <c r="F98" s="51" t="s">
        <v>53</v>
      </c>
      <c r="G98" s="28" t="str">
        <f>IF(B98="I",IF(C98="LABOR",VLOOKUP(D98,'LABOR-INSUMOS'!A:F,3,FALSE),IF(C98="SINAPI",VLOOKUP(D98,'SINAPI-INSUMOS'!A:E,3,FALSE),IF(C98="COTAÇÃO",VLOOKUP(D98,#REF!,3,FALSE)))),IF(C98="LABOR",VLOOKUP(D98,'LABOR-SERVIÇOS'!A:F,6,FALSE),IF(C98="SINAPI",VLOOKUP(D98,'SINAPI-SERVIÇOS'!A:E,3,FALSE),"outro")))</f>
        <v>UN</v>
      </c>
      <c r="H98" s="29">
        <v>1</v>
      </c>
      <c r="I98" s="30">
        <f>IF(B98="I",IF(F98="MO",IF(C98="LABOR",ROUND(VLOOKUP(D98,'LABOR-INSUMOS'!A:F,4,FALSE)/(1+'LABOR-INSUMOS'!$E$1),2),IF(C98="SINAPI",ROUND(VLOOKUP(D98,'SINAPI-INSUMOS'!A:E,5,FALSE)/(1+'SINAPI-INSUMOS'!$E$1),2),"outro")),IF(C98="LABOR",VLOOKUP(D98,'LABOR-INSUMOS'!A:F,4,FALSE),IF(C98="SINAPI",VLOOKUP(D98,'SINAPI-INSUMOS'!A:E,5,FALSE),IF(C98="COTAÇÃO",VLOOKUP(D98,#REF!,14,FALSE))))),IF(C98="SINAPI",IF(F98="MO",ROUND(VLOOKUP(D98,'SINAPI-SERVIÇOS'!A:D,4,FALSE)/(1+'SINAPI-SERVIÇOS'!$E$1),2),VLOOKUP(D98,'SINAPI-SERVIÇOS'!A:D,4,FALSE)),"outro"))</f>
        <v>5.45</v>
      </c>
      <c r="J98" s="30">
        <f>ROUND(H98*I98,2)</f>
        <v>5.45</v>
      </c>
    </row>
    <row r="99" spans="1:10">
      <c r="A99" s="43"/>
      <c r="B99" s="19" t="s">
        <v>4185</v>
      </c>
      <c r="C99" s="51" t="s">
        <v>4083</v>
      </c>
      <c r="D99" s="28">
        <v>10889</v>
      </c>
      <c r="E99" s="27" t="str">
        <f>IF(B99="I",IF(C99="LABOR",VLOOKUP(D99,'LABOR-INSUMOS'!A:F,2,FALSE),IF(C99="SINAPI",VLOOKUP(D99,'SINAPI-INSUMOS'!A:E,2,FALSE),IF(C99="COTAÇÃO",VLOOKUP(D99,#REF!,2,FALSE)))),IF(C99="LABOR",VLOOKUP(D99,'LABOR-SERVIÇOS'!A:F,5,FALSE),IF(C99="SINAPI",VLOOKUP(D99,'SINAPI-SERVIÇOS'!A:E,2,FALSE),"outro")))</f>
        <v>EXTINTOR DE INCENDIO PORTATIL COM CARGA DE GAS CARBONICO CO2 DE 6 KG, CLASSEBC</v>
      </c>
      <c r="F99" s="51" t="s">
        <v>53</v>
      </c>
      <c r="G99" s="28" t="str">
        <f>IF(B99="I",IF(C99="LABOR",VLOOKUP(D99,'LABOR-INSUMOS'!A:F,3,FALSE),IF(C99="SINAPI",VLOOKUP(D99,'SINAPI-INSUMOS'!A:E,3,FALSE),IF(C99="COTAÇÃO",VLOOKUP(D99,#REF!,3,FALSE)))),IF(C99="LABOR",VLOOKUP(D99,'LABOR-SERVIÇOS'!A:F,6,FALSE),IF(C99="SINAPI",VLOOKUP(D99,'SINAPI-SERVIÇOS'!A:E,3,FALSE),"outro")))</f>
        <v>UN</v>
      </c>
      <c r="H99" s="29">
        <v>1</v>
      </c>
      <c r="I99" s="30">
        <f>IF(B99="I",IF(F99="MO",IF(C99="LABOR",ROUND(VLOOKUP(D99,'LABOR-INSUMOS'!A:F,4,FALSE)/(1+'LABOR-INSUMOS'!$E$1),2),IF(C99="SINAPI",ROUND(VLOOKUP(D99,'SINAPI-INSUMOS'!A:E,5,FALSE)/(1+'SINAPI-INSUMOS'!$E$1),2),"outro")),IF(C99="LABOR",VLOOKUP(D99,'LABOR-INSUMOS'!A:F,4,FALSE),IF(C99="SINAPI",VLOOKUP(D99,'SINAPI-INSUMOS'!A:E,5,FALSE),IF(C99="COTAÇÃO",VLOOKUP(D99,#REF!,14,FALSE))))),IF(C99="SINAPI",IF(F99="MO",ROUND(VLOOKUP(D99,'SINAPI-SERVIÇOS'!A:D,4,FALSE)/(1+'SINAPI-SERVIÇOS'!$E$1),2),VLOOKUP(D99,'SINAPI-SERVIÇOS'!A:D,4,FALSE)),"outro"))</f>
        <v>418.5</v>
      </c>
      <c r="J99" s="30">
        <f>ROUND(H99*I99,2)</f>
        <v>418.5</v>
      </c>
    </row>
    <row r="100" spans="1:10">
      <c r="A100" s="44"/>
      <c r="B100" s="45"/>
      <c r="C100" s="10"/>
      <c r="D100" s="10"/>
      <c r="E100" s="11"/>
      <c r="F100" s="10"/>
      <c r="G100" s="11"/>
      <c r="H100" s="11"/>
      <c r="I100" s="11"/>
      <c r="J100" s="12"/>
    </row>
    <row r="101" spans="1:10" ht="25.5">
      <c r="A101" s="799" t="s">
        <v>7</v>
      </c>
      <c r="B101" s="799"/>
      <c r="C101" s="799" t="s">
        <v>8</v>
      </c>
      <c r="D101" s="799"/>
      <c r="E101" s="55" t="s">
        <v>9</v>
      </c>
      <c r="F101" s="14" t="s">
        <v>1</v>
      </c>
      <c r="G101" s="15"/>
      <c r="H101" s="16"/>
      <c r="I101" s="17"/>
      <c r="J101" s="18" t="s">
        <v>4071</v>
      </c>
    </row>
    <row r="102" spans="1:10" s="1" customFormat="1" ht="33" customHeight="1">
      <c r="A102" s="42" t="str">
        <f>CONCATENATE($M$1,"-")</f>
        <v>INC-</v>
      </c>
      <c r="B102" s="46">
        <f>COUNTIF(B$1:B101,"&gt;0")+1</f>
        <v>9</v>
      </c>
      <c r="C102" s="19" t="s">
        <v>4049</v>
      </c>
      <c r="D102" s="19">
        <v>190602</v>
      </c>
      <c r="E102" s="20" t="str">
        <f>IF(C102="LABOR",VLOOKUP(D102,'LABOR-SERVIÇOS'!A:F,5,FALSE),IF(C102="SINAPI",VLOOKUP(D102,'SINAPI-SERVIÇOS'!A:E,2,FALSE),"outro"))</f>
        <v>PINTURA COM TINTA À BASE DE RESINAS ACRÍLICAS, MARCAS DE REFERÊNCIA SUVINIL, CORAL OU METALATEX, SOBRE PISO DE CONCRETO, A DUAS DEMÃOS</v>
      </c>
      <c r="F102" s="21" t="str">
        <f>IF(C102="LABOR",VLOOKUP(D102,'LABOR-SERVIÇOS'!A:F,6,FALSE),IF(C102="SINAPI",VLOOKUP(D102,'SINAPI-SERVIÇOS'!A:E,3,FALSE),"outro"))</f>
        <v>M2</v>
      </c>
      <c r="G102" s="22"/>
      <c r="H102" s="23"/>
      <c r="I102" s="24"/>
      <c r="J102" s="38">
        <f>((SUMIF(F104:F106,"MO",J104:J106)*(1+$G$3)+(SUM(J104:J106)-SUMIF(F104:F106,"MO",J104:J106)))*(1+$H$3))</f>
        <v>23.571558000000003</v>
      </c>
    </row>
    <row r="103" spans="1:10">
      <c r="A103" s="47"/>
      <c r="B103" s="53" t="s">
        <v>0</v>
      </c>
      <c r="C103" s="25" t="s">
        <v>5</v>
      </c>
      <c r="D103" s="25" t="s">
        <v>6</v>
      </c>
      <c r="E103" s="25" t="s">
        <v>4050</v>
      </c>
      <c r="F103" s="25" t="s">
        <v>0</v>
      </c>
      <c r="G103" s="26" t="s">
        <v>1</v>
      </c>
      <c r="H103" s="26" t="s">
        <v>2</v>
      </c>
      <c r="I103" s="26" t="s">
        <v>3</v>
      </c>
      <c r="J103" s="25" t="s">
        <v>4</v>
      </c>
    </row>
    <row r="104" spans="1:10">
      <c r="A104" s="43"/>
      <c r="B104" s="19" t="s">
        <v>4184</v>
      </c>
      <c r="C104" s="51" t="s">
        <v>4083</v>
      </c>
      <c r="D104" s="28">
        <v>88242</v>
      </c>
      <c r="E104" s="20" t="str">
        <f>IF(B104="I",IF(C104="LABOR",VLOOKUP(D104,'LABOR-INSUMOS'!A:F,2,FALSE),IF(C104="SINAPI",VLOOKUP(D104,'SINAPI-INSUMOS'!A:E,2,FALSE),IF(C104="COTAÇÃO",VLOOKUP(D104,#REF!,2,FALSE)))),IF(C104="LABOR",VLOOKUP(D104,'LABOR-SERVIÇOS'!A:F,5,FALSE),IF(C104="SINAPI",VLOOKUP(D104,'SINAPI-SERVIÇOS'!A:E,2,FALSE),"outro")))</f>
        <v xml:space="preserve">AJUDANTE DE PEDREIRO COM ENCARGOS COMPLEMENTARES </v>
      </c>
      <c r="F104" s="51" t="s">
        <v>20</v>
      </c>
      <c r="G104" s="28" t="str">
        <f>IF(B104="I",IF(C104="LABOR",VLOOKUP(D104,'LABOR-INSUMOS'!A:F,3,FALSE),IF(C104="SINAPI",VLOOKUP(D104,'SINAPI-INSUMOS'!A:E,3,FALSE),IF(C104="COTAÇÃO",VLOOKUP(D104,#REF!,3,FALSE)))),IF(C104="LABOR",VLOOKUP(D104,'LABOR-SERVIÇOS'!A:F,6,FALSE),IF(C104="SINAPI",VLOOKUP(D104,'SINAPI-SERVIÇOS'!A:E,3,FALSE),"outro")))</f>
        <v>H</v>
      </c>
      <c r="H104" s="29">
        <v>0.3</v>
      </c>
      <c r="I104" s="30">
        <f>IF(B104="I",IF(F104="MO",IF(C104="LABOR",ROUND(VLOOKUP(D104,'LABOR-INSUMOS'!A:F,4,FALSE)/(1+'LABOR-INSUMOS'!$E$1),2),IF(C104="SINAPI",ROUND(VLOOKUP(D104,'SINAPI-INSUMOS'!A:E,5,FALSE)/(1+'SINAPI-INSUMOS'!$E$1),2),"outro")),IF(C104="LABOR",VLOOKUP(D104,'LABOR-INSUMOS'!A:F,4,FALSE),IF(C104="SINAPI",VLOOKUP(D104,'SINAPI-INSUMOS'!A:E,5,FALSE),IF(C104="COTAÇÃO",VLOOKUP(D104,#REF!,14,FALSE))))),IF(C104="SINAPI",IF(F104="MO",ROUND(VLOOKUP(D104,'SINAPI-SERVIÇOS'!A:D,4,FALSE)/(1+'SINAPI-SERVIÇOS'!$E$1),2),VLOOKUP(D104,'SINAPI-SERVIÇOS'!A:D,4,FALSE)),"outro"))</f>
        <v>6.43</v>
      </c>
      <c r="J104" s="30">
        <f>ROUND(H104*I104,2)</f>
        <v>1.93</v>
      </c>
    </row>
    <row r="105" spans="1:10">
      <c r="A105" s="43"/>
      <c r="B105" s="19" t="s">
        <v>4184</v>
      </c>
      <c r="C105" s="51" t="s">
        <v>4083</v>
      </c>
      <c r="D105" s="28">
        <v>88310</v>
      </c>
      <c r="E105" s="27" t="str">
        <f>IF(B105="I",IF(C105="LABOR",VLOOKUP(D105,'LABOR-INSUMOS'!A:F,2,FALSE),IF(C105="SINAPI",VLOOKUP(D105,'SINAPI-INSUMOS'!A:E,2,FALSE),IF(C105="COTAÇÃO",VLOOKUP(D105,#REF!,2,FALSE)))),IF(C105="LABOR",VLOOKUP(D105,'LABOR-SERVIÇOS'!A:F,5,FALSE),IF(C105="SINAPI",VLOOKUP(D105,'SINAPI-SERVIÇOS'!A:E,2,FALSE),"outro")))</f>
        <v xml:space="preserve">PINTOR COM ENCARGOS COMPLEMENTARES </v>
      </c>
      <c r="F105" s="51" t="s">
        <v>20</v>
      </c>
      <c r="G105" s="28" t="str">
        <f>IF(B105="I",IF(C105="LABOR",VLOOKUP(D105,'LABOR-INSUMOS'!A:F,3,FALSE),IF(C105="SINAPI",VLOOKUP(D105,'SINAPI-INSUMOS'!A:E,3,FALSE),IF(C105="COTAÇÃO",VLOOKUP(D105,#REF!,3,FALSE)))),IF(C105="LABOR",VLOOKUP(D105,'LABOR-SERVIÇOS'!A:F,6,FALSE),IF(C105="SINAPI",VLOOKUP(D105,'SINAPI-SERVIÇOS'!A:E,3,FALSE),"outro")))</f>
        <v>H</v>
      </c>
      <c r="H105" s="29">
        <v>1.2</v>
      </c>
      <c r="I105" s="30">
        <f>IF(B105="I",IF(F105="MO",IF(C105="LABOR",ROUND(VLOOKUP(D105,'LABOR-INSUMOS'!A:F,4,FALSE)/(1+'LABOR-INSUMOS'!$E$1),2),IF(C105="SINAPI",ROUND(VLOOKUP(D105,'SINAPI-INSUMOS'!A:E,5,FALSE)/(1+'SINAPI-INSUMOS'!$E$1),2),"outro")),IF(C105="LABOR",VLOOKUP(D105,'LABOR-INSUMOS'!A:F,4,FALSE),IF(C105="SINAPI",VLOOKUP(D105,'SINAPI-INSUMOS'!A:E,5,FALSE),IF(C105="COTAÇÃO",VLOOKUP(D105,#REF!,14,FALSE))))),IF(C105="SINAPI",IF(F105="MO",ROUND(VLOOKUP(D105,'SINAPI-SERVIÇOS'!A:D,4,FALSE)/(1+'SINAPI-SERVIÇOS'!$E$1),2),VLOOKUP(D105,'SINAPI-SERVIÇOS'!A:D,4,FALSE)),"outro"))</f>
        <v>7.61</v>
      </c>
      <c r="J105" s="30">
        <f>ROUND(H105*I105,2)</f>
        <v>9.1300000000000008</v>
      </c>
    </row>
    <row r="106" spans="1:10">
      <c r="A106" s="43"/>
      <c r="B106" s="19" t="s">
        <v>4185</v>
      </c>
      <c r="C106" s="51" t="s">
        <v>4049</v>
      </c>
      <c r="D106" s="28">
        <v>37517</v>
      </c>
      <c r="E106" s="27" t="str">
        <f>IF(B106="I",IF(C106="LABOR",VLOOKUP(D106,'LABOR-INSUMOS'!A:F,2,FALSE),IF(C106="SINAPI",VLOOKUP(D106,'SINAPI-INSUMOS'!A:E,2,FALSE),IF(C106="COTAÇÃO",VLOOKUP(D106,#REF!,2,FALSE)))),IF(C106="LABOR",VLOOKUP(D106,'LABOR-SERVIÇOS'!A:F,5,FALSE),IF(C106="SINAPI",VLOOKUP(D106,'SINAPI-SERVIÇOS'!A:E,2,FALSE),"outro")))</f>
        <v>TINTA A BASE DE EMULSAO ACRILICA (PARA PISOS)</v>
      </c>
      <c r="F106" s="51" t="s">
        <v>53</v>
      </c>
      <c r="G106" s="28" t="str">
        <f>IF(B106="I",IF(C106="LABOR",VLOOKUP(D106,'LABOR-INSUMOS'!A:F,3,FALSE),IF(C106="SINAPI",VLOOKUP(D106,'SINAPI-INSUMOS'!A:E,3,FALSE),IF(C106="COTAÇÃO",VLOOKUP(D106,#REF!,3,FALSE)))),IF(C106="LABOR",VLOOKUP(D106,'LABOR-SERVIÇOS'!A:F,6,FALSE),IF(C106="SINAPI",VLOOKUP(D106,'SINAPI-SERVIÇOS'!A:E,3,FALSE),"outro")))</f>
        <v>L</v>
      </c>
      <c r="H106" s="29">
        <v>0.3</v>
      </c>
      <c r="I106" s="30">
        <f>IF(B106="I",IF(F106="MO",IF(C106="LABOR",ROUND(VLOOKUP(D106,'LABOR-INSUMOS'!A:F,4,FALSE)/(1+'LABOR-INSUMOS'!$E$1),2),IF(C106="SINAPI",ROUND(VLOOKUP(D106,'SINAPI-INSUMOS'!A:E,5,FALSE)/(1+'SINAPI-INSUMOS'!$E$1),2),"outro")),IF(C106="LABOR",VLOOKUP(D106,'LABOR-INSUMOS'!A:F,4,FALSE),IF(C106="SINAPI",VLOOKUP(D106,'SINAPI-INSUMOS'!A:E,5,FALSE),IF(C106="COTAÇÃO",VLOOKUP(D106,#REF!,14,FALSE))))),IF(C106="SINAPI",IF(F106="MO",ROUND(VLOOKUP(D106,'SINAPI-SERVIÇOS'!A:D,4,FALSE)/(1+'SINAPI-SERVIÇOS'!$E$1),2),VLOOKUP(D106,'SINAPI-SERVIÇOS'!A:D,4,FALSE)),"outro"))</f>
        <v>8.3800000000000008</v>
      </c>
      <c r="J106" s="30">
        <f>ROUND(H106*I106,2)</f>
        <v>2.5099999999999998</v>
      </c>
    </row>
    <row r="107" spans="1:10">
      <c r="A107" s="44"/>
      <c r="B107" s="45"/>
      <c r="C107" s="10"/>
      <c r="D107" s="10"/>
      <c r="E107" s="11"/>
      <c r="F107" s="10"/>
      <c r="G107" s="11"/>
      <c r="H107" s="11"/>
      <c r="I107" s="11"/>
      <c r="J107" s="12"/>
    </row>
    <row r="108" spans="1:10" ht="25.5">
      <c r="A108" s="799" t="s">
        <v>7</v>
      </c>
      <c r="B108" s="799"/>
      <c r="C108" s="799" t="s">
        <v>8</v>
      </c>
      <c r="D108" s="799"/>
      <c r="E108" s="55" t="s">
        <v>9</v>
      </c>
      <c r="F108" s="14" t="s">
        <v>1</v>
      </c>
      <c r="G108" s="15"/>
      <c r="H108" s="16"/>
      <c r="I108" s="17"/>
      <c r="J108" s="18" t="s">
        <v>4071</v>
      </c>
    </row>
    <row r="109" spans="1:10" s="1" customFormat="1" ht="60">
      <c r="A109" s="42" t="str">
        <f>CONCATENATE($M$1,"-")</f>
        <v>INC-</v>
      </c>
      <c r="B109" s="46">
        <f>COUNTIF(B$1:B108,"&gt;0")+1</f>
        <v>10</v>
      </c>
      <c r="C109" s="19" t="s">
        <v>4049</v>
      </c>
      <c r="D109" s="19">
        <v>141216</v>
      </c>
      <c r="E109" s="61" t="s">
        <v>4188</v>
      </c>
      <c r="F109" s="21" t="str">
        <f>IF(C109="LABOR",VLOOKUP(D109,'LABOR-SERVIÇOS'!A:F,6,FALSE),IF(C109="SINAPI",VLOOKUP(D109,'SINAPI-SERVIÇOS'!A:E,3,FALSE),"outro"))</f>
        <v>M</v>
      </c>
      <c r="G109" s="22"/>
      <c r="H109" s="23"/>
      <c r="I109" s="24"/>
      <c r="J109" s="38">
        <f>((SUMIF(F111:F121,"MO",J111:J121)*(1+$G$3)+(SUM(J111:J121)-SUMIF(F111:F121,"MO",J111:J121)))*(1+$H$3))</f>
        <v>136.73343600000001</v>
      </c>
    </row>
    <row r="110" spans="1:10">
      <c r="A110" s="47"/>
      <c r="B110" s="53" t="s">
        <v>0</v>
      </c>
      <c r="C110" s="25" t="s">
        <v>5</v>
      </c>
      <c r="D110" s="25" t="s">
        <v>6</v>
      </c>
      <c r="E110" s="25" t="s">
        <v>4050</v>
      </c>
      <c r="F110" s="25" t="s">
        <v>0</v>
      </c>
      <c r="G110" s="26" t="s">
        <v>1</v>
      </c>
      <c r="H110" s="26" t="s">
        <v>2</v>
      </c>
      <c r="I110" s="26" t="s">
        <v>3</v>
      </c>
      <c r="J110" s="25" t="s">
        <v>4</v>
      </c>
    </row>
    <row r="111" spans="1:10">
      <c r="A111" s="43"/>
      <c r="B111" s="19" t="s">
        <v>4184</v>
      </c>
      <c r="C111" s="51" t="s">
        <v>4083</v>
      </c>
      <c r="D111" s="28">
        <v>88248</v>
      </c>
      <c r="E111" s="27" t="str">
        <f>IF(B111="I",IF(C111="LABOR",VLOOKUP(D111,'LABOR-INSUMOS'!A:F,2,FALSE),IF(C111="SINAPI",VLOOKUP(D111,'SINAPI-INSUMOS'!A:E,2,FALSE),IF(C111="COTAÇÃO",VLOOKUP(D111,#REF!,2,FALSE)))),IF(C111="LABOR",VLOOKUP(D111,'LABOR-SERVIÇOS'!A:F,5,FALSE),IF(C111="SINAPI",VLOOKUP(D111,'SINAPI-SERVIÇOS'!A:E,2,FALSE),"outro")))</f>
        <v>AUXILIAR DE ENCANADOR OU BOMBEIRO HIDRÁULICO COM ENCARGOS COMPLEMENTARES</v>
      </c>
      <c r="F111" s="51" t="s">
        <v>20</v>
      </c>
      <c r="G111" s="28" t="str">
        <f>IF(B111="I",IF(C111="LABOR",VLOOKUP(D111,'LABOR-INSUMOS'!A:F,3,FALSE),IF(C111="SINAPI",VLOOKUP(D111,'SINAPI-INSUMOS'!A:E,3,FALSE),IF(C111="COTAÇÃO",VLOOKUP(D111,#REF!,3,FALSE)))),IF(C111="LABOR",VLOOKUP(D111,'LABOR-SERVIÇOS'!A:F,6,FALSE),IF(C111="SINAPI",VLOOKUP(D111,'SINAPI-SERVIÇOS'!A:E,3,FALSE),"outro")))</f>
        <v>H</v>
      </c>
      <c r="H111" s="29">
        <v>1.84</v>
      </c>
      <c r="I111" s="30">
        <f>IF(B111="I",IF(F111="MO",IF(C111="LABOR",ROUND(VLOOKUP(D111,'LABOR-INSUMOS'!A:F,4,FALSE)/(1+'LABOR-INSUMOS'!$E$1),2),IF(C111="SINAPI",ROUND(VLOOKUP(D111,'SINAPI-INSUMOS'!A:E,5,FALSE)/(1+'SINAPI-INSUMOS'!$E$1),2),"outro")),IF(C111="LABOR",VLOOKUP(D111,'LABOR-INSUMOS'!A:F,4,FALSE),IF(C111="SINAPI",VLOOKUP(D111,'SINAPI-INSUMOS'!A:E,5,FALSE),IF(C111="COTAÇÃO",VLOOKUP(D111,#REF!,14,FALSE))))),IF(C111="SINAPI",IF(F111="MO",ROUND(VLOOKUP(D111,'SINAPI-SERVIÇOS'!A:D,4,FALSE)/(1+'SINAPI-SERVIÇOS'!$E$1),2),VLOOKUP(D111,'SINAPI-SERVIÇOS'!A:D,4,FALSE)),"outro"))</f>
        <v>5.94</v>
      </c>
      <c r="J111" s="30">
        <f>ROUND(H111*I111,2)</f>
        <v>10.93</v>
      </c>
    </row>
    <row r="112" spans="1:10">
      <c r="A112" s="43"/>
      <c r="B112" s="19" t="s">
        <v>4184</v>
      </c>
      <c r="C112" s="51" t="s">
        <v>4083</v>
      </c>
      <c r="D112" s="28">
        <v>88267</v>
      </c>
      <c r="E112" s="27" t="str">
        <f>IF(B112="I",IF(C112="LABOR",VLOOKUP(D112,'LABOR-INSUMOS'!A:F,2,FALSE),IF(C112="SINAPI",VLOOKUP(D112,'SINAPI-INSUMOS'!A:E,2,FALSE),IF(C112="COTAÇÃO",VLOOKUP(D112,#REF!,2,FALSE)))),IF(C112="LABOR",VLOOKUP(D112,'LABOR-SERVIÇOS'!A:F,5,FALSE),IF(C112="SINAPI",VLOOKUP(D112,'SINAPI-SERVIÇOS'!A:E,2,FALSE),"outro")))</f>
        <v xml:space="preserve">ENCANADOR OU BOMBEIRO HIDRÁULICO COM ENCARGOS COMPLEMENTARES </v>
      </c>
      <c r="F112" s="51" t="s">
        <v>20</v>
      </c>
      <c r="G112" s="28" t="str">
        <f>IF(B112="I",IF(C112="LABOR",VLOOKUP(D112,'LABOR-INSUMOS'!A:F,3,FALSE),IF(C112="SINAPI",VLOOKUP(D112,'SINAPI-INSUMOS'!A:E,3,FALSE),IF(C112="COTAÇÃO",VLOOKUP(D112,#REF!,3,FALSE)))),IF(C112="LABOR",VLOOKUP(D112,'LABOR-SERVIÇOS'!A:F,6,FALSE),IF(C112="SINAPI",VLOOKUP(D112,'SINAPI-SERVIÇOS'!A:E,3,FALSE),"outro")))</f>
        <v>H</v>
      </c>
      <c r="H112" s="29">
        <v>1.8</v>
      </c>
      <c r="I112" s="30">
        <f>IF(B112="I",IF(F112="MO",IF(C112="LABOR",ROUND(VLOOKUP(D112,'LABOR-INSUMOS'!A:F,4,FALSE)/(1+'LABOR-INSUMOS'!$E$1),2),IF(C112="SINAPI",ROUND(VLOOKUP(D112,'SINAPI-INSUMOS'!A:E,5,FALSE)/(1+'SINAPI-INSUMOS'!$E$1),2),"outro")),IF(C112="LABOR",VLOOKUP(D112,'LABOR-INSUMOS'!A:F,4,FALSE),IF(C112="SINAPI",VLOOKUP(D112,'SINAPI-INSUMOS'!A:E,5,FALSE),IF(C112="COTAÇÃO",VLOOKUP(D112,#REF!,14,FALSE))))),IF(C112="SINAPI",IF(F112="MO",ROUND(VLOOKUP(D112,'SINAPI-SERVIÇOS'!A:D,4,FALSE)/(1+'SINAPI-SERVIÇOS'!$E$1),2),VLOOKUP(D112,'SINAPI-SERVIÇOS'!A:D,4,FALSE)),"outro"))</f>
        <v>7.21</v>
      </c>
      <c r="J112" s="30">
        <f>ROUND(H112*I112,2)</f>
        <v>12.98</v>
      </c>
    </row>
    <row r="113" spans="1:10">
      <c r="A113" s="43"/>
      <c r="B113" s="19" t="s">
        <v>4184</v>
      </c>
      <c r="C113" s="51" t="s">
        <v>4083</v>
      </c>
      <c r="D113" s="28">
        <v>88310</v>
      </c>
      <c r="E113" s="27" t="str">
        <f>IF(B113="I",IF(C113="LABOR",VLOOKUP(D113,'LABOR-INSUMOS'!A:F,2,FALSE),IF(C113="SINAPI",VLOOKUP(D113,'SINAPI-INSUMOS'!A:E,2,FALSE),IF(C113="COTAÇÃO",VLOOKUP(D113,#REF!,2,FALSE)))),IF(C113="LABOR",VLOOKUP(D113,'LABOR-SERVIÇOS'!A:F,5,FALSE),IF(C113="SINAPI",VLOOKUP(D113,'SINAPI-SERVIÇOS'!A:E,2,FALSE),"outro")))</f>
        <v xml:space="preserve">PINTOR COM ENCARGOS COMPLEMENTARES </v>
      </c>
      <c r="F113" s="51" t="s">
        <v>20</v>
      </c>
      <c r="G113" s="28" t="str">
        <f>IF(B113="I",IF(C113="LABOR",VLOOKUP(D113,'LABOR-INSUMOS'!A:F,3,FALSE),IF(C113="SINAPI",VLOOKUP(D113,'SINAPI-INSUMOS'!A:E,3,FALSE),IF(C113="COTAÇÃO",VLOOKUP(D113,#REF!,3,FALSE)))),IF(C113="LABOR",VLOOKUP(D113,'LABOR-SERVIÇOS'!A:F,6,FALSE),IF(C113="SINAPI",VLOOKUP(D113,'SINAPI-SERVIÇOS'!A:E,3,FALSE),"outro")))</f>
        <v>H</v>
      </c>
      <c r="H113" s="29">
        <v>0.08</v>
      </c>
      <c r="I113" s="30">
        <f>IF(B113="I",IF(F113="MO",IF(C113="LABOR",ROUND(VLOOKUP(D113,'LABOR-INSUMOS'!A:F,4,FALSE)/(1+'LABOR-INSUMOS'!$E$1),2),IF(C113="SINAPI",ROUND(VLOOKUP(D113,'SINAPI-INSUMOS'!A:E,5,FALSE)/(1+'SINAPI-INSUMOS'!$E$1),2),"outro")),IF(C113="LABOR",VLOOKUP(D113,'LABOR-INSUMOS'!A:F,4,FALSE),IF(C113="SINAPI",VLOOKUP(D113,'SINAPI-INSUMOS'!A:E,5,FALSE),IF(C113="COTAÇÃO",VLOOKUP(D113,#REF!,14,FALSE))))),IF(C113="SINAPI",IF(F113="MO",ROUND(VLOOKUP(D113,'SINAPI-SERVIÇOS'!A:D,4,FALSE)/(1+'SINAPI-SERVIÇOS'!$E$1),2),VLOOKUP(D113,'SINAPI-SERVIÇOS'!A:D,4,FALSE)),"outro"))</f>
        <v>7.61</v>
      </c>
      <c r="J113" s="30">
        <f>ROUND(H113*I113,2)</f>
        <v>0.61</v>
      </c>
    </row>
    <row r="114" spans="1:10" ht="30">
      <c r="A114" s="43"/>
      <c r="B114" s="19" t="s">
        <v>4185</v>
      </c>
      <c r="C114" s="51" t="s">
        <v>4083</v>
      </c>
      <c r="D114" s="28">
        <v>21015</v>
      </c>
      <c r="E114" s="20" t="str">
        <f>IF(B114="I",IF(C114="LABOR",VLOOKUP(D114,'LABOR-INSUMOS'!A:F,2,FALSE),IF(C114="SINAPI",VLOOKUP(D114,'SINAPI-INSUMOS'!A:E,2,FALSE),IF(C114="COTAÇÃO",VLOOKUP(D114,#REF!,2,FALSE)))),IF(C114="LABOR",VLOOKUP(D114,'LABOR-SERVIÇOS'!A:F,5,FALSE),IF(C114="SINAPI",VLOOKUP(D114,'SINAPI-SERVIÇOS'!A:E,2,FALSE),"outro")))</f>
        <v>TUBO ACO GALVANIZADO COM COSTURA, CLASSE LEVE, DN 80 MM ( 3"), E = 3,35 MM, *7,32*KG/M (NBR 5580)</v>
      </c>
      <c r="F114" s="51" t="s">
        <v>53</v>
      </c>
      <c r="G114" s="28" t="str">
        <f>IF(B114="I",IF(C114="LABOR",VLOOKUP(D114,'LABOR-INSUMOS'!A:F,3,FALSE),IF(C114="SINAPI",VLOOKUP(D114,'SINAPI-INSUMOS'!A:E,3,FALSE),IF(C114="COTAÇÃO",VLOOKUP(D114,#REF!,3,FALSE)))),IF(C114="LABOR",VLOOKUP(D114,'LABOR-SERVIÇOS'!A:F,6,FALSE),IF(C114="SINAPI",VLOOKUP(D114,'SINAPI-SERVIÇOS'!A:E,3,FALSE),"outro")))</f>
        <v>M</v>
      </c>
      <c r="H114" s="29">
        <v>1.4</v>
      </c>
      <c r="I114" s="30">
        <f>IF(B114="I",IF(F114="MO",IF(C114="LABOR",ROUND(VLOOKUP(D114,'LABOR-INSUMOS'!A:F,4,FALSE)/(1+'LABOR-INSUMOS'!$E$1),2),IF(C114="SINAPI",ROUND(VLOOKUP(D114,'SINAPI-INSUMOS'!A:E,5,FALSE)/(1+'SINAPI-INSUMOS'!$E$1),2),"outro")),IF(C114="LABOR",VLOOKUP(D114,'LABOR-INSUMOS'!A:F,4,FALSE),IF(C114="SINAPI",VLOOKUP(D114,'SINAPI-INSUMOS'!A:E,5,FALSE),IF(C114="COTAÇÃO",VLOOKUP(D114,#REF!,14,FALSE))))),IF(C114="SINAPI",IF(F114="MO",ROUND(VLOOKUP(D114,'SINAPI-SERVIÇOS'!A:D,4,FALSE)/(1+'SINAPI-SERVIÇOS'!$E$1),2),VLOOKUP(D114,'SINAPI-SERVIÇOS'!A:D,4,FALSE)),"outro"))</f>
        <v>50.68</v>
      </c>
      <c r="J114" s="30">
        <f t="shared" ref="J114:J121" si="4">ROUND(H114*I114,2)</f>
        <v>70.95</v>
      </c>
    </row>
    <row r="115" spans="1:10">
      <c r="A115" s="43"/>
      <c r="B115" s="19" t="s">
        <v>4185</v>
      </c>
      <c r="C115" s="51" t="s">
        <v>4049</v>
      </c>
      <c r="D115" s="28">
        <v>69512</v>
      </c>
      <c r="E115" s="27" t="str">
        <f>IF(B115="I",IF(C115="LABOR",VLOOKUP(D115,'LABOR-INSUMOS'!A:F,2,FALSE),IF(C115="SINAPI",VLOOKUP(D115,'SINAPI-INSUMOS'!A:E,2,FALSE),IF(C115="COTAÇÃO",VLOOKUP(D115,#REF!,2,FALSE)))),IF(C115="LABOR",VLOOKUP(D115,'LABOR-SERVIÇOS'!A:F,5,FALSE),IF(C115="SINAPI",VLOOKUP(D115,'SINAPI-SERVIÇOS'!A:E,2,FALSE),"outro")))</f>
        <v>FITA DE VEDACAO 18MM X 50M</v>
      </c>
      <c r="F115" s="51" t="s">
        <v>53</v>
      </c>
      <c r="G115" s="28" t="str">
        <f>IF(B115="I",IF(C115="LABOR",VLOOKUP(D115,'LABOR-INSUMOS'!A:F,3,FALSE),IF(C115="SINAPI",VLOOKUP(D115,'SINAPI-INSUMOS'!A:E,3,FALSE),IF(C115="COTAÇÃO",VLOOKUP(D115,#REF!,3,FALSE)))),IF(C115="LABOR",VLOOKUP(D115,'LABOR-SERVIÇOS'!A:F,6,FALSE),IF(C115="SINAPI",VLOOKUP(D115,'SINAPI-SERVIÇOS'!A:E,3,FALSE),"outro")))</f>
        <v>M</v>
      </c>
      <c r="H115" s="29">
        <v>1.69</v>
      </c>
      <c r="I115" s="30">
        <f>IF(B115="I",IF(F115="MO",IF(C115="LABOR",ROUND(VLOOKUP(D115,'LABOR-INSUMOS'!A:F,4,FALSE)/(1+'LABOR-INSUMOS'!$E$1),2),IF(C115="SINAPI",ROUND(VLOOKUP(D115,'SINAPI-INSUMOS'!A:E,5,FALSE)/(1+'SINAPI-INSUMOS'!$E$1),2),"outro")),IF(C115="LABOR",VLOOKUP(D115,'LABOR-INSUMOS'!A:F,4,FALSE),IF(C115="SINAPI",VLOOKUP(D115,'SINAPI-INSUMOS'!A:E,5,FALSE),IF(C115="COTAÇÃO",VLOOKUP(D115,#REF!,14,FALSE))))),IF(C115="SINAPI",IF(F115="MO",ROUND(VLOOKUP(D115,'SINAPI-SERVIÇOS'!A:D,4,FALSE)/(1+'SINAPI-SERVIÇOS'!$E$1),2),VLOOKUP(D115,'SINAPI-SERVIÇOS'!A:D,4,FALSE)),"outro"))</f>
        <v>0.13</v>
      </c>
      <c r="J115" s="30">
        <f t="shared" si="4"/>
        <v>0.22</v>
      </c>
    </row>
    <row r="116" spans="1:10">
      <c r="A116" s="43"/>
      <c r="B116" s="19" t="s">
        <v>4185</v>
      </c>
      <c r="C116" s="51" t="s">
        <v>4049</v>
      </c>
      <c r="D116" s="28">
        <v>37502</v>
      </c>
      <c r="E116" s="27" t="str">
        <f>IF(B116="I",IF(C116="LABOR",VLOOKUP(D116,'LABOR-INSUMOS'!A:F,2,FALSE),IF(C116="SINAPI",VLOOKUP(D116,'SINAPI-INSUMOS'!A:E,2,FALSE),IF(C116="COTAÇÃO",VLOOKUP(D116,#REF!,2,FALSE)))),IF(C116="LABOR",VLOOKUP(D116,'LABOR-SERVIÇOS'!A:F,5,FALSE),IF(C116="SINAPI",VLOOKUP(D116,'SINAPI-SERVIÇOS'!A:E,2,FALSE),"outro")))</f>
        <v>ESMALTE SINTETICO</v>
      </c>
      <c r="F116" s="51" t="s">
        <v>53</v>
      </c>
      <c r="G116" s="28" t="str">
        <f>IF(B116="I",IF(C116="LABOR",VLOOKUP(D116,'LABOR-INSUMOS'!A:F,3,FALSE),IF(C116="SINAPI",VLOOKUP(D116,'SINAPI-INSUMOS'!A:E,3,FALSE),IF(C116="COTAÇÃO",VLOOKUP(D116,#REF!,3,FALSE)))),IF(C116="LABOR",VLOOKUP(D116,'LABOR-SERVIÇOS'!A:F,6,FALSE),IF(C116="SINAPI",VLOOKUP(D116,'SINAPI-SERVIÇOS'!A:E,3,FALSE),"outro")))</f>
        <v>L</v>
      </c>
      <c r="H116" s="29">
        <v>3.5999999999999997E-2</v>
      </c>
      <c r="I116" s="30">
        <f>IF(B116="I",IF(F116="MO",IF(C116="LABOR",ROUND(VLOOKUP(D116,'LABOR-INSUMOS'!A:F,4,FALSE)/(1+'LABOR-INSUMOS'!$E$1),2),IF(C116="SINAPI",ROUND(VLOOKUP(D116,'SINAPI-INSUMOS'!A:E,5,FALSE)/(1+'SINAPI-INSUMOS'!$E$1),2),"outro")),IF(C116="LABOR",VLOOKUP(D116,'LABOR-INSUMOS'!A:F,4,FALSE),IF(C116="SINAPI",VLOOKUP(D116,'SINAPI-INSUMOS'!A:E,5,FALSE),IF(C116="COTAÇÃO",VLOOKUP(D116,#REF!,14,FALSE))))),IF(C116="SINAPI",IF(F116="MO",ROUND(VLOOKUP(D116,'SINAPI-SERVIÇOS'!A:D,4,FALSE)/(1+'SINAPI-SERVIÇOS'!$E$1),2),VLOOKUP(D116,'SINAPI-SERVIÇOS'!A:D,4,FALSE)),"outro"))</f>
        <v>17.12</v>
      </c>
      <c r="J116" s="30">
        <f t="shared" si="4"/>
        <v>0.62</v>
      </c>
    </row>
    <row r="117" spans="1:10">
      <c r="A117" s="43"/>
      <c r="B117" s="19" t="s">
        <v>4185</v>
      </c>
      <c r="C117" s="51" t="s">
        <v>4049</v>
      </c>
      <c r="D117" s="28">
        <v>38001</v>
      </c>
      <c r="E117" s="27" t="str">
        <f>IF(B117="I",IF(C117="LABOR",VLOOKUP(D117,'LABOR-INSUMOS'!A:F,2,FALSE),IF(C117="SINAPI",VLOOKUP(D117,'SINAPI-INSUMOS'!A:E,2,FALSE),IF(C117="COTAÇÃO",VLOOKUP(D117,#REF!,2,FALSE)))),IF(C117="LABOR",VLOOKUP(D117,'LABOR-SERVIÇOS'!A:F,5,FALSE),IF(C117="SINAPI",VLOOKUP(D117,'SINAPI-SERVIÇOS'!A:E,2,FALSE),"outro")))</f>
        <v>AGUARRAZ MINERAL</v>
      </c>
      <c r="F117" s="51" t="s">
        <v>53</v>
      </c>
      <c r="G117" s="28" t="str">
        <f>IF(B117="I",IF(C117="LABOR",VLOOKUP(D117,'LABOR-INSUMOS'!A:F,3,FALSE),IF(C117="SINAPI",VLOOKUP(D117,'SINAPI-INSUMOS'!A:E,3,FALSE),IF(C117="COTAÇÃO",VLOOKUP(D117,#REF!,3,FALSE)))),IF(C117="LABOR",VLOOKUP(D117,'LABOR-SERVIÇOS'!A:F,6,FALSE),IF(C117="SINAPI",VLOOKUP(D117,'SINAPI-SERVIÇOS'!A:E,3,FALSE),"outro")))</f>
        <v>L</v>
      </c>
      <c r="H117" s="29">
        <v>4.0000000000000001E-3</v>
      </c>
      <c r="I117" s="30">
        <f>IF(B117="I",IF(F117="MO",IF(C117="LABOR",ROUND(VLOOKUP(D117,'LABOR-INSUMOS'!A:F,4,FALSE)/(1+'LABOR-INSUMOS'!$E$1),2),IF(C117="SINAPI",ROUND(VLOOKUP(D117,'SINAPI-INSUMOS'!A:E,5,FALSE)/(1+'SINAPI-INSUMOS'!$E$1),2),"outro")),IF(C117="LABOR",VLOOKUP(D117,'LABOR-INSUMOS'!A:F,4,FALSE),IF(C117="SINAPI",VLOOKUP(D117,'SINAPI-INSUMOS'!A:E,5,FALSE),IF(C117="COTAÇÃO",VLOOKUP(D117,#REF!,14,FALSE))))),IF(C117="SINAPI",IF(F117="MO",ROUND(VLOOKUP(D117,'SINAPI-SERVIÇOS'!A:D,4,FALSE)/(1+'SINAPI-SERVIÇOS'!$E$1),2),VLOOKUP(D117,'SINAPI-SERVIÇOS'!A:D,4,FALSE)),"outro"))</f>
        <v>7.64</v>
      </c>
      <c r="J117" s="30">
        <f t="shared" si="4"/>
        <v>0.03</v>
      </c>
    </row>
    <row r="118" spans="1:10">
      <c r="A118" s="43"/>
      <c r="B118" s="19" t="s">
        <v>4185</v>
      </c>
      <c r="C118" s="51" t="s">
        <v>4049</v>
      </c>
      <c r="D118" s="28">
        <v>38012</v>
      </c>
      <c r="E118" s="27" t="str">
        <f>IF(B118="I",IF(C118="LABOR",VLOOKUP(D118,'LABOR-INSUMOS'!A:F,2,FALSE),IF(C118="SINAPI",VLOOKUP(D118,'SINAPI-INSUMOS'!A:E,2,FALSE),IF(C118="COTAÇÃO",VLOOKUP(D118,#REF!,2,FALSE)))),IF(C118="LABOR",VLOOKUP(D118,'LABOR-SERVIÇOS'!A:F,5,FALSE),IF(C118="SINAPI",VLOOKUP(D118,'SINAPI-SERVIÇOS'!A:E,2,FALSE),"outro")))</f>
        <v>LIXA PARA FERRO</v>
      </c>
      <c r="F118" s="51" t="s">
        <v>53</v>
      </c>
      <c r="G118" s="28" t="str">
        <f>IF(B118="I",IF(C118="LABOR",VLOOKUP(D118,'LABOR-INSUMOS'!A:F,3,FALSE),IF(C118="SINAPI",VLOOKUP(D118,'SINAPI-INSUMOS'!A:E,3,FALSE),IF(C118="COTAÇÃO",VLOOKUP(D118,#REF!,3,FALSE)))),IF(C118="LABOR",VLOOKUP(D118,'LABOR-SERVIÇOS'!A:F,6,FALSE),IF(C118="SINAPI",VLOOKUP(D118,'SINAPI-SERVIÇOS'!A:E,3,FALSE),"outro")))</f>
        <v>UN</v>
      </c>
      <c r="H118" s="29">
        <v>0.05</v>
      </c>
      <c r="I118" s="30">
        <f>IF(B118="I",IF(F118="MO",IF(C118="LABOR",ROUND(VLOOKUP(D118,'LABOR-INSUMOS'!A:F,4,FALSE)/(1+'LABOR-INSUMOS'!$E$1),2),IF(C118="SINAPI",ROUND(VLOOKUP(D118,'SINAPI-INSUMOS'!A:E,5,FALSE)/(1+'SINAPI-INSUMOS'!$E$1),2),"outro")),IF(C118="LABOR",VLOOKUP(D118,'LABOR-INSUMOS'!A:F,4,FALSE),IF(C118="SINAPI",VLOOKUP(D118,'SINAPI-INSUMOS'!A:E,5,FALSE),IF(C118="COTAÇÃO",VLOOKUP(D118,#REF!,14,FALSE))))),IF(C118="SINAPI",IF(F118="MO",ROUND(VLOOKUP(D118,'SINAPI-SERVIÇOS'!A:D,4,FALSE)/(1+'SINAPI-SERVIÇOS'!$E$1),2),VLOOKUP(D118,'SINAPI-SERVIÇOS'!A:D,4,FALSE)),"outro"))</f>
        <v>1.85</v>
      </c>
      <c r="J118" s="30">
        <f t="shared" si="4"/>
        <v>0.09</v>
      </c>
    </row>
    <row r="119" spans="1:10">
      <c r="A119" s="43"/>
      <c r="B119" s="19" t="s">
        <v>4185</v>
      </c>
      <c r="C119" s="51" t="s">
        <v>4049</v>
      </c>
      <c r="D119" s="28">
        <v>38028</v>
      </c>
      <c r="E119" s="27" t="str">
        <f>IF(B119="I",IF(C119="LABOR",VLOOKUP(D119,'LABOR-INSUMOS'!A:F,2,FALSE),IF(C119="SINAPI",VLOOKUP(D119,'SINAPI-INSUMOS'!A:E,2,FALSE),IF(C119="COTAÇÃO",VLOOKUP(D119,#REF!,2,FALSE)))),IF(C119="LABOR",VLOOKUP(D119,'LABOR-SERVIÇOS'!A:F,5,FALSE),IF(C119="SINAPI",VLOOKUP(D119,'SINAPI-SERVIÇOS'!A:E,2,FALSE),"outro")))</f>
        <v>ZARCAO</v>
      </c>
      <c r="F119" s="51" t="s">
        <v>53</v>
      </c>
      <c r="G119" s="28" t="str">
        <f>IF(B119="I",IF(C119="LABOR",VLOOKUP(D119,'LABOR-INSUMOS'!A:F,3,FALSE),IF(C119="SINAPI",VLOOKUP(D119,'SINAPI-INSUMOS'!A:E,3,FALSE),IF(C119="COTAÇÃO",VLOOKUP(D119,#REF!,3,FALSE)))),IF(C119="LABOR",VLOOKUP(D119,'LABOR-SERVIÇOS'!A:F,6,FALSE),IF(C119="SINAPI",VLOOKUP(D119,'SINAPI-SERVIÇOS'!A:E,3,FALSE),"outro")))</f>
        <v>L</v>
      </c>
      <c r="H119" s="29">
        <v>2.1999999999999999E-2</v>
      </c>
      <c r="I119" s="30">
        <f>IF(B119="I",IF(F119="MO",IF(C119="LABOR",ROUND(VLOOKUP(D119,'LABOR-INSUMOS'!A:F,4,FALSE)/(1+'LABOR-INSUMOS'!$E$1),2),IF(C119="SINAPI",ROUND(VLOOKUP(D119,'SINAPI-INSUMOS'!A:E,5,FALSE)/(1+'SINAPI-INSUMOS'!$E$1),2),"outro")),IF(C119="LABOR",VLOOKUP(D119,'LABOR-INSUMOS'!A:F,4,FALSE),IF(C119="SINAPI",VLOOKUP(D119,'SINAPI-INSUMOS'!A:E,5,FALSE),IF(C119="COTAÇÃO",VLOOKUP(D119,#REF!,14,FALSE))))),IF(C119="SINAPI",IF(F119="MO",ROUND(VLOOKUP(D119,'SINAPI-SERVIÇOS'!A:D,4,FALSE)/(1+'SINAPI-SERVIÇOS'!$E$1),2),VLOOKUP(D119,'SINAPI-SERVIÇOS'!A:D,4,FALSE)),"outro"))</f>
        <v>9.3699999999999992</v>
      </c>
      <c r="J119" s="30">
        <f t="shared" si="4"/>
        <v>0.21</v>
      </c>
    </row>
    <row r="120" spans="1:10">
      <c r="A120" s="43"/>
      <c r="B120" s="19" t="s">
        <v>4185</v>
      </c>
      <c r="C120" s="51" t="s">
        <v>4049</v>
      </c>
      <c r="D120" s="28">
        <v>60547</v>
      </c>
      <c r="E120" s="27" t="str">
        <f>IF(B120="I",IF(C120="LABOR",VLOOKUP(D120,'LABOR-INSUMOS'!A:F,2,FALSE),IF(C120="SINAPI",VLOOKUP(D120,'SINAPI-INSUMOS'!A:E,2,FALSE),IF(C120="COTAÇÃO",VLOOKUP(D120,#REF!,2,FALSE)))),IF(C120="LABOR",VLOOKUP(D120,'LABOR-SERVIÇOS'!A:F,5,FALSE),IF(C120="SINAPI",VLOOKUP(D120,'SINAPI-SERVIÇOS'!A:E,2,FALSE),"outro")))</f>
        <v>TE 90° DE FERRO GALVANIZADO Ø 75MM (3")</v>
      </c>
      <c r="F120" s="51" t="s">
        <v>53</v>
      </c>
      <c r="G120" s="28" t="str">
        <f>IF(B120="I",IF(C120="LABOR",VLOOKUP(D120,'LABOR-INSUMOS'!A:F,3,FALSE),IF(C120="SINAPI",VLOOKUP(D120,'SINAPI-INSUMOS'!A:E,3,FALSE),IF(C120="COTAÇÃO",VLOOKUP(D120,#REF!,3,FALSE)))),IF(C120="LABOR",VLOOKUP(D120,'LABOR-SERVIÇOS'!A:F,6,FALSE),IF(C120="SINAPI",VLOOKUP(D120,'SINAPI-SERVIÇOS'!A:E,3,FALSE),"outro")))</f>
        <v>UN</v>
      </c>
      <c r="H120" s="29">
        <v>5.0999999999999997E-2</v>
      </c>
      <c r="I120" s="30">
        <f>IF(B120="I",IF(F120="MO",IF(C120="LABOR",ROUND(VLOOKUP(D120,'LABOR-INSUMOS'!A:F,4,FALSE)/(1+'LABOR-INSUMOS'!$E$1),2),IF(C120="SINAPI",ROUND(VLOOKUP(D120,'SINAPI-INSUMOS'!A:E,5,FALSE)/(1+'SINAPI-INSUMOS'!$E$1),2),"outro")),IF(C120="LABOR",VLOOKUP(D120,'LABOR-INSUMOS'!A:F,4,FALSE),IF(C120="SINAPI",VLOOKUP(D120,'SINAPI-INSUMOS'!A:E,5,FALSE),IF(C120="COTAÇÃO",VLOOKUP(D120,#REF!,14,FALSE))))),IF(C120="SINAPI",IF(F120="MO",ROUND(VLOOKUP(D120,'SINAPI-SERVIÇOS'!A:D,4,FALSE)/(1+'SINAPI-SERVIÇOS'!$E$1),2),VLOOKUP(D120,'SINAPI-SERVIÇOS'!A:D,4,FALSE)),"outro"))</f>
        <v>71.400000000000006</v>
      </c>
      <c r="J120" s="30">
        <f t="shared" si="4"/>
        <v>3.64</v>
      </c>
    </row>
    <row r="121" spans="1:10">
      <c r="A121" s="43"/>
      <c r="B121" s="19" t="s">
        <v>4185</v>
      </c>
      <c r="C121" s="51" t="s">
        <v>4049</v>
      </c>
      <c r="D121" s="28">
        <v>60545</v>
      </c>
      <c r="E121" s="27" t="str">
        <f>IF(B121="I",IF(C121="LABOR",VLOOKUP(D121,'LABOR-INSUMOS'!A:F,2,FALSE),IF(C121="SINAPI",VLOOKUP(D121,'SINAPI-INSUMOS'!A:E,2,FALSE),IF(C121="COTAÇÃO",VLOOKUP(D121,#REF!,2,FALSE)))),IF(C121="LABOR",VLOOKUP(D121,'LABOR-SERVIÇOS'!A:F,5,FALSE),IF(C121="SINAPI",VLOOKUP(D121,'SINAPI-SERVIÇOS'!A:E,2,FALSE),"outro")))</f>
        <v>COTOVELO 90° DE FERRO GALVANIZADO Ø 80MM (3")</v>
      </c>
      <c r="F121" s="51" t="s">
        <v>53</v>
      </c>
      <c r="G121" s="28" t="str">
        <f>IF(B121="I",IF(C121="LABOR",VLOOKUP(D121,'LABOR-INSUMOS'!A:F,3,FALSE),IF(C121="SINAPI",VLOOKUP(D121,'SINAPI-INSUMOS'!A:E,3,FALSE),IF(C121="COTAÇÃO",VLOOKUP(D121,#REF!,3,FALSE)))),IF(C121="LABOR",VLOOKUP(D121,'LABOR-SERVIÇOS'!A:F,6,FALSE),IF(C121="SINAPI",VLOOKUP(D121,'SINAPI-SERVIÇOS'!A:E,3,FALSE),"outro")))</f>
        <v>UN</v>
      </c>
      <c r="H121" s="29">
        <v>0.22140000000000001</v>
      </c>
      <c r="I121" s="30">
        <f>IF(B121="I",IF(F121="MO",IF(C121="LABOR",ROUND(VLOOKUP(D121,'LABOR-INSUMOS'!A:F,4,FALSE)/(1+'LABOR-INSUMOS'!$E$1),2),IF(C121="SINAPI",ROUND(VLOOKUP(D121,'SINAPI-INSUMOS'!A:E,5,FALSE)/(1+'SINAPI-INSUMOS'!$E$1),2),"outro")),IF(C121="LABOR",VLOOKUP(D121,'LABOR-INSUMOS'!A:F,4,FALSE),IF(C121="SINAPI",VLOOKUP(D121,'SINAPI-INSUMOS'!A:E,5,FALSE),IF(C121="COTAÇÃO",VLOOKUP(D121,#REF!,14,FALSE))))),IF(C121="SINAPI",IF(F121="MO",ROUND(VLOOKUP(D121,'SINAPI-SERVIÇOS'!A:D,4,FALSE)/(1+'SINAPI-SERVIÇOS'!$E$1),2),VLOOKUP(D121,'SINAPI-SERVIÇOS'!A:D,4,FALSE)),"outro"))</f>
        <v>64.489999999999995</v>
      </c>
      <c r="J121" s="30">
        <f t="shared" si="4"/>
        <v>14.28</v>
      </c>
    </row>
    <row r="122" spans="1:10">
      <c r="A122" s="44"/>
      <c r="B122" s="45"/>
      <c r="C122" s="10"/>
      <c r="D122" s="10"/>
      <c r="E122" s="11"/>
      <c r="F122" s="10"/>
      <c r="G122" s="11"/>
      <c r="H122" s="11"/>
      <c r="I122" s="11"/>
      <c r="J122" s="12"/>
    </row>
    <row r="123" spans="1:10" ht="25.5">
      <c r="A123" s="799" t="s">
        <v>7</v>
      </c>
      <c r="B123" s="799"/>
      <c r="C123" s="799" t="s">
        <v>8</v>
      </c>
      <c r="D123" s="799"/>
      <c r="E123" s="78" t="s">
        <v>9</v>
      </c>
      <c r="F123" s="79" t="s">
        <v>1</v>
      </c>
      <c r="G123" s="15"/>
      <c r="H123" s="16"/>
      <c r="I123" s="17"/>
      <c r="J123" s="18" t="s">
        <v>4071</v>
      </c>
    </row>
    <row r="124" spans="1:10" s="1" customFormat="1" ht="30">
      <c r="A124" s="42" t="str">
        <f>CONCATENATE($M$1,"-")</f>
        <v>INC-</v>
      </c>
      <c r="B124" s="46">
        <f>COUNTIF(B$1:B123,"&gt;0")+1</f>
        <v>11</v>
      </c>
      <c r="C124" s="19" t="s">
        <v>4083</v>
      </c>
      <c r="D124" s="19" t="s">
        <v>4165</v>
      </c>
      <c r="E124" s="20" t="str">
        <f>IF(C124="LABOR",VLOOKUP(D124,'LABOR-SERVIÇOS'!A:F,5,FALSE),IF(C124="SINAPI",VLOOKUP(D124,'SINAPI-SERVIÇOS'!A:E,2,FALSE),"outro"))</f>
        <v>TUBO DE AÇO GALVANIZADO COM COSTURA 1/2" (15MM), INCLUSIVE CONEXÕES FORNECIMENTO E INSTALAÇÃO</v>
      </c>
      <c r="F124" s="21" t="str">
        <f>IF(C124="LABOR",VLOOKUP(D124,'LABOR-SERVIÇOS'!A:F,6,FALSE),IF(C124="SINAPI",VLOOKUP(D124,'SINAPI-SERVIÇOS'!A:E,3,FALSE),"outro"))</f>
        <v>M</v>
      </c>
      <c r="G124" s="22"/>
      <c r="H124" s="23"/>
      <c r="I124" s="24"/>
      <c r="J124" s="38">
        <f>((SUMIF(F126:F128,"MO",J126:J128)*(1+$G$3)+(SUM(J126:J128)-SUMIF(F126:F128,"MO",J126:J128)))*(1+$H$3))</f>
        <v>13.436450000000001</v>
      </c>
    </row>
    <row r="125" spans="1:10">
      <c r="A125" s="47"/>
      <c r="B125" s="53" t="s">
        <v>0</v>
      </c>
      <c r="C125" s="25" t="s">
        <v>5</v>
      </c>
      <c r="D125" s="25" t="s">
        <v>6</v>
      </c>
      <c r="E125" s="25" t="s">
        <v>4050</v>
      </c>
      <c r="F125" s="25" t="s">
        <v>0</v>
      </c>
      <c r="G125" s="26" t="s">
        <v>1</v>
      </c>
      <c r="H125" s="26" t="s">
        <v>2</v>
      </c>
      <c r="I125" s="26" t="s">
        <v>3</v>
      </c>
      <c r="J125" s="25" t="s">
        <v>4</v>
      </c>
    </row>
    <row r="126" spans="1:10" ht="30">
      <c r="A126" s="43"/>
      <c r="B126" s="19" t="s">
        <v>4184</v>
      </c>
      <c r="C126" s="51" t="s">
        <v>4083</v>
      </c>
      <c r="D126" s="28">
        <v>88267</v>
      </c>
      <c r="E126" s="20" t="str">
        <f>IF(B126="I",IF(C126="LABOR",VLOOKUP(D126,'LABOR-INSUMOS'!A:F,2,FALSE),IF(C126="SINAPI",VLOOKUP(D126,'SINAPI-INSUMOS'!A:E,2,FALSE),IF(C126="COTAÇÃO",VLOOKUP(D126,#REF!,2,FALSE)))),IF(C126="LABOR",VLOOKUP(D126,'LABOR-SERVIÇOS'!A:F,5,FALSE),IF(C126="SINAPI",VLOOKUP(D126,'SINAPI-SERVIÇOS'!A:E,2,FALSE),"outro")))</f>
        <v xml:space="preserve">ENCANADOR OU BOMBEIRO HIDRÁULICO COM ENCARGOS COMPLEMENTARES </v>
      </c>
      <c r="F126" s="51" t="s">
        <v>20</v>
      </c>
      <c r="G126" s="28" t="str">
        <f>IF(B126="I",IF(C126="LABOR",VLOOKUP(D126,'LABOR-INSUMOS'!A:F,3,FALSE),IF(C126="SINAPI",VLOOKUP(D126,'SINAPI-INSUMOS'!A:E,3,FALSE),IF(C126="COTAÇÃO",VLOOKUP(D126,#REF!,3,FALSE)))),IF(C126="LABOR",VLOOKUP(D126,'LABOR-SERVIÇOS'!A:F,6,FALSE),IF(C126="SINAPI",VLOOKUP(D126,'SINAPI-SERVIÇOS'!A:E,3,FALSE),"outro")))</f>
        <v>H</v>
      </c>
      <c r="H126" s="29">
        <v>0.115</v>
      </c>
      <c r="I126" s="30">
        <f>IF(B126="I",IF(F126="MO",IF(C126="LABOR",ROUND(VLOOKUP(D126,'LABOR-INSUMOS'!A:F,4,FALSE)/(1+'LABOR-INSUMOS'!$E$1),2),IF(C126="SINAPI",ROUND(VLOOKUP(D126,'SINAPI-INSUMOS'!A:E,5,FALSE)/(1+'SINAPI-INSUMOS'!$E$1),2),"outro")),IF(C126="LABOR",VLOOKUP(D126,'LABOR-INSUMOS'!A:F,4,FALSE),IF(C126="SINAPI",VLOOKUP(D126,'SINAPI-INSUMOS'!A:E,5,FALSE),IF(C126="COTAÇÃO",VLOOKUP(D126,#REF!,14,FALSE))))),IF(C126="SINAPI",IF(F126="MO",ROUND(VLOOKUP(D126,'SINAPI-SERVIÇOS'!A:D,4,FALSE)/(1+'SINAPI-SERVIÇOS'!$E$1),2),VLOOKUP(D126,'SINAPI-SERVIÇOS'!A:D,4,FALSE)),"outro"))</f>
        <v>7.21</v>
      </c>
      <c r="J126" s="30">
        <f>ROUND(H126*I126,2)</f>
        <v>0.83</v>
      </c>
    </row>
    <row r="127" spans="1:10">
      <c r="A127" s="43"/>
      <c r="B127" s="19" t="s">
        <v>4184</v>
      </c>
      <c r="C127" s="51" t="s">
        <v>4083</v>
      </c>
      <c r="D127" s="28">
        <v>88316</v>
      </c>
      <c r="E127" s="27" t="str">
        <f>IF(B127="I",IF(C127="LABOR",VLOOKUP(D127,'LABOR-INSUMOS'!A:F,2,FALSE),IF(C127="SINAPI",VLOOKUP(D127,'SINAPI-INSUMOS'!A:E,2,FALSE),IF(C127="COTAÇÃO",VLOOKUP(D127,#REF!,2,FALSE)))),IF(C127="LABOR",VLOOKUP(D127,'LABOR-SERVIÇOS'!A:F,5,FALSE),IF(C127="SINAPI",VLOOKUP(D127,'SINAPI-SERVIÇOS'!A:E,2,FALSE),"outro")))</f>
        <v xml:space="preserve">SERVENTE COM ENCARGOS COMPLEMENTARES </v>
      </c>
      <c r="F127" s="51" t="s">
        <v>20</v>
      </c>
      <c r="G127" s="28" t="str">
        <f>IF(B127="I",IF(C127="LABOR",VLOOKUP(D127,'LABOR-INSUMOS'!A:F,3,FALSE),IF(C127="SINAPI",VLOOKUP(D127,'SINAPI-INSUMOS'!A:E,3,FALSE),IF(C127="COTAÇÃO",VLOOKUP(D127,#REF!,3,FALSE)))),IF(C127="LABOR",VLOOKUP(D127,'LABOR-SERVIÇOS'!A:F,6,FALSE),IF(C127="SINAPI",VLOOKUP(D127,'SINAPI-SERVIÇOS'!A:E,3,FALSE),"outro")))</f>
        <v>H</v>
      </c>
      <c r="H127" s="29">
        <v>0.115</v>
      </c>
      <c r="I127" s="30">
        <f>IF(B127="I",IF(F127="MO",IF(C127="LABOR",ROUND(VLOOKUP(D127,'LABOR-INSUMOS'!A:F,4,FALSE)/(1+'LABOR-INSUMOS'!$E$1),2),IF(C127="SINAPI",ROUND(VLOOKUP(D127,'SINAPI-INSUMOS'!A:E,5,FALSE)/(1+'SINAPI-INSUMOS'!$E$1),2),"outro")),IF(C127="LABOR",VLOOKUP(D127,'LABOR-INSUMOS'!A:F,4,FALSE),IF(C127="SINAPI",VLOOKUP(D127,'SINAPI-INSUMOS'!A:E,5,FALSE),IF(C127="COTAÇÃO",VLOOKUP(D127,#REF!,14,FALSE))))),IF(C127="SINAPI",IF(F127="MO",ROUND(VLOOKUP(D127,'SINAPI-SERVIÇOS'!A:D,4,FALSE)/(1+'SINAPI-SERVIÇOS'!$E$1),2),VLOOKUP(D127,'SINAPI-SERVIÇOS'!A:D,4,FALSE)),"outro"))</f>
        <v>5.85</v>
      </c>
      <c r="J127" s="30">
        <f>ROUND(H127*I127,2)</f>
        <v>0.67</v>
      </c>
    </row>
    <row r="128" spans="1:10" ht="30.75" customHeight="1">
      <c r="A128" s="43"/>
      <c r="B128" s="19" t="s">
        <v>4185</v>
      </c>
      <c r="C128" s="51" t="s">
        <v>4083</v>
      </c>
      <c r="D128" s="28">
        <v>7691</v>
      </c>
      <c r="E128" s="20" t="str">
        <f>IF(B128="I",IF(C128="LABOR",VLOOKUP(D128,'LABOR-INSUMOS'!A:F,2,FALSE),IF(C128="SINAPI",VLOOKUP(D128,'SINAPI-INSUMOS'!A:E,2,FALSE),IF(C128="COTAÇÃO",VLOOKUP(D128,#REF!,2,FALSE)))),IF(C128="LABOR",VLOOKUP(D128,'LABOR-SERVIÇOS'!A:F,5,FALSE),IF(C128="SINAPI",VLOOKUP(D128,'SINAPI-SERVIÇOS'!A:E,2,FALSE),"outro")))</f>
        <v>TUBO ACO GALV C/ COSTURA DIN 2440/NBR 5580 CLASSE MEDIA DN 1/2" (15MM) E = 2,65MM 1,22KG/M</v>
      </c>
      <c r="F128" s="51" t="s">
        <v>53</v>
      </c>
      <c r="G128" s="28" t="str">
        <f>IF(B128="I",IF(C128="LABOR",VLOOKUP(D128,'LABOR-INSUMOS'!A:F,3,FALSE),IF(C128="SINAPI",VLOOKUP(D128,'SINAPI-INSUMOS'!A:E,3,FALSE),IF(C128="COTAÇÃO",VLOOKUP(D128,#REF!,3,FALSE)))),IF(C128="LABOR",VLOOKUP(D128,'LABOR-SERVIÇOS'!A:F,6,FALSE),IF(C128="SINAPI",VLOOKUP(D128,'SINAPI-SERVIÇOS'!A:E,3,FALSE),"outro")))</f>
        <v>M</v>
      </c>
      <c r="H128" s="29">
        <v>1.21</v>
      </c>
      <c r="I128" s="30">
        <f>IF(B128="I",IF(F128="MO",IF(C128="LABOR",ROUND(VLOOKUP(D128,'LABOR-INSUMOS'!A:F,4,FALSE)/(1+'LABOR-INSUMOS'!$E$1),2),IF(C128="SINAPI",ROUND(VLOOKUP(D128,'SINAPI-INSUMOS'!A:E,5,FALSE)/(1+'SINAPI-INSUMOS'!$E$1),2),"outro")),IF(C128="LABOR",VLOOKUP(D128,'LABOR-INSUMOS'!A:F,4,FALSE),IF(C128="SINAPI",VLOOKUP(D128,'SINAPI-INSUMOS'!A:E,5,FALSE),IF(C128="COTAÇÃO",VLOOKUP(D128,#REF!,14,FALSE))))),IF(C128="SINAPI",IF(F128="MO",ROUND(VLOOKUP(D128,'SINAPI-SERVIÇOS'!A:D,4,FALSE)/(1+'SINAPI-SERVIÇOS'!$E$1),2),VLOOKUP(D128,'SINAPI-SERVIÇOS'!A:D,4,FALSE)),"outro"))</f>
        <v>8.74</v>
      </c>
      <c r="J128" s="30">
        <f>ROUND(H128*I128,2)</f>
        <v>10.58</v>
      </c>
    </row>
    <row r="129" spans="1:12">
      <c r="A129" s="44"/>
      <c r="B129" s="45"/>
      <c r="C129" s="10"/>
      <c r="D129" s="10"/>
      <c r="E129" s="11"/>
      <c r="F129" s="10"/>
      <c r="G129" s="11"/>
      <c r="H129" s="11"/>
      <c r="I129" s="11"/>
      <c r="J129" s="12"/>
    </row>
    <row r="130" spans="1:12" ht="25.5">
      <c r="A130" s="799" t="s">
        <v>7</v>
      </c>
      <c r="B130" s="799"/>
      <c r="C130" s="799" t="s">
        <v>8</v>
      </c>
      <c r="D130" s="799"/>
      <c r="E130" s="78" t="s">
        <v>9</v>
      </c>
      <c r="F130" s="79" t="s">
        <v>1</v>
      </c>
      <c r="G130" s="15"/>
      <c r="H130" s="16"/>
      <c r="I130" s="17"/>
      <c r="J130" s="18" t="s">
        <v>4071</v>
      </c>
    </row>
    <row r="131" spans="1:12" s="1" customFormat="1" ht="30">
      <c r="A131" s="42" t="str">
        <f>CONCATENATE($M$1,"-")</f>
        <v>INC-</v>
      </c>
      <c r="B131" s="46">
        <f>COUNTIF(B$1:B130,"&gt;0")+1</f>
        <v>12</v>
      </c>
      <c r="C131" s="19" t="s">
        <v>4197</v>
      </c>
      <c r="D131" s="19">
        <v>8797</v>
      </c>
      <c r="E131" s="61" t="s">
        <v>4199</v>
      </c>
      <c r="F131" s="21" t="s">
        <v>4052</v>
      </c>
      <c r="G131" s="22"/>
      <c r="H131" s="23"/>
      <c r="I131" s="24"/>
      <c r="J131" s="38">
        <f>((SUMIF(F133:F136,"MO",J133:J136)*(1+$G$3)+(SUM(J133:J136)-SUMIF(F133:F136,"MO",J133:J136)))*(1+$H$3))</f>
        <v>183.66531499999999</v>
      </c>
    </row>
    <row r="132" spans="1:12">
      <c r="A132" s="47"/>
      <c r="B132" s="53" t="s">
        <v>0</v>
      </c>
      <c r="C132" s="25" t="s">
        <v>5</v>
      </c>
      <c r="D132" s="25" t="s">
        <v>6</v>
      </c>
      <c r="E132" s="25" t="s">
        <v>4050</v>
      </c>
      <c r="F132" s="25" t="s">
        <v>0</v>
      </c>
      <c r="G132" s="26" t="s">
        <v>1</v>
      </c>
      <c r="H132" s="26" t="s">
        <v>2</v>
      </c>
      <c r="I132" s="26" t="s">
        <v>3</v>
      </c>
      <c r="J132" s="25" t="s">
        <v>4</v>
      </c>
    </row>
    <row r="133" spans="1:12" ht="30">
      <c r="A133" s="43"/>
      <c r="B133" s="19" t="s">
        <v>4184</v>
      </c>
      <c r="C133" s="51" t="s">
        <v>4083</v>
      </c>
      <c r="D133" s="28">
        <v>88267</v>
      </c>
      <c r="E133" s="20" t="str">
        <f>IF(B133="I",IF(C133="LABOR",VLOOKUP(D133,'LABOR-INSUMOS'!A:F,2,FALSE),IF(C133="SINAPI",VLOOKUP(D133,'SINAPI-INSUMOS'!A:E,2,FALSE),IF(C133="COTAÇÃO",VLOOKUP(D133,#REF!,2,FALSE)))),IF(C133="LABOR",VLOOKUP(D133,'LABOR-SERVIÇOS'!A:F,5,FALSE),IF(C133="SINAPI",VLOOKUP(D133,'SINAPI-SERVIÇOS'!A:E,2,FALSE),"outro")))</f>
        <v xml:space="preserve">ENCANADOR OU BOMBEIRO HIDRÁULICO COM ENCARGOS COMPLEMENTARES </v>
      </c>
      <c r="F133" s="51" t="s">
        <v>20</v>
      </c>
      <c r="G133" s="28" t="str">
        <f>IF(B133="I",IF(C133="LABOR",VLOOKUP(D133,'LABOR-INSUMOS'!A:F,3,FALSE),IF(C133="SINAPI",VLOOKUP(D133,'SINAPI-INSUMOS'!A:E,3,FALSE),IF(C133="COTAÇÃO",VLOOKUP(D133,#REF!,3,FALSE)))),IF(C133="LABOR",VLOOKUP(D133,'LABOR-SERVIÇOS'!A:F,6,FALSE),IF(C133="SINAPI",VLOOKUP(D133,'SINAPI-SERVIÇOS'!A:E,3,FALSE),"outro")))</f>
        <v>H</v>
      </c>
      <c r="H133" s="29">
        <v>0.54</v>
      </c>
      <c r="I133" s="30">
        <f>IF(B133="I",IF(F133="MO",IF(C133="LABOR",ROUND(VLOOKUP(D133,'LABOR-INSUMOS'!A:F,4,FALSE)/(1+'LABOR-INSUMOS'!$E$1),2),IF(C133="SINAPI",ROUND(VLOOKUP(D133,'SINAPI-INSUMOS'!A:E,5,FALSE)/(1+'SINAPI-INSUMOS'!$E$1),2),"outro")),IF(C133="LABOR",VLOOKUP(D133,'LABOR-INSUMOS'!A:F,4,FALSE),IF(C133="SINAPI",VLOOKUP(D133,'SINAPI-INSUMOS'!A:E,5,FALSE),IF(C133="COTAÇÃO",VLOOKUP(D133,#REF!,14,FALSE))))),IF(C133="SINAPI",IF(F133="MO",ROUND(VLOOKUP(D133,'SINAPI-SERVIÇOS'!A:D,4,FALSE)/(1+'SINAPI-SERVIÇOS'!$E$1),2),VLOOKUP(D133,'SINAPI-SERVIÇOS'!A:D,4,FALSE)),"outro"))</f>
        <v>7.21</v>
      </c>
      <c r="J133" s="30">
        <f>ROUND(H133*I133,2)</f>
        <v>3.89</v>
      </c>
    </row>
    <row r="134" spans="1:12">
      <c r="A134" s="43"/>
      <c r="B134" s="19" t="s">
        <v>4184</v>
      </c>
      <c r="C134" s="51" t="s">
        <v>4083</v>
      </c>
      <c r="D134" s="28">
        <v>88316</v>
      </c>
      <c r="E134" s="27" t="str">
        <f>IF(B134="I",IF(C134="LABOR",VLOOKUP(D134,'LABOR-INSUMOS'!A:F,2,FALSE),IF(C134="SINAPI",VLOOKUP(D134,'SINAPI-INSUMOS'!A:E,2,FALSE),IF(C134="COTAÇÃO",VLOOKUP(D134,#REF!,2,FALSE)))),IF(C134="LABOR",VLOOKUP(D134,'LABOR-SERVIÇOS'!A:F,5,FALSE),IF(C134="SINAPI",VLOOKUP(D134,'SINAPI-SERVIÇOS'!A:E,2,FALSE),"outro")))</f>
        <v xml:space="preserve">SERVENTE COM ENCARGOS COMPLEMENTARES </v>
      </c>
      <c r="F134" s="51" t="s">
        <v>20</v>
      </c>
      <c r="G134" s="28" t="str">
        <f>IF(B134="I",IF(C134="LABOR",VLOOKUP(D134,'LABOR-INSUMOS'!A:F,3,FALSE),IF(C134="SINAPI",VLOOKUP(D134,'SINAPI-INSUMOS'!A:E,3,FALSE),IF(C134="COTAÇÃO",VLOOKUP(D134,#REF!,3,FALSE)))),IF(C134="LABOR",VLOOKUP(D134,'LABOR-SERVIÇOS'!A:F,6,FALSE),IF(C134="SINAPI",VLOOKUP(D134,'SINAPI-SERVIÇOS'!A:E,3,FALSE),"outro")))</f>
        <v>H</v>
      </c>
      <c r="H134" s="29">
        <v>0.54</v>
      </c>
      <c r="I134" s="30">
        <f>IF(B134="I",IF(F134="MO",IF(C134="LABOR",ROUND(VLOOKUP(D134,'LABOR-INSUMOS'!A:F,4,FALSE)/(1+'LABOR-INSUMOS'!$E$1),2),IF(C134="SINAPI",ROUND(VLOOKUP(D134,'SINAPI-INSUMOS'!A:E,5,FALSE)/(1+'SINAPI-INSUMOS'!$E$1),2),"outro")),IF(C134="LABOR",VLOOKUP(D134,'LABOR-INSUMOS'!A:F,4,FALSE),IF(C134="SINAPI",VLOOKUP(D134,'SINAPI-INSUMOS'!A:E,5,FALSE),IF(C134="COTAÇÃO",VLOOKUP(D134,#REF!,14,FALSE))))),IF(C134="SINAPI",IF(F134="MO",ROUND(VLOOKUP(D134,'SINAPI-SERVIÇOS'!A:D,4,FALSE)/(1+'SINAPI-SERVIÇOS'!$E$1),2),VLOOKUP(D134,'SINAPI-SERVIÇOS'!A:D,4,FALSE)),"outro"))</f>
        <v>5.85</v>
      </c>
      <c r="J134" s="30">
        <f>ROUND(H134*I134,2)</f>
        <v>3.16</v>
      </c>
    </row>
    <row r="135" spans="1:12">
      <c r="A135" s="43"/>
      <c r="B135" s="19" t="s">
        <v>4185</v>
      </c>
      <c r="C135" s="51" t="s">
        <v>4083</v>
      </c>
      <c r="D135" s="28">
        <v>3146</v>
      </c>
      <c r="E135" s="20" t="str">
        <f>IF(B135="I",IF(C135="LABOR",VLOOKUP(D135,'LABOR-INSUMOS'!A:F,2,FALSE),IF(C135="SINAPI",VLOOKUP(D135,'SINAPI-INSUMOS'!A:E,2,FALSE),IF(C135="COTAÇÃO",VLOOKUP(D135,#REF!,2,FALSE)))),IF(C135="LABOR",VLOOKUP(D135,'LABOR-SERVIÇOS'!A:F,5,FALSE),IF(C135="SINAPI",VLOOKUP(D135,'SINAPI-SERVIÇOS'!A:E,2,FALSE),"outro")))</f>
        <v>FITA VEDA ROSCA EM ROLOS DE 18 MM X 10 M (L X C)</v>
      </c>
      <c r="F135" s="51" t="s">
        <v>53</v>
      </c>
      <c r="G135" s="28" t="str">
        <f>IF(B135="I",IF(C135="LABOR",VLOOKUP(D135,'LABOR-INSUMOS'!A:F,3,FALSE),IF(C135="SINAPI",VLOOKUP(D135,'SINAPI-INSUMOS'!A:E,3,FALSE),IF(C135="COTAÇÃO",VLOOKUP(D135,#REF!,3,FALSE)))),IF(C135="LABOR",VLOOKUP(D135,'LABOR-SERVIÇOS'!A:F,6,FALSE),IF(C135="SINAPI",VLOOKUP(D135,'SINAPI-SERVIÇOS'!A:E,3,FALSE),"outro")))</f>
        <v>UN</v>
      </c>
      <c r="H135" s="80">
        <f>0.94/10</f>
        <v>9.4E-2</v>
      </c>
      <c r="I135" s="30">
        <f>IF(B135="I",IF(F135="MO",IF(C135="LABOR",ROUND(VLOOKUP(D135,'LABOR-INSUMOS'!A:F,4,FALSE)/(1+'LABOR-INSUMOS'!$E$1),2),IF(C135="SINAPI",ROUND(VLOOKUP(D135,'SINAPI-INSUMOS'!A:E,5,FALSE)/(1+'SINAPI-INSUMOS'!$E$1),2),"outro")),IF(C135="LABOR",VLOOKUP(D135,'LABOR-INSUMOS'!A:F,4,FALSE),IF(C135="SINAPI",VLOOKUP(D135,'SINAPI-INSUMOS'!A:E,5,FALSE),IF(C135="COTAÇÃO",VLOOKUP(D135,#REF!,14,FALSE))))),IF(C135="SINAPI",IF(F135="MO",ROUND(VLOOKUP(D135,'SINAPI-SERVIÇOS'!A:D,4,FALSE)/(1+'SINAPI-SERVIÇOS'!$E$1),2),VLOOKUP(D135,'SINAPI-SERVIÇOS'!A:D,4,FALSE)),"outro"))</f>
        <v>2.5</v>
      </c>
      <c r="J135" s="30">
        <f>ROUND(H135*I135,2)</f>
        <v>0.24</v>
      </c>
    </row>
    <row r="136" spans="1:12" ht="30.75" customHeight="1">
      <c r="A136" s="43"/>
      <c r="B136" s="62" t="s">
        <v>4185</v>
      </c>
      <c r="C136" s="56" t="s">
        <v>4073</v>
      </c>
      <c r="D136" s="57">
        <v>7691</v>
      </c>
      <c r="E136" s="63" t="e">
        <f>IF(B136="I",IF(C136="LABOR",VLOOKUP(D136,'LABOR-INSUMOS'!A:F,2,FALSE),IF(C136="SINAPI",VLOOKUP(D136,'SINAPI-INSUMOS'!A:E,2,FALSE),IF(C136="COTAÇÃO",VLOOKUP(D136,#REF!,2,FALSE)))),IF(C136="LABOR",VLOOKUP(D136,'LABOR-SERVIÇOS'!A:F,5,FALSE),IF(C136="SINAPI",VLOOKUP(D136,'SINAPI-SERVIÇOS'!A:E,2,FALSE),"outro")))</f>
        <v>#REF!</v>
      </c>
      <c r="F136" s="56" t="s">
        <v>53</v>
      </c>
      <c r="G136" s="57" t="e">
        <f>IF(B136="I",IF(C136="LABOR",VLOOKUP(D136,'LABOR-INSUMOS'!A:F,3,FALSE),IF(C136="SINAPI",VLOOKUP(D136,'SINAPI-INSUMOS'!A:E,3,FALSE),IF(C136="COTAÇÃO",VLOOKUP(D136,#REF!,3,FALSE)))),IF(C136="LABOR",VLOOKUP(D136,'LABOR-SERVIÇOS'!A:F,6,FALSE),IF(C136="SINAPI",VLOOKUP(D136,'SINAPI-SERVIÇOS'!A:E,3,FALSE),"outro")))</f>
        <v>#REF!</v>
      </c>
      <c r="H136" s="59">
        <v>1</v>
      </c>
      <c r="I136" s="60">
        <v>170</v>
      </c>
      <c r="J136" s="60">
        <f>ROUND(H136*I136,2)</f>
        <v>170</v>
      </c>
      <c r="L136" s="6" t="s">
        <v>4198</v>
      </c>
    </row>
    <row r="137" spans="1:12">
      <c r="A137" s="44"/>
      <c r="B137" s="45"/>
      <c r="C137" s="10"/>
      <c r="D137" s="10"/>
      <c r="E137" s="11"/>
      <c r="F137" s="10"/>
      <c r="G137" s="11"/>
      <c r="H137" s="11"/>
      <c r="I137" s="11"/>
      <c r="J137" s="12"/>
    </row>
    <row r="138" spans="1:12" ht="25.5">
      <c r="A138" s="799" t="s">
        <v>7</v>
      </c>
      <c r="B138" s="799"/>
      <c r="C138" s="799" t="s">
        <v>8</v>
      </c>
      <c r="D138" s="799"/>
      <c r="E138" s="78" t="s">
        <v>9</v>
      </c>
      <c r="F138" s="79" t="s">
        <v>1</v>
      </c>
      <c r="G138" s="15"/>
      <c r="H138" s="16"/>
      <c r="I138" s="17"/>
      <c r="J138" s="18" t="s">
        <v>4071</v>
      </c>
    </row>
    <row r="139" spans="1:12" s="1" customFormat="1" ht="30">
      <c r="A139" s="42" t="str">
        <f>CONCATENATE($M$1,"-")</f>
        <v>INC-</v>
      </c>
      <c r="B139" s="46">
        <f>COUNTIF(B$1:B138,"&gt;0")+1</f>
        <v>13</v>
      </c>
      <c r="C139" s="19" t="s">
        <v>4197</v>
      </c>
      <c r="D139" s="19">
        <v>8437</v>
      </c>
      <c r="E139" s="61" t="s">
        <v>4200</v>
      </c>
      <c r="F139" s="21" t="s">
        <v>4052</v>
      </c>
      <c r="G139" s="22"/>
      <c r="H139" s="23"/>
      <c r="I139" s="24"/>
      <c r="J139" s="38">
        <f>((SUMIF(F141:F144,"MO",J141:J144)*(1+$G$3)+(SUM(J141:J144)-SUMIF(F141:F144,"MO",J141:J144)))*(1+$H$3))</f>
        <v>38.565314999999998</v>
      </c>
    </row>
    <row r="140" spans="1:12">
      <c r="A140" s="47"/>
      <c r="B140" s="53" t="s">
        <v>0</v>
      </c>
      <c r="C140" s="25" t="s">
        <v>5</v>
      </c>
      <c r="D140" s="25" t="s">
        <v>6</v>
      </c>
      <c r="E140" s="25" t="s">
        <v>4050</v>
      </c>
      <c r="F140" s="25" t="s">
        <v>0</v>
      </c>
      <c r="G140" s="26" t="s">
        <v>1</v>
      </c>
      <c r="H140" s="26" t="s">
        <v>2</v>
      </c>
      <c r="I140" s="26" t="s">
        <v>3</v>
      </c>
      <c r="J140" s="25" t="s">
        <v>4</v>
      </c>
    </row>
    <row r="141" spans="1:12" ht="30">
      <c r="A141" s="43"/>
      <c r="B141" s="19" t="s">
        <v>4184</v>
      </c>
      <c r="C141" s="51" t="s">
        <v>4083</v>
      </c>
      <c r="D141" s="28">
        <v>88267</v>
      </c>
      <c r="E141" s="20" t="str">
        <f>IF(B141="I",IF(C141="LABOR",VLOOKUP(D141,'LABOR-INSUMOS'!A:F,2,FALSE),IF(C141="SINAPI",VLOOKUP(D141,'SINAPI-INSUMOS'!A:E,2,FALSE),IF(C141="COTAÇÃO",VLOOKUP(D141,#REF!,2,FALSE)))),IF(C141="LABOR",VLOOKUP(D141,'LABOR-SERVIÇOS'!A:F,5,FALSE),IF(C141="SINAPI",VLOOKUP(D141,'SINAPI-SERVIÇOS'!A:E,2,FALSE),"outro")))</f>
        <v xml:space="preserve">ENCANADOR OU BOMBEIRO HIDRÁULICO COM ENCARGOS COMPLEMENTARES </v>
      </c>
      <c r="F141" s="51" t="s">
        <v>20</v>
      </c>
      <c r="G141" s="28" t="str">
        <f>IF(B141="I",IF(C141="LABOR",VLOOKUP(D141,'LABOR-INSUMOS'!A:F,3,FALSE),IF(C141="SINAPI",VLOOKUP(D141,'SINAPI-INSUMOS'!A:E,3,FALSE),IF(C141="COTAÇÃO",VLOOKUP(D141,#REF!,3,FALSE)))),IF(C141="LABOR",VLOOKUP(D141,'LABOR-SERVIÇOS'!A:F,6,FALSE),IF(C141="SINAPI",VLOOKUP(D141,'SINAPI-SERVIÇOS'!A:E,3,FALSE),"outro")))</f>
        <v>H</v>
      </c>
      <c r="H141" s="29">
        <v>0.54</v>
      </c>
      <c r="I141" s="30">
        <f>IF(B141="I",IF(F141="MO",IF(C141="LABOR",ROUND(VLOOKUP(D141,'LABOR-INSUMOS'!A:F,4,FALSE)/(1+'LABOR-INSUMOS'!$E$1),2),IF(C141="SINAPI",ROUND(VLOOKUP(D141,'SINAPI-INSUMOS'!A:E,5,FALSE)/(1+'SINAPI-INSUMOS'!$E$1),2),"outro")),IF(C141="LABOR",VLOOKUP(D141,'LABOR-INSUMOS'!A:F,4,FALSE),IF(C141="SINAPI",VLOOKUP(D141,'SINAPI-INSUMOS'!A:E,5,FALSE),IF(C141="COTAÇÃO",VLOOKUP(D141,#REF!,14,FALSE))))),IF(C141="SINAPI",IF(F141="MO",ROUND(VLOOKUP(D141,'SINAPI-SERVIÇOS'!A:D,4,FALSE)/(1+'SINAPI-SERVIÇOS'!$E$1),2),VLOOKUP(D141,'SINAPI-SERVIÇOS'!A:D,4,FALSE)),"outro"))</f>
        <v>7.21</v>
      </c>
      <c r="J141" s="30">
        <f>ROUND(H141*I141,2)</f>
        <v>3.89</v>
      </c>
    </row>
    <row r="142" spans="1:12">
      <c r="A142" s="43"/>
      <c r="B142" s="19" t="s">
        <v>4184</v>
      </c>
      <c r="C142" s="51" t="s">
        <v>4083</v>
      </c>
      <c r="D142" s="28">
        <v>88316</v>
      </c>
      <c r="E142" s="27" t="str">
        <f>IF(B142="I",IF(C142="LABOR",VLOOKUP(D142,'LABOR-INSUMOS'!A:F,2,FALSE),IF(C142="SINAPI",VLOOKUP(D142,'SINAPI-INSUMOS'!A:E,2,FALSE),IF(C142="COTAÇÃO",VLOOKUP(D142,#REF!,2,FALSE)))),IF(C142="LABOR",VLOOKUP(D142,'LABOR-SERVIÇOS'!A:F,5,FALSE),IF(C142="SINAPI",VLOOKUP(D142,'SINAPI-SERVIÇOS'!A:E,2,FALSE),"outro")))</f>
        <v xml:space="preserve">SERVENTE COM ENCARGOS COMPLEMENTARES </v>
      </c>
      <c r="F142" s="51" t="s">
        <v>20</v>
      </c>
      <c r="G142" s="28" t="str">
        <f>IF(B142="I",IF(C142="LABOR",VLOOKUP(D142,'LABOR-INSUMOS'!A:F,3,FALSE),IF(C142="SINAPI",VLOOKUP(D142,'SINAPI-INSUMOS'!A:E,3,FALSE),IF(C142="COTAÇÃO",VLOOKUP(D142,#REF!,3,FALSE)))),IF(C142="LABOR",VLOOKUP(D142,'LABOR-SERVIÇOS'!A:F,6,FALSE),IF(C142="SINAPI",VLOOKUP(D142,'SINAPI-SERVIÇOS'!A:E,3,FALSE),"outro")))</f>
        <v>H</v>
      </c>
      <c r="H142" s="29">
        <v>0.54</v>
      </c>
      <c r="I142" s="30">
        <f>IF(B142="I",IF(F142="MO",IF(C142="LABOR",ROUND(VLOOKUP(D142,'LABOR-INSUMOS'!A:F,4,FALSE)/(1+'LABOR-INSUMOS'!$E$1),2),IF(C142="SINAPI",ROUND(VLOOKUP(D142,'SINAPI-INSUMOS'!A:E,5,FALSE)/(1+'SINAPI-INSUMOS'!$E$1),2),"outro")),IF(C142="LABOR",VLOOKUP(D142,'LABOR-INSUMOS'!A:F,4,FALSE),IF(C142="SINAPI",VLOOKUP(D142,'SINAPI-INSUMOS'!A:E,5,FALSE),IF(C142="COTAÇÃO",VLOOKUP(D142,#REF!,14,FALSE))))),IF(C142="SINAPI",IF(F142="MO",ROUND(VLOOKUP(D142,'SINAPI-SERVIÇOS'!A:D,4,FALSE)/(1+'SINAPI-SERVIÇOS'!$E$1),2),VLOOKUP(D142,'SINAPI-SERVIÇOS'!A:D,4,FALSE)),"outro"))</f>
        <v>5.85</v>
      </c>
      <c r="J142" s="30">
        <f>ROUND(H142*I142,2)</f>
        <v>3.16</v>
      </c>
    </row>
    <row r="143" spans="1:12">
      <c r="A143" s="43"/>
      <c r="B143" s="19" t="s">
        <v>4185</v>
      </c>
      <c r="C143" s="51" t="s">
        <v>4083</v>
      </c>
      <c r="D143" s="28">
        <v>3146</v>
      </c>
      <c r="E143" s="20" t="str">
        <f>IF(B143="I",IF(C143="LABOR",VLOOKUP(D143,'LABOR-INSUMOS'!A:F,2,FALSE),IF(C143="SINAPI",VLOOKUP(D143,'SINAPI-INSUMOS'!A:E,2,FALSE),IF(C143="COTAÇÃO",VLOOKUP(D143,#REF!,2,FALSE)))),IF(C143="LABOR",VLOOKUP(D143,'LABOR-SERVIÇOS'!A:F,5,FALSE),IF(C143="SINAPI",VLOOKUP(D143,'SINAPI-SERVIÇOS'!A:E,2,FALSE),"outro")))</f>
        <v>FITA VEDA ROSCA EM ROLOS DE 18 MM X 10 M (L X C)</v>
      </c>
      <c r="F143" s="51" t="s">
        <v>53</v>
      </c>
      <c r="G143" s="28" t="str">
        <f>IF(B143="I",IF(C143="LABOR",VLOOKUP(D143,'LABOR-INSUMOS'!A:F,3,FALSE),IF(C143="SINAPI",VLOOKUP(D143,'SINAPI-INSUMOS'!A:E,3,FALSE),IF(C143="COTAÇÃO",VLOOKUP(D143,#REF!,3,FALSE)))),IF(C143="LABOR",VLOOKUP(D143,'LABOR-SERVIÇOS'!A:F,6,FALSE),IF(C143="SINAPI",VLOOKUP(D143,'SINAPI-SERVIÇOS'!A:E,3,FALSE),"outro")))</f>
        <v>UN</v>
      </c>
      <c r="H143" s="80">
        <f>0.56/10</f>
        <v>5.6000000000000008E-2</v>
      </c>
      <c r="I143" s="30">
        <f>IF(B143="I",IF(F143="MO",IF(C143="LABOR",ROUND(VLOOKUP(D143,'LABOR-INSUMOS'!A:F,4,FALSE)/(1+'LABOR-INSUMOS'!$E$1),2),IF(C143="SINAPI",ROUND(VLOOKUP(D143,'SINAPI-INSUMOS'!A:E,5,FALSE)/(1+'SINAPI-INSUMOS'!$E$1),2),"outro")),IF(C143="LABOR",VLOOKUP(D143,'LABOR-INSUMOS'!A:F,4,FALSE),IF(C143="SINAPI",VLOOKUP(D143,'SINAPI-INSUMOS'!A:E,5,FALSE),IF(C143="COTAÇÃO",VLOOKUP(D143,#REF!,14,FALSE))))),IF(C143="SINAPI",IF(F143="MO",ROUND(VLOOKUP(D143,'SINAPI-SERVIÇOS'!A:D,4,FALSE)/(1+'SINAPI-SERVIÇOS'!$E$1),2),VLOOKUP(D143,'SINAPI-SERVIÇOS'!A:D,4,FALSE)),"outro"))</f>
        <v>2.5</v>
      </c>
      <c r="J143" s="30">
        <f>ROUND(H143*I143,2)</f>
        <v>0.14000000000000001</v>
      </c>
    </row>
    <row r="144" spans="1:12" ht="30.75" customHeight="1">
      <c r="A144" s="43"/>
      <c r="B144" s="62" t="s">
        <v>4185</v>
      </c>
      <c r="C144" s="56" t="s">
        <v>4073</v>
      </c>
      <c r="D144" s="57">
        <v>7691</v>
      </c>
      <c r="E144" s="63" t="e">
        <f>IF(B144="I",IF(C144="LABOR",VLOOKUP(D144,'LABOR-INSUMOS'!A:F,2,FALSE),IF(C144="SINAPI",VLOOKUP(D144,'SINAPI-INSUMOS'!A:E,2,FALSE),IF(C144="COTAÇÃO",VLOOKUP(D144,#REF!,2,FALSE)))),IF(C144="LABOR",VLOOKUP(D144,'LABOR-SERVIÇOS'!A:F,5,FALSE),IF(C144="SINAPI",VLOOKUP(D144,'SINAPI-SERVIÇOS'!A:E,2,FALSE),"outro")))</f>
        <v>#REF!</v>
      </c>
      <c r="F144" s="56" t="s">
        <v>53</v>
      </c>
      <c r="G144" s="57" t="e">
        <f>IF(B144="I",IF(C144="LABOR",VLOOKUP(D144,'LABOR-INSUMOS'!A:F,3,FALSE),IF(C144="SINAPI",VLOOKUP(D144,'SINAPI-INSUMOS'!A:E,3,FALSE),IF(C144="COTAÇÃO",VLOOKUP(D144,#REF!,3,FALSE)))),IF(C144="LABOR",VLOOKUP(D144,'LABOR-SERVIÇOS'!A:F,6,FALSE),IF(C144="SINAPI",VLOOKUP(D144,'SINAPI-SERVIÇOS'!A:E,3,FALSE),"outro")))</f>
        <v>#REF!</v>
      </c>
      <c r="H144" s="59">
        <v>1</v>
      </c>
      <c r="I144" s="60">
        <v>25</v>
      </c>
      <c r="J144" s="60">
        <f>ROUND(H144*I144,2)</f>
        <v>25</v>
      </c>
      <c r="L144" s="6" t="s">
        <v>4201</v>
      </c>
    </row>
    <row r="145" spans="1:12">
      <c r="A145" s="44"/>
      <c r="B145" s="45"/>
      <c r="C145" s="10"/>
      <c r="D145" s="10"/>
      <c r="E145" s="11"/>
      <c r="F145" s="10"/>
      <c r="G145" s="11"/>
      <c r="H145" s="11"/>
      <c r="I145" s="11"/>
      <c r="J145" s="12"/>
    </row>
    <row r="146" spans="1:12" ht="25.5">
      <c r="A146" s="799" t="s">
        <v>7</v>
      </c>
      <c r="B146" s="799"/>
      <c r="C146" s="799" t="s">
        <v>8</v>
      </c>
      <c r="D146" s="799"/>
      <c r="E146" s="78" t="s">
        <v>9</v>
      </c>
      <c r="F146" s="79" t="s">
        <v>1</v>
      </c>
      <c r="G146" s="15"/>
      <c r="H146" s="16"/>
      <c r="I146" s="17"/>
      <c r="J146" s="18" t="s">
        <v>4071</v>
      </c>
    </row>
    <row r="147" spans="1:12" s="1" customFormat="1" ht="30">
      <c r="A147" s="42" t="str">
        <f>CONCATENATE($M$1,"-")</f>
        <v>INC-</v>
      </c>
      <c r="B147" s="46">
        <f>COUNTIF(B$1:B146,"&gt;0")+1</f>
        <v>14</v>
      </c>
      <c r="C147" s="19" t="s">
        <v>4197</v>
      </c>
      <c r="D147" s="19">
        <v>8797</v>
      </c>
      <c r="E147" s="61" t="s">
        <v>4202</v>
      </c>
      <c r="F147" s="21" t="s">
        <v>4052</v>
      </c>
      <c r="G147" s="22"/>
      <c r="H147" s="23"/>
      <c r="I147" s="24"/>
      <c r="J147" s="38">
        <f>((SUMIF(F149:F152,"MO",J149:J152)*(1+$G$3)+(SUM(J149:J152)-SUMIF(F149:F152,"MO",J149:J152)))*(1+$H$3))</f>
        <v>278.66531500000002</v>
      </c>
    </row>
    <row r="148" spans="1:12">
      <c r="A148" s="47"/>
      <c r="B148" s="53" t="s">
        <v>0</v>
      </c>
      <c r="C148" s="25" t="s">
        <v>5</v>
      </c>
      <c r="D148" s="25" t="s">
        <v>6</v>
      </c>
      <c r="E148" s="25" t="s">
        <v>4050</v>
      </c>
      <c r="F148" s="25" t="s">
        <v>0</v>
      </c>
      <c r="G148" s="26" t="s">
        <v>1</v>
      </c>
      <c r="H148" s="26" t="s">
        <v>2</v>
      </c>
      <c r="I148" s="26" t="s">
        <v>3</v>
      </c>
      <c r="J148" s="25" t="s">
        <v>4</v>
      </c>
    </row>
    <row r="149" spans="1:12" ht="30">
      <c r="A149" s="43"/>
      <c r="B149" s="19" t="s">
        <v>4184</v>
      </c>
      <c r="C149" s="51" t="s">
        <v>4083</v>
      </c>
      <c r="D149" s="28">
        <v>88267</v>
      </c>
      <c r="E149" s="20" t="str">
        <f>IF(B149="I",IF(C149="LABOR",VLOOKUP(D149,'LABOR-INSUMOS'!A:F,2,FALSE),IF(C149="SINAPI",VLOOKUP(D149,'SINAPI-INSUMOS'!A:E,2,FALSE),IF(C149="COTAÇÃO",VLOOKUP(D149,#REF!,2,FALSE)))),IF(C149="LABOR",VLOOKUP(D149,'LABOR-SERVIÇOS'!A:F,5,FALSE),IF(C149="SINAPI",VLOOKUP(D149,'SINAPI-SERVIÇOS'!A:E,2,FALSE),"outro")))</f>
        <v xml:space="preserve">ENCANADOR OU BOMBEIRO HIDRÁULICO COM ENCARGOS COMPLEMENTARES </v>
      </c>
      <c r="F149" s="51" t="s">
        <v>20</v>
      </c>
      <c r="G149" s="28" t="str">
        <f>IF(B149="I",IF(C149="LABOR",VLOOKUP(D149,'LABOR-INSUMOS'!A:F,3,FALSE),IF(C149="SINAPI",VLOOKUP(D149,'SINAPI-INSUMOS'!A:E,3,FALSE),IF(C149="COTAÇÃO",VLOOKUP(D149,#REF!,3,FALSE)))),IF(C149="LABOR",VLOOKUP(D149,'LABOR-SERVIÇOS'!A:F,6,FALSE),IF(C149="SINAPI",VLOOKUP(D149,'SINAPI-SERVIÇOS'!A:E,3,FALSE),"outro")))</f>
        <v>H</v>
      </c>
      <c r="H149" s="29">
        <v>0.54</v>
      </c>
      <c r="I149" s="30">
        <f>IF(B149="I",IF(F149="MO",IF(C149="LABOR",ROUND(VLOOKUP(D149,'LABOR-INSUMOS'!A:F,4,FALSE)/(1+'LABOR-INSUMOS'!$E$1),2),IF(C149="SINAPI",ROUND(VLOOKUP(D149,'SINAPI-INSUMOS'!A:E,5,FALSE)/(1+'SINAPI-INSUMOS'!$E$1),2),"outro")),IF(C149="LABOR",VLOOKUP(D149,'LABOR-INSUMOS'!A:F,4,FALSE),IF(C149="SINAPI",VLOOKUP(D149,'SINAPI-INSUMOS'!A:E,5,FALSE),IF(C149="COTAÇÃO",VLOOKUP(D149,#REF!,14,FALSE))))),IF(C149="SINAPI",IF(F149="MO",ROUND(VLOOKUP(D149,'SINAPI-SERVIÇOS'!A:D,4,FALSE)/(1+'SINAPI-SERVIÇOS'!$E$1),2),VLOOKUP(D149,'SINAPI-SERVIÇOS'!A:D,4,FALSE)),"outro"))</f>
        <v>7.21</v>
      </c>
      <c r="J149" s="30">
        <f>ROUND(H149*I149,2)</f>
        <v>3.89</v>
      </c>
    </row>
    <row r="150" spans="1:12">
      <c r="A150" s="43"/>
      <c r="B150" s="19" t="s">
        <v>4184</v>
      </c>
      <c r="C150" s="51" t="s">
        <v>4083</v>
      </c>
      <c r="D150" s="28">
        <v>88316</v>
      </c>
      <c r="E150" s="27" t="str">
        <f>IF(B150="I",IF(C150="LABOR",VLOOKUP(D150,'LABOR-INSUMOS'!A:F,2,FALSE),IF(C150="SINAPI",VLOOKUP(D150,'SINAPI-INSUMOS'!A:E,2,FALSE),IF(C150="COTAÇÃO",VLOOKUP(D150,#REF!,2,FALSE)))),IF(C150="LABOR",VLOOKUP(D150,'LABOR-SERVIÇOS'!A:F,5,FALSE),IF(C150="SINAPI",VLOOKUP(D150,'SINAPI-SERVIÇOS'!A:E,2,FALSE),"outro")))</f>
        <v xml:space="preserve">SERVENTE COM ENCARGOS COMPLEMENTARES </v>
      </c>
      <c r="F150" s="51" t="s">
        <v>20</v>
      </c>
      <c r="G150" s="28" t="str">
        <f>IF(B150="I",IF(C150="LABOR",VLOOKUP(D150,'LABOR-INSUMOS'!A:F,3,FALSE),IF(C150="SINAPI",VLOOKUP(D150,'SINAPI-INSUMOS'!A:E,3,FALSE),IF(C150="COTAÇÃO",VLOOKUP(D150,#REF!,3,FALSE)))),IF(C150="LABOR",VLOOKUP(D150,'LABOR-SERVIÇOS'!A:F,6,FALSE),IF(C150="SINAPI",VLOOKUP(D150,'SINAPI-SERVIÇOS'!A:E,3,FALSE),"outro")))</f>
        <v>H</v>
      </c>
      <c r="H150" s="29">
        <v>0.54</v>
      </c>
      <c r="I150" s="30">
        <f>IF(B150="I",IF(F150="MO",IF(C150="LABOR",ROUND(VLOOKUP(D150,'LABOR-INSUMOS'!A:F,4,FALSE)/(1+'LABOR-INSUMOS'!$E$1),2),IF(C150="SINAPI",ROUND(VLOOKUP(D150,'SINAPI-INSUMOS'!A:E,5,FALSE)/(1+'SINAPI-INSUMOS'!$E$1),2),"outro")),IF(C150="LABOR",VLOOKUP(D150,'LABOR-INSUMOS'!A:F,4,FALSE),IF(C150="SINAPI",VLOOKUP(D150,'SINAPI-INSUMOS'!A:E,5,FALSE),IF(C150="COTAÇÃO",VLOOKUP(D150,#REF!,14,FALSE))))),IF(C150="SINAPI",IF(F150="MO",ROUND(VLOOKUP(D150,'SINAPI-SERVIÇOS'!A:D,4,FALSE)/(1+'SINAPI-SERVIÇOS'!$E$1),2),VLOOKUP(D150,'SINAPI-SERVIÇOS'!A:D,4,FALSE)),"outro"))</f>
        <v>5.85</v>
      </c>
      <c r="J150" s="30">
        <f>ROUND(H150*I150,2)</f>
        <v>3.16</v>
      </c>
    </row>
    <row r="151" spans="1:12">
      <c r="A151" s="43"/>
      <c r="B151" s="19" t="s">
        <v>4185</v>
      </c>
      <c r="C151" s="51" t="s">
        <v>4083</v>
      </c>
      <c r="D151" s="28">
        <v>3146</v>
      </c>
      <c r="E151" s="20" t="str">
        <f>IF(B151="I",IF(C151="LABOR",VLOOKUP(D151,'LABOR-INSUMOS'!A:F,2,FALSE),IF(C151="SINAPI",VLOOKUP(D151,'SINAPI-INSUMOS'!A:E,2,FALSE),IF(C151="COTAÇÃO",VLOOKUP(D151,#REF!,2,FALSE)))),IF(C151="LABOR",VLOOKUP(D151,'LABOR-SERVIÇOS'!A:F,5,FALSE),IF(C151="SINAPI",VLOOKUP(D151,'SINAPI-SERVIÇOS'!A:E,2,FALSE),"outro")))</f>
        <v>FITA VEDA ROSCA EM ROLOS DE 18 MM X 10 M (L X C)</v>
      </c>
      <c r="F151" s="51" t="s">
        <v>53</v>
      </c>
      <c r="G151" s="28" t="str">
        <f>IF(B151="I",IF(C151="LABOR",VLOOKUP(D151,'LABOR-INSUMOS'!A:F,3,FALSE),IF(C151="SINAPI",VLOOKUP(D151,'SINAPI-INSUMOS'!A:E,3,FALSE),IF(C151="COTAÇÃO",VLOOKUP(D151,#REF!,3,FALSE)))),IF(C151="LABOR",VLOOKUP(D151,'LABOR-SERVIÇOS'!A:F,6,FALSE),IF(C151="SINAPI",VLOOKUP(D151,'SINAPI-SERVIÇOS'!A:E,3,FALSE),"outro")))</f>
        <v>UN</v>
      </c>
      <c r="H151" s="80">
        <f>0.94/10</f>
        <v>9.4E-2</v>
      </c>
      <c r="I151" s="30">
        <f>IF(B151="I",IF(F151="MO",IF(C151="LABOR",ROUND(VLOOKUP(D151,'LABOR-INSUMOS'!A:F,4,FALSE)/(1+'LABOR-INSUMOS'!$E$1),2),IF(C151="SINAPI",ROUND(VLOOKUP(D151,'SINAPI-INSUMOS'!A:E,5,FALSE)/(1+'SINAPI-INSUMOS'!$E$1),2),"outro")),IF(C151="LABOR",VLOOKUP(D151,'LABOR-INSUMOS'!A:F,4,FALSE),IF(C151="SINAPI",VLOOKUP(D151,'SINAPI-INSUMOS'!A:E,5,FALSE),IF(C151="COTAÇÃO",VLOOKUP(D151,#REF!,14,FALSE))))),IF(C151="SINAPI",IF(F151="MO",ROUND(VLOOKUP(D151,'SINAPI-SERVIÇOS'!A:D,4,FALSE)/(1+'SINAPI-SERVIÇOS'!$E$1),2),VLOOKUP(D151,'SINAPI-SERVIÇOS'!A:D,4,FALSE)),"outro"))</f>
        <v>2.5</v>
      </c>
      <c r="J151" s="30">
        <f>ROUND(H151*I151,2)</f>
        <v>0.24</v>
      </c>
    </row>
    <row r="152" spans="1:12" ht="30.75" customHeight="1">
      <c r="A152" s="43"/>
      <c r="B152" s="62" t="s">
        <v>4185</v>
      </c>
      <c r="C152" s="56" t="s">
        <v>4073</v>
      </c>
      <c r="D152" s="57">
        <v>7691</v>
      </c>
      <c r="E152" s="63" t="e">
        <f>IF(B152="I",IF(C152="LABOR",VLOOKUP(D152,'LABOR-INSUMOS'!A:F,2,FALSE),IF(C152="SINAPI",VLOOKUP(D152,'SINAPI-INSUMOS'!A:E,2,FALSE),IF(C152="COTAÇÃO",VLOOKUP(D152,#REF!,2,FALSE)))),IF(C152="LABOR",VLOOKUP(D152,'LABOR-SERVIÇOS'!A:F,5,FALSE),IF(C152="SINAPI",VLOOKUP(D152,'SINAPI-SERVIÇOS'!A:E,2,FALSE),"outro")))</f>
        <v>#REF!</v>
      </c>
      <c r="F152" s="56" t="s">
        <v>53</v>
      </c>
      <c r="G152" s="57" t="e">
        <f>IF(B152="I",IF(C152="LABOR",VLOOKUP(D152,'LABOR-INSUMOS'!A:F,3,FALSE),IF(C152="SINAPI",VLOOKUP(D152,'SINAPI-INSUMOS'!A:E,3,FALSE),IF(C152="COTAÇÃO",VLOOKUP(D152,#REF!,3,FALSE)))),IF(C152="LABOR",VLOOKUP(D152,'LABOR-SERVIÇOS'!A:F,6,FALSE),IF(C152="SINAPI",VLOOKUP(D152,'SINAPI-SERVIÇOS'!A:E,3,FALSE),"outro")))</f>
        <v>#REF!</v>
      </c>
      <c r="H152" s="59">
        <v>1</v>
      </c>
      <c r="I152" s="60">
        <v>265</v>
      </c>
      <c r="J152" s="60">
        <f>ROUND(H152*I152,2)</f>
        <v>265</v>
      </c>
      <c r="L152" s="6" t="s">
        <v>4203</v>
      </c>
    </row>
    <row r="153" spans="1:12">
      <c r="A153" s="44"/>
      <c r="B153" s="45"/>
      <c r="C153" s="10"/>
      <c r="D153" s="10"/>
      <c r="E153" s="11"/>
      <c r="F153" s="10"/>
      <c r="G153" s="11"/>
      <c r="H153" s="11"/>
      <c r="I153" s="11"/>
      <c r="J153" s="12"/>
    </row>
    <row r="154" spans="1:12" ht="25.5">
      <c r="A154" s="799" t="s">
        <v>7</v>
      </c>
      <c r="B154" s="799"/>
      <c r="C154" s="799" t="s">
        <v>8</v>
      </c>
      <c r="D154" s="799"/>
      <c r="E154" s="78" t="s">
        <v>9</v>
      </c>
      <c r="F154" s="79" t="s">
        <v>1</v>
      </c>
      <c r="G154" s="15"/>
      <c r="H154" s="16"/>
      <c r="I154" s="17"/>
      <c r="J154" s="18" t="s">
        <v>4071</v>
      </c>
    </row>
    <row r="155" spans="1:12" s="1" customFormat="1" ht="30">
      <c r="A155" s="42" t="str">
        <f>CONCATENATE($M$1,"-")</f>
        <v>INC-</v>
      </c>
      <c r="B155" s="46">
        <f>COUNTIF(B$1:B154,"&gt;0")+1</f>
        <v>15</v>
      </c>
      <c r="C155" s="19" t="s">
        <v>4083</v>
      </c>
      <c r="D155" s="19" t="s">
        <v>4169</v>
      </c>
      <c r="E155" s="20" t="str">
        <f>IF(C155="LABOR",VLOOKUP(D155,'LABOR-SERVIÇOS'!A:F,5,FALSE),IF(C155="SINAPI",VLOOKUP(D155,'SINAPI-SERVIÇOS'!A:E,2,FALSE),"outro"))</f>
        <v>VALVULA RETENCAO VERTICAL BRONZE (PN-16) 2.1/2" 200PSI - EXTREMIDADES COM ROSCA - FORNECIMENTO E INSTALACAO</v>
      </c>
      <c r="F155" s="21" t="str">
        <f>IF(C155="LABOR",VLOOKUP(D155,'LABOR-SERVIÇOS'!A:F,6,FALSE),IF(C155="SINAPI",VLOOKUP(D155,'SINAPI-SERVIÇOS'!A:E,3,FALSE),"outro"))</f>
        <v>UN</v>
      </c>
      <c r="G155" s="22"/>
      <c r="H155" s="23"/>
      <c r="I155" s="24"/>
      <c r="J155" s="38">
        <f>((SUMIF(F157:F161,"MO",J157:J161)*(1+$G$3)+(SUM(J157:J161)-SUMIF(F157:F161,"MO",J157:J161)))*(1+$H$3))</f>
        <v>176.87323599999996</v>
      </c>
    </row>
    <row r="156" spans="1:12">
      <c r="A156" s="47"/>
      <c r="B156" s="53" t="s">
        <v>0</v>
      </c>
      <c r="C156" s="25" t="s">
        <v>5</v>
      </c>
      <c r="D156" s="25" t="s">
        <v>6</v>
      </c>
      <c r="E156" s="25" t="s">
        <v>4050</v>
      </c>
      <c r="F156" s="25" t="s">
        <v>0</v>
      </c>
      <c r="G156" s="26" t="s">
        <v>1</v>
      </c>
      <c r="H156" s="26" t="s">
        <v>2</v>
      </c>
      <c r="I156" s="26" t="s">
        <v>3</v>
      </c>
      <c r="J156" s="25" t="s">
        <v>4</v>
      </c>
    </row>
    <row r="157" spans="1:12" ht="30">
      <c r="A157" s="43"/>
      <c r="B157" s="19" t="s">
        <v>4184</v>
      </c>
      <c r="C157" s="51" t="s">
        <v>4083</v>
      </c>
      <c r="D157" s="28">
        <v>88248</v>
      </c>
      <c r="E157" s="20" t="str">
        <f>IF(B157="I",IF(C157="LABOR",VLOOKUP(D157,'LABOR-INSUMOS'!A:F,2,FALSE),IF(C157="SINAPI",VLOOKUP(D157,'SINAPI-INSUMOS'!A:E,2,FALSE),IF(C157="COTAÇÃO",VLOOKUP(D157,#REF!,2,FALSE)))),IF(C157="LABOR",VLOOKUP(D157,'LABOR-SERVIÇOS'!A:F,5,FALSE),IF(C157="SINAPI",VLOOKUP(D157,'SINAPI-SERVIÇOS'!A:E,2,FALSE),"outro")))</f>
        <v>AUXILIAR DE ENCANADOR OU BOMBEIRO HIDRÁULICO COM ENCARGOS COMPLEMENTARES</v>
      </c>
      <c r="F157" s="51" t="s">
        <v>20</v>
      </c>
      <c r="G157" s="28" t="str">
        <f>IF(B157="I",IF(C157="LABOR",VLOOKUP(D157,'LABOR-INSUMOS'!A:F,3,FALSE),IF(C157="SINAPI",VLOOKUP(D157,'SINAPI-INSUMOS'!A:E,3,FALSE),IF(C157="COTAÇÃO",VLOOKUP(D157,#REF!,3,FALSE)))),IF(C157="LABOR",VLOOKUP(D157,'LABOR-SERVIÇOS'!A:F,6,FALSE),IF(C157="SINAPI",VLOOKUP(D157,'SINAPI-SERVIÇOS'!A:E,3,FALSE),"outro")))</f>
        <v>H</v>
      </c>
      <c r="H157" s="29">
        <v>0.8</v>
      </c>
      <c r="I157" s="30">
        <f>IF(B157="I",IF(F157="MO",IF(C157="LABOR",ROUND(VLOOKUP(D157,'LABOR-INSUMOS'!A:F,4,FALSE)/(1+'LABOR-INSUMOS'!$E$1),2),IF(C157="SINAPI",ROUND(VLOOKUP(D157,'SINAPI-INSUMOS'!A:E,5,FALSE)/(1+'SINAPI-INSUMOS'!$E$1),2),"outro")),IF(C157="LABOR",VLOOKUP(D157,'LABOR-INSUMOS'!A:F,4,FALSE),IF(C157="SINAPI",VLOOKUP(D157,'SINAPI-INSUMOS'!A:E,5,FALSE),IF(C157="COTAÇÃO",VLOOKUP(D157,#REF!,14,FALSE))))),IF(C157="SINAPI",IF(F157="MO",ROUND(VLOOKUP(D157,'SINAPI-SERVIÇOS'!A:D,4,FALSE)/(1+'SINAPI-SERVIÇOS'!$E$1),2),VLOOKUP(D157,'SINAPI-SERVIÇOS'!A:D,4,FALSE)),"outro"))</f>
        <v>5.94</v>
      </c>
      <c r="J157" s="30">
        <f>ROUND(H157*I157,2)</f>
        <v>4.75</v>
      </c>
    </row>
    <row r="158" spans="1:12">
      <c r="A158" s="43"/>
      <c r="B158" s="19" t="s">
        <v>4184</v>
      </c>
      <c r="C158" s="51" t="s">
        <v>4083</v>
      </c>
      <c r="D158" s="28">
        <v>88267</v>
      </c>
      <c r="E158" s="27" t="str">
        <f>IF(B158="I",IF(C158="LABOR",VLOOKUP(D158,'LABOR-INSUMOS'!A:F,2,FALSE),IF(C158="SINAPI",VLOOKUP(D158,'SINAPI-INSUMOS'!A:E,2,FALSE),IF(C158="COTAÇÃO",VLOOKUP(D158,#REF!,2,FALSE)))),IF(C158="LABOR",VLOOKUP(D158,'LABOR-SERVIÇOS'!A:F,5,FALSE),IF(C158="SINAPI",VLOOKUP(D158,'SINAPI-SERVIÇOS'!A:E,2,FALSE),"outro")))</f>
        <v xml:space="preserve">ENCANADOR OU BOMBEIRO HIDRÁULICO COM ENCARGOS COMPLEMENTARES </v>
      </c>
      <c r="F158" s="51" t="s">
        <v>20</v>
      </c>
      <c r="G158" s="28" t="str">
        <f>IF(B158="I",IF(C158="LABOR",VLOOKUP(D158,'LABOR-INSUMOS'!A:F,3,FALSE),IF(C158="SINAPI",VLOOKUP(D158,'SINAPI-INSUMOS'!A:E,3,FALSE),IF(C158="COTAÇÃO",VLOOKUP(D158,#REF!,3,FALSE)))),IF(C158="LABOR",VLOOKUP(D158,'LABOR-SERVIÇOS'!A:F,6,FALSE),IF(C158="SINAPI",VLOOKUP(D158,'SINAPI-SERVIÇOS'!A:E,3,FALSE),"outro")))</f>
        <v>H</v>
      </c>
      <c r="H158" s="29">
        <v>0.8</v>
      </c>
      <c r="I158" s="30">
        <f>IF(B158="I",IF(F158="MO",IF(C158="LABOR",ROUND(VLOOKUP(D158,'LABOR-INSUMOS'!A:F,4,FALSE)/(1+'LABOR-INSUMOS'!$E$1),2),IF(C158="SINAPI",ROUND(VLOOKUP(D158,'SINAPI-INSUMOS'!A:E,5,FALSE)/(1+'SINAPI-INSUMOS'!$E$1),2),"outro")),IF(C158="LABOR",VLOOKUP(D158,'LABOR-INSUMOS'!A:F,4,FALSE),IF(C158="SINAPI",VLOOKUP(D158,'SINAPI-INSUMOS'!A:E,5,FALSE),IF(C158="COTAÇÃO",VLOOKUP(D158,#REF!,14,FALSE))))),IF(C158="SINAPI",IF(F158="MO",ROUND(VLOOKUP(D158,'SINAPI-SERVIÇOS'!A:D,4,FALSE)/(1+'SINAPI-SERVIÇOS'!$E$1),2),VLOOKUP(D158,'SINAPI-SERVIÇOS'!A:D,4,FALSE)),"outro"))</f>
        <v>7.21</v>
      </c>
      <c r="J158" s="30">
        <f>ROUND(H158*I158,2)</f>
        <v>5.77</v>
      </c>
    </row>
    <row r="159" spans="1:12" ht="30">
      <c r="A159" s="43"/>
      <c r="B159" s="19" t="s">
        <v>4185</v>
      </c>
      <c r="C159" s="51" t="s">
        <v>4083</v>
      </c>
      <c r="D159" s="28">
        <v>118</v>
      </c>
      <c r="E159" s="20" t="str">
        <f>IF(B159="I",IF(C159="LABOR",VLOOKUP(D159,'LABOR-INSUMOS'!A:F,2,FALSE),IF(C159="SINAPI",VLOOKUP(D159,'SINAPI-INSUMOS'!A:E,2,FALSE),IF(C159="COTAÇÃO",VLOOKUP(D159,#REF!,2,FALSE)))),IF(C159="LABOR",VLOOKUP(D159,'LABOR-SERVIÇOS'!A:F,5,FALSE),IF(C159="SINAPI",VLOOKUP(D159,'SINAPI-SERVIÇOS'!A:E,2,FALSE),"outro")))</f>
        <v>PASTA VEDA JUNTAS/ROSCA, LATA DE *500* G, PARA INSTALACOES DE GAS E OUTROS</v>
      </c>
      <c r="F159" s="51" t="s">
        <v>53</v>
      </c>
      <c r="G159" s="28" t="str">
        <f>IF(B159="I",IF(C159="LABOR",VLOOKUP(D159,'LABOR-INSUMOS'!A:F,3,FALSE),IF(C159="SINAPI",VLOOKUP(D159,'SINAPI-INSUMOS'!A:E,3,FALSE),IF(C159="COTAÇÃO",VLOOKUP(D159,#REF!,3,FALSE)))),IF(C159="LABOR",VLOOKUP(D159,'LABOR-SERVIÇOS'!A:F,6,FALSE),IF(C159="SINAPI",VLOOKUP(D159,'SINAPI-SERVIÇOS'!A:E,3,FALSE),"outro")))</f>
        <v>UN</v>
      </c>
      <c r="H159" s="29">
        <v>3.5000000000000003E-2</v>
      </c>
      <c r="I159" s="30">
        <f>IF(B159="I",IF(F159="MO",IF(C159="LABOR",ROUND(VLOOKUP(D159,'LABOR-INSUMOS'!A:F,4,FALSE)/(1+'LABOR-INSUMOS'!$E$1),2),IF(C159="SINAPI",ROUND(VLOOKUP(D159,'SINAPI-INSUMOS'!A:E,5,FALSE)/(1+'SINAPI-INSUMOS'!$E$1),2),"outro")),IF(C159="LABOR",VLOOKUP(D159,'LABOR-INSUMOS'!A:F,4,FALSE),IF(C159="SINAPI",VLOOKUP(D159,'SINAPI-INSUMOS'!A:E,5,FALSE),IF(C159="COTAÇÃO",VLOOKUP(D159,#REF!,14,FALSE))))),IF(C159="SINAPI",IF(F159="MO",ROUND(VLOOKUP(D159,'SINAPI-SERVIÇOS'!A:D,4,FALSE)/(1+'SINAPI-SERVIÇOS'!$E$1),2),VLOOKUP(D159,'SINAPI-SERVIÇOS'!A:D,4,FALSE)),"outro"))</f>
        <v>68.77</v>
      </c>
      <c r="J159" s="30">
        <f t="shared" ref="J159:J160" si="5">ROUND(H159*I159,2)</f>
        <v>2.41</v>
      </c>
    </row>
    <row r="160" spans="1:12">
      <c r="A160" s="43"/>
      <c r="B160" s="19" t="s">
        <v>4185</v>
      </c>
      <c r="C160" s="51" t="s">
        <v>4083</v>
      </c>
      <c r="D160" s="28">
        <v>3146</v>
      </c>
      <c r="E160" s="20" t="str">
        <f>IF(B160="I",IF(C160="LABOR",VLOOKUP(D160,'LABOR-INSUMOS'!A:F,2,FALSE),IF(C160="SINAPI",VLOOKUP(D160,'SINAPI-INSUMOS'!A:E,2,FALSE),IF(C160="COTAÇÃO",VLOOKUP(D160,#REF!,2,FALSE)))),IF(C160="LABOR",VLOOKUP(D160,'LABOR-SERVIÇOS'!A:F,5,FALSE),IF(C160="SINAPI",VLOOKUP(D160,'SINAPI-SERVIÇOS'!A:E,2,FALSE),"outro")))</f>
        <v>FITA VEDA ROSCA EM ROLOS DE 18 MM X 10 M (L X C)</v>
      </c>
      <c r="F160" s="51" t="s">
        <v>53</v>
      </c>
      <c r="G160" s="28" t="str">
        <f>IF(B160="I",IF(C160="LABOR",VLOOKUP(D160,'LABOR-INSUMOS'!A:F,3,FALSE),IF(C160="SINAPI",VLOOKUP(D160,'SINAPI-INSUMOS'!A:E,3,FALSE),IF(C160="COTAÇÃO",VLOOKUP(D160,#REF!,3,FALSE)))),IF(C160="LABOR",VLOOKUP(D160,'LABOR-SERVIÇOS'!A:F,6,FALSE),IF(C160="SINAPI",VLOOKUP(D160,'SINAPI-SERVIÇOS'!A:E,3,FALSE),"outro")))</f>
        <v>UN</v>
      </c>
      <c r="H160" s="29">
        <v>0.12</v>
      </c>
      <c r="I160" s="30">
        <f>IF(B160="I",IF(F160="MO",IF(C160="LABOR",ROUND(VLOOKUP(D160,'LABOR-INSUMOS'!A:F,4,FALSE)/(1+'LABOR-INSUMOS'!$E$1),2),IF(C160="SINAPI",ROUND(VLOOKUP(D160,'SINAPI-INSUMOS'!A:E,5,FALSE)/(1+'SINAPI-INSUMOS'!$E$1),2),"outro")),IF(C160="LABOR",VLOOKUP(D160,'LABOR-INSUMOS'!A:F,4,FALSE),IF(C160="SINAPI",VLOOKUP(D160,'SINAPI-INSUMOS'!A:E,5,FALSE),IF(C160="COTAÇÃO",VLOOKUP(D160,#REF!,14,FALSE))))),IF(C160="SINAPI",IF(F160="MO",ROUND(VLOOKUP(D160,'SINAPI-SERVIÇOS'!A:D,4,FALSE)/(1+'SINAPI-SERVIÇOS'!$E$1),2),VLOOKUP(D160,'SINAPI-SERVIÇOS'!A:D,4,FALSE)),"outro"))</f>
        <v>2.5</v>
      </c>
      <c r="J160" s="30">
        <f t="shared" si="5"/>
        <v>0.3</v>
      </c>
    </row>
    <row r="161" spans="1:12" ht="30.75" customHeight="1">
      <c r="A161" s="43"/>
      <c r="B161" s="19" t="s">
        <v>4185</v>
      </c>
      <c r="C161" s="51" t="s">
        <v>4083</v>
      </c>
      <c r="D161" s="28">
        <v>12657</v>
      </c>
      <c r="E161" s="20" t="str">
        <f>IF(B161="I",IF(C161="LABOR",VLOOKUP(D161,'LABOR-INSUMOS'!A:F,2,FALSE),IF(C161="SINAPI",VLOOKUP(D161,'SINAPI-INSUMOS'!A:E,2,FALSE),IF(C161="COTAÇÃO",VLOOKUP(D161,#REF!,2,FALSE)))),IF(C161="LABOR",VLOOKUP(D161,'LABOR-SERVIÇOS'!A:F,5,FALSE),IF(C161="SINAPI",VLOOKUP(D161,'SINAPI-SERVIÇOS'!A:E,2,FALSE),"outro")))</f>
        <v>VALVULA DE RETENCAO VERTICAL, DE BRONZE (PN-16), 2 1/2", 200 PSI, EXTREMIDADES COMROSCA</v>
      </c>
      <c r="F161" s="51" t="s">
        <v>53</v>
      </c>
      <c r="G161" s="28" t="str">
        <f>IF(B161="I",IF(C161="LABOR",VLOOKUP(D161,'LABOR-INSUMOS'!A:F,3,FALSE),IF(C161="SINAPI",VLOOKUP(D161,'SINAPI-INSUMOS'!A:E,3,FALSE),IF(C161="COTAÇÃO",VLOOKUP(D161,#REF!,3,FALSE)))),IF(C161="LABOR",VLOOKUP(D161,'LABOR-SERVIÇOS'!A:F,6,FALSE),IF(C161="SINAPI",VLOOKUP(D161,'SINAPI-SERVIÇOS'!A:E,3,FALSE),"outro")))</f>
        <v>UN</v>
      </c>
      <c r="H161" s="29">
        <v>1</v>
      </c>
      <c r="I161" s="30">
        <f>IF(B161="I",IF(F161="MO",IF(C161="LABOR",ROUND(VLOOKUP(D161,'LABOR-INSUMOS'!A:F,4,FALSE)/(1+'LABOR-INSUMOS'!$E$1),2),IF(C161="SINAPI",ROUND(VLOOKUP(D161,'SINAPI-INSUMOS'!A:E,5,FALSE)/(1+'SINAPI-INSUMOS'!$E$1),2),"outro")),IF(C161="LABOR",VLOOKUP(D161,'LABOR-INSUMOS'!A:F,4,FALSE),IF(C161="SINAPI",VLOOKUP(D161,'SINAPI-INSUMOS'!A:E,5,FALSE),IF(C161="COTAÇÃO",VLOOKUP(D161,#REF!,14,FALSE))))),IF(C161="SINAPI",IF(F161="MO",ROUND(VLOOKUP(D161,'SINAPI-SERVIÇOS'!A:D,4,FALSE)/(1+'SINAPI-SERVIÇOS'!$E$1),2),VLOOKUP(D161,'SINAPI-SERVIÇOS'!A:D,4,FALSE)),"outro"))</f>
        <v>154.13</v>
      </c>
      <c r="J161" s="30">
        <f>ROUND(H161*I161,2)</f>
        <v>154.13</v>
      </c>
    </row>
    <row r="162" spans="1:12">
      <c r="A162" s="44"/>
      <c r="B162" s="45"/>
      <c r="C162" s="10"/>
      <c r="D162" s="10"/>
      <c r="E162" s="11"/>
      <c r="F162" s="10"/>
      <c r="G162" s="11"/>
      <c r="H162" s="11"/>
      <c r="I162" s="11"/>
      <c r="J162" s="12"/>
    </row>
    <row r="163" spans="1:12" ht="25.5">
      <c r="A163" s="799" t="s">
        <v>7</v>
      </c>
      <c r="B163" s="799"/>
      <c r="C163" s="799" t="s">
        <v>8</v>
      </c>
      <c r="D163" s="799"/>
      <c r="E163" s="78" t="s">
        <v>9</v>
      </c>
      <c r="F163" s="79" t="s">
        <v>1</v>
      </c>
      <c r="G163" s="15"/>
      <c r="H163" s="16"/>
      <c r="I163" s="17"/>
      <c r="J163" s="18" t="s">
        <v>4071</v>
      </c>
    </row>
    <row r="164" spans="1:12" s="1" customFormat="1" ht="30">
      <c r="A164" s="42" t="str">
        <f>CONCATENATE($M$1,"-")</f>
        <v>INC-</v>
      </c>
      <c r="B164" s="46">
        <f>COUNTIF(B$1:B163,"&gt;0")+1</f>
        <v>16</v>
      </c>
      <c r="C164" s="19" t="s">
        <v>4083</v>
      </c>
      <c r="D164" s="19" t="s">
        <v>4166</v>
      </c>
      <c r="E164" s="20" t="str">
        <f>IF(C164="LABOR",VLOOKUP(D164,'LABOR-SERVIÇOS'!A:F,5,FALSE),IF(C164="SINAPI",VLOOKUP(D164,'SINAPI-SERVIÇOS'!A:E,2,FALSE),"outro"))</f>
        <v xml:space="preserve">VÁLVULA DE RETENÇÃO VERTICAL Ø 80MM (3") - FORNECIMENTO E INSTALAÇÃO </v>
      </c>
      <c r="F164" s="21" t="str">
        <f>IF(C164="LABOR",VLOOKUP(D164,'LABOR-SERVIÇOS'!A:F,6,FALSE),IF(C164="SINAPI",VLOOKUP(D164,'SINAPI-SERVIÇOS'!A:E,3,FALSE),"outro"))</f>
        <v>UN</v>
      </c>
      <c r="G164" s="22"/>
      <c r="H164" s="23"/>
      <c r="I164" s="24"/>
      <c r="J164" s="38">
        <f>((SUMIF(F166:F169,"MO",J166:J169)*(1+$G$3)+(SUM(J166:J169)-SUMIF(F166:F169,"MO",J166:J169)))*(1+$H$3))</f>
        <v>231.209935</v>
      </c>
    </row>
    <row r="165" spans="1:12">
      <c r="A165" s="47"/>
      <c r="B165" s="53" t="s">
        <v>0</v>
      </c>
      <c r="C165" s="25" t="s">
        <v>5</v>
      </c>
      <c r="D165" s="25" t="s">
        <v>6</v>
      </c>
      <c r="E165" s="25" t="s">
        <v>4050</v>
      </c>
      <c r="F165" s="25" t="s">
        <v>0</v>
      </c>
      <c r="G165" s="26" t="s">
        <v>1</v>
      </c>
      <c r="H165" s="26" t="s">
        <v>2</v>
      </c>
      <c r="I165" s="26" t="s">
        <v>3</v>
      </c>
      <c r="J165" s="25" t="s">
        <v>4</v>
      </c>
    </row>
    <row r="166" spans="1:12" ht="30">
      <c r="A166" s="43"/>
      <c r="B166" s="19" t="s">
        <v>4184</v>
      </c>
      <c r="C166" s="51" t="s">
        <v>4083</v>
      </c>
      <c r="D166" s="28">
        <v>88267</v>
      </c>
      <c r="E166" s="20" t="str">
        <f>IF(B166="I",IF(C166="LABOR",VLOOKUP(D166,'LABOR-INSUMOS'!A:F,2,FALSE),IF(C166="SINAPI",VLOOKUP(D166,'SINAPI-INSUMOS'!A:E,2,FALSE),IF(C166="COTAÇÃO",VLOOKUP(D166,#REF!,2,FALSE)))),IF(C166="LABOR",VLOOKUP(D166,'LABOR-SERVIÇOS'!A:F,5,FALSE),IF(C166="SINAPI",VLOOKUP(D166,'SINAPI-SERVIÇOS'!A:E,2,FALSE),"outro")))</f>
        <v xml:space="preserve">ENCANADOR OU BOMBEIRO HIDRÁULICO COM ENCARGOS COMPLEMENTARES </v>
      </c>
      <c r="F166" s="51" t="s">
        <v>20</v>
      </c>
      <c r="G166" s="28" t="str">
        <f>IF(B166="I",IF(C166="LABOR",VLOOKUP(D166,'LABOR-INSUMOS'!A:F,3,FALSE),IF(C166="SINAPI",VLOOKUP(D166,'SINAPI-INSUMOS'!A:E,3,FALSE),IF(C166="COTAÇÃO",VLOOKUP(D166,#REF!,3,FALSE)))),IF(C166="LABOR",VLOOKUP(D166,'LABOR-SERVIÇOS'!A:F,6,FALSE),IF(C166="SINAPI",VLOOKUP(D166,'SINAPI-SERVIÇOS'!A:E,3,FALSE),"outro")))</f>
        <v>H</v>
      </c>
      <c r="H166" s="29">
        <v>0.8</v>
      </c>
      <c r="I166" s="30">
        <f>IF(B166="I",IF(F166="MO",IF(C166="LABOR",ROUND(VLOOKUP(D166,'LABOR-INSUMOS'!A:F,4,FALSE)/(1+'LABOR-INSUMOS'!$E$1),2),IF(C166="SINAPI",ROUND(VLOOKUP(D166,'SINAPI-INSUMOS'!A:E,5,FALSE)/(1+'SINAPI-INSUMOS'!$E$1),2),"outro")),IF(C166="LABOR",VLOOKUP(D166,'LABOR-INSUMOS'!A:F,4,FALSE),IF(C166="SINAPI",VLOOKUP(D166,'SINAPI-INSUMOS'!A:E,5,FALSE),IF(C166="COTAÇÃO",VLOOKUP(D166,#REF!,14,FALSE))))),IF(C166="SINAPI",IF(F166="MO",ROUND(VLOOKUP(D166,'SINAPI-SERVIÇOS'!A:D,4,FALSE)/(1+'SINAPI-SERVIÇOS'!$E$1),2),VLOOKUP(D166,'SINAPI-SERVIÇOS'!A:D,4,FALSE)),"outro"))</f>
        <v>7.21</v>
      </c>
      <c r="J166" s="30">
        <f>ROUND(H166*I166,2)</f>
        <v>5.77</v>
      </c>
    </row>
    <row r="167" spans="1:12">
      <c r="A167" s="43"/>
      <c r="B167" s="19" t="s">
        <v>4184</v>
      </c>
      <c r="C167" s="51" t="s">
        <v>4083</v>
      </c>
      <c r="D167" s="28">
        <v>88316</v>
      </c>
      <c r="E167" s="27" t="str">
        <f>IF(B167="I",IF(C167="LABOR",VLOOKUP(D167,'LABOR-INSUMOS'!A:F,2,FALSE),IF(C167="SINAPI",VLOOKUP(D167,'SINAPI-INSUMOS'!A:E,2,FALSE),IF(C167="COTAÇÃO",VLOOKUP(D167,#REF!,2,FALSE)))),IF(C167="LABOR",VLOOKUP(D167,'LABOR-SERVIÇOS'!A:F,5,FALSE),IF(C167="SINAPI",VLOOKUP(D167,'SINAPI-SERVIÇOS'!A:E,2,FALSE),"outro")))</f>
        <v xml:space="preserve">SERVENTE COM ENCARGOS COMPLEMENTARES </v>
      </c>
      <c r="F167" s="51" t="s">
        <v>20</v>
      </c>
      <c r="G167" s="28" t="str">
        <f>IF(B167="I",IF(C167="LABOR",VLOOKUP(D167,'LABOR-INSUMOS'!A:F,3,FALSE),IF(C167="SINAPI",VLOOKUP(D167,'SINAPI-INSUMOS'!A:E,3,FALSE),IF(C167="COTAÇÃO",VLOOKUP(D167,#REF!,3,FALSE)))),IF(C167="LABOR",VLOOKUP(D167,'LABOR-SERVIÇOS'!A:F,6,FALSE),IF(C167="SINAPI",VLOOKUP(D167,'SINAPI-SERVIÇOS'!A:E,3,FALSE),"outro")))</f>
        <v>H</v>
      </c>
      <c r="H167" s="29">
        <v>0.8</v>
      </c>
      <c r="I167" s="30">
        <f>IF(B167="I",IF(F167="MO",IF(C167="LABOR",ROUND(VLOOKUP(D167,'LABOR-INSUMOS'!A:F,4,FALSE)/(1+'LABOR-INSUMOS'!$E$1),2),IF(C167="SINAPI",ROUND(VLOOKUP(D167,'SINAPI-INSUMOS'!A:E,5,FALSE)/(1+'SINAPI-INSUMOS'!$E$1),2),"outro")),IF(C167="LABOR",VLOOKUP(D167,'LABOR-INSUMOS'!A:F,4,FALSE),IF(C167="SINAPI",VLOOKUP(D167,'SINAPI-INSUMOS'!A:E,5,FALSE),IF(C167="COTAÇÃO",VLOOKUP(D167,#REF!,14,FALSE))))),IF(C167="SINAPI",IF(F167="MO",ROUND(VLOOKUP(D167,'SINAPI-SERVIÇOS'!A:D,4,FALSE)/(1+'SINAPI-SERVIÇOS'!$E$1),2),VLOOKUP(D167,'SINAPI-SERVIÇOS'!A:D,4,FALSE)),"outro"))</f>
        <v>5.85</v>
      </c>
      <c r="J167" s="30">
        <f>ROUND(H167*I167,2)</f>
        <v>4.68</v>
      </c>
    </row>
    <row r="168" spans="1:12">
      <c r="A168" s="43"/>
      <c r="B168" s="19" t="s">
        <v>4185</v>
      </c>
      <c r="C168" s="51" t="s">
        <v>4083</v>
      </c>
      <c r="D168" s="28">
        <v>14</v>
      </c>
      <c r="E168" s="81" t="str">
        <f>IF(B168="I",IF(C168="LABOR",VLOOKUP(D168,'LABOR-INSUMOS'!A:F,2,FALSE),IF(C168="SINAPI",VLOOKUP(D168,'SINAPI-INSUMOS'!A:E,2,FALSE),IF(C168="COTAÇÃO",VLOOKUP(D168,#REF!,2,FALSE)))),IF(C168="LABOR",VLOOKUP(D168,'LABOR-SERVIÇOS'!A:F,5,FALSE),IF(C168="SINAPI",VLOOKUP(D168,'SINAPI-SERVIÇOS'!A:E,2,FALSE),"outro")))</f>
        <v>!EM PROCESSO DE DESATIVACAO! ESTOPA OU CORDA ALCATROADA P/ JUNTA DE TUBOSCONCRETO/CERAMICO</v>
      </c>
      <c r="F168" s="51" t="s">
        <v>53</v>
      </c>
      <c r="G168" s="28" t="str">
        <f>IF(B168="I",IF(C168="LABOR",VLOOKUP(D168,'LABOR-INSUMOS'!A:F,3,FALSE),IF(C168="SINAPI",VLOOKUP(D168,'SINAPI-INSUMOS'!A:E,3,FALSE),IF(C168="COTAÇÃO",VLOOKUP(D168,#REF!,3,FALSE)))),IF(C168="LABOR",VLOOKUP(D168,'LABOR-SERVIÇOS'!A:F,6,FALSE),IF(C168="SINAPI",VLOOKUP(D168,'SINAPI-SERVIÇOS'!A:E,3,FALSE),"outro")))</f>
        <v>KG</v>
      </c>
      <c r="H168" s="29">
        <v>0.08</v>
      </c>
      <c r="I168" s="30">
        <f>IF(B168="I",IF(F168="MO",IF(C168="LABOR",ROUND(VLOOKUP(D168,'LABOR-INSUMOS'!A:F,4,FALSE)/(1+'LABOR-INSUMOS'!$E$1),2),IF(C168="SINAPI",ROUND(VLOOKUP(D168,'SINAPI-INSUMOS'!A:E,5,FALSE)/(1+'SINAPI-INSUMOS'!$E$1),2),"outro")),IF(C168="LABOR",VLOOKUP(D168,'LABOR-INSUMOS'!A:F,4,FALSE),IF(C168="SINAPI",VLOOKUP(D168,'SINAPI-INSUMOS'!A:E,5,FALSE),IF(C168="COTAÇÃO",VLOOKUP(D168,#REF!,14,FALSE))))),IF(C168="SINAPI",IF(F168="MO",ROUND(VLOOKUP(D168,'SINAPI-SERVIÇOS'!A:D,4,FALSE)/(1+'SINAPI-SERVIÇOS'!$E$1),2),VLOOKUP(D168,'SINAPI-SERVIÇOS'!A:D,4,FALSE)),"outro"))</f>
        <v>10.39</v>
      </c>
      <c r="J168" s="30">
        <f t="shared" ref="J168:J169" si="6">ROUND(H168*I168,2)</f>
        <v>0.83</v>
      </c>
    </row>
    <row r="169" spans="1:12" ht="30">
      <c r="A169" s="43"/>
      <c r="B169" s="19" t="s">
        <v>4185</v>
      </c>
      <c r="C169" s="51" t="s">
        <v>4083</v>
      </c>
      <c r="D169" s="28">
        <v>10414</v>
      </c>
      <c r="E169" s="20" t="str">
        <f>IF(B169="I",IF(C169="LABOR",VLOOKUP(D169,'LABOR-INSUMOS'!A:F,2,FALSE),IF(C169="SINAPI",VLOOKUP(D169,'SINAPI-INSUMOS'!A:E,2,FALSE),IF(C169="COTAÇÃO",VLOOKUP(D169,#REF!,2,FALSE)))),IF(C169="LABOR",VLOOKUP(D169,'LABOR-SERVIÇOS'!A:F,5,FALSE),IF(C169="SINAPI",VLOOKUP(D169,'SINAPI-SERVIÇOS'!A:E,2,FALSE),"outro")))</f>
        <v>VALVULA DE RETENCAO VERTICAL, DE BRONZE (PN-16), 3", 200 PSI, EXTREMIDADES COMROSCA</v>
      </c>
      <c r="F169" s="51" t="s">
        <v>53</v>
      </c>
      <c r="G169" s="28" t="str">
        <f>IF(B169="I",IF(C169="LABOR",VLOOKUP(D169,'LABOR-INSUMOS'!A:F,3,FALSE),IF(C169="SINAPI",VLOOKUP(D169,'SINAPI-INSUMOS'!A:E,3,FALSE),IF(C169="COTAÇÃO",VLOOKUP(D169,#REF!,3,FALSE)))),IF(C169="LABOR",VLOOKUP(D169,'LABOR-SERVIÇOS'!A:F,6,FALSE),IF(C169="SINAPI",VLOOKUP(D169,'SINAPI-SERVIÇOS'!A:E,3,FALSE),"outro")))</f>
        <v>UN</v>
      </c>
      <c r="H169" s="29">
        <v>1</v>
      </c>
      <c r="I169" s="30">
        <f>IF(B169="I",IF(F169="MO",IF(C169="LABOR",ROUND(VLOOKUP(D169,'LABOR-INSUMOS'!A:F,4,FALSE)/(1+'LABOR-INSUMOS'!$E$1),2),IF(C169="SINAPI",ROUND(VLOOKUP(D169,'SINAPI-INSUMOS'!A:E,5,FALSE)/(1+'SINAPI-INSUMOS'!$E$1),2),"outro")),IF(C169="LABOR",VLOOKUP(D169,'LABOR-INSUMOS'!A:F,4,FALSE),IF(C169="SINAPI",VLOOKUP(D169,'SINAPI-INSUMOS'!A:E,5,FALSE),IF(C169="COTAÇÃO",VLOOKUP(D169,#REF!,14,FALSE))))),IF(C169="SINAPI",IF(F169="MO",ROUND(VLOOKUP(D169,'SINAPI-SERVIÇOS'!A:D,4,FALSE)/(1+'SINAPI-SERVIÇOS'!$E$1),2),VLOOKUP(D169,'SINAPI-SERVIÇOS'!A:D,4,FALSE)),"outro"))</f>
        <v>210.48</v>
      </c>
      <c r="J169" s="30">
        <f t="shared" si="6"/>
        <v>210.48</v>
      </c>
    </row>
    <row r="170" spans="1:12">
      <c r="A170" s="44"/>
      <c r="B170" s="45"/>
      <c r="C170" s="10"/>
      <c r="D170" s="10"/>
      <c r="E170" s="11"/>
      <c r="F170" s="10"/>
      <c r="G170" s="11"/>
      <c r="H170" s="11"/>
      <c r="I170" s="11"/>
      <c r="J170" s="12"/>
    </row>
    <row r="171" spans="1:12" ht="25.5">
      <c r="A171" s="799" t="s">
        <v>7</v>
      </c>
      <c r="B171" s="799"/>
      <c r="C171" s="799" t="s">
        <v>8</v>
      </c>
      <c r="D171" s="799"/>
      <c r="E171" s="78" t="s">
        <v>9</v>
      </c>
      <c r="F171" s="79" t="s">
        <v>1</v>
      </c>
      <c r="G171" s="15"/>
      <c r="H171" s="16"/>
      <c r="I171" s="17"/>
      <c r="J171" s="18" t="s">
        <v>4071</v>
      </c>
    </row>
    <row r="172" spans="1:12" s="1" customFormat="1" ht="30">
      <c r="A172" s="42" t="str">
        <f>CONCATENATE($M$1,"-")</f>
        <v>INC-</v>
      </c>
      <c r="B172" s="46">
        <f>COUNTIF(B$1:B171,"&gt;0")+1</f>
        <v>17</v>
      </c>
      <c r="C172" s="19" t="s">
        <v>4070</v>
      </c>
      <c r="D172" s="19" t="s">
        <v>4059</v>
      </c>
      <c r="E172" s="61" t="s">
        <v>4204</v>
      </c>
      <c r="F172" s="21" t="s">
        <v>4052</v>
      </c>
      <c r="G172" s="22"/>
      <c r="H172" s="23"/>
      <c r="I172" s="24"/>
      <c r="J172" s="38">
        <f>((SUMIF(F174:F176,"MO",J174:J176)*(1+$G$3)+(SUM(J174:J176)-SUMIF(F174:F176,"MO",J174:J176)))*(1+$H$3))</f>
        <v>370.03323599999999</v>
      </c>
    </row>
    <row r="173" spans="1:12">
      <c r="A173" s="47"/>
      <c r="B173" s="53" t="s">
        <v>0</v>
      </c>
      <c r="C173" s="25" t="s">
        <v>5</v>
      </c>
      <c r="D173" s="25" t="s">
        <v>6</v>
      </c>
      <c r="E173" s="25" t="s">
        <v>4050</v>
      </c>
      <c r="F173" s="25" t="s">
        <v>0</v>
      </c>
      <c r="G173" s="26" t="s">
        <v>1</v>
      </c>
      <c r="H173" s="26" t="s">
        <v>2</v>
      </c>
      <c r="I173" s="26" t="s">
        <v>3</v>
      </c>
      <c r="J173" s="25" t="s">
        <v>4</v>
      </c>
    </row>
    <row r="174" spans="1:12" ht="30">
      <c r="A174" s="43"/>
      <c r="B174" s="19" t="s">
        <v>4184</v>
      </c>
      <c r="C174" s="51" t="s">
        <v>4083</v>
      </c>
      <c r="D174" s="28">
        <v>88267</v>
      </c>
      <c r="E174" s="20" t="str">
        <f>IF(B174="I",IF(C174="LABOR",VLOOKUP(D174,'LABOR-INSUMOS'!A:F,2,FALSE),IF(C174="SINAPI",VLOOKUP(D174,'SINAPI-INSUMOS'!A:E,2,FALSE),IF(C174="COTAÇÃO",VLOOKUP(D174,#REF!,2,FALSE)))),IF(C174="LABOR",VLOOKUP(D174,'LABOR-SERVIÇOS'!A:F,5,FALSE),IF(C174="SINAPI",VLOOKUP(D174,'SINAPI-SERVIÇOS'!A:E,2,FALSE),"outro")))</f>
        <v xml:space="preserve">ENCANADOR OU BOMBEIRO HIDRÁULICO COM ENCARGOS COMPLEMENTARES </v>
      </c>
      <c r="F174" s="51" t="s">
        <v>20</v>
      </c>
      <c r="G174" s="28" t="str">
        <f>IF(B174="I",IF(C174="LABOR",VLOOKUP(D174,'LABOR-INSUMOS'!A:F,3,FALSE),IF(C174="SINAPI",VLOOKUP(D174,'SINAPI-INSUMOS'!A:E,3,FALSE),IF(C174="COTAÇÃO",VLOOKUP(D174,#REF!,3,FALSE)))),IF(C174="LABOR",VLOOKUP(D174,'LABOR-SERVIÇOS'!A:F,6,FALSE),IF(C174="SINAPI",VLOOKUP(D174,'SINAPI-SERVIÇOS'!A:E,3,FALSE),"outro")))</f>
        <v>H</v>
      </c>
      <c r="H174" s="29">
        <v>0.8</v>
      </c>
      <c r="I174" s="30">
        <f>IF(B174="I",IF(F174="MO",IF(C174="LABOR",ROUND(VLOOKUP(D174,'LABOR-INSUMOS'!A:F,4,FALSE)/(1+'LABOR-INSUMOS'!$E$1),2),IF(C174="SINAPI",ROUND(VLOOKUP(D174,'SINAPI-INSUMOS'!A:E,5,FALSE)/(1+'SINAPI-INSUMOS'!$E$1),2),"outro")),IF(C174="LABOR",VLOOKUP(D174,'LABOR-INSUMOS'!A:F,4,FALSE),IF(C174="SINAPI",VLOOKUP(D174,'SINAPI-INSUMOS'!A:E,5,FALSE),IF(C174="COTAÇÃO",VLOOKUP(D174,#REF!,14,FALSE))))),IF(C174="SINAPI",IF(F174="MO",ROUND(VLOOKUP(D174,'SINAPI-SERVIÇOS'!A:D,4,FALSE)/(1+'SINAPI-SERVIÇOS'!$E$1),2),VLOOKUP(D174,'SINAPI-SERVIÇOS'!A:D,4,FALSE)),"outro"))</f>
        <v>7.21</v>
      </c>
      <c r="J174" s="30">
        <f>ROUND(H174*I174,2)</f>
        <v>5.77</v>
      </c>
    </row>
    <row r="175" spans="1:12" ht="30">
      <c r="A175" s="43"/>
      <c r="B175" s="19" t="s">
        <v>4184</v>
      </c>
      <c r="C175" s="51" t="s">
        <v>4083</v>
      </c>
      <c r="D175" s="28">
        <v>88248</v>
      </c>
      <c r="E175" s="20" t="str">
        <f>IF(B175="I",IF(C175="LABOR",VLOOKUP(D175,'LABOR-INSUMOS'!A:F,2,FALSE),IF(C175="SINAPI",VLOOKUP(D175,'SINAPI-INSUMOS'!A:E,2,FALSE),IF(C175="COTAÇÃO",VLOOKUP(D175,#REF!,2,FALSE)))),IF(C175="LABOR",VLOOKUP(D175,'LABOR-SERVIÇOS'!A:F,5,FALSE),IF(C175="SINAPI",VLOOKUP(D175,'SINAPI-SERVIÇOS'!A:E,2,FALSE),"outro")))</f>
        <v>AUXILIAR DE ENCANADOR OU BOMBEIRO HIDRÁULICO COM ENCARGOS COMPLEMENTARES</v>
      </c>
      <c r="F175" s="51" t="s">
        <v>20</v>
      </c>
      <c r="G175" s="28" t="str">
        <f>IF(B175="I",IF(C175="LABOR",VLOOKUP(D175,'LABOR-INSUMOS'!A:F,3,FALSE),IF(C175="SINAPI",VLOOKUP(D175,'SINAPI-INSUMOS'!A:E,3,FALSE),IF(C175="COTAÇÃO",VLOOKUP(D175,#REF!,3,FALSE)))),IF(C175="LABOR",VLOOKUP(D175,'LABOR-SERVIÇOS'!A:F,6,FALSE),IF(C175="SINAPI",VLOOKUP(D175,'SINAPI-SERVIÇOS'!A:E,3,FALSE),"outro")))</f>
        <v>H</v>
      </c>
      <c r="H175" s="29">
        <v>0.8</v>
      </c>
      <c r="I175" s="30">
        <f>IF(B175="I",IF(F175="MO",IF(C175="LABOR",ROUND(VLOOKUP(D175,'LABOR-INSUMOS'!A:F,4,FALSE)/(1+'LABOR-INSUMOS'!$E$1),2),IF(C175="SINAPI",ROUND(VLOOKUP(D175,'SINAPI-INSUMOS'!A:E,5,FALSE)/(1+'SINAPI-INSUMOS'!$E$1),2),"outro")),IF(C175="LABOR",VLOOKUP(D175,'LABOR-INSUMOS'!A:F,4,FALSE),IF(C175="SINAPI",VLOOKUP(D175,'SINAPI-INSUMOS'!A:E,5,FALSE),IF(C175="COTAÇÃO",VLOOKUP(D175,#REF!,14,FALSE))))),IF(C175="SINAPI",IF(F175="MO",ROUND(VLOOKUP(D175,'SINAPI-SERVIÇOS'!A:D,4,FALSE)/(1+'SINAPI-SERVIÇOS'!$E$1),2),VLOOKUP(D175,'SINAPI-SERVIÇOS'!A:D,4,FALSE)),"outro"))</f>
        <v>5.94</v>
      </c>
      <c r="J175" s="30">
        <f>ROUND(H175*I175,2)</f>
        <v>4.75</v>
      </c>
    </row>
    <row r="176" spans="1:12" ht="30.75" customHeight="1">
      <c r="A176" s="43"/>
      <c r="B176" s="62" t="s">
        <v>4185</v>
      </c>
      <c r="C176" s="56" t="s">
        <v>4073</v>
      </c>
      <c r="D176" s="57">
        <v>7691</v>
      </c>
      <c r="E176" s="63" t="e">
        <f>IF(B176="I",IF(C176="LABOR",VLOOKUP(D176,'LABOR-INSUMOS'!A:F,2,FALSE),IF(C176="SINAPI",VLOOKUP(D176,'SINAPI-INSUMOS'!A:E,2,FALSE),IF(C176="COTAÇÃO",VLOOKUP(D176,#REF!,2,FALSE)))),IF(C176="LABOR",VLOOKUP(D176,'LABOR-SERVIÇOS'!A:F,5,FALSE),IF(C176="SINAPI",VLOOKUP(D176,'SINAPI-SERVIÇOS'!A:E,2,FALSE),"outro")))</f>
        <v>#REF!</v>
      </c>
      <c r="F176" s="56" t="s">
        <v>53</v>
      </c>
      <c r="G176" s="57" t="e">
        <f>IF(B176="I",IF(C176="LABOR",VLOOKUP(D176,'LABOR-INSUMOS'!A:F,3,FALSE),IF(C176="SINAPI",VLOOKUP(D176,'SINAPI-INSUMOS'!A:E,3,FALSE),IF(C176="COTAÇÃO",VLOOKUP(D176,#REF!,3,FALSE)))),IF(C176="LABOR",VLOOKUP(D176,'LABOR-SERVIÇOS'!A:F,6,FALSE),IF(C176="SINAPI",VLOOKUP(D176,'SINAPI-SERVIÇOS'!A:E,3,FALSE),"outro")))</f>
        <v>#REF!</v>
      </c>
      <c r="H176" s="59">
        <v>1</v>
      </c>
      <c r="I176" s="60">
        <v>350</v>
      </c>
      <c r="J176" s="60">
        <f>ROUND(H176*I176,2)</f>
        <v>350</v>
      </c>
      <c r="L176" s="6" t="s">
        <v>4204</v>
      </c>
    </row>
    <row r="177" spans="1:12">
      <c r="A177" s="44"/>
      <c r="B177" s="45"/>
      <c r="C177" s="10"/>
      <c r="D177" s="10"/>
      <c r="E177" s="11"/>
      <c r="F177" s="10"/>
      <c r="G177" s="11"/>
      <c r="H177" s="11"/>
      <c r="I177" s="11"/>
      <c r="J177" s="12"/>
    </row>
    <row r="178" spans="1:12" ht="25.5">
      <c r="A178" s="799" t="s">
        <v>7</v>
      </c>
      <c r="B178" s="799"/>
      <c r="C178" s="799" t="s">
        <v>8</v>
      </c>
      <c r="D178" s="799"/>
      <c r="E178" s="78" t="s">
        <v>9</v>
      </c>
      <c r="F178" s="79" t="s">
        <v>1</v>
      </c>
      <c r="G178" s="15"/>
      <c r="H178" s="16"/>
      <c r="I178" s="17"/>
      <c r="J178" s="18" t="s">
        <v>4071</v>
      </c>
    </row>
    <row r="179" spans="1:12" s="1" customFormat="1">
      <c r="A179" s="42" t="str">
        <f>CONCATENATE($M$1,"-")</f>
        <v>INC-</v>
      </c>
      <c r="B179" s="46">
        <f>COUNTIF(B$1:B178,"&gt;0")+1</f>
        <v>18</v>
      </c>
      <c r="C179" s="19" t="s">
        <v>4205</v>
      </c>
      <c r="D179" s="19" t="s">
        <v>4206</v>
      </c>
      <c r="E179" s="61" t="s">
        <v>4207</v>
      </c>
      <c r="F179" s="21" t="s">
        <v>4052</v>
      </c>
      <c r="G179" s="22"/>
      <c r="H179" s="23"/>
      <c r="I179" s="24"/>
      <c r="J179" s="38" t="e">
        <f>((SUMIF(F181:F183,"MO",J181:J183)*(1+$G$3)+(SUM(J181:J183)-SUMIF(F181:F183,"MO",J181:J183)))*(1+$H$3))</f>
        <v>#REF!</v>
      </c>
    </row>
    <row r="180" spans="1:12">
      <c r="A180" s="47"/>
      <c r="B180" s="53" t="s">
        <v>0</v>
      </c>
      <c r="C180" s="25" t="s">
        <v>5</v>
      </c>
      <c r="D180" s="25" t="s">
        <v>6</v>
      </c>
      <c r="E180" s="25" t="s">
        <v>4050</v>
      </c>
      <c r="F180" s="25" t="s">
        <v>0</v>
      </c>
      <c r="G180" s="26" t="s">
        <v>1</v>
      </c>
      <c r="H180" s="26" t="s">
        <v>2</v>
      </c>
      <c r="I180" s="26" t="s">
        <v>3</v>
      </c>
      <c r="J180" s="25" t="s">
        <v>4</v>
      </c>
    </row>
    <row r="181" spans="1:12" ht="30">
      <c r="A181" s="43"/>
      <c r="B181" s="19" t="s">
        <v>4184</v>
      </c>
      <c r="C181" s="51" t="s">
        <v>4083</v>
      </c>
      <c r="D181" s="28">
        <v>88267</v>
      </c>
      <c r="E181" s="20" t="str">
        <f>IF(B181="I",IF(C181="LABOR",VLOOKUP(D181,'LABOR-INSUMOS'!A:F,2,FALSE),IF(C181="SINAPI",VLOOKUP(D181,'SINAPI-INSUMOS'!A:E,2,FALSE),IF(C181="COTAÇÃO",VLOOKUP(D181,#REF!,2,FALSE)))),IF(C181="LABOR",VLOOKUP(D181,'LABOR-SERVIÇOS'!A:F,5,FALSE),IF(C181="SINAPI",VLOOKUP(D181,'SINAPI-SERVIÇOS'!A:E,2,FALSE),"outro")))</f>
        <v xml:space="preserve">ENCANADOR OU BOMBEIRO HIDRÁULICO COM ENCARGOS COMPLEMENTARES </v>
      </c>
      <c r="F181" s="51" t="s">
        <v>20</v>
      </c>
      <c r="G181" s="28" t="str">
        <f>IF(B181="I",IF(C181="LABOR",VLOOKUP(D181,'LABOR-INSUMOS'!A:F,3,FALSE),IF(C181="SINAPI",VLOOKUP(D181,'SINAPI-INSUMOS'!A:E,3,FALSE),IF(C181="COTAÇÃO",VLOOKUP(D181,#REF!,3,FALSE)))),IF(C181="LABOR",VLOOKUP(D181,'LABOR-SERVIÇOS'!A:F,6,FALSE),IF(C181="SINAPI",VLOOKUP(D181,'SINAPI-SERVIÇOS'!A:E,3,FALSE),"outro")))</f>
        <v>H</v>
      </c>
      <c r="H181" s="29">
        <v>1.2</v>
      </c>
      <c r="I181" s="30">
        <f>IF(B181="I",IF(F181="MO",IF(C181="LABOR",ROUND(VLOOKUP(D181,'LABOR-INSUMOS'!A:F,4,FALSE)/(1+'LABOR-INSUMOS'!$E$1),2),IF(C181="SINAPI",ROUND(VLOOKUP(D181,'SINAPI-INSUMOS'!A:E,5,FALSE)/(1+'SINAPI-INSUMOS'!$E$1),2),"outro")),IF(C181="LABOR",VLOOKUP(D181,'LABOR-INSUMOS'!A:F,4,FALSE),IF(C181="SINAPI",VLOOKUP(D181,'SINAPI-INSUMOS'!A:E,5,FALSE),IF(C181="COTAÇÃO",VLOOKUP(D181,#REF!,14,FALSE))))),IF(C181="SINAPI",IF(F181="MO",ROUND(VLOOKUP(D181,'SINAPI-SERVIÇOS'!A:D,4,FALSE)/(1+'SINAPI-SERVIÇOS'!$E$1),2),VLOOKUP(D181,'SINAPI-SERVIÇOS'!A:D,4,FALSE)),"outro"))</f>
        <v>7.21</v>
      </c>
      <c r="J181" s="30">
        <f>ROUND(H181*I181,2)</f>
        <v>8.65</v>
      </c>
    </row>
    <row r="182" spans="1:12" ht="30">
      <c r="A182" s="43"/>
      <c r="B182" s="19" t="s">
        <v>4184</v>
      </c>
      <c r="C182" s="51" t="s">
        <v>4083</v>
      </c>
      <c r="D182" s="28">
        <v>88248</v>
      </c>
      <c r="E182" s="20" t="str">
        <f>IF(B182="I",IF(C182="LABOR",VLOOKUP(D182,'LABOR-INSUMOS'!A:F,2,FALSE),IF(C182="SINAPI",VLOOKUP(D182,'SINAPI-INSUMOS'!A:E,2,FALSE),IF(C182="COTAÇÃO",VLOOKUP(D182,#REF!,2,FALSE)))),IF(C182="LABOR",VLOOKUP(D182,'LABOR-SERVIÇOS'!A:F,5,FALSE),IF(C182="SINAPI",VLOOKUP(D182,'SINAPI-SERVIÇOS'!A:E,2,FALSE),"outro")))</f>
        <v>AUXILIAR DE ENCANADOR OU BOMBEIRO HIDRÁULICO COM ENCARGOS COMPLEMENTARES</v>
      </c>
      <c r="F182" s="51" t="s">
        <v>20</v>
      </c>
      <c r="G182" s="28" t="str">
        <f>IF(B182="I",IF(C182="LABOR",VLOOKUP(D182,'LABOR-INSUMOS'!A:F,3,FALSE),IF(C182="SINAPI",VLOOKUP(D182,'SINAPI-INSUMOS'!A:E,3,FALSE),IF(C182="COTAÇÃO",VLOOKUP(D182,#REF!,3,FALSE)))),IF(C182="LABOR",VLOOKUP(D182,'LABOR-SERVIÇOS'!A:F,6,FALSE),IF(C182="SINAPI",VLOOKUP(D182,'SINAPI-SERVIÇOS'!A:E,3,FALSE),"outro")))</f>
        <v>H</v>
      </c>
      <c r="H182" s="29">
        <v>1.2</v>
      </c>
      <c r="I182" s="30">
        <f>IF(B182="I",IF(F182="MO",IF(C182="LABOR",ROUND(VLOOKUP(D182,'LABOR-INSUMOS'!A:F,4,FALSE)/(1+'LABOR-INSUMOS'!$E$1),2),IF(C182="SINAPI",ROUND(VLOOKUP(D182,'SINAPI-INSUMOS'!A:E,5,FALSE)/(1+'SINAPI-INSUMOS'!$E$1),2),"outro")),IF(C182="LABOR",VLOOKUP(D182,'LABOR-INSUMOS'!A:F,4,FALSE),IF(C182="SINAPI",VLOOKUP(D182,'SINAPI-INSUMOS'!A:E,5,FALSE),IF(C182="COTAÇÃO",VLOOKUP(D182,#REF!,14,FALSE))))),IF(C182="SINAPI",IF(F182="MO",ROUND(VLOOKUP(D182,'SINAPI-SERVIÇOS'!A:D,4,FALSE)/(1+'SINAPI-SERVIÇOS'!$E$1),2),VLOOKUP(D182,'SINAPI-SERVIÇOS'!A:D,4,FALSE)),"outro"))</f>
        <v>5.94</v>
      </c>
      <c r="J182" s="30">
        <f>ROUND(H182*I182,2)</f>
        <v>7.13</v>
      </c>
    </row>
    <row r="183" spans="1:12" ht="30.75" customHeight="1">
      <c r="A183" s="43"/>
      <c r="B183" s="62" t="s">
        <v>4185</v>
      </c>
      <c r="C183" s="56" t="s">
        <v>4073</v>
      </c>
      <c r="D183" s="57">
        <v>7691</v>
      </c>
      <c r="E183" s="63" t="e">
        <f>IF(B183="I",IF(C183="LABOR",VLOOKUP(D183,'LABOR-INSUMOS'!A:F,2,FALSE),IF(C183="SINAPI",VLOOKUP(D183,'SINAPI-INSUMOS'!A:E,2,FALSE),IF(C183="COTAÇÃO",VLOOKUP(D183,#REF!,2,FALSE)))),IF(C183="LABOR",VLOOKUP(D183,'LABOR-SERVIÇOS'!A:F,5,FALSE),IF(C183="SINAPI",VLOOKUP(D183,'SINAPI-SERVIÇOS'!A:E,2,FALSE),"outro")))</f>
        <v>#REF!</v>
      </c>
      <c r="F183" s="56" t="s">
        <v>53</v>
      </c>
      <c r="G183" s="57" t="e">
        <f>IF(B183="I",IF(C183="LABOR",VLOOKUP(D183,'LABOR-INSUMOS'!A:F,3,FALSE),IF(C183="SINAPI",VLOOKUP(D183,'SINAPI-INSUMOS'!A:E,3,FALSE),IF(C183="COTAÇÃO",VLOOKUP(D183,#REF!,3,FALSE)))),IF(C183="LABOR",VLOOKUP(D183,'LABOR-SERVIÇOS'!A:F,6,FALSE),IF(C183="SINAPI",VLOOKUP(D183,'SINAPI-SERVIÇOS'!A:E,3,FALSE),"outro")))</f>
        <v>#REF!</v>
      </c>
      <c r="H183" s="59">
        <v>1</v>
      </c>
      <c r="I183" s="60" t="e">
        <f>IF(B183="I",IF(F183="MO",IF(C183="LABOR",ROUND(VLOOKUP(D183,'LABOR-INSUMOS'!A:F,4,FALSE)/(1+'LABOR-INSUMOS'!$E$1),2),IF(C183="SINAPI",ROUND(VLOOKUP(D183,'SINAPI-INSUMOS'!A:E,5,FALSE)/(1+'SINAPI-INSUMOS'!$E$1),2),"outro")),IF(C183="LABOR",VLOOKUP(D183,'LABOR-INSUMOS'!A:F,4,FALSE),IF(C183="SINAPI",VLOOKUP(D183,'SINAPI-INSUMOS'!A:E,5,FALSE),IF(C183="COTAÇÃO",VLOOKUP(D183,#REF!,14,FALSE))))),IF(C183="SINAPI",IF(F183="MO",ROUND(VLOOKUP(D183,'SINAPI-SERVIÇOS'!A:D,4,FALSE)/(1+'SINAPI-SERVIÇOS'!$E$1),2),VLOOKUP(D183,'SINAPI-SERVIÇOS'!A:D,4,FALSE)),"outro"))</f>
        <v>#REF!</v>
      </c>
      <c r="J183" s="60" t="e">
        <f>ROUND(H183*I183,2)</f>
        <v>#REF!</v>
      </c>
      <c r="L183" s="6" t="s">
        <v>4208</v>
      </c>
    </row>
    <row r="184" spans="1:12">
      <c r="A184" s="44"/>
      <c r="B184" s="45"/>
      <c r="C184" s="10"/>
      <c r="D184" s="10"/>
      <c r="E184" s="11"/>
      <c r="F184" s="10"/>
      <c r="G184" s="11"/>
      <c r="H184" s="11"/>
      <c r="I184" s="11"/>
      <c r="J184" s="12"/>
    </row>
    <row r="185" spans="1:12" ht="25.5">
      <c r="A185" s="799" t="s">
        <v>7</v>
      </c>
      <c r="B185" s="799"/>
      <c r="C185" s="799" t="s">
        <v>8</v>
      </c>
      <c r="D185" s="799"/>
      <c r="E185" s="78" t="s">
        <v>9</v>
      </c>
      <c r="F185" s="79" t="s">
        <v>1</v>
      </c>
      <c r="G185" s="15"/>
      <c r="H185" s="16"/>
      <c r="I185" s="17"/>
      <c r="J185" s="18" t="s">
        <v>4071</v>
      </c>
    </row>
    <row r="186" spans="1:12" s="1" customFormat="1" ht="30">
      <c r="A186" s="42" t="str">
        <f>CONCATENATE($M$1,"-")</f>
        <v>INC-</v>
      </c>
      <c r="B186" s="46">
        <f>COUNTIF(B$1:B185,"&gt;0")+1</f>
        <v>19</v>
      </c>
      <c r="C186" s="19" t="s">
        <v>4205</v>
      </c>
      <c r="D186" s="19" t="s">
        <v>4209</v>
      </c>
      <c r="E186" s="61" t="s">
        <v>4210</v>
      </c>
      <c r="F186" s="21" t="s">
        <v>4052</v>
      </c>
      <c r="G186" s="22"/>
      <c r="H186" s="23"/>
      <c r="I186" s="24"/>
      <c r="J186" s="38" t="e">
        <f>((SUMIF(F188:F191,"MO",J188:J191)*(1+$G$3)+(SUM(J188:J191)-SUMIF(F188:F191,"MO",J188:J191)))*(1+$H$3))</f>
        <v>#REF!</v>
      </c>
    </row>
    <row r="187" spans="1:12">
      <c r="A187" s="47"/>
      <c r="B187" s="53" t="s">
        <v>0</v>
      </c>
      <c r="C187" s="25" t="s">
        <v>5</v>
      </c>
      <c r="D187" s="25" t="s">
        <v>6</v>
      </c>
      <c r="E187" s="25" t="s">
        <v>4050</v>
      </c>
      <c r="F187" s="25" t="s">
        <v>0</v>
      </c>
      <c r="G187" s="26" t="s">
        <v>1</v>
      </c>
      <c r="H187" s="26" t="s">
        <v>2</v>
      </c>
      <c r="I187" s="26" t="s">
        <v>3</v>
      </c>
      <c r="J187" s="25" t="s">
        <v>4</v>
      </c>
    </row>
    <row r="188" spans="1:12" ht="30">
      <c r="A188" s="43"/>
      <c r="B188" s="19" t="s">
        <v>4184</v>
      </c>
      <c r="C188" s="51" t="s">
        <v>4083</v>
      </c>
      <c r="D188" s="28">
        <v>88267</v>
      </c>
      <c r="E188" s="20" t="str">
        <f>IF(B188="I",IF(C188="LABOR",VLOOKUP(D188,'LABOR-INSUMOS'!A:F,2,FALSE),IF(C188="SINAPI",VLOOKUP(D188,'SINAPI-INSUMOS'!A:E,2,FALSE),IF(C188="COTAÇÃO",VLOOKUP(D188,#REF!,2,FALSE)))),IF(C188="LABOR",VLOOKUP(D188,'LABOR-SERVIÇOS'!A:F,5,FALSE),IF(C188="SINAPI",VLOOKUP(D188,'SINAPI-SERVIÇOS'!A:E,2,FALSE),"outro")))</f>
        <v xml:space="preserve">ENCANADOR OU BOMBEIRO HIDRÁULICO COM ENCARGOS COMPLEMENTARES </v>
      </c>
      <c r="F188" s="51" t="s">
        <v>20</v>
      </c>
      <c r="G188" s="28" t="str">
        <f>IF(B188="I",IF(C188="LABOR",VLOOKUP(D188,'LABOR-INSUMOS'!A:F,3,FALSE),IF(C188="SINAPI",VLOOKUP(D188,'SINAPI-INSUMOS'!A:E,3,FALSE),IF(C188="COTAÇÃO",VLOOKUP(D188,#REF!,3,FALSE)))),IF(C188="LABOR",VLOOKUP(D188,'LABOR-SERVIÇOS'!A:F,6,FALSE),IF(C188="SINAPI",VLOOKUP(D188,'SINAPI-SERVIÇOS'!A:E,3,FALSE),"outro")))</f>
        <v>H</v>
      </c>
      <c r="H188" s="29">
        <v>0.6</v>
      </c>
      <c r="I188" s="30">
        <f>IF(B188="I",IF(F188="MO",IF(C188="LABOR",ROUND(VLOOKUP(D188,'LABOR-INSUMOS'!A:F,4,FALSE)/(1+'LABOR-INSUMOS'!$E$1),2),IF(C188="SINAPI",ROUND(VLOOKUP(D188,'SINAPI-INSUMOS'!A:E,5,FALSE)/(1+'SINAPI-INSUMOS'!$E$1),2),"outro")),IF(C188="LABOR",VLOOKUP(D188,'LABOR-INSUMOS'!A:F,4,FALSE),IF(C188="SINAPI",VLOOKUP(D188,'SINAPI-INSUMOS'!A:E,5,FALSE),IF(C188="COTAÇÃO",VLOOKUP(D188,#REF!,14,FALSE))))),IF(C188="SINAPI",IF(F188="MO",ROUND(VLOOKUP(D188,'SINAPI-SERVIÇOS'!A:D,4,FALSE)/(1+'SINAPI-SERVIÇOS'!$E$1),2),VLOOKUP(D188,'SINAPI-SERVIÇOS'!A:D,4,FALSE)),"outro"))</f>
        <v>7.21</v>
      </c>
      <c r="J188" s="30">
        <f>ROUND(H188*I188,2)</f>
        <v>4.33</v>
      </c>
    </row>
    <row r="189" spans="1:12" ht="30">
      <c r="A189" s="43"/>
      <c r="B189" s="19" t="s">
        <v>4184</v>
      </c>
      <c r="C189" s="51" t="s">
        <v>4083</v>
      </c>
      <c r="D189" s="28">
        <v>88248</v>
      </c>
      <c r="E189" s="20" t="str">
        <f>IF(B189="I",IF(C189="LABOR",VLOOKUP(D189,'LABOR-INSUMOS'!A:F,2,FALSE),IF(C189="SINAPI",VLOOKUP(D189,'SINAPI-INSUMOS'!A:E,2,FALSE),IF(C189="COTAÇÃO",VLOOKUP(D189,#REF!,2,FALSE)))),IF(C189="LABOR",VLOOKUP(D189,'LABOR-SERVIÇOS'!A:F,5,FALSE),IF(C189="SINAPI",VLOOKUP(D189,'SINAPI-SERVIÇOS'!A:E,2,FALSE),"outro")))</f>
        <v>AUXILIAR DE ENCANADOR OU BOMBEIRO HIDRÁULICO COM ENCARGOS COMPLEMENTARES</v>
      </c>
      <c r="F189" s="51" t="s">
        <v>20</v>
      </c>
      <c r="G189" s="28" t="str">
        <f>IF(B189="I",IF(C189="LABOR",VLOOKUP(D189,'LABOR-INSUMOS'!A:F,3,FALSE),IF(C189="SINAPI",VLOOKUP(D189,'SINAPI-INSUMOS'!A:E,3,FALSE),IF(C189="COTAÇÃO",VLOOKUP(D189,#REF!,3,FALSE)))),IF(C189="LABOR",VLOOKUP(D189,'LABOR-SERVIÇOS'!A:F,6,FALSE),IF(C189="SINAPI",VLOOKUP(D189,'SINAPI-SERVIÇOS'!A:E,3,FALSE),"outro")))</f>
        <v>H</v>
      </c>
      <c r="H189" s="29">
        <v>0.6</v>
      </c>
      <c r="I189" s="30">
        <f>IF(B189="I",IF(F189="MO",IF(C189="LABOR",ROUND(VLOOKUP(D189,'LABOR-INSUMOS'!A:F,4,FALSE)/(1+'LABOR-INSUMOS'!$E$1),2),IF(C189="SINAPI",ROUND(VLOOKUP(D189,'SINAPI-INSUMOS'!A:E,5,FALSE)/(1+'SINAPI-INSUMOS'!$E$1),2),"outro")),IF(C189="LABOR",VLOOKUP(D189,'LABOR-INSUMOS'!A:F,4,FALSE),IF(C189="SINAPI",VLOOKUP(D189,'SINAPI-INSUMOS'!A:E,5,FALSE),IF(C189="COTAÇÃO",VLOOKUP(D189,#REF!,14,FALSE))))),IF(C189="SINAPI",IF(F189="MO",ROUND(VLOOKUP(D189,'SINAPI-SERVIÇOS'!A:D,4,FALSE)/(1+'SINAPI-SERVIÇOS'!$E$1),2),VLOOKUP(D189,'SINAPI-SERVIÇOS'!A:D,4,FALSE)),"outro"))</f>
        <v>5.94</v>
      </c>
      <c r="J189" s="30">
        <f>ROUND(H189*I189,2)</f>
        <v>3.56</v>
      </c>
    </row>
    <row r="190" spans="1:12">
      <c r="A190" s="43"/>
      <c r="B190" s="19" t="s">
        <v>4185</v>
      </c>
      <c r="C190" s="51" t="s">
        <v>4083</v>
      </c>
      <c r="D190" s="28">
        <v>3146</v>
      </c>
      <c r="E190" s="81" t="str">
        <f>IF(B190="I",IF(C190="LABOR",VLOOKUP(D190,'LABOR-INSUMOS'!A:F,2,FALSE),IF(C190="SINAPI",VLOOKUP(D190,'SINAPI-INSUMOS'!A:E,2,FALSE),IF(C190="COTAÇÃO",VLOOKUP(D190,#REF!,2,FALSE)))),IF(C190="LABOR",VLOOKUP(D190,'LABOR-SERVIÇOS'!A:F,5,FALSE),IF(C190="SINAPI",VLOOKUP(D190,'SINAPI-SERVIÇOS'!A:E,2,FALSE),"outro")))</f>
        <v>FITA VEDA ROSCA EM ROLOS DE 18 MM X 10 M (L X C)</v>
      </c>
      <c r="F190" s="51" t="s">
        <v>53</v>
      </c>
      <c r="G190" s="28" t="str">
        <f>IF(B190="I",IF(C190="LABOR",VLOOKUP(D190,'LABOR-INSUMOS'!A:F,3,FALSE),IF(C190="SINAPI",VLOOKUP(D190,'SINAPI-INSUMOS'!A:E,3,FALSE),IF(C190="COTAÇÃO",VLOOKUP(D190,#REF!,3,FALSE)))),IF(C190="LABOR",VLOOKUP(D190,'LABOR-SERVIÇOS'!A:F,6,FALSE),IF(C190="SINAPI",VLOOKUP(D190,'SINAPI-SERVIÇOS'!A:E,3,FALSE),"outro")))</f>
        <v>UN</v>
      </c>
      <c r="H190" s="29">
        <f>0.36/10</f>
        <v>3.5999999999999997E-2</v>
      </c>
      <c r="I190" s="30">
        <f>IF(B190="I",IF(F190="MO",IF(C190="LABOR",ROUND(VLOOKUP(D190,'LABOR-INSUMOS'!A:F,4,FALSE)/(1+'LABOR-INSUMOS'!$E$1),2),IF(C190="SINAPI",ROUND(VLOOKUP(D190,'SINAPI-INSUMOS'!A:E,5,FALSE)/(1+'SINAPI-INSUMOS'!$E$1),2),"outro")),IF(C190="LABOR",VLOOKUP(D190,'LABOR-INSUMOS'!A:F,4,FALSE),IF(C190="SINAPI",VLOOKUP(D190,'SINAPI-INSUMOS'!A:E,5,FALSE),IF(C190="COTAÇÃO",VLOOKUP(D190,#REF!,14,FALSE))))),IF(C190="SINAPI",IF(F190="MO",ROUND(VLOOKUP(D190,'SINAPI-SERVIÇOS'!A:D,4,FALSE)/(1+'SINAPI-SERVIÇOS'!$E$1),2),VLOOKUP(D190,'SINAPI-SERVIÇOS'!A:D,4,FALSE)),"outro"))</f>
        <v>2.5</v>
      </c>
      <c r="J190" s="30">
        <f t="shared" ref="J190" si="7">ROUND(H190*I190,2)</f>
        <v>0.09</v>
      </c>
    </row>
    <row r="191" spans="1:12" ht="30.75" customHeight="1">
      <c r="A191" s="43"/>
      <c r="B191" s="62" t="s">
        <v>4185</v>
      </c>
      <c r="C191" s="56" t="s">
        <v>4073</v>
      </c>
      <c r="D191" s="57">
        <v>7691</v>
      </c>
      <c r="E191" s="63" t="e">
        <f>IF(B191="I",IF(C191="LABOR",VLOOKUP(D191,'LABOR-INSUMOS'!A:F,2,FALSE),IF(C191="SINAPI",VLOOKUP(D191,'SINAPI-INSUMOS'!A:E,2,FALSE),IF(C191="COTAÇÃO",VLOOKUP(D191,#REF!,2,FALSE)))),IF(C191="LABOR",VLOOKUP(D191,'LABOR-SERVIÇOS'!A:F,5,FALSE),IF(C191="SINAPI",VLOOKUP(D191,'SINAPI-SERVIÇOS'!A:E,2,FALSE),"outro")))</f>
        <v>#REF!</v>
      </c>
      <c r="F191" s="56" t="s">
        <v>53</v>
      </c>
      <c r="G191" s="57" t="e">
        <f>IF(B191="I",IF(C191="LABOR",VLOOKUP(D191,'LABOR-INSUMOS'!A:F,3,FALSE),IF(C191="SINAPI",VLOOKUP(D191,'SINAPI-INSUMOS'!A:E,3,FALSE),IF(C191="COTAÇÃO",VLOOKUP(D191,#REF!,3,FALSE)))),IF(C191="LABOR",VLOOKUP(D191,'LABOR-SERVIÇOS'!A:F,6,FALSE),IF(C191="SINAPI",VLOOKUP(D191,'SINAPI-SERVIÇOS'!A:E,3,FALSE),"outro")))</f>
        <v>#REF!</v>
      </c>
      <c r="H191" s="59">
        <v>1</v>
      </c>
      <c r="I191" s="60" t="e">
        <f>IF(B191="I",IF(F191="MO",IF(C191="LABOR",ROUND(VLOOKUP(D191,'LABOR-INSUMOS'!A:F,4,FALSE)/(1+'LABOR-INSUMOS'!$E$1),2),IF(C191="SINAPI",ROUND(VLOOKUP(D191,'SINAPI-INSUMOS'!A:E,5,FALSE)/(1+'SINAPI-INSUMOS'!$E$1),2),"outro")),IF(C191="LABOR",VLOOKUP(D191,'LABOR-INSUMOS'!A:F,4,FALSE),IF(C191="SINAPI",VLOOKUP(D191,'SINAPI-INSUMOS'!A:E,5,FALSE),IF(C191="COTAÇÃO",VLOOKUP(D191,#REF!,14,FALSE))))),IF(C191="SINAPI",IF(F191="MO",ROUND(VLOOKUP(D191,'SINAPI-SERVIÇOS'!A:D,4,FALSE)/(1+'SINAPI-SERVIÇOS'!$E$1),2),VLOOKUP(D191,'SINAPI-SERVIÇOS'!A:D,4,FALSE)),"outro"))</f>
        <v>#REF!</v>
      </c>
      <c r="J191" s="60" t="e">
        <f>ROUND(H191*I191,2)</f>
        <v>#REF!</v>
      </c>
      <c r="L191" s="6" t="s">
        <v>4210</v>
      </c>
    </row>
    <row r="192" spans="1:12">
      <c r="A192" s="44"/>
      <c r="B192" s="45"/>
      <c r="C192" s="10"/>
      <c r="D192" s="10"/>
      <c r="E192" s="11"/>
      <c r="F192" s="10"/>
      <c r="G192" s="11"/>
      <c r="H192" s="11"/>
      <c r="I192" s="11"/>
      <c r="J192" s="12"/>
    </row>
    <row r="196" spans="9:9">
      <c r="I196" s="48"/>
    </row>
  </sheetData>
  <mergeCells count="41">
    <mergeCell ref="A171:B171"/>
    <mergeCell ref="C171:D171"/>
    <mergeCell ref="A178:B178"/>
    <mergeCell ref="C178:D178"/>
    <mergeCell ref="A185:B185"/>
    <mergeCell ref="C185:D185"/>
    <mergeCell ref="A146:B146"/>
    <mergeCell ref="C146:D146"/>
    <mergeCell ref="A154:B154"/>
    <mergeCell ref="C154:D154"/>
    <mergeCell ref="A163:B163"/>
    <mergeCell ref="C163:D163"/>
    <mergeCell ref="A123:B123"/>
    <mergeCell ref="C123:D123"/>
    <mergeCell ref="A130:B130"/>
    <mergeCell ref="C130:D130"/>
    <mergeCell ref="A138:B138"/>
    <mergeCell ref="C138:D138"/>
    <mergeCell ref="A92:B92"/>
    <mergeCell ref="C92:D92"/>
    <mergeCell ref="A101:B101"/>
    <mergeCell ref="C101:D101"/>
    <mergeCell ref="A108:B108"/>
    <mergeCell ref="C108:D108"/>
    <mergeCell ref="A69:B69"/>
    <mergeCell ref="C69:D69"/>
    <mergeCell ref="A74:B74"/>
    <mergeCell ref="C74:D74"/>
    <mergeCell ref="A83:B83"/>
    <mergeCell ref="C83:D83"/>
    <mergeCell ref="A46:B46"/>
    <mergeCell ref="C46:D46"/>
    <mergeCell ref="A34:B34"/>
    <mergeCell ref="C34:D34"/>
    <mergeCell ref="A1:F1"/>
    <mergeCell ref="A2:F2"/>
    <mergeCell ref="A3:F3"/>
    <mergeCell ref="A5:B5"/>
    <mergeCell ref="C5:D5"/>
    <mergeCell ref="A20:B20"/>
    <mergeCell ref="C20:D20"/>
  </mergeCells>
  <printOptions horizontalCentered="1"/>
  <pageMargins left="0.51181102362204722" right="0.51181102362204722" top="0.19685039370078741" bottom="0.78740157480314965" header="0.31496062992125984" footer="0.19685039370078741"/>
  <pageSetup paperSize="9" scale="86" orientation="landscape" r:id="rId1"/>
  <headerFooter>
    <oddFooter>&amp;RMÁRCIA ELIANE DAN  ENGª CIVIL  CREA-ES 4876/DDAN ENGENHARIA PROJETOS E CONSULTORIA LTDA</oddFooter>
  </headerFooter>
  <drawing r:id="rId2"/>
  <legacyDrawing r:id="rId3"/>
</worksheet>
</file>

<file path=xl/worksheets/sheet8.xml><?xml version="1.0" encoding="utf-8"?>
<worksheet xmlns="http://schemas.openxmlformats.org/spreadsheetml/2006/main" xmlns:r="http://schemas.openxmlformats.org/officeDocument/2006/relationships">
  <sheetPr codeName="Plan15"/>
  <dimension ref="A1:M119"/>
  <sheetViews>
    <sheetView showGridLines="0" zoomScaleSheetLayoutView="90" workbookViewId="0">
      <selection activeCell="N12" sqref="N12"/>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7" t="s">
        <v>4046</v>
      </c>
      <c r="B1" s="807"/>
      <c r="C1" s="807"/>
      <c r="D1" s="807"/>
      <c r="E1" s="807"/>
      <c r="F1" s="807"/>
      <c r="G1" s="319"/>
      <c r="H1" s="319"/>
      <c r="I1" s="319"/>
      <c r="J1" s="314"/>
      <c r="K1" s="314"/>
      <c r="L1" s="314" t="s">
        <v>4074</v>
      </c>
      <c r="M1" s="314" t="s">
        <v>4079</v>
      </c>
    </row>
    <row r="2" spans="1:13" ht="15" customHeight="1">
      <c r="A2" s="808" t="s">
        <v>4060</v>
      </c>
      <c r="B2" s="808"/>
      <c r="C2" s="808"/>
      <c r="D2" s="808"/>
      <c r="E2" s="808"/>
      <c r="F2" s="809"/>
      <c r="G2" s="337" t="s">
        <v>4047</v>
      </c>
      <c r="H2" s="337" t="s">
        <v>4048</v>
      </c>
      <c r="I2" s="337" t="s">
        <v>2673</v>
      </c>
      <c r="J2" s="314"/>
      <c r="K2" s="314"/>
      <c r="L2" s="314"/>
      <c r="M2" s="314"/>
    </row>
    <row r="3" spans="1:13" ht="15.75" customHeight="1">
      <c r="A3" s="810" t="s">
        <v>4061</v>
      </c>
      <c r="B3" s="810"/>
      <c r="C3" s="810"/>
      <c r="D3" s="810"/>
      <c r="E3" s="810"/>
      <c r="F3" s="811"/>
      <c r="G3" s="338">
        <v>0.90429999999999999</v>
      </c>
      <c r="H3" s="339">
        <v>0</v>
      </c>
      <c r="I3" s="340">
        <v>41821</v>
      </c>
      <c r="J3" s="314"/>
      <c r="K3" s="314"/>
      <c r="L3" s="314"/>
      <c r="M3" s="314"/>
    </row>
    <row r="4" spans="1:13" ht="15.75" customHeight="1">
      <c r="A4" s="351"/>
      <c r="B4" s="351"/>
      <c r="C4" s="351"/>
      <c r="D4" s="351"/>
      <c r="E4" s="351"/>
      <c r="F4" s="351"/>
      <c r="G4" s="351"/>
      <c r="H4" s="351"/>
      <c r="I4" s="351"/>
      <c r="J4" s="352"/>
      <c r="K4" s="314"/>
      <c r="L4" s="314"/>
      <c r="M4" s="314"/>
    </row>
    <row r="5" spans="1:13" ht="25.5">
      <c r="A5" s="799" t="s">
        <v>7</v>
      </c>
      <c r="B5" s="799"/>
      <c r="C5" s="799" t="s">
        <v>8</v>
      </c>
      <c r="D5" s="799"/>
      <c r="E5" s="354" t="s">
        <v>9</v>
      </c>
      <c r="F5" s="320" t="s">
        <v>1</v>
      </c>
      <c r="G5" s="321"/>
      <c r="H5" s="322"/>
      <c r="I5" s="323"/>
      <c r="J5" s="324" t="s">
        <v>4071</v>
      </c>
      <c r="K5" s="314"/>
      <c r="L5" s="314"/>
      <c r="M5" s="314"/>
    </row>
    <row r="6" spans="1:13" s="1" customFormat="1">
      <c r="A6" s="344" t="s">
        <v>4325</v>
      </c>
      <c r="B6" s="348">
        <v>1</v>
      </c>
      <c r="C6" s="325" t="s">
        <v>4083</v>
      </c>
      <c r="D6" s="325">
        <v>83387</v>
      </c>
      <c r="E6" s="326" t="s">
        <v>3221</v>
      </c>
      <c r="F6" s="327" t="s">
        <v>89</v>
      </c>
      <c r="G6" s="328"/>
      <c r="H6" s="329"/>
      <c r="I6" s="330"/>
      <c r="J6" s="341">
        <v>5.7019010000000003</v>
      </c>
      <c r="K6" s="315"/>
      <c r="L6" s="315"/>
      <c r="M6" s="315"/>
    </row>
    <row r="7" spans="1:13">
      <c r="A7" s="349"/>
      <c r="B7" s="355" t="s">
        <v>0</v>
      </c>
      <c r="C7" s="331" t="s">
        <v>5</v>
      </c>
      <c r="D7" s="331" t="s">
        <v>6</v>
      </c>
      <c r="E7" s="331" t="s">
        <v>4050</v>
      </c>
      <c r="F7" s="331" t="s">
        <v>0</v>
      </c>
      <c r="G7" s="332" t="s">
        <v>1</v>
      </c>
      <c r="H7" s="332" t="s">
        <v>2</v>
      </c>
      <c r="I7" s="332" t="s">
        <v>3</v>
      </c>
      <c r="J7" s="331" t="s">
        <v>4</v>
      </c>
      <c r="K7" s="314"/>
      <c r="L7" s="314"/>
      <c r="M7" s="314"/>
    </row>
    <row r="8" spans="1:13">
      <c r="A8" s="345"/>
      <c r="B8" s="325" t="s">
        <v>4184</v>
      </c>
      <c r="C8" s="353" t="s">
        <v>4083</v>
      </c>
      <c r="D8" s="334">
        <v>88247</v>
      </c>
      <c r="E8" s="333" t="s">
        <v>4114</v>
      </c>
      <c r="F8" s="353" t="s">
        <v>20</v>
      </c>
      <c r="G8" s="334" t="s">
        <v>19</v>
      </c>
      <c r="H8" s="335">
        <v>0.15</v>
      </c>
      <c r="I8" s="336">
        <v>6.08</v>
      </c>
      <c r="J8" s="336">
        <v>0.91</v>
      </c>
      <c r="K8" s="314"/>
      <c r="L8" s="314"/>
      <c r="M8" s="314"/>
    </row>
    <row r="9" spans="1:13">
      <c r="A9" s="345"/>
      <c r="B9" s="325" t="s">
        <v>4184</v>
      </c>
      <c r="C9" s="353" t="s">
        <v>4083</v>
      </c>
      <c r="D9" s="334">
        <v>88264</v>
      </c>
      <c r="E9" s="333" t="s">
        <v>4115</v>
      </c>
      <c r="F9" s="353" t="s">
        <v>20</v>
      </c>
      <c r="G9" s="334" t="s">
        <v>19</v>
      </c>
      <c r="H9" s="335">
        <v>0.15</v>
      </c>
      <c r="I9" s="336">
        <v>7.76</v>
      </c>
      <c r="J9" s="336">
        <v>1.1599999999999999</v>
      </c>
      <c r="K9" s="314"/>
      <c r="L9" s="314"/>
      <c r="M9" s="314"/>
    </row>
    <row r="10" spans="1:13">
      <c r="A10" s="345"/>
      <c r="B10" s="325" t="s">
        <v>4185</v>
      </c>
      <c r="C10" s="353" t="s">
        <v>4083</v>
      </c>
      <c r="D10" s="334">
        <v>1872</v>
      </c>
      <c r="E10" s="333" t="s">
        <v>2699</v>
      </c>
      <c r="F10" s="353" t="s">
        <v>53</v>
      </c>
      <c r="G10" s="334" t="s">
        <v>89</v>
      </c>
      <c r="H10" s="335">
        <v>1</v>
      </c>
      <c r="I10" s="336">
        <v>1.76</v>
      </c>
      <c r="J10" s="336">
        <v>1.76</v>
      </c>
      <c r="K10" s="314"/>
      <c r="L10" s="314"/>
      <c r="M10" s="314"/>
    </row>
    <row r="11" spans="1:13">
      <c r="A11" s="346"/>
      <c r="B11" s="347"/>
      <c r="C11" s="316"/>
      <c r="D11" s="316"/>
      <c r="E11" s="317"/>
      <c r="F11" s="316"/>
      <c r="G11" s="317"/>
      <c r="H11" s="317"/>
      <c r="I11" s="317"/>
      <c r="J11" s="318"/>
      <c r="K11" s="314"/>
      <c r="L11" s="314"/>
      <c r="M11" s="314"/>
    </row>
    <row r="12" spans="1:13" ht="25.5">
      <c r="A12" s="799" t="s">
        <v>7</v>
      </c>
      <c r="B12" s="799"/>
      <c r="C12" s="799" t="s">
        <v>8</v>
      </c>
      <c r="D12" s="799"/>
      <c r="E12" s="369" t="s">
        <v>9</v>
      </c>
      <c r="F12" s="320" t="s">
        <v>1</v>
      </c>
      <c r="G12" s="321"/>
      <c r="H12" s="380"/>
      <c r="I12" s="372"/>
      <c r="J12" s="373" t="s">
        <v>4071</v>
      </c>
      <c r="K12" s="342"/>
      <c r="L12" s="342"/>
      <c r="M12" s="342"/>
    </row>
    <row r="13" spans="1:13" s="1" customFormat="1" ht="30">
      <c r="A13" s="344" t="s">
        <v>4325</v>
      </c>
      <c r="B13" s="348">
        <v>2</v>
      </c>
      <c r="C13" s="325" t="s">
        <v>4049</v>
      </c>
      <c r="D13" s="325">
        <v>150633</v>
      </c>
      <c r="E13" s="358" t="s">
        <v>4223</v>
      </c>
      <c r="F13" s="327" t="s">
        <v>4052</v>
      </c>
      <c r="G13" s="328"/>
      <c r="H13" s="381"/>
      <c r="I13" s="374"/>
      <c r="J13" s="375">
        <v>61.454390000000004</v>
      </c>
      <c r="K13" s="367"/>
      <c r="L13" s="367"/>
      <c r="M13" s="367"/>
    </row>
    <row r="14" spans="1:13">
      <c r="A14" s="359"/>
      <c r="B14" s="355" t="s">
        <v>0</v>
      </c>
      <c r="C14" s="331" t="s">
        <v>5</v>
      </c>
      <c r="D14" s="331" t="s">
        <v>6</v>
      </c>
      <c r="E14" s="370" t="s">
        <v>4050</v>
      </c>
      <c r="F14" s="331" t="s">
        <v>0</v>
      </c>
      <c r="G14" s="332" t="s">
        <v>1</v>
      </c>
      <c r="H14" s="382" t="s">
        <v>2</v>
      </c>
      <c r="I14" s="376" t="s">
        <v>3</v>
      </c>
      <c r="J14" s="377" t="s">
        <v>4</v>
      </c>
      <c r="K14" s="342"/>
      <c r="L14" s="342"/>
      <c r="M14" s="342"/>
    </row>
    <row r="15" spans="1:13">
      <c r="A15" s="360"/>
      <c r="B15" s="325" t="s">
        <v>4184</v>
      </c>
      <c r="C15" s="356" t="s">
        <v>4083</v>
      </c>
      <c r="D15" s="357">
        <v>88247</v>
      </c>
      <c r="E15" s="358" t="s">
        <v>4114</v>
      </c>
      <c r="F15" s="356" t="s">
        <v>20</v>
      </c>
      <c r="G15" s="357" t="s">
        <v>19</v>
      </c>
      <c r="H15" s="383">
        <v>1.25</v>
      </c>
      <c r="I15" s="365">
        <v>6.08</v>
      </c>
      <c r="J15" s="365">
        <v>7.6</v>
      </c>
      <c r="K15" s="342"/>
      <c r="L15" s="342"/>
      <c r="M15" s="342"/>
    </row>
    <row r="16" spans="1:13">
      <c r="A16" s="360"/>
      <c r="B16" s="325" t="s">
        <v>4184</v>
      </c>
      <c r="C16" s="356" t="s">
        <v>4083</v>
      </c>
      <c r="D16" s="357">
        <v>88264</v>
      </c>
      <c r="E16" s="358" t="s">
        <v>4115</v>
      </c>
      <c r="F16" s="356" t="s">
        <v>20</v>
      </c>
      <c r="G16" s="357" t="s">
        <v>19</v>
      </c>
      <c r="H16" s="383">
        <v>1.25</v>
      </c>
      <c r="I16" s="365">
        <v>7.76</v>
      </c>
      <c r="J16" s="365">
        <v>9.6999999999999993</v>
      </c>
      <c r="K16" s="342"/>
      <c r="L16" s="342"/>
      <c r="M16" s="342"/>
    </row>
    <row r="17" spans="1:13">
      <c r="A17" s="360"/>
      <c r="B17" s="325" t="s">
        <v>4185</v>
      </c>
      <c r="C17" s="356" t="s">
        <v>4049</v>
      </c>
      <c r="D17" s="356">
        <v>45003</v>
      </c>
      <c r="E17" s="358" t="s">
        <v>693</v>
      </c>
      <c r="F17" s="356" t="s">
        <v>53</v>
      </c>
      <c r="G17" s="357" t="s">
        <v>89</v>
      </c>
      <c r="H17" s="383">
        <v>1</v>
      </c>
      <c r="I17" s="365">
        <v>28.51</v>
      </c>
      <c r="J17" s="365">
        <v>28.51</v>
      </c>
      <c r="K17" s="312"/>
      <c r="L17" s="312"/>
      <c r="M17" s="312"/>
    </row>
    <row r="18" spans="1:13">
      <c r="A18" s="361"/>
      <c r="B18" s="362"/>
      <c r="C18" s="363"/>
      <c r="D18" s="363"/>
      <c r="E18" s="371"/>
      <c r="F18" s="363"/>
      <c r="G18" s="364"/>
      <c r="H18" s="384"/>
      <c r="I18" s="378"/>
      <c r="J18" s="379"/>
      <c r="K18" s="312"/>
      <c r="L18" s="312"/>
      <c r="M18" s="312"/>
    </row>
    <row r="19" spans="1:13" ht="25.5">
      <c r="A19" s="799" t="s">
        <v>7</v>
      </c>
      <c r="B19" s="799"/>
      <c r="C19" s="799" t="s">
        <v>8</v>
      </c>
      <c r="D19" s="799"/>
      <c r="E19" s="369" t="s">
        <v>9</v>
      </c>
      <c r="F19" s="320" t="s">
        <v>1</v>
      </c>
      <c r="G19" s="321"/>
      <c r="H19" s="380"/>
      <c r="I19" s="372"/>
      <c r="J19" s="373" t="s">
        <v>4071</v>
      </c>
      <c r="K19" s="312"/>
      <c r="L19" s="312"/>
      <c r="M19" s="312"/>
    </row>
    <row r="20" spans="1:13" ht="30">
      <c r="A20" s="344" t="s">
        <v>4325</v>
      </c>
      <c r="B20" s="348">
        <v>3</v>
      </c>
      <c r="C20" s="325" t="s">
        <v>4049</v>
      </c>
      <c r="D20" s="325">
        <v>150805</v>
      </c>
      <c r="E20" s="358" t="s">
        <v>4224</v>
      </c>
      <c r="F20" s="327" t="s">
        <v>4052</v>
      </c>
      <c r="G20" s="328"/>
      <c r="H20" s="381"/>
      <c r="I20" s="374"/>
      <c r="J20" s="375">
        <v>12.964771999999998</v>
      </c>
      <c r="K20" s="312"/>
      <c r="L20" s="312"/>
      <c r="M20" s="312"/>
    </row>
    <row r="21" spans="1:13">
      <c r="A21" s="359"/>
      <c r="B21" s="355" t="s">
        <v>0</v>
      </c>
      <c r="C21" s="331" t="s">
        <v>5</v>
      </c>
      <c r="D21" s="331" t="s">
        <v>6</v>
      </c>
      <c r="E21" s="370" t="s">
        <v>4050</v>
      </c>
      <c r="F21" s="331" t="s">
        <v>0</v>
      </c>
      <c r="G21" s="332" t="s">
        <v>1</v>
      </c>
      <c r="H21" s="382" t="s">
        <v>2</v>
      </c>
      <c r="I21" s="376" t="s">
        <v>3</v>
      </c>
      <c r="J21" s="377" t="s">
        <v>4</v>
      </c>
      <c r="K21" s="312"/>
      <c r="L21" s="312"/>
      <c r="M21" s="312"/>
    </row>
    <row r="22" spans="1:13">
      <c r="A22" s="360"/>
      <c r="B22" s="325" t="s">
        <v>4184</v>
      </c>
      <c r="C22" s="356" t="s">
        <v>4083</v>
      </c>
      <c r="D22" s="357">
        <v>88264</v>
      </c>
      <c r="E22" s="358" t="s">
        <v>4115</v>
      </c>
      <c r="F22" s="356" t="s">
        <v>20</v>
      </c>
      <c r="G22" s="357" t="s">
        <v>19</v>
      </c>
      <c r="H22" s="383">
        <v>0.26300000000000001</v>
      </c>
      <c r="I22" s="365">
        <v>7.76</v>
      </c>
      <c r="J22" s="365">
        <v>2.04</v>
      </c>
      <c r="K22" s="312"/>
      <c r="L22" s="312"/>
      <c r="M22" s="312"/>
    </row>
    <row r="23" spans="1:13">
      <c r="A23" s="360"/>
      <c r="B23" s="325" t="s">
        <v>4185</v>
      </c>
      <c r="C23" s="356" t="s">
        <v>4049</v>
      </c>
      <c r="D23" s="356">
        <v>42303</v>
      </c>
      <c r="E23" s="358" t="s">
        <v>567</v>
      </c>
      <c r="F23" s="356" t="s">
        <v>53</v>
      </c>
      <c r="G23" s="357" t="s">
        <v>89</v>
      </c>
      <c r="H23" s="383">
        <v>1</v>
      </c>
      <c r="I23" s="365">
        <v>7.6</v>
      </c>
      <c r="J23" s="365">
        <v>7.6</v>
      </c>
      <c r="K23" s="312"/>
      <c r="L23" s="312"/>
      <c r="M23" s="312"/>
    </row>
    <row r="24" spans="1:13">
      <c r="A24" s="360"/>
      <c r="B24" s="325" t="s">
        <v>4185</v>
      </c>
      <c r="C24" s="356" t="s">
        <v>4049</v>
      </c>
      <c r="D24" s="356">
        <v>48502</v>
      </c>
      <c r="E24" s="358" t="s">
        <v>816</v>
      </c>
      <c r="F24" s="356" t="s">
        <v>53</v>
      </c>
      <c r="G24" s="357" t="s">
        <v>89</v>
      </c>
      <c r="H24" s="383">
        <v>2</v>
      </c>
      <c r="I24" s="365">
        <v>0.43</v>
      </c>
      <c r="J24" s="365">
        <v>0.86</v>
      </c>
      <c r="K24" s="312"/>
      <c r="L24" s="312"/>
      <c r="M24" s="312"/>
    </row>
    <row r="25" spans="1:13">
      <c r="A25" s="360"/>
      <c r="B25" s="325" t="s">
        <v>4185</v>
      </c>
      <c r="C25" s="356" t="s">
        <v>4049</v>
      </c>
      <c r="D25" s="356">
        <v>48516</v>
      </c>
      <c r="E25" s="358" t="s">
        <v>823</v>
      </c>
      <c r="F25" s="356" t="s">
        <v>53</v>
      </c>
      <c r="G25" s="357" t="s">
        <v>89</v>
      </c>
      <c r="H25" s="383">
        <v>2</v>
      </c>
      <c r="I25" s="365">
        <v>0.31</v>
      </c>
      <c r="J25" s="365">
        <v>0.62</v>
      </c>
      <c r="K25" s="312"/>
      <c r="L25" s="312"/>
      <c r="M25" s="312"/>
    </row>
    <row r="26" spans="1:13">
      <c r="A26" s="361"/>
      <c r="B26" s="362"/>
      <c r="C26" s="363"/>
      <c r="D26" s="363"/>
      <c r="E26" s="371"/>
      <c r="F26" s="363"/>
      <c r="G26" s="364"/>
      <c r="H26" s="384"/>
      <c r="I26" s="378"/>
      <c r="J26" s="379"/>
      <c r="K26" s="312"/>
      <c r="L26" s="312"/>
      <c r="M26" s="312"/>
    </row>
    <row r="27" spans="1:13" ht="25.5">
      <c r="A27" s="799" t="s">
        <v>7</v>
      </c>
      <c r="B27" s="799"/>
      <c r="C27" s="799" t="s">
        <v>8</v>
      </c>
      <c r="D27" s="799"/>
      <c r="E27" s="369" t="s">
        <v>9</v>
      </c>
      <c r="F27" s="320" t="s">
        <v>1</v>
      </c>
      <c r="G27" s="321"/>
      <c r="H27" s="380"/>
      <c r="I27" s="372"/>
      <c r="J27" s="373" t="s">
        <v>4071</v>
      </c>
      <c r="K27" s="312"/>
      <c r="L27" s="312"/>
      <c r="M27" s="312"/>
    </row>
    <row r="28" spans="1:13" ht="30">
      <c r="A28" s="344" t="s">
        <v>4325</v>
      </c>
      <c r="B28" s="348">
        <v>4</v>
      </c>
      <c r="C28" s="325" t="s">
        <v>4083</v>
      </c>
      <c r="D28" s="325">
        <v>72308</v>
      </c>
      <c r="E28" s="358" t="s">
        <v>3200</v>
      </c>
      <c r="F28" s="327" t="s">
        <v>86</v>
      </c>
      <c r="G28" s="328"/>
      <c r="H28" s="381"/>
      <c r="I28" s="374"/>
      <c r="J28" s="375">
        <v>26.827756000000001</v>
      </c>
      <c r="K28" s="312"/>
      <c r="L28" s="312"/>
      <c r="M28" s="312"/>
    </row>
    <row r="29" spans="1:13">
      <c r="A29" s="359"/>
      <c r="B29" s="355" t="s">
        <v>0</v>
      </c>
      <c r="C29" s="331" t="s">
        <v>5</v>
      </c>
      <c r="D29" s="331" t="s">
        <v>6</v>
      </c>
      <c r="E29" s="370" t="s">
        <v>4050</v>
      </c>
      <c r="F29" s="331" t="s">
        <v>0</v>
      </c>
      <c r="G29" s="332" t="s">
        <v>1</v>
      </c>
      <c r="H29" s="382" t="s">
        <v>2</v>
      </c>
      <c r="I29" s="376" t="s">
        <v>3</v>
      </c>
      <c r="J29" s="377" t="s">
        <v>4</v>
      </c>
      <c r="K29" s="312"/>
      <c r="L29" s="312"/>
      <c r="M29" s="312"/>
    </row>
    <row r="30" spans="1:13">
      <c r="A30" s="360"/>
      <c r="B30" s="325" t="s">
        <v>4184</v>
      </c>
      <c r="C30" s="356" t="s">
        <v>4083</v>
      </c>
      <c r="D30" s="357">
        <v>88247</v>
      </c>
      <c r="E30" s="358" t="s">
        <v>4114</v>
      </c>
      <c r="F30" s="356" t="s">
        <v>20</v>
      </c>
      <c r="G30" s="357" t="s">
        <v>19</v>
      </c>
      <c r="H30" s="383">
        <v>0.5</v>
      </c>
      <c r="I30" s="365">
        <v>6.08</v>
      </c>
      <c r="J30" s="365">
        <v>3.04</v>
      </c>
      <c r="K30" s="312"/>
      <c r="L30" s="312"/>
      <c r="M30" s="312"/>
    </row>
    <row r="31" spans="1:13">
      <c r="A31" s="360"/>
      <c r="B31" s="325" t="s">
        <v>4184</v>
      </c>
      <c r="C31" s="356" t="s">
        <v>4083</v>
      </c>
      <c r="D31" s="357">
        <v>88264</v>
      </c>
      <c r="E31" s="358" t="s">
        <v>4115</v>
      </c>
      <c r="F31" s="356" t="s">
        <v>20</v>
      </c>
      <c r="G31" s="357" t="s">
        <v>19</v>
      </c>
      <c r="H31" s="383">
        <v>0.5</v>
      </c>
      <c r="I31" s="365">
        <v>7.76</v>
      </c>
      <c r="J31" s="365">
        <v>3.88</v>
      </c>
      <c r="K31" s="312"/>
      <c r="L31" s="312"/>
      <c r="M31" s="312"/>
    </row>
    <row r="32" spans="1:13" ht="30">
      <c r="A32" s="360"/>
      <c r="B32" s="325" t="s">
        <v>4185</v>
      </c>
      <c r="C32" s="356" t="s">
        <v>4083</v>
      </c>
      <c r="D32" s="356">
        <v>21128</v>
      </c>
      <c r="E32" s="358" t="s">
        <v>2709</v>
      </c>
      <c r="F32" s="356" t="s">
        <v>53</v>
      </c>
      <c r="G32" s="357" t="s">
        <v>86</v>
      </c>
      <c r="H32" s="383">
        <v>1.05</v>
      </c>
      <c r="I32" s="365">
        <v>13</v>
      </c>
      <c r="J32" s="365">
        <v>13.65</v>
      </c>
      <c r="K32" s="312"/>
      <c r="L32" s="312"/>
      <c r="M32" s="312"/>
    </row>
    <row r="33" spans="1:13">
      <c r="A33" s="361"/>
      <c r="B33" s="362"/>
      <c r="C33" s="363"/>
      <c r="D33" s="363"/>
      <c r="E33" s="371"/>
      <c r="F33" s="363"/>
      <c r="G33" s="364"/>
      <c r="H33" s="384"/>
      <c r="I33" s="378"/>
      <c r="J33" s="379"/>
      <c r="K33" s="312"/>
      <c r="L33" s="312"/>
      <c r="M33" s="312"/>
    </row>
    <row r="34" spans="1:13" ht="45">
      <c r="A34" s="344" t="s">
        <v>4325</v>
      </c>
      <c r="B34" s="348">
        <v>5</v>
      </c>
      <c r="C34" s="325" t="s">
        <v>4049</v>
      </c>
      <c r="D34" s="325">
        <v>150880</v>
      </c>
      <c r="E34" s="366" t="s">
        <v>4235</v>
      </c>
      <c r="F34" s="327" t="s">
        <v>4052</v>
      </c>
      <c r="G34" s="328"/>
      <c r="H34" s="381"/>
      <c r="I34" s="374"/>
      <c r="J34" s="375">
        <v>16.640779000000002</v>
      </c>
      <c r="K34" s="312"/>
      <c r="L34" s="312"/>
      <c r="M34" s="312"/>
    </row>
    <row r="35" spans="1:13">
      <c r="A35" s="359"/>
      <c r="B35" s="355" t="s">
        <v>0</v>
      </c>
      <c r="C35" s="331" t="s">
        <v>5</v>
      </c>
      <c r="D35" s="331" t="s">
        <v>6</v>
      </c>
      <c r="E35" s="370" t="s">
        <v>4050</v>
      </c>
      <c r="F35" s="331" t="s">
        <v>0</v>
      </c>
      <c r="G35" s="332" t="s">
        <v>1</v>
      </c>
      <c r="H35" s="382" t="s">
        <v>2</v>
      </c>
      <c r="I35" s="376" t="s">
        <v>3</v>
      </c>
      <c r="J35" s="377" t="s">
        <v>4</v>
      </c>
      <c r="K35" s="312"/>
      <c r="L35" s="312"/>
      <c r="M35" s="312"/>
    </row>
    <row r="36" spans="1:13">
      <c r="A36" s="360"/>
      <c r="B36" s="325" t="s">
        <v>4184</v>
      </c>
      <c r="C36" s="356" t="s">
        <v>4083</v>
      </c>
      <c r="D36" s="357">
        <v>88247</v>
      </c>
      <c r="E36" s="358" t="s">
        <v>4114</v>
      </c>
      <c r="F36" s="356" t="s">
        <v>20</v>
      </c>
      <c r="G36" s="357" t="s">
        <v>19</v>
      </c>
      <c r="H36" s="385">
        <v>0.4</v>
      </c>
      <c r="I36" s="365">
        <v>6.08</v>
      </c>
      <c r="J36" s="365">
        <v>2.4300000000000002</v>
      </c>
      <c r="K36" s="312"/>
      <c r="L36" s="312"/>
      <c r="M36" s="312"/>
    </row>
    <row r="37" spans="1:13">
      <c r="A37" s="360"/>
      <c r="B37" s="325" t="s">
        <v>4184</v>
      </c>
      <c r="C37" s="356" t="s">
        <v>4083</v>
      </c>
      <c r="D37" s="357">
        <v>88264</v>
      </c>
      <c r="E37" s="358" t="s">
        <v>4115</v>
      </c>
      <c r="F37" s="356" t="s">
        <v>20</v>
      </c>
      <c r="G37" s="357" t="s">
        <v>19</v>
      </c>
      <c r="H37" s="385">
        <v>0.4</v>
      </c>
      <c r="I37" s="365">
        <v>7.76</v>
      </c>
      <c r="J37" s="365">
        <v>3.1</v>
      </c>
      <c r="K37" s="312"/>
      <c r="L37" s="312"/>
      <c r="M37" s="312"/>
    </row>
    <row r="38" spans="1:13">
      <c r="A38" s="360"/>
      <c r="B38" s="325" t="s">
        <v>4185</v>
      </c>
      <c r="C38" s="356" t="s">
        <v>4049</v>
      </c>
      <c r="D38" s="356">
        <v>26554</v>
      </c>
      <c r="E38" s="358" t="s">
        <v>213</v>
      </c>
      <c r="F38" s="356" t="s">
        <v>53</v>
      </c>
      <c r="G38" s="357" t="s">
        <v>89</v>
      </c>
      <c r="H38" s="383">
        <v>4</v>
      </c>
      <c r="I38" s="365">
        <v>0.14000000000000001</v>
      </c>
      <c r="J38" s="365">
        <v>0.56000000000000005</v>
      </c>
      <c r="K38" s="312"/>
      <c r="L38" s="312"/>
      <c r="M38" s="312"/>
    </row>
    <row r="39" spans="1:13">
      <c r="A39" s="360"/>
      <c r="B39" s="325" t="s">
        <v>4185</v>
      </c>
      <c r="C39" s="356" t="s">
        <v>4049</v>
      </c>
      <c r="D39" s="356">
        <v>26675</v>
      </c>
      <c r="E39" s="358" t="s">
        <v>238</v>
      </c>
      <c r="F39" s="356" t="s">
        <v>53</v>
      </c>
      <c r="G39" s="357" t="s">
        <v>89</v>
      </c>
      <c r="H39" s="383">
        <v>2</v>
      </c>
      <c r="I39" s="365">
        <v>0.22</v>
      </c>
      <c r="J39" s="365">
        <v>0.44</v>
      </c>
      <c r="K39" s="312"/>
      <c r="L39" s="312"/>
      <c r="M39" s="312"/>
    </row>
    <row r="40" spans="1:13">
      <c r="A40" s="360"/>
      <c r="B40" s="325" t="s">
        <v>4185</v>
      </c>
      <c r="C40" s="356" t="s">
        <v>4049</v>
      </c>
      <c r="D40" s="356">
        <v>48917</v>
      </c>
      <c r="E40" s="358" t="s">
        <v>854</v>
      </c>
      <c r="F40" s="356" t="s">
        <v>53</v>
      </c>
      <c r="G40" s="357" t="s">
        <v>86</v>
      </c>
      <c r="H40" s="383">
        <v>0.6</v>
      </c>
      <c r="I40" s="365">
        <v>2.4300000000000002</v>
      </c>
      <c r="J40" s="365">
        <v>1.46</v>
      </c>
      <c r="K40" s="312"/>
      <c r="L40" s="312"/>
      <c r="M40" s="312"/>
    </row>
    <row r="41" spans="1:13">
      <c r="A41" s="360"/>
      <c r="B41" s="325" t="s">
        <v>4185</v>
      </c>
      <c r="C41" s="356" t="s">
        <v>4049</v>
      </c>
      <c r="D41" s="356">
        <v>49123</v>
      </c>
      <c r="E41" s="358" t="s">
        <v>864</v>
      </c>
      <c r="F41" s="356" t="s">
        <v>53</v>
      </c>
      <c r="G41" s="357" t="s">
        <v>89</v>
      </c>
      <c r="H41" s="383">
        <v>1</v>
      </c>
      <c r="I41" s="365">
        <v>1.1599999999999999</v>
      </c>
      <c r="J41" s="365">
        <v>1.1599999999999999</v>
      </c>
      <c r="K41" s="312"/>
      <c r="L41" s="312"/>
      <c r="M41" s="312"/>
    </row>
    <row r="42" spans="1:13">
      <c r="A42" s="360"/>
      <c r="B42" s="325" t="s">
        <v>4185</v>
      </c>
      <c r="C42" s="356" t="s">
        <v>4083</v>
      </c>
      <c r="D42" s="356">
        <v>400</v>
      </c>
      <c r="E42" s="358" t="s">
        <v>2678</v>
      </c>
      <c r="F42" s="356" t="s">
        <v>53</v>
      </c>
      <c r="G42" s="357" t="s">
        <v>89</v>
      </c>
      <c r="H42" s="383">
        <v>1</v>
      </c>
      <c r="I42" s="365">
        <v>0.65</v>
      </c>
      <c r="J42" s="365">
        <v>0.65</v>
      </c>
      <c r="K42" s="312"/>
      <c r="L42" s="312"/>
      <c r="M42" s="312"/>
    </row>
    <row r="43" spans="1:13">
      <c r="A43" s="360"/>
      <c r="B43" s="325" t="s">
        <v>4185</v>
      </c>
      <c r="C43" s="356" t="s">
        <v>4049</v>
      </c>
      <c r="D43" s="356">
        <v>49818</v>
      </c>
      <c r="E43" s="358" t="s">
        <v>932</v>
      </c>
      <c r="F43" s="356" t="s">
        <v>53</v>
      </c>
      <c r="G43" s="357" t="s">
        <v>89</v>
      </c>
      <c r="H43" s="383">
        <v>4</v>
      </c>
      <c r="I43" s="365">
        <v>0.46</v>
      </c>
      <c r="J43" s="365">
        <v>1.84</v>
      </c>
      <c r="K43" s="312"/>
      <c r="L43" s="312"/>
      <c r="M43" s="312"/>
    </row>
    <row r="44" spans="1:13">
      <c r="A44" s="361"/>
      <c r="B44" s="362"/>
      <c r="C44" s="363"/>
      <c r="D44" s="363"/>
      <c r="E44" s="371"/>
      <c r="F44" s="363"/>
      <c r="G44" s="364"/>
      <c r="H44" s="384"/>
      <c r="I44" s="378"/>
      <c r="J44" s="379"/>
      <c r="K44" s="312"/>
      <c r="L44" s="312"/>
      <c r="M44" s="312"/>
    </row>
    <row r="45" spans="1:13" ht="25.5">
      <c r="A45" s="799" t="s">
        <v>7</v>
      </c>
      <c r="B45" s="799"/>
      <c r="C45" s="799" t="s">
        <v>8</v>
      </c>
      <c r="D45" s="799"/>
      <c r="E45" s="369" t="s">
        <v>9</v>
      </c>
      <c r="F45" s="320" t="s">
        <v>1</v>
      </c>
      <c r="G45" s="321"/>
      <c r="H45" s="380"/>
      <c r="I45" s="372"/>
      <c r="J45" s="373" t="s">
        <v>4071</v>
      </c>
      <c r="K45" s="312"/>
      <c r="L45" s="312"/>
      <c r="M45" s="312"/>
    </row>
    <row r="46" spans="1:13">
      <c r="A46" s="344" t="s">
        <v>4325</v>
      </c>
      <c r="B46" s="348">
        <v>6</v>
      </c>
      <c r="C46" s="325" t="s">
        <v>4205</v>
      </c>
      <c r="D46" s="325" t="s">
        <v>4259</v>
      </c>
      <c r="E46" s="366" t="s">
        <v>4241</v>
      </c>
      <c r="F46" s="327" t="s">
        <v>4052</v>
      </c>
      <c r="G46" s="328"/>
      <c r="H46" s="381"/>
      <c r="I46" s="374"/>
      <c r="J46" s="375">
        <v>3.6489880000000001</v>
      </c>
      <c r="K46" s="312"/>
      <c r="L46" s="312"/>
      <c r="M46" s="312"/>
    </row>
    <row r="47" spans="1:13">
      <c r="A47" s="359"/>
      <c r="B47" s="355" t="s">
        <v>0</v>
      </c>
      <c r="C47" s="331" t="s">
        <v>5</v>
      </c>
      <c r="D47" s="331" t="s">
        <v>6</v>
      </c>
      <c r="E47" s="370" t="s">
        <v>4050</v>
      </c>
      <c r="F47" s="331" t="s">
        <v>0</v>
      </c>
      <c r="G47" s="332" t="s">
        <v>1</v>
      </c>
      <c r="H47" s="382" t="s">
        <v>2</v>
      </c>
      <c r="I47" s="376" t="s">
        <v>3</v>
      </c>
      <c r="J47" s="377" t="s">
        <v>4</v>
      </c>
      <c r="K47" s="312"/>
      <c r="L47" s="312"/>
      <c r="M47" s="312"/>
    </row>
    <row r="48" spans="1:13">
      <c r="A48" s="360"/>
      <c r="B48" s="325" t="s">
        <v>4184</v>
      </c>
      <c r="C48" s="356" t="s">
        <v>4083</v>
      </c>
      <c r="D48" s="357">
        <v>88247</v>
      </c>
      <c r="E48" s="358" t="s">
        <v>4114</v>
      </c>
      <c r="F48" s="356" t="s">
        <v>20</v>
      </c>
      <c r="G48" s="357" t="s">
        <v>19</v>
      </c>
      <c r="H48" s="383">
        <v>0.15</v>
      </c>
      <c r="I48" s="365">
        <v>6.08</v>
      </c>
      <c r="J48" s="365">
        <v>0.91</v>
      </c>
      <c r="K48" s="312"/>
      <c r="L48" s="312"/>
      <c r="M48" s="312"/>
    </row>
    <row r="49" spans="1:13">
      <c r="A49" s="360"/>
      <c r="B49" s="325" t="s">
        <v>4184</v>
      </c>
      <c r="C49" s="356" t="s">
        <v>4083</v>
      </c>
      <c r="D49" s="357">
        <v>88264</v>
      </c>
      <c r="E49" s="358" t="s">
        <v>4115</v>
      </c>
      <c r="F49" s="356" t="s">
        <v>20</v>
      </c>
      <c r="G49" s="357" t="s">
        <v>19</v>
      </c>
      <c r="H49" s="383">
        <v>0.15</v>
      </c>
      <c r="I49" s="365">
        <v>7.76</v>
      </c>
      <c r="J49" s="365">
        <v>1.1599999999999999</v>
      </c>
      <c r="K49" s="312"/>
      <c r="L49" s="312"/>
      <c r="M49" s="312"/>
    </row>
    <row r="50" spans="1:13">
      <c r="A50" s="360"/>
      <c r="B50" s="325" t="s">
        <v>4185</v>
      </c>
      <c r="C50" s="356" t="s">
        <v>4073</v>
      </c>
      <c r="D50" s="356" t="s">
        <v>4260</v>
      </c>
      <c r="E50" s="358" t="s">
        <v>4241</v>
      </c>
      <c r="F50" s="356" t="s">
        <v>53</v>
      </c>
      <c r="G50" s="357" t="s">
        <v>4052</v>
      </c>
      <c r="H50" s="383">
        <v>1</v>
      </c>
      <c r="I50" s="365">
        <v>1.44</v>
      </c>
      <c r="J50" s="365">
        <v>1.44</v>
      </c>
      <c r="K50" s="312"/>
      <c r="L50" s="312"/>
      <c r="M50" s="312"/>
    </row>
    <row r="51" spans="1:13">
      <c r="A51" s="361"/>
      <c r="B51" s="362"/>
      <c r="C51" s="363"/>
      <c r="D51" s="363"/>
      <c r="E51" s="371"/>
      <c r="F51" s="363"/>
      <c r="G51" s="364"/>
      <c r="H51" s="384"/>
      <c r="I51" s="378"/>
      <c r="J51" s="379"/>
      <c r="K51" s="312"/>
      <c r="L51" s="312"/>
      <c r="M51" s="312"/>
    </row>
    <row r="52" spans="1:13" ht="25.5">
      <c r="A52" s="799" t="s">
        <v>7</v>
      </c>
      <c r="B52" s="799"/>
      <c r="C52" s="799" t="s">
        <v>8</v>
      </c>
      <c r="D52" s="799"/>
      <c r="E52" s="369" t="s">
        <v>9</v>
      </c>
      <c r="F52" s="320" t="s">
        <v>1</v>
      </c>
      <c r="G52" s="321"/>
      <c r="H52" s="380"/>
      <c r="I52" s="372"/>
      <c r="J52" s="373" t="s">
        <v>4071</v>
      </c>
      <c r="K52" s="312"/>
      <c r="L52" s="312"/>
      <c r="M52" s="312"/>
    </row>
    <row r="53" spans="1:13">
      <c r="A53" s="344" t="s">
        <v>4325</v>
      </c>
      <c r="B53" s="348">
        <v>7</v>
      </c>
      <c r="C53" s="325" t="s">
        <v>4083</v>
      </c>
      <c r="D53" s="325">
        <v>72335</v>
      </c>
      <c r="E53" s="366" t="s">
        <v>4242</v>
      </c>
      <c r="F53" s="327" t="s">
        <v>89</v>
      </c>
      <c r="G53" s="328"/>
      <c r="H53" s="381"/>
      <c r="I53" s="374"/>
      <c r="J53" s="375">
        <v>2.7016230000000001</v>
      </c>
      <c r="K53" s="312"/>
      <c r="L53" s="312"/>
      <c r="M53" s="312"/>
    </row>
    <row r="54" spans="1:13">
      <c r="A54" s="359"/>
      <c r="B54" s="355" t="s">
        <v>0</v>
      </c>
      <c r="C54" s="331" t="s">
        <v>5</v>
      </c>
      <c r="D54" s="331" t="s">
        <v>6</v>
      </c>
      <c r="E54" s="370" t="s">
        <v>4050</v>
      </c>
      <c r="F54" s="331" t="s">
        <v>0</v>
      </c>
      <c r="G54" s="332" t="s">
        <v>1</v>
      </c>
      <c r="H54" s="382" t="s">
        <v>2</v>
      </c>
      <c r="I54" s="376" t="s">
        <v>3</v>
      </c>
      <c r="J54" s="377" t="s">
        <v>4</v>
      </c>
      <c r="K54" s="312"/>
      <c r="L54" s="312"/>
      <c r="M54" s="312"/>
    </row>
    <row r="55" spans="1:13">
      <c r="A55" s="360"/>
      <c r="B55" s="325" t="s">
        <v>4184</v>
      </c>
      <c r="C55" s="356" t="s">
        <v>4083</v>
      </c>
      <c r="D55" s="357">
        <v>88247</v>
      </c>
      <c r="E55" s="358" t="s">
        <v>4114</v>
      </c>
      <c r="F55" s="356" t="s">
        <v>20</v>
      </c>
      <c r="G55" s="357" t="s">
        <v>19</v>
      </c>
      <c r="H55" s="383">
        <v>0.1</v>
      </c>
      <c r="I55" s="365">
        <v>6.08</v>
      </c>
      <c r="J55" s="365">
        <v>0.61</v>
      </c>
      <c r="K55" s="312"/>
      <c r="L55" s="312"/>
      <c r="M55" s="312"/>
    </row>
    <row r="56" spans="1:13">
      <c r="A56" s="360"/>
      <c r="B56" s="325" t="s">
        <v>4185</v>
      </c>
      <c r="C56" s="356" t="s">
        <v>4049</v>
      </c>
      <c r="D56" s="356">
        <v>45558</v>
      </c>
      <c r="E56" s="358" t="s">
        <v>730</v>
      </c>
      <c r="F56" s="356" t="s">
        <v>53</v>
      </c>
      <c r="G56" s="357" t="s">
        <v>89</v>
      </c>
      <c r="H56" s="383">
        <v>1</v>
      </c>
      <c r="I56" s="365">
        <v>1.54</v>
      </c>
      <c r="J56" s="365">
        <v>1.54</v>
      </c>
      <c r="K56" s="312"/>
      <c r="L56" s="312"/>
      <c r="M56" s="312"/>
    </row>
    <row r="57" spans="1:13">
      <c r="A57" s="361"/>
      <c r="B57" s="362"/>
      <c r="C57" s="363"/>
      <c r="D57" s="363"/>
      <c r="E57" s="371"/>
      <c r="F57" s="363"/>
      <c r="G57" s="364"/>
      <c r="H57" s="384"/>
      <c r="I57" s="378"/>
      <c r="J57" s="379"/>
      <c r="K57" s="312"/>
      <c r="L57" s="312"/>
      <c r="M57" s="312"/>
    </row>
    <row r="58" spans="1:13" ht="25.5">
      <c r="A58" s="799" t="s">
        <v>7</v>
      </c>
      <c r="B58" s="799"/>
      <c r="C58" s="799" t="s">
        <v>8</v>
      </c>
      <c r="D58" s="799"/>
      <c r="E58" s="369" t="s">
        <v>9</v>
      </c>
      <c r="F58" s="320" t="s">
        <v>1</v>
      </c>
      <c r="G58" s="321"/>
      <c r="H58" s="380"/>
      <c r="I58" s="372"/>
      <c r="J58" s="373" t="s">
        <v>4071</v>
      </c>
      <c r="K58" s="312"/>
      <c r="L58" s="312"/>
      <c r="M58" s="312"/>
    </row>
    <row r="59" spans="1:13">
      <c r="A59" s="344" t="s">
        <v>4325</v>
      </c>
      <c r="B59" s="348">
        <v>8</v>
      </c>
      <c r="C59" s="325" t="s">
        <v>4083</v>
      </c>
      <c r="D59" s="325">
        <v>55869</v>
      </c>
      <c r="E59" s="358" t="s">
        <v>4318</v>
      </c>
      <c r="F59" s="327" t="s">
        <v>86</v>
      </c>
      <c r="G59" s="328"/>
      <c r="H59" s="381"/>
      <c r="I59" s="374"/>
      <c r="J59" s="375">
        <v>6.941707000000001</v>
      </c>
      <c r="K59" s="312"/>
      <c r="L59" s="312"/>
      <c r="M59" s="312"/>
    </row>
    <row r="60" spans="1:13">
      <c r="A60" s="359"/>
      <c r="B60" s="355" t="s">
        <v>0</v>
      </c>
      <c r="C60" s="331" t="s">
        <v>5</v>
      </c>
      <c r="D60" s="331" t="s">
        <v>6</v>
      </c>
      <c r="E60" s="370" t="s">
        <v>4050</v>
      </c>
      <c r="F60" s="331" t="s">
        <v>0</v>
      </c>
      <c r="G60" s="332" t="s">
        <v>1</v>
      </c>
      <c r="H60" s="382" t="s">
        <v>2</v>
      </c>
      <c r="I60" s="376" t="s">
        <v>3</v>
      </c>
      <c r="J60" s="377" t="s">
        <v>4</v>
      </c>
      <c r="K60" s="312"/>
      <c r="L60" s="312"/>
      <c r="M60" s="312"/>
    </row>
    <row r="61" spans="1:13">
      <c r="A61" s="360"/>
      <c r="B61" s="325" t="s">
        <v>4184</v>
      </c>
      <c r="C61" s="356" t="s">
        <v>4083</v>
      </c>
      <c r="D61" s="357">
        <v>88247</v>
      </c>
      <c r="E61" s="358" t="s">
        <v>4114</v>
      </c>
      <c r="F61" s="356" t="s">
        <v>20</v>
      </c>
      <c r="G61" s="357" t="s">
        <v>19</v>
      </c>
      <c r="H61" s="383">
        <v>0.18</v>
      </c>
      <c r="I61" s="365">
        <v>6.08</v>
      </c>
      <c r="J61" s="365">
        <v>1.0900000000000001</v>
      </c>
      <c r="K61" s="312"/>
      <c r="L61" s="312"/>
      <c r="M61" s="312"/>
    </row>
    <row r="62" spans="1:13">
      <c r="A62" s="360"/>
      <c r="B62" s="325" t="s">
        <v>4184</v>
      </c>
      <c r="C62" s="356" t="s">
        <v>4083</v>
      </c>
      <c r="D62" s="357">
        <v>88264</v>
      </c>
      <c r="E62" s="358" t="s">
        <v>4115</v>
      </c>
      <c r="F62" s="356" t="s">
        <v>20</v>
      </c>
      <c r="G62" s="357" t="s">
        <v>19</v>
      </c>
      <c r="H62" s="383">
        <v>0.18</v>
      </c>
      <c r="I62" s="365">
        <v>7.76</v>
      </c>
      <c r="J62" s="365">
        <v>1.4</v>
      </c>
      <c r="K62" s="312"/>
      <c r="L62" s="312"/>
      <c r="M62" s="312"/>
    </row>
    <row r="63" spans="1:13">
      <c r="A63" s="360"/>
      <c r="B63" s="325" t="s">
        <v>4185</v>
      </c>
      <c r="C63" s="356" t="s">
        <v>4073</v>
      </c>
      <c r="D63" s="356" t="s">
        <v>4326</v>
      </c>
      <c r="E63" s="358" t="s">
        <v>4318</v>
      </c>
      <c r="F63" s="356" t="s">
        <v>53</v>
      </c>
      <c r="G63" s="357" t="s">
        <v>4052</v>
      </c>
      <c r="H63" s="383">
        <v>1.02</v>
      </c>
      <c r="I63" s="365">
        <v>2.16</v>
      </c>
      <c r="J63" s="365">
        <v>2.2000000000000002</v>
      </c>
      <c r="K63" s="312"/>
      <c r="L63" s="312"/>
      <c r="M63" s="312"/>
    </row>
    <row r="64" spans="1:13">
      <c r="A64" s="361"/>
      <c r="B64" s="362"/>
      <c r="C64" s="363"/>
      <c r="D64" s="363"/>
      <c r="E64" s="371"/>
      <c r="F64" s="363"/>
      <c r="G64" s="364"/>
      <c r="H64" s="384"/>
      <c r="I64" s="378"/>
      <c r="J64" s="379"/>
      <c r="K64" s="312"/>
      <c r="L64" s="312"/>
      <c r="M64" s="312"/>
    </row>
    <row r="65" spans="1:13" ht="25.5">
      <c r="A65" s="799" t="s">
        <v>7</v>
      </c>
      <c r="B65" s="799"/>
      <c r="C65" s="799" t="s">
        <v>8</v>
      </c>
      <c r="D65" s="799"/>
      <c r="E65" s="369" t="s">
        <v>9</v>
      </c>
      <c r="F65" s="320" t="s">
        <v>1</v>
      </c>
      <c r="G65" s="321"/>
      <c r="H65" s="380"/>
      <c r="I65" s="372"/>
      <c r="J65" s="373" t="s">
        <v>4071</v>
      </c>
      <c r="K65" s="312"/>
      <c r="L65" s="312"/>
      <c r="M65" s="312"/>
    </row>
    <row r="66" spans="1:13">
      <c r="A66" s="344" t="s">
        <v>4325</v>
      </c>
      <c r="B66" s="348">
        <v>9</v>
      </c>
      <c r="C66" s="325" t="s">
        <v>4190</v>
      </c>
      <c r="D66" s="368" t="s">
        <v>4327</v>
      </c>
      <c r="E66" s="366" t="s">
        <v>4319</v>
      </c>
      <c r="F66" s="327" t="s">
        <v>4052</v>
      </c>
      <c r="G66" s="328"/>
      <c r="H66" s="381"/>
      <c r="I66" s="374"/>
      <c r="J66" s="375">
        <v>236.53473300000002</v>
      </c>
      <c r="K66" s="312"/>
      <c r="L66" s="312"/>
      <c r="M66" s="312"/>
    </row>
    <row r="67" spans="1:13">
      <c r="A67" s="359"/>
      <c r="B67" s="355" t="s">
        <v>0</v>
      </c>
      <c r="C67" s="331" t="s">
        <v>5</v>
      </c>
      <c r="D67" s="331" t="s">
        <v>6</v>
      </c>
      <c r="E67" s="370" t="s">
        <v>4050</v>
      </c>
      <c r="F67" s="331" t="s">
        <v>0</v>
      </c>
      <c r="G67" s="332" t="s">
        <v>1</v>
      </c>
      <c r="H67" s="382" t="s">
        <v>2</v>
      </c>
      <c r="I67" s="376" t="s">
        <v>3</v>
      </c>
      <c r="J67" s="377" t="s">
        <v>4</v>
      </c>
      <c r="K67" s="312"/>
      <c r="L67" s="312"/>
      <c r="M67" s="312"/>
    </row>
    <row r="68" spans="1:13">
      <c r="A68" s="360"/>
      <c r="B68" s="325" t="s">
        <v>4184</v>
      </c>
      <c r="C68" s="356" t="s">
        <v>4083</v>
      </c>
      <c r="D68" s="357">
        <v>88247</v>
      </c>
      <c r="E68" s="358" t="s">
        <v>4114</v>
      </c>
      <c r="F68" s="356" t="s">
        <v>20</v>
      </c>
      <c r="G68" s="357" t="s">
        <v>19</v>
      </c>
      <c r="H68" s="383">
        <v>0.6</v>
      </c>
      <c r="I68" s="365">
        <v>6.08</v>
      </c>
      <c r="J68" s="365">
        <v>3.65</v>
      </c>
      <c r="K68" s="312"/>
      <c r="L68" s="312"/>
      <c r="M68" s="312"/>
    </row>
    <row r="69" spans="1:13">
      <c r="A69" s="360"/>
      <c r="B69" s="325" t="s">
        <v>4184</v>
      </c>
      <c r="C69" s="356" t="s">
        <v>4083</v>
      </c>
      <c r="D69" s="357">
        <v>88264</v>
      </c>
      <c r="E69" s="358" t="s">
        <v>4115</v>
      </c>
      <c r="F69" s="356" t="s">
        <v>20</v>
      </c>
      <c r="G69" s="357" t="s">
        <v>19</v>
      </c>
      <c r="H69" s="383">
        <v>0.6</v>
      </c>
      <c r="I69" s="365">
        <v>7.76</v>
      </c>
      <c r="J69" s="365">
        <v>4.66</v>
      </c>
      <c r="K69" s="312"/>
      <c r="L69" s="312"/>
      <c r="M69" s="312"/>
    </row>
    <row r="70" spans="1:13">
      <c r="A70" s="360"/>
      <c r="B70" s="325" t="s">
        <v>4185</v>
      </c>
      <c r="C70" s="356" t="s">
        <v>4073</v>
      </c>
      <c r="D70" s="356" t="s">
        <v>4328</v>
      </c>
      <c r="E70" s="358" t="s">
        <v>4319</v>
      </c>
      <c r="F70" s="356" t="s">
        <v>53</v>
      </c>
      <c r="G70" s="357" t="s">
        <v>4052</v>
      </c>
      <c r="H70" s="383">
        <v>1</v>
      </c>
      <c r="I70" s="365">
        <v>220.71</v>
      </c>
      <c r="J70" s="365">
        <v>220.71</v>
      </c>
      <c r="K70" s="312"/>
      <c r="L70" s="312"/>
      <c r="M70" s="312"/>
    </row>
    <row r="71" spans="1:13">
      <c r="A71" s="361"/>
      <c r="B71" s="362"/>
      <c r="C71" s="363"/>
      <c r="D71" s="363"/>
      <c r="E71" s="371"/>
      <c r="F71" s="363"/>
      <c r="G71" s="364"/>
      <c r="H71" s="384"/>
      <c r="I71" s="378"/>
      <c r="J71" s="379"/>
      <c r="K71" s="312"/>
      <c r="L71" s="312"/>
      <c r="M71" s="312"/>
    </row>
    <row r="72" spans="1:13" ht="25.5">
      <c r="A72" s="799" t="s">
        <v>7</v>
      </c>
      <c r="B72" s="799"/>
      <c r="C72" s="799" t="s">
        <v>8</v>
      </c>
      <c r="D72" s="799"/>
      <c r="E72" s="369" t="s">
        <v>9</v>
      </c>
      <c r="F72" s="320" t="s">
        <v>1</v>
      </c>
      <c r="G72" s="321"/>
      <c r="H72" s="380"/>
      <c r="I72" s="372"/>
      <c r="J72" s="373" t="s">
        <v>4071</v>
      </c>
      <c r="K72" s="312"/>
      <c r="L72" s="312"/>
      <c r="M72" s="312"/>
    </row>
    <row r="73" spans="1:13">
      <c r="A73" s="344" t="s">
        <v>4325</v>
      </c>
      <c r="B73" s="348">
        <v>10</v>
      </c>
      <c r="C73" s="325" t="s">
        <v>4190</v>
      </c>
      <c r="D73" s="368" t="s">
        <v>4329</v>
      </c>
      <c r="E73" s="366" t="s">
        <v>4320</v>
      </c>
      <c r="F73" s="327" t="s">
        <v>4052</v>
      </c>
      <c r="G73" s="328"/>
      <c r="H73" s="381"/>
      <c r="I73" s="374"/>
      <c r="J73" s="375">
        <v>184.83775599999998</v>
      </c>
      <c r="K73" s="312"/>
      <c r="L73" s="312"/>
      <c r="M73" s="312"/>
    </row>
    <row r="74" spans="1:13">
      <c r="A74" s="359"/>
      <c r="B74" s="355" t="s">
        <v>0</v>
      </c>
      <c r="C74" s="331" t="s">
        <v>5</v>
      </c>
      <c r="D74" s="331" t="s">
        <v>6</v>
      </c>
      <c r="E74" s="370" t="s">
        <v>4050</v>
      </c>
      <c r="F74" s="331" t="s">
        <v>0</v>
      </c>
      <c r="G74" s="332" t="s">
        <v>1</v>
      </c>
      <c r="H74" s="382" t="s">
        <v>2</v>
      </c>
      <c r="I74" s="376" t="s">
        <v>3</v>
      </c>
      <c r="J74" s="377" t="s">
        <v>4</v>
      </c>
      <c r="K74" s="312"/>
      <c r="L74" s="312"/>
      <c r="M74" s="312"/>
    </row>
    <row r="75" spans="1:13">
      <c r="A75" s="360"/>
      <c r="B75" s="325" t="s">
        <v>4184</v>
      </c>
      <c r="C75" s="356" t="s">
        <v>4083</v>
      </c>
      <c r="D75" s="357">
        <v>88247</v>
      </c>
      <c r="E75" s="358" t="s">
        <v>4114</v>
      </c>
      <c r="F75" s="356" t="s">
        <v>20</v>
      </c>
      <c r="G75" s="357" t="s">
        <v>19</v>
      </c>
      <c r="H75" s="383">
        <v>0.5</v>
      </c>
      <c r="I75" s="365">
        <v>6.08</v>
      </c>
      <c r="J75" s="365">
        <v>3.04</v>
      </c>
      <c r="K75" s="312"/>
      <c r="L75" s="312"/>
      <c r="M75" s="312"/>
    </row>
    <row r="76" spans="1:13">
      <c r="A76" s="360"/>
      <c r="B76" s="325" t="s">
        <v>4184</v>
      </c>
      <c r="C76" s="356" t="s">
        <v>4083</v>
      </c>
      <c r="D76" s="357">
        <v>88264</v>
      </c>
      <c r="E76" s="358" t="s">
        <v>4115</v>
      </c>
      <c r="F76" s="356" t="s">
        <v>20</v>
      </c>
      <c r="G76" s="357" t="s">
        <v>19</v>
      </c>
      <c r="H76" s="383">
        <v>0.5</v>
      </c>
      <c r="I76" s="365">
        <v>7.76</v>
      </c>
      <c r="J76" s="365">
        <v>3.88</v>
      </c>
      <c r="K76" s="312"/>
      <c r="L76" s="312"/>
      <c r="M76" s="312"/>
    </row>
    <row r="77" spans="1:13">
      <c r="A77" s="360"/>
      <c r="B77" s="325" t="s">
        <v>4185</v>
      </c>
      <c r="C77" s="356" t="s">
        <v>4073</v>
      </c>
      <c r="D77" s="356" t="s">
        <v>4330</v>
      </c>
      <c r="E77" s="358" t="s">
        <v>4331</v>
      </c>
      <c r="F77" s="356" t="s">
        <v>53</v>
      </c>
      <c r="G77" s="357" t="s">
        <v>4052</v>
      </c>
      <c r="H77" s="383">
        <v>1</v>
      </c>
      <c r="I77" s="365">
        <v>161.85</v>
      </c>
      <c r="J77" s="365">
        <v>161.85</v>
      </c>
      <c r="K77" s="312"/>
      <c r="L77" s="312"/>
      <c r="M77" s="312"/>
    </row>
    <row r="78" spans="1:13">
      <c r="A78" s="360"/>
      <c r="B78" s="325" t="s">
        <v>4185</v>
      </c>
      <c r="C78" s="356" t="s">
        <v>4073</v>
      </c>
      <c r="D78" s="356" t="s">
        <v>4332</v>
      </c>
      <c r="E78" s="358" t="s">
        <v>4333</v>
      </c>
      <c r="F78" s="356" t="s">
        <v>53</v>
      </c>
      <c r="G78" s="357" t="s">
        <v>4052</v>
      </c>
      <c r="H78" s="383">
        <v>1</v>
      </c>
      <c r="I78" s="365">
        <v>9.81</v>
      </c>
      <c r="J78" s="365">
        <v>9.81</v>
      </c>
      <c r="K78" s="312"/>
      <c r="L78" s="312"/>
      <c r="M78" s="312"/>
    </row>
    <row r="79" spans="1:13">
      <c r="A79" s="361"/>
      <c r="B79" s="362"/>
      <c r="C79" s="363"/>
      <c r="D79" s="363"/>
      <c r="E79" s="371"/>
      <c r="F79" s="363"/>
      <c r="G79" s="364"/>
      <c r="H79" s="384"/>
      <c r="I79" s="378"/>
      <c r="J79" s="379"/>
      <c r="K79" s="312"/>
      <c r="L79" s="312"/>
      <c r="M79" s="312"/>
    </row>
    <row r="80" spans="1:13" ht="25.5">
      <c r="A80" s="799" t="s">
        <v>7</v>
      </c>
      <c r="B80" s="799"/>
      <c r="C80" s="799" t="s">
        <v>8</v>
      </c>
      <c r="D80" s="799"/>
      <c r="E80" s="369" t="s">
        <v>9</v>
      </c>
      <c r="F80" s="320" t="s">
        <v>1</v>
      </c>
      <c r="G80" s="321"/>
      <c r="H80" s="380"/>
      <c r="I80" s="372"/>
      <c r="J80" s="373" t="s">
        <v>4071</v>
      </c>
      <c r="K80" s="312"/>
      <c r="L80" s="312"/>
      <c r="M80" s="312"/>
    </row>
    <row r="81" spans="1:13" ht="30">
      <c r="A81" s="344" t="s">
        <v>4325</v>
      </c>
      <c r="B81" s="348">
        <v>11</v>
      </c>
      <c r="C81" s="325" t="s">
        <v>4190</v>
      </c>
      <c r="D81" s="368" t="s">
        <v>4334</v>
      </c>
      <c r="E81" s="366" t="s">
        <v>4321</v>
      </c>
      <c r="F81" s="327" t="s">
        <v>4052</v>
      </c>
      <c r="G81" s="328"/>
      <c r="H81" s="381"/>
      <c r="I81" s="374"/>
      <c r="J81" s="375">
        <v>152.46775599999998</v>
      </c>
      <c r="K81" s="312"/>
      <c r="L81" s="312"/>
      <c r="M81" s="312"/>
    </row>
    <row r="82" spans="1:13">
      <c r="A82" s="359"/>
      <c r="B82" s="355" t="s">
        <v>0</v>
      </c>
      <c r="C82" s="331" t="s">
        <v>5</v>
      </c>
      <c r="D82" s="331" t="s">
        <v>6</v>
      </c>
      <c r="E82" s="370" t="s">
        <v>4050</v>
      </c>
      <c r="F82" s="331" t="s">
        <v>0</v>
      </c>
      <c r="G82" s="332" t="s">
        <v>1</v>
      </c>
      <c r="H82" s="382" t="s">
        <v>2</v>
      </c>
      <c r="I82" s="376" t="s">
        <v>3</v>
      </c>
      <c r="J82" s="377" t="s">
        <v>4</v>
      </c>
      <c r="K82" s="312"/>
      <c r="L82" s="312"/>
      <c r="M82" s="312"/>
    </row>
    <row r="83" spans="1:13">
      <c r="A83" s="360"/>
      <c r="B83" s="325" t="s">
        <v>4184</v>
      </c>
      <c r="C83" s="356" t="s">
        <v>4083</v>
      </c>
      <c r="D83" s="357">
        <v>88247</v>
      </c>
      <c r="E83" s="358" t="s">
        <v>4114</v>
      </c>
      <c r="F83" s="356" t="s">
        <v>20</v>
      </c>
      <c r="G83" s="357" t="s">
        <v>19</v>
      </c>
      <c r="H83" s="383">
        <v>0.5</v>
      </c>
      <c r="I83" s="365">
        <v>6.08</v>
      </c>
      <c r="J83" s="365">
        <v>3.04</v>
      </c>
      <c r="K83" s="312"/>
      <c r="L83" s="312"/>
      <c r="M83" s="312"/>
    </row>
    <row r="84" spans="1:13">
      <c r="A84" s="360"/>
      <c r="B84" s="325" t="s">
        <v>4184</v>
      </c>
      <c r="C84" s="356" t="s">
        <v>4083</v>
      </c>
      <c r="D84" s="357">
        <v>88264</v>
      </c>
      <c r="E84" s="358" t="s">
        <v>4115</v>
      </c>
      <c r="F84" s="356" t="s">
        <v>20</v>
      </c>
      <c r="G84" s="357" t="s">
        <v>19</v>
      </c>
      <c r="H84" s="383">
        <v>0.5</v>
      </c>
      <c r="I84" s="365">
        <v>7.76</v>
      </c>
      <c r="J84" s="365">
        <v>3.88</v>
      </c>
      <c r="K84" s="312"/>
      <c r="L84" s="312"/>
      <c r="M84" s="312"/>
    </row>
    <row r="85" spans="1:13" ht="30">
      <c r="A85" s="360"/>
      <c r="B85" s="325" t="s">
        <v>4185</v>
      </c>
      <c r="C85" s="356" t="s">
        <v>4073</v>
      </c>
      <c r="D85" s="356" t="s">
        <v>4335</v>
      </c>
      <c r="E85" s="358" t="s">
        <v>4336</v>
      </c>
      <c r="F85" s="356" t="s">
        <v>53</v>
      </c>
      <c r="G85" s="357" t="s">
        <v>4052</v>
      </c>
      <c r="H85" s="383">
        <v>1</v>
      </c>
      <c r="I85" s="365">
        <v>129.47999999999999</v>
      </c>
      <c r="J85" s="365">
        <v>129.47999999999999</v>
      </c>
      <c r="K85" s="312"/>
      <c r="L85" s="312"/>
      <c r="M85" s="312"/>
    </row>
    <row r="86" spans="1:13">
      <c r="A86" s="360"/>
      <c r="B86" s="325" t="s">
        <v>4185</v>
      </c>
      <c r="C86" s="356" t="s">
        <v>4073</v>
      </c>
      <c r="D86" s="356" t="s">
        <v>4332</v>
      </c>
      <c r="E86" s="358" t="s">
        <v>4333</v>
      </c>
      <c r="F86" s="356" t="s">
        <v>53</v>
      </c>
      <c r="G86" s="357" t="s">
        <v>4052</v>
      </c>
      <c r="H86" s="383">
        <v>1</v>
      </c>
      <c r="I86" s="365">
        <v>9.81</v>
      </c>
      <c r="J86" s="365">
        <v>9.81</v>
      </c>
      <c r="K86" s="312"/>
      <c r="L86" s="312"/>
      <c r="M86" s="312"/>
    </row>
    <row r="87" spans="1:13">
      <c r="A87" s="361"/>
      <c r="B87" s="362"/>
      <c r="C87" s="363"/>
      <c r="D87" s="363"/>
      <c r="E87" s="371"/>
      <c r="F87" s="363"/>
      <c r="G87" s="364"/>
      <c r="H87" s="384"/>
      <c r="I87" s="378"/>
      <c r="J87" s="379"/>
      <c r="K87" s="312"/>
      <c r="L87" s="312"/>
      <c r="M87" s="312"/>
    </row>
    <row r="88" spans="1:13" ht="25.5">
      <c r="A88" s="799" t="s">
        <v>7</v>
      </c>
      <c r="B88" s="799"/>
      <c r="C88" s="799" t="s">
        <v>8</v>
      </c>
      <c r="D88" s="799"/>
      <c r="E88" s="369" t="s">
        <v>9</v>
      </c>
      <c r="F88" s="320" t="s">
        <v>1</v>
      </c>
      <c r="G88" s="321"/>
      <c r="H88" s="380"/>
      <c r="I88" s="372"/>
      <c r="J88" s="373" t="s">
        <v>4071</v>
      </c>
      <c r="K88" s="312"/>
      <c r="L88" s="312"/>
      <c r="M88" s="312"/>
    </row>
    <row r="89" spans="1:13">
      <c r="A89" s="344" t="s">
        <v>4325</v>
      </c>
      <c r="B89" s="348">
        <v>12</v>
      </c>
      <c r="C89" s="325" t="s">
        <v>4190</v>
      </c>
      <c r="D89" s="368" t="s">
        <v>4337</v>
      </c>
      <c r="E89" s="366" t="s">
        <v>4322</v>
      </c>
      <c r="F89" s="327" t="s">
        <v>4052</v>
      </c>
      <c r="G89" s="328"/>
      <c r="H89" s="381"/>
      <c r="I89" s="374"/>
      <c r="J89" s="375">
        <v>161.29775599999999</v>
      </c>
      <c r="K89" s="312"/>
      <c r="L89" s="312"/>
      <c r="M89" s="312"/>
    </row>
    <row r="90" spans="1:13">
      <c r="A90" s="359"/>
      <c r="B90" s="355" t="s">
        <v>0</v>
      </c>
      <c r="C90" s="331" t="s">
        <v>5</v>
      </c>
      <c r="D90" s="331" t="s">
        <v>6</v>
      </c>
      <c r="E90" s="370" t="s">
        <v>4050</v>
      </c>
      <c r="F90" s="331" t="s">
        <v>0</v>
      </c>
      <c r="G90" s="332" t="s">
        <v>1</v>
      </c>
      <c r="H90" s="382" t="s">
        <v>2</v>
      </c>
      <c r="I90" s="376" t="s">
        <v>3</v>
      </c>
      <c r="J90" s="377" t="s">
        <v>4</v>
      </c>
      <c r="K90" s="312"/>
      <c r="L90" s="312"/>
      <c r="M90" s="312"/>
    </row>
    <row r="91" spans="1:13">
      <c r="A91" s="360"/>
      <c r="B91" s="325" t="s">
        <v>4184</v>
      </c>
      <c r="C91" s="356" t="s">
        <v>4083</v>
      </c>
      <c r="D91" s="357">
        <v>88247</v>
      </c>
      <c r="E91" s="358" t="s">
        <v>4114</v>
      </c>
      <c r="F91" s="356" t="s">
        <v>20</v>
      </c>
      <c r="G91" s="357" t="s">
        <v>19</v>
      </c>
      <c r="H91" s="383">
        <v>0.5</v>
      </c>
      <c r="I91" s="365">
        <v>6.08</v>
      </c>
      <c r="J91" s="365">
        <v>3.04</v>
      </c>
      <c r="K91" s="312"/>
      <c r="L91" s="312"/>
      <c r="M91" s="312"/>
    </row>
    <row r="92" spans="1:13">
      <c r="A92" s="360"/>
      <c r="B92" s="325" t="s">
        <v>4184</v>
      </c>
      <c r="C92" s="356" t="s">
        <v>4083</v>
      </c>
      <c r="D92" s="357">
        <v>88264</v>
      </c>
      <c r="E92" s="358" t="s">
        <v>4115</v>
      </c>
      <c r="F92" s="356" t="s">
        <v>20</v>
      </c>
      <c r="G92" s="357" t="s">
        <v>19</v>
      </c>
      <c r="H92" s="383">
        <v>0.5</v>
      </c>
      <c r="I92" s="365">
        <v>7.76</v>
      </c>
      <c r="J92" s="365">
        <v>3.88</v>
      </c>
      <c r="K92" s="312"/>
      <c r="L92" s="312"/>
      <c r="M92" s="312"/>
    </row>
    <row r="93" spans="1:13">
      <c r="A93" s="360"/>
      <c r="B93" s="325" t="s">
        <v>4185</v>
      </c>
      <c r="C93" s="356" t="s">
        <v>4073</v>
      </c>
      <c r="D93" s="356" t="s">
        <v>4338</v>
      </c>
      <c r="E93" s="358" t="s">
        <v>4322</v>
      </c>
      <c r="F93" s="356" t="s">
        <v>53</v>
      </c>
      <c r="G93" s="357" t="s">
        <v>4052</v>
      </c>
      <c r="H93" s="383">
        <v>1</v>
      </c>
      <c r="I93" s="365">
        <v>148.12</v>
      </c>
      <c r="J93" s="365">
        <v>148.12</v>
      </c>
      <c r="K93" s="312"/>
      <c r="L93" s="312"/>
      <c r="M93" s="312"/>
    </row>
    <row r="94" spans="1:13">
      <c r="A94" s="361"/>
      <c r="B94" s="362"/>
      <c r="C94" s="363"/>
      <c r="D94" s="363"/>
      <c r="E94" s="371"/>
      <c r="F94" s="363"/>
      <c r="G94" s="364"/>
      <c r="H94" s="384"/>
      <c r="I94" s="378"/>
      <c r="J94" s="379"/>
      <c r="K94" s="312"/>
      <c r="L94" s="312"/>
      <c r="M94" s="312"/>
    </row>
    <row r="95" spans="1:13" ht="25.5">
      <c r="A95" s="799" t="s">
        <v>7</v>
      </c>
      <c r="B95" s="799"/>
      <c r="C95" s="799" t="s">
        <v>8</v>
      </c>
      <c r="D95" s="799"/>
      <c r="E95" s="369" t="s">
        <v>9</v>
      </c>
      <c r="F95" s="320" t="s">
        <v>1</v>
      </c>
      <c r="G95" s="321"/>
      <c r="H95" s="380"/>
      <c r="I95" s="372"/>
      <c r="J95" s="373" t="s">
        <v>4071</v>
      </c>
      <c r="K95" s="312"/>
      <c r="L95" s="312"/>
      <c r="M95" s="312"/>
    </row>
    <row r="96" spans="1:13">
      <c r="A96" s="344" t="s">
        <v>4325</v>
      </c>
      <c r="B96" s="348">
        <v>13</v>
      </c>
      <c r="C96" s="325" t="s">
        <v>4190</v>
      </c>
      <c r="D96" s="368" t="s">
        <v>4339</v>
      </c>
      <c r="E96" s="366" t="s">
        <v>4323</v>
      </c>
      <c r="F96" s="327" t="s">
        <v>4052</v>
      </c>
      <c r="G96" s="328"/>
      <c r="H96" s="381"/>
      <c r="I96" s="374"/>
      <c r="J96" s="375">
        <v>4507.4173680000004</v>
      </c>
      <c r="K96" s="312"/>
      <c r="L96" s="312"/>
      <c r="M96" s="312"/>
    </row>
    <row r="97" spans="1:13">
      <c r="A97" s="359"/>
      <c r="B97" s="355" t="s">
        <v>0</v>
      </c>
      <c r="C97" s="331" t="s">
        <v>5</v>
      </c>
      <c r="D97" s="331" t="s">
        <v>6</v>
      </c>
      <c r="E97" s="370" t="s">
        <v>4050</v>
      </c>
      <c r="F97" s="331" t="s">
        <v>0</v>
      </c>
      <c r="G97" s="332" t="s">
        <v>1</v>
      </c>
      <c r="H97" s="382" t="s">
        <v>2</v>
      </c>
      <c r="I97" s="376" t="s">
        <v>3</v>
      </c>
      <c r="J97" s="377" t="s">
        <v>4</v>
      </c>
      <c r="K97" s="312"/>
      <c r="L97" s="312"/>
      <c r="M97" s="312"/>
    </row>
    <row r="98" spans="1:13">
      <c r="A98" s="360"/>
      <c r="B98" s="325" t="s">
        <v>4184</v>
      </c>
      <c r="C98" s="356" t="s">
        <v>4083</v>
      </c>
      <c r="D98" s="357">
        <v>88264</v>
      </c>
      <c r="E98" s="358" t="s">
        <v>4115</v>
      </c>
      <c r="F98" s="356" t="s">
        <v>20</v>
      </c>
      <c r="G98" s="357" t="s">
        <v>19</v>
      </c>
      <c r="H98" s="383">
        <v>1</v>
      </c>
      <c r="I98" s="365">
        <v>7.76</v>
      </c>
      <c r="J98" s="365">
        <v>7.76</v>
      </c>
      <c r="K98" s="312"/>
      <c r="L98" s="312"/>
      <c r="M98" s="312"/>
    </row>
    <row r="99" spans="1:13">
      <c r="A99" s="360"/>
      <c r="B99" s="325" t="s">
        <v>4185</v>
      </c>
      <c r="C99" s="356" t="s">
        <v>4073</v>
      </c>
      <c r="D99" s="356" t="s">
        <v>4340</v>
      </c>
      <c r="E99" s="358" t="s">
        <v>4323</v>
      </c>
      <c r="F99" s="356" t="s">
        <v>53</v>
      </c>
      <c r="G99" s="357" t="s">
        <v>4052</v>
      </c>
      <c r="H99" s="383">
        <v>1</v>
      </c>
      <c r="I99" s="365">
        <v>4492.6400000000003</v>
      </c>
      <c r="J99" s="365">
        <v>4492.6400000000003</v>
      </c>
      <c r="K99" s="312"/>
      <c r="L99" s="312"/>
      <c r="M99" s="312"/>
    </row>
    <row r="100" spans="1:13">
      <c r="A100" s="361"/>
      <c r="B100" s="362"/>
      <c r="C100" s="363"/>
      <c r="D100" s="363"/>
      <c r="E100" s="371"/>
      <c r="F100" s="363"/>
      <c r="G100" s="364"/>
      <c r="H100" s="384"/>
      <c r="I100" s="378"/>
      <c r="J100" s="379"/>
      <c r="K100" s="312"/>
      <c r="L100" s="312"/>
      <c r="M100" s="312"/>
    </row>
    <row r="101" spans="1:13" ht="25.5">
      <c r="A101" s="799" t="s">
        <v>7</v>
      </c>
      <c r="B101" s="799"/>
      <c r="C101" s="799" t="s">
        <v>8</v>
      </c>
      <c r="D101" s="799"/>
      <c r="E101" s="369" t="s">
        <v>9</v>
      </c>
      <c r="F101" s="320" t="s">
        <v>1</v>
      </c>
      <c r="G101" s="321"/>
      <c r="H101" s="380"/>
      <c r="I101" s="372"/>
      <c r="J101" s="373" t="s">
        <v>4071</v>
      </c>
      <c r="K101" s="312"/>
      <c r="L101" s="312"/>
      <c r="M101" s="312"/>
    </row>
    <row r="102" spans="1:13" ht="30">
      <c r="A102" s="344" t="s">
        <v>4325</v>
      </c>
      <c r="B102" s="348">
        <v>14</v>
      </c>
      <c r="C102" s="325"/>
      <c r="D102" s="325"/>
      <c r="E102" s="366" t="s">
        <v>4324</v>
      </c>
      <c r="F102" s="327" t="s">
        <v>4052</v>
      </c>
      <c r="G102" s="328"/>
      <c r="H102" s="381"/>
      <c r="I102" s="374"/>
      <c r="J102" s="375">
        <v>1.5339669999999999</v>
      </c>
      <c r="K102" s="312"/>
      <c r="L102" s="312"/>
      <c r="M102" s="312"/>
    </row>
    <row r="103" spans="1:13">
      <c r="A103" s="359"/>
      <c r="B103" s="355" t="s">
        <v>0</v>
      </c>
      <c r="C103" s="331" t="s">
        <v>5</v>
      </c>
      <c r="D103" s="331" t="s">
        <v>6</v>
      </c>
      <c r="E103" s="370" t="s">
        <v>4050</v>
      </c>
      <c r="F103" s="331" t="s">
        <v>0</v>
      </c>
      <c r="G103" s="332" t="s">
        <v>1</v>
      </c>
      <c r="H103" s="382" t="s">
        <v>2</v>
      </c>
      <c r="I103" s="376" t="s">
        <v>3</v>
      </c>
      <c r="J103" s="377" t="s">
        <v>4</v>
      </c>
      <c r="K103" s="312"/>
      <c r="L103" s="312"/>
      <c r="M103" s="312"/>
    </row>
    <row r="104" spans="1:13">
      <c r="A104" s="360"/>
      <c r="B104" s="325" t="s">
        <v>4184</v>
      </c>
      <c r="C104" s="356" t="s">
        <v>4083</v>
      </c>
      <c r="D104" s="357">
        <v>88247</v>
      </c>
      <c r="E104" s="358" t="s">
        <v>4114</v>
      </c>
      <c r="F104" s="356" t="s">
        <v>20</v>
      </c>
      <c r="G104" s="357" t="s">
        <v>19</v>
      </c>
      <c r="H104" s="383">
        <v>0.05</v>
      </c>
      <c r="I104" s="365">
        <v>6.08</v>
      </c>
      <c r="J104" s="365">
        <v>0.3</v>
      </c>
      <c r="K104" s="312"/>
      <c r="L104" s="312"/>
      <c r="M104" s="312"/>
    </row>
    <row r="105" spans="1:13">
      <c r="A105" s="360"/>
      <c r="B105" s="325" t="s">
        <v>4184</v>
      </c>
      <c r="C105" s="356" t="s">
        <v>4083</v>
      </c>
      <c r="D105" s="357">
        <v>88264</v>
      </c>
      <c r="E105" s="358" t="s">
        <v>4115</v>
      </c>
      <c r="F105" s="356" t="s">
        <v>20</v>
      </c>
      <c r="G105" s="357" t="s">
        <v>19</v>
      </c>
      <c r="H105" s="383">
        <v>0.05</v>
      </c>
      <c r="I105" s="365">
        <v>7.76</v>
      </c>
      <c r="J105" s="365">
        <v>0.39</v>
      </c>
      <c r="K105" s="312"/>
      <c r="L105" s="312"/>
      <c r="M105" s="312"/>
    </row>
    <row r="106" spans="1:13" ht="30">
      <c r="A106" s="360"/>
      <c r="B106" s="325" t="s">
        <v>4185</v>
      </c>
      <c r="C106" s="356" t="s">
        <v>4073</v>
      </c>
      <c r="D106" s="356" t="s">
        <v>4341</v>
      </c>
      <c r="E106" s="358" t="s">
        <v>4324</v>
      </c>
      <c r="F106" s="356" t="s">
        <v>53</v>
      </c>
      <c r="G106" s="357" t="s">
        <v>4052</v>
      </c>
      <c r="H106" s="383">
        <v>1</v>
      </c>
      <c r="I106" s="365">
        <v>0.22</v>
      </c>
      <c r="J106" s="365">
        <v>0.22</v>
      </c>
      <c r="K106" s="312"/>
      <c r="L106" s="312"/>
      <c r="M106" s="312"/>
    </row>
    <row r="107" spans="1:13">
      <c r="A107" s="361"/>
      <c r="B107" s="362"/>
      <c r="C107" s="363"/>
      <c r="D107" s="363"/>
      <c r="E107" s="371"/>
      <c r="F107" s="363"/>
      <c r="G107" s="364"/>
      <c r="H107" s="384"/>
      <c r="I107" s="378"/>
      <c r="J107" s="379"/>
      <c r="K107" s="312"/>
      <c r="L107" s="312"/>
      <c r="M107" s="312"/>
    </row>
    <row r="108" spans="1:13" ht="25.5">
      <c r="A108" s="799" t="s">
        <v>7</v>
      </c>
      <c r="B108" s="799"/>
      <c r="C108" s="799" t="s">
        <v>8</v>
      </c>
      <c r="D108" s="799"/>
      <c r="E108" s="369" t="s">
        <v>9</v>
      </c>
      <c r="F108" s="320" t="s">
        <v>1</v>
      </c>
      <c r="G108" s="321"/>
      <c r="H108" s="380"/>
      <c r="I108" s="372"/>
      <c r="J108" s="373" t="s">
        <v>4071</v>
      </c>
      <c r="K108" s="312"/>
      <c r="L108" s="312"/>
      <c r="M108" s="312"/>
    </row>
    <row r="109" spans="1:13">
      <c r="A109" s="344" t="s">
        <v>4325</v>
      </c>
      <c r="B109" s="348">
        <v>15</v>
      </c>
      <c r="C109" s="325" t="s">
        <v>4083</v>
      </c>
      <c r="D109" s="325">
        <v>55869</v>
      </c>
      <c r="E109" s="358" t="s">
        <v>3206</v>
      </c>
      <c r="F109" s="327" t="s">
        <v>86</v>
      </c>
      <c r="G109" s="328"/>
      <c r="H109" s="381"/>
      <c r="I109" s="374"/>
      <c r="J109" s="375">
        <v>6.481707000000001</v>
      </c>
      <c r="K109" s="312"/>
      <c r="L109" s="312"/>
      <c r="M109" s="312"/>
    </row>
    <row r="110" spans="1:13">
      <c r="A110" s="359"/>
      <c r="B110" s="355" t="s">
        <v>0</v>
      </c>
      <c r="C110" s="331" t="s">
        <v>5</v>
      </c>
      <c r="D110" s="331" t="s">
        <v>6</v>
      </c>
      <c r="E110" s="370" t="s">
        <v>4050</v>
      </c>
      <c r="F110" s="331" t="s">
        <v>0</v>
      </c>
      <c r="G110" s="332" t="s">
        <v>1</v>
      </c>
      <c r="H110" s="382" t="s">
        <v>2</v>
      </c>
      <c r="I110" s="376" t="s">
        <v>3</v>
      </c>
      <c r="J110" s="377" t="s">
        <v>4</v>
      </c>
      <c r="K110" s="312"/>
      <c r="L110" s="312"/>
      <c r="M110" s="312"/>
    </row>
    <row r="111" spans="1:13">
      <c r="A111" s="360"/>
      <c r="B111" s="325" t="s">
        <v>4184</v>
      </c>
      <c r="C111" s="356" t="s">
        <v>4083</v>
      </c>
      <c r="D111" s="357">
        <v>88247</v>
      </c>
      <c r="E111" s="358" t="s">
        <v>4114</v>
      </c>
      <c r="F111" s="356" t="s">
        <v>20</v>
      </c>
      <c r="G111" s="357" t="s">
        <v>19</v>
      </c>
      <c r="H111" s="383">
        <v>0.18</v>
      </c>
      <c r="I111" s="365">
        <v>6.08</v>
      </c>
      <c r="J111" s="365">
        <v>1.0900000000000001</v>
      </c>
      <c r="K111" s="312"/>
      <c r="L111" s="312"/>
      <c r="M111" s="312"/>
    </row>
    <row r="112" spans="1:13">
      <c r="A112" s="360"/>
      <c r="B112" s="325" t="s">
        <v>4184</v>
      </c>
      <c r="C112" s="356" t="s">
        <v>4083</v>
      </c>
      <c r="D112" s="357">
        <v>88264</v>
      </c>
      <c r="E112" s="358" t="s">
        <v>4115</v>
      </c>
      <c r="F112" s="356" t="s">
        <v>20</v>
      </c>
      <c r="G112" s="357" t="s">
        <v>19</v>
      </c>
      <c r="H112" s="383">
        <v>0.18</v>
      </c>
      <c r="I112" s="365">
        <v>7.76</v>
      </c>
      <c r="J112" s="365">
        <v>1.4</v>
      </c>
      <c r="K112" s="312"/>
      <c r="L112" s="312"/>
      <c r="M112" s="312"/>
    </row>
    <row r="113" spans="1:13" ht="30">
      <c r="A113" s="360"/>
      <c r="B113" s="325" t="s">
        <v>4185</v>
      </c>
      <c r="C113" s="356" t="s">
        <v>4083</v>
      </c>
      <c r="D113" s="357">
        <v>11890</v>
      </c>
      <c r="E113" s="358" t="s">
        <v>2713</v>
      </c>
      <c r="F113" s="356" t="s">
        <v>53</v>
      </c>
      <c r="G113" s="357" t="s">
        <v>86</v>
      </c>
      <c r="H113" s="383">
        <v>1.02</v>
      </c>
      <c r="I113" s="365">
        <v>1.71</v>
      </c>
      <c r="J113" s="365">
        <v>1.74</v>
      </c>
      <c r="K113" s="312"/>
      <c r="L113" s="312"/>
      <c r="M113" s="312"/>
    </row>
    <row r="114" spans="1:13">
      <c r="A114" s="361"/>
      <c r="B114" s="362"/>
      <c r="C114" s="363"/>
      <c r="D114" s="363"/>
      <c r="E114" s="371"/>
      <c r="F114" s="363"/>
      <c r="G114" s="364"/>
      <c r="H114" s="384"/>
      <c r="I114" s="378"/>
      <c r="J114" s="379"/>
      <c r="K114" s="312"/>
      <c r="L114" s="312"/>
      <c r="M114" s="312"/>
    </row>
    <row r="115" spans="1:13">
      <c r="A115" s="312"/>
      <c r="B115" s="312"/>
      <c r="C115" s="313"/>
      <c r="D115" s="313"/>
      <c r="E115" s="312"/>
      <c r="F115" s="313"/>
      <c r="G115" s="312"/>
      <c r="H115" s="312"/>
      <c r="I115" s="312"/>
      <c r="J115" s="312"/>
      <c r="K115" s="312"/>
      <c r="L115" s="312"/>
      <c r="M115" s="312"/>
    </row>
    <row r="116" spans="1:13">
      <c r="A116" s="312"/>
      <c r="B116" s="312"/>
      <c r="C116" s="313"/>
      <c r="D116" s="313"/>
      <c r="E116" s="312"/>
      <c r="F116" s="313"/>
      <c r="G116" s="312"/>
      <c r="H116" s="312"/>
      <c r="I116" s="312"/>
      <c r="J116" s="312"/>
      <c r="K116" s="312"/>
      <c r="L116" s="312"/>
      <c r="M116" s="312"/>
    </row>
    <row r="117" spans="1:13">
      <c r="A117" s="312"/>
      <c r="B117" s="312"/>
      <c r="C117" s="313"/>
      <c r="D117" s="313"/>
      <c r="E117" s="312"/>
      <c r="F117" s="313"/>
      <c r="G117" s="312"/>
      <c r="H117" s="312"/>
      <c r="I117" s="312"/>
      <c r="J117" s="312"/>
      <c r="K117" s="312"/>
      <c r="L117" s="312"/>
      <c r="M117" s="312"/>
    </row>
    <row r="118" spans="1:13">
      <c r="A118" s="312"/>
      <c r="B118" s="312"/>
      <c r="C118" s="313"/>
      <c r="D118" s="313"/>
      <c r="E118" s="312"/>
      <c r="F118" s="313"/>
      <c r="G118" s="312"/>
      <c r="H118" s="312"/>
      <c r="I118" s="312"/>
      <c r="J118" s="312"/>
      <c r="K118" s="312"/>
      <c r="L118" s="312"/>
      <c r="M118" s="312"/>
    </row>
    <row r="119" spans="1:13">
      <c r="A119" s="314"/>
      <c r="B119" s="314"/>
      <c r="C119" s="314"/>
      <c r="D119" s="314"/>
      <c r="E119" s="314"/>
      <c r="F119" s="314"/>
      <c r="G119" s="314"/>
      <c r="H119" s="314"/>
      <c r="I119" s="350"/>
      <c r="J119" s="314"/>
      <c r="K119" s="312"/>
      <c r="L119" s="312"/>
      <c r="M119" s="312"/>
    </row>
  </sheetData>
  <mergeCells count="31">
    <mergeCell ref="A12:B12"/>
    <mergeCell ref="C12:D12"/>
    <mergeCell ref="A1:F1"/>
    <mergeCell ref="A2:F2"/>
    <mergeCell ref="A3:F3"/>
    <mergeCell ref="A5:B5"/>
    <mergeCell ref="C5:D5"/>
    <mergeCell ref="A72:B72"/>
    <mergeCell ref="C72:D72"/>
    <mergeCell ref="A19:B19"/>
    <mergeCell ref="C19:D19"/>
    <mergeCell ref="A27:B27"/>
    <mergeCell ref="C27:D27"/>
    <mergeCell ref="A52:B52"/>
    <mergeCell ref="C52:D52"/>
    <mergeCell ref="A45:B45"/>
    <mergeCell ref="C45:D45"/>
    <mergeCell ref="A58:B58"/>
    <mergeCell ref="C58:D58"/>
    <mergeCell ref="A65:B65"/>
    <mergeCell ref="C65:D65"/>
    <mergeCell ref="A108:B108"/>
    <mergeCell ref="C108:D108"/>
    <mergeCell ref="A101:B101"/>
    <mergeCell ref="C101:D101"/>
    <mergeCell ref="A80:B80"/>
    <mergeCell ref="C80:D80"/>
    <mergeCell ref="A88:B88"/>
    <mergeCell ref="C88:D88"/>
    <mergeCell ref="A95:B95"/>
    <mergeCell ref="C95:D95"/>
  </mergeCells>
  <printOptions horizontalCentered="1"/>
  <pageMargins left="0.51181102362204722" right="0.51181102362204722" top="0.19685039370078741" bottom="0.78740157480314965" header="0.31496062992125984" footer="0.19685039370078741"/>
  <pageSetup paperSize="9" scale="86" orientation="landscape" r:id="rId1"/>
  <headerFooter>
    <oddFooter>&amp;RMÁRCIA ELIANE DAN  ENGª CIVIL  CREA-ES 4876/DDAN ENGENHARIA PROJETOS E CONSULTORIA LTDA</oddFooter>
  </headerFooter>
  <drawing r:id="rId2"/>
  <legacyDrawing r:id="rId3"/>
</worksheet>
</file>

<file path=xl/worksheets/sheet9.xml><?xml version="1.0" encoding="utf-8"?>
<worksheet xmlns="http://schemas.openxmlformats.org/spreadsheetml/2006/main" xmlns:r="http://schemas.openxmlformats.org/officeDocument/2006/relationships">
  <sheetPr codeName="Plan16"/>
  <dimension ref="A1:M394"/>
  <sheetViews>
    <sheetView showGridLines="0" zoomScale="90" zoomScaleNormal="90" zoomScaleSheetLayoutView="90" workbookViewId="0">
      <selection activeCell="I3" sqref="I3"/>
    </sheetView>
  </sheetViews>
  <sheetFormatPr defaultRowHeight="15"/>
  <cols>
    <col min="1" max="1" width="5.85546875" style="6" customWidth="1"/>
    <col min="2" max="2" width="4.42578125" style="6" customWidth="1"/>
    <col min="3" max="4" width="12.85546875" style="9" customWidth="1"/>
    <col min="5" max="5" width="67.85546875" style="6" customWidth="1"/>
    <col min="6" max="6" width="8.140625" style="9" bestFit="1" customWidth="1"/>
    <col min="7" max="7" width="9.42578125" style="6" customWidth="1"/>
    <col min="8" max="8" width="11.7109375" style="6" customWidth="1"/>
    <col min="9" max="9" width="10.85546875" style="6" customWidth="1"/>
    <col min="10" max="10" width="15.85546875" style="6" customWidth="1"/>
    <col min="11" max="11" width="3.85546875" style="6" customWidth="1"/>
    <col min="12" max="12" width="18.140625" style="6" bestFit="1" customWidth="1"/>
    <col min="13" max="13" width="5.140625" style="6" customWidth="1"/>
    <col min="14" max="16384" width="9.140625" style="6"/>
  </cols>
  <sheetData>
    <row r="1" spans="1:13" ht="39" customHeight="1">
      <c r="A1" s="807" t="s">
        <v>4046</v>
      </c>
      <c r="B1" s="807"/>
      <c r="C1" s="807"/>
      <c r="D1" s="807"/>
      <c r="E1" s="807"/>
      <c r="F1" s="807"/>
      <c r="G1" s="241"/>
      <c r="H1" s="293"/>
      <c r="I1" s="283"/>
      <c r="J1" s="237"/>
      <c r="K1" s="237"/>
      <c r="L1" s="237" t="s">
        <v>4074</v>
      </c>
      <c r="M1" s="237" t="s">
        <v>4075</v>
      </c>
    </row>
    <row r="2" spans="1:13" ht="15" customHeight="1">
      <c r="A2" s="808" t="s">
        <v>4060</v>
      </c>
      <c r="B2" s="808"/>
      <c r="C2" s="808"/>
      <c r="D2" s="808"/>
      <c r="E2" s="808"/>
      <c r="F2" s="809"/>
      <c r="G2" s="252" t="s">
        <v>4047</v>
      </c>
      <c r="H2" s="307" t="s">
        <v>4048</v>
      </c>
      <c r="I2" s="300" t="s">
        <v>2673</v>
      </c>
      <c r="J2" s="237"/>
      <c r="K2" s="237"/>
      <c r="L2" s="237"/>
      <c r="M2" s="237"/>
    </row>
    <row r="3" spans="1:13" ht="15.75" customHeight="1">
      <c r="A3" s="810" t="s">
        <v>4061</v>
      </c>
      <c r="B3" s="810"/>
      <c r="C3" s="810"/>
      <c r="D3" s="810"/>
      <c r="E3" s="810"/>
      <c r="F3" s="811"/>
      <c r="G3" s="253">
        <v>0.90429999999999999</v>
      </c>
      <c r="H3" s="308">
        <v>0</v>
      </c>
      <c r="I3" s="301">
        <v>41821</v>
      </c>
      <c r="J3" s="237"/>
      <c r="K3" s="237"/>
      <c r="L3" s="237"/>
      <c r="M3" s="237"/>
    </row>
    <row r="4" spans="1:13" ht="15.75" customHeight="1">
      <c r="A4" s="260"/>
      <c r="B4" s="260"/>
      <c r="C4" s="260"/>
      <c r="D4" s="260"/>
      <c r="E4" s="260"/>
      <c r="F4" s="260"/>
      <c r="G4" s="260"/>
      <c r="H4" s="309"/>
      <c r="I4" s="302"/>
      <c r="J4" s="303"/>
      <c r="K4" s="237"/>
      <c r="L4" s="237"/>
      <c r="M4" s="237"/>
    </row>
    <row r="5" spans="1:13" ht="25.5">
      <c r="A5" s="799" t="s">
        <v>7</v>
      </c>
      <c r="B5" s="799"/>
      <c r="C5" s="799" t="s">
        <v>8</v>
      </c>
      <c r="D5" s="799"/>
      <c r="E5" s="262" t="s">
        <v>9</v>
      </c>
      <c r="F5" s="242" t="s">
        <v>1</v>
      </c>
      <c r="G5" s="243"/>
      <c r="H5" s="294"/>
      <c r="I5" s="284"/>
      <c r="J5" s="285" t="s">
        <v>4071</v>
      </c>
      <c r="K5" s="237"/>
      <c r="L5" s="237"/>
      <c r="M5" s="237"/>
    </row>
    <row r="6" spans="1:13" s="1" customFormat="1">
      <c r="A6" s="254" t="s">
        <v>4299</v>
      </c>
      <c r="B6" s="258">
        <v>1</v>
      </c>
      <c r="C6" s="244" t="s">
        <v>4083</v>
      </c>
      <c r="D6" s="244">
        <v>83387</v>
      </c>
      <c r="E6" s="245" t="s">
        <v>3221</v>
      </c>
      <c r="F6" s="246" t="s">
        <v>89</v>
      </c>
      <c r="G6" s="247"/>
      <c r="H6" s="295"/>
      <c r="I6" s="286"/>
      <c r="J6" s="287">
        <v>5.7019010000000003</v>
      </c>
      <c r="K6" s="238"/>
      <c r="L6" s="238"/>
      <c r="M6" s="238"/>
    </row>
    <row r="7" spans="1:13">
      <c r="A7" s="259"/>
      <c r="B7" s="263" t="s">
        <v>0</v>
      </c>
      <c r="C7" s="248" t="s">
        <v>5</v>
      </c>
      <c r="D7" s="248" t="s">
        <v>6</v>
      </c>
      <c r="E7" s="248" t="s">
        <v>4050</v>
      </c>
      <c r="F7" s="248" t="s">
        <v>0</v>
      </c>
      <c r="G7" s="249" t="s">
        <v>1</v>
      </c>
      <c r="H7" s="296" t="s">
        <v>2</v>
      </c>
      <c r="I7" s="288" t="s">
        <v>3</v>
      </c>
      <c r="J7" s="289" t="s">
        <v>4</v>
      </c>
      <c r="K7" s="237"/>
      <c r="L7" s="237"/>
      <c r="M7" s="237"/>
    </row>
    <row r="8" spans="1:13">
      <c r="A8" s="255"/>
      <c r="B8" s="244" t="s">
        <v>4184</v>
      </c>
      <c r="C8" s="261" t="s">
        <v>4083</v>
      </c>
      <c r="D8" s="251">
        <v>88247</v>
      </c>
      <c r="E8" s="250" t="s">
        <v>4114</v>
      </c>
      <c r="F8" s="261" t="s">
        <v>20</v>
      </c>
      <c r="G8" s="251" t="s">
        <v>19</v>
      </c>
      <c r="H8" s="310">
        <v>0.15</v>
      </c>
      <c r="I8" s="277">
        <v>6.08</v>
      </c>
      <c r="J8" s="277">
        <v>0.91</v>
      </c>
      <c r="K8" s="237"/>
      <c r="L8" s="237"/>
      <c r="M8" s="237"/>
    </row>
    <row r="9" spans="1:13">
      <c r="A9" s="255"/>
      <c r="B9" s="244" t="s">
        <v>4184</v>
      </c>
      <c r="C9" s="261" t="s">
        <v>4083</v>
      </c>
      <c r="D9" s="251">
        <v>88264</v>
      </c>
      <c r="E9" s="250" t="s">
        <v>4115</v>
      </c>
      <c r="F9" s="261" t="s">
        <v>20</v>
      </c>
      <c r="G9" s="251" t="s">
        <v>19</v>
      </c>
      <c r="H9" s="310">
        <v>0.15</v>
      </c>
      <c r="I9" s="277">
        <v>7.76</v>
      </c>
      <c r="J9" s="277">
        <v>1.1599999999999999</v>
      </c>
      <c r="K9" s="237"/>
      <c r="L9" s="237"/>
      <c r="M9" s="237"/>
    </row>
    <row r="10" spans="1:13">
      <c r="A10" s="255"/>
      <c r="B10" s="244" t="s">
        <v>4185</v>
      </c>
      <c r="C10" s="261" t="s">
        <v>4083</v>
      </c>
      <c r="D10" s="251">
        <v>1872</v>
      </c>
      <c r="E10" s="250" t="s">
        <v>2699</v>
      </c>
      <c r="F10" s="261" t="s">
        <v>53</v>
      </c>
      <c r="G10" s="251" t="s">
        <v>89</v>
      </c>
      <c r="H10" s="310">
        <v>1</v>
      </c>
      <c r="I10" s="277">
        <v>1.76</v>
      </c>
      <c r="J10" s="277">
        <v>1.76</v>
      </c>
      <c r="K10" s="237"/>
      <c r="L10" s="237"/>
      <c r="M10" s="237"/>
    </row>
    <row r="11" spans="1:13">
      <c r="A11" s="256"/>
      <c r="B11" s="257"/>
      <c r="C11" s="239"/>
      <c r="D11" s="239"/>
      <c r="E11" s="240"/>
      <c r="F11" s="239"/>
      <c r="G11" s="240"/>
      <c r="H11" s="311"/>
      <c r="I11" s="304"/>
      <c r="J11" s="305"/>
      <c r="K11" s="237"/>
      <c r="L11" s="237"/>
      <c r="M11" s="237"/>
    </row>
    <row r="12" spans="1:13" ht="25.5">
      <c r="A12" s="799" t="s">
        <v>7</v>
      </c>
      <c r="B12" s="799"/>
      <c r="C12" s="799" t="s">
        <v>8</v>
      </c>
      <c r="D12" s="799"/>
      <c r="E12" s="262" t="s">
        <v>9</v>
      </c>
      <c r="F12" s="242" t="s">
        <v>1</v>
      </c>
      <c r="G12" s="243"/>
      <c r="H12" s="294"/>
      <c r="I12" s="284"/>
      <c r="J12" s="285" t="s">
        <v>4071</v>
      </c>
      <c r="K12" s="237"/>
      <c r="L12" s="237"/>
      <c r="M12" s="237"/>
    </row>
    <row r="13" spans="1:13" s="1" customFormat="1">
      <c r="A13" s="254" t="s">
        <v>4299</v>
      </c>
      <c r="B13" s="258">
        <v>2</v>
      </c>
      <c r="C13" s="244" t="s">
        <v>4083</v>
      </c>
      <c r="D13" s="244">
        <v>83386</v>
      </c>
      <c r="E13" s="245" t="s">
        <v>3220</v>
      </c>
      <c r="F13" s="246" t="s">
        <v>89</v>
      </c>
      <c r="G13" s="247"/>
      <c r="H13" s="295"/>
      <c r="I13" s="286"/>
      <c r="J13" s="287">
        <v>6.7319009999999997</v>
      </c>
      <c r="K13" s="238"/>
      <c r="L13" s="238"/>
      <c r="M13" s="238"/>
    </row>
    <row r="14" spans="1:13">
      <c r="A14" s="259"/>
      <c r="B14" s="263" t="s">
        <v>0</v>
      </c>
      <c r="C14" s="248" t="s">
        <v>5</v>
      </c>
      <c r="D14" s="248" t="s">
        <v>6</v>
      </c>
      <c r="E14" s="248" t="s">
        <v>4050</v>
      </c>
      <c r="F14" s="248" t="s">
        <v>0</v>
      </c>
      <c r="G14" s="249" t="s">
        <v>1</v>
      </c>
      <c r="H14" s="296" t="s">
        <v>2</v>
      </c>
      <c r="I14" s="288" t="s">
        <v>3</v>
      </c>
      <c r="J14" s="289" t="s">
        <v>4</v>
      </c>
      <c r="K14" s="237"/>
      <c r="L14" s="237"/>
      <c r="M14" s="237"/>
    </row>
    <row r="15" spans="1:13">
      <c r="A15" s="255"/>
      <c r="B15" s="244" t="s">
        <v>4184</v>
      </c>
      <c r="C15" s="261" t="s">
        <v>4083</v>
      </c>
      <c r="D15" s="251">
        <v>88247</v>
      </c>
      <c r="E15" s="250" t="s">
        <v>4114</v>
      </c>
      <c r="F15" s="261" t="s">
        <v>20</v>
      </c>
      <c r="G15" s="251" t="s">
        <v>19</v>
      </c>
      <c r="H15" s="310">
        <v>0.15</v>
      </c>
      <c r="I15" s="277">
        <v>6.08</v>
      </c>
      <c r="J15" s="277">
        <v>0.91</v>
      </c>
      <c r="K15" s="237"/>
      <c r="L15" s="237"/>
      <c r="M15" s="237"/>
    </row>
    <row r="16" spans="1:13">
      <c r="A16" s="255"/>
      <c r="B16" s="244" t="s">
        <v>4184</v>
      </c>
      <c r="C16" s="261" t="s">
        <v>4083</v>
      </c>
      <c r="D16" s="251">
        <v>88264</v>
      </c>
      <c r="E16" s="250" t="s">
        <v>4115</v>
      </c>
      <c r="F16" s="261" t="s">
        <v>20</v>
      </c>
      <c r="G16" s="251" t="s">
        <v>19</v>
      </c>
      <c r="H16" s="310">
        <v>0.15</v>
      </c>
      <c r="I16" s="277">
        <v>7.76</v>
      </c>
      <c r="J16" s="277">
        <v>1.1599999999999999</v>
      </c>
      <c r="K16" s="237"/>
      <c r="L16" s="237"/>
      <c r="M16" s="237"/>
    </row>
    <row r="17" spans="1:13">
      <c r="A17" s="255"/>
      <c r="B17" s="244" t="s">
        <v>4185</v>
      </c>
      <c r="C17" s="261" t="s">
        <v>4083</v>
      </c>
      <c r="D17" s="251">
        <v>1873</v>
      </c>
      <c r="E17" s="250" t="s">
        <v>2700</v>
      </c>
      <c r="F17" s="261" t="s">
        <v>53</v>
      </c>
      <c r="G17" s="251" t="s">
        <v>89</v>
      </c>
      <c r="H17" s="310">
        <v>1</v>
      </c>
      <c r="I17" s="277">
        <v>2.79</v>
      </c>
      <c r="J17" s="277">
        <v>2.79</v>
      </c>
      <c r="K17" s="167"/>
      <c r="L17" s="167"/>
      <c r="M17" s="167"/>
    </row>
    <row r="18" spans="1:13">
      <c r="A18" s="256"/>
      <c r="B18" s="257"/>
      <c r="C18" s="239"/>
      <c r="D18" s="239"/>
      <c r="E18" s="240"/>
      <c r="F18" s="239"/>
      <c r="G18" s="240"/>
      <c r="H18" s="311"/>
      <c r="I18" s="304"/>
      <c r="J18" s="305"/>
      <c r="K18" s="167"/>
      <c r="L18" s="167"/>
      <c r="M18" s="167"/>
    </row>
    <row r="19" spans="1:13" ht="25.5">
      <c r="A19" s="799" t="s">
        <v>7</v>
      </c>
      <c r="B19" s="799"/>
      <c r="C19" s="799" t="s">
        <v>8</v>
      </c>
      <c r="D19" s="799"/>
      <c r="E19" s="262" t="s">
        <v>9</v>
      </c>
      <c r="F19" s="242" t="s">
        <v>1</v>
      </c>
      <c r="G19" s="243"/>
      <c r="H19" s="294"/>
      <c r="I19" s="284"/>
      <c r="J19" s="285" t="s">
        <v>4071</v>
      </c>
      <c r="K19" s="167"/>
      <c r="L19" s="167"/>
      <c r="M19" s="167"/>
    </row>
    <row r="20" spans="1:13">
      <c r="A20" s="254" t="s">
        <v>4299</v>
      </c>
      <c r="B20" s="258">
        <v>3</v>
      </c>
      <c r="C20" s="244" t="s">
        <v>4083</v>
      </c>
      <c r="D20" s="244">
        <v>83440</v>
      </c>
      <c r="E20" s="265" t="s">
        <v>4220</v>
      </c>
      <c r="F20" s="246" t="s">
        <v>89</v>
      </c>
      <c r="G20" s="247"/>
      <c r="H20" s="295"/>
      <c r="I20" s="286"/>
      <c r="J20" s="287">
        <v>10.451900999999999</v>
      </c>
      <c r="K20" s="167"/>
      <c r="L20" s="167"/>
      <c r="M20" s="167"/>
    </row>
    <row r="21" spans="1:13">
      <c r="A21" s="259"/>
      <c r="B21" s="263" t="s">
        <v>0</v>
      </c>
      <c r="C21" s="248" t="s">
        <v>5</v>
      </c>
      <c r="D21" s="248" t="s">
        <v>6</v>
      </c>
      <c r="E21" s="248" t="s">
        <v>4050</v>
      </c>
      <c r="F21" s="248" t="s">
        <v>0</v>
      </c>
      <c r="G21" s="249" t="s">
        <v>1</v>
      </c>
      <c r="H21" s="296" t="s">
        <v>2</v>
      </c>
      <c r="I21" s="288" t="s">
        <v>3</v>
      </c>
      <c r="J21" s="289" t="s">
        <v>4</v>
      </c>
      <c r="K21" s="167"/>
      <c r="L21" s="167"/>
      <c r="M21" s="167"/>
    </row>
    <row r="22" spans="1:13">
      <c r="A22" s="255"/>
      <c r="B22" s="244" t="s">
        <v>4184</v>
      </c>
      <c r="C22" s="261" t="s">
        <v>4083</v>
      </c>
      <c r="D22" s="251">
        <v>88247</v>
      </c>
      <c r="E22" s="250" t="s">
        <v>4114</v>
      </c>
      <c r="F22" s="261" t="s">
        <v>20</v>
      </c>
      <c r="G22" s="251" t="s">
        <v>19</v>
      </c>
      <c r="H22" s="310">
        <v>0.15</v>
      </c>
      <c r="I22" s="277">
        <v>6.08</v>
      </c>
      <c r="J22" s="277">
        <v>0.91</v>
      </c>
      <c r="K22" s="167"/>
      <c r="L22" s="167"/>
      <c r="M22" s="167"/>
    </row>
    <row r="23" spans="1:13">
      <c r="A23" s="255"/>
      <c r="B23" s="244" t="s">
        <v>4184</v>
      </c>
      <c r="C23" s="261" t="s">
        <v>4083</v>
      </c>
      <c r="D23" s="251">
        <v>88264</v>
      </c>
      <c r="E23" s="250" t="s">
        <v>4115</v>
      </c>
      <c r="F23" s="261" t="s">
        <v>20</v>
      </c>
      <c r="G23" s="251" t="s">
        <v>19</v>
      </c>
      <c r="H23" s="310">
        <v>0.15</v>
      </c>
      <c r="I23" s="277">
        <v>7.76</v>
      </c>
      <c r="J23" s="277">
        <v>1.1599999999999999</v>
      </c>
      <c r="K23" s="167"/>
      <c r="L23" s="167"/>
      <c r="M23" s="167"/>
    </row>
    <row r="24" spans="1:13">
      <c r="A24" s="255"/>
      <c r="B24" s="244" t="s">
        <v>4185</v>
      </c>
      <c r="C24" s="261" t="s">
        <v>4073</v>
      </c>
      <c r="D24" s="264" t="s">
        <v>4243</v>
      </c>
      <c r="E24" s="250" t="s">
        <v>4220</v>
      </c>
      <c r="F24" s="261" t="s">
        <v>53</v>
      </c>
      <c r="G24" s="251" t="s">
        <v>4052</v>
      </c>
      <c r="H24" s="310">
        <v>1</v>
      </c>
      <c r="I24" s="277">
        <v>6.51</v>
      </c>
      <c r="J24" s="277">
        <v>6.51</v>
      </c>
      <c r="K24" s="167"/>
      <c r="L24" s="167"/>
      <c r="M24" s="167"/>
    </row>
    <row r="25" spans="1:13">
      <c r="A25" s="256"/>
      <c r="B25" s="257"/>
      <c r="C25" s="239"/>
      <c r="D25" s="239"/>
      <c r="E25" s="240"/>
      <c r="F25" s="239"/>
      <c r="G25" s="240"/>
      <c r="H25" s="311"/>
      <c r="I25" s="304"/>
      <c r="J25" s="305"/>
      <c r="K25" s="167"/>
      <c r="L25" s="167"/>
      <c r="M25" s="167"/>
    </row>
    <row r="26" spans="1:13" ht="25.5">
      <c r="A26" s="799" t="s">
        <v>7</v>
      </c>
      <c r="B26" s="799"/>
      <c r="C26" s="799" t="s">
        <v>8</v>
      </c>
      <c r="D26" s="799"/>
      <c r="E26" s="262" t="s">
        <v>9</v>
      </c>
      <c r="F26" s="242" t="s">
        <v>1</v>
      </c>
      <c r="G26" s="243"/>
      <c r="H26" s="294"/>
      <c r="I26" s="284"/>
      <c r="J26" s="285" t="s">
        <v>4071</v>
      </c>
      <c r="K26" s="167"/>
      <c r="L26" s="167"/>
      <c r="M26" s="167"/>
    </row>
    <row r="27" spans="1:13">
      <c r="A27" s="254" t="s">
        <v>4299</v>
      </c>
      <c r="B27" s="258">
        <v>4</v>
      </c>
      <c r="C27" s="244" t="s">
        <v>4083</v>
      </c>
      <c r="D27" s="244">
        <v>83442</v>
      </c>
      <c r="E27" s="265" t="s">
        <v>4221</v>
      </c>
      <c r="F27" s="246" t="s">
        <v>89</v>
      </c>
      <c r="G27" s="247"/>
      <c r="H27" s="295"/>
      <c r="I27" s="286"/>
      <c r="J27" s="287">
        <v>13.691901</v>
      </c>
      <c r="K27" s="167"/>
      <c r="L27" s="167"/>
      <c r="M27" s="167"/>
    </row>
    <row r="28" spans="1:13">
      <c r="A28" s="259"/>
      <c r="B28" s="263" t="s">
        <v>0</v>
      </c>
      <c r="C28" s="248" t="s">
        <v>5</v>
      </c>
      <c r="D28" s="248" t="s">
        <v>6</v>
      </c>
      <c r="E28" s="248" t="s">
        <v>4050</v>
      </c>
      <c r="F28" s="248" t="s">
        <v>0</v>
      </c>
      <c r="G28" s="249" t="s">
        <v>1</v>
      </c>
      <c r="H28" s="296" t="s">
        <v>2</v>
      </c>
      <c r="I28" s="288" t="s">
        <v>3</v>
      </c>
      <c r="J28" s="289" t="s">
        <v>4</v>
      </c>
      <c r="K28" s="167"/>
      <c r="L28" s="167"/>
      <c r="M28" s="167"/>
    </row>
    <row r="29" spans="1:13">
      <c r="A29" s="255"/>
      <c r="B29" s="244" t="s">
        <v>4184</v>
      </c>
      <c r="C29" s="261" t="s">
        <v>4083</v>
      </c>
      <c r="D29" s="251">
        <v>88247</v>
      </c>
      <c r="E29" s="250" t="s">
        <v>4114</v>
      </c>
      <c r="F29" s="261" t="s">
        <v>20</v>
      </c>
      <c r="G29" s="251" t="s">
        <v>19</v>
      </c>
      <c r="H29" s="310">
        <v>0.15</v>
      </c>
      <c r="I29" s="277">
        <v>6.08</v>
      </c>
      <c r="J29" s="277">
        <v>0.91</v>
      </c>
      <c r="K29" s="167"/>
      <c r="L29" s="167"/>
      <c r="M29" s="167"/>
    </row>
    <row r="30" spans="1:13">
      <c r="A30" s="255"/>
      <c r="B30" s="244" t="s">
        <v>4184</v>
      </c>
      <c r="C30" s="261" t="s">
        <v>4083</v>
      </c>
      <c r="D30" s="251">
        <v>88264</v>
      </c>
      <c r="E30" s="250" t="s">
        <v>4115</v>
      </c>
      <c r="F30" s="261" t="s">
        <v>20</v>
      </c>
      <c r="G30" s="251" t="s">
        <v>19</v>
      </c>
      <c r="H30" s="310">
        <v>0.15</v>
      </c>
      <c r="I30" s="277">
        <v>7.76</v>
      </c>
      <c r="J30" s="277">
        <v>1.1599999999999999</v>
      </c>
      <c r="K30" s="167"/>
      <c r="L30" s="167"/>
      <c r="M30" s="167"/>
    </row>
    <row r="31" spans="1:13">
      <c r="A31" s="255"/>
      <c r="B31" s="244" t="s">
        <v>4185</v>
      </c>
      <c r="C31" s="261" t="s">
        <v>4073</v>
      </c>
      <c r="D31" s="264" t="s">
        <v>4244</v>
      </c>
      <c r="E31" s="250" t="s">
        <v>4221</v>
      </c>
      <c r="F31" s="261" t="s">
        <v>53</v>
      </c>
      <c r="G31" s="251" t="s">
        <v>4052</v>
      </c>
      <c r="H31" s="310">
        <v>1</v>
      </c>
      <c r="I31" s="277">
        <v>9.75</v>
      </c>
      <c r="J31" s="277">
        <v>9.75</v>
      </c>
      <c r="K31" s="167"/>
      <c r="L31" s="167"/>
      <c r="M31" s="167"/>
    </row>
    <row r="32" spans="1:13">
      <c r="A32" s="256"/>
      <c r="B32" s="257"/>
      <c r="C32" s="239"/>
      <c r="D32" s="239"/>
      <c r="E32" s="240"/>
      <c r="F32" s="239"/>
      <c r="G32" s="240"/>
      <c r="H32" s="311"/>
      <c r="I32" s="304"/>
      <c r="J32" s="305"/>
      <c r="K32" s="167"/>
      <c r="L32" s="167"/>
      <c r="M32" s="167"/>
    </row>
    <row r="33" spans="1:13" ht="25.5">
      <c r="A33" s="799" t="s">
        <v>7</v>
      </c>
      <c r="B33" s="799"/>
      <c r="C33" s="799" t="s">
        <v>8</v>
      </c>
      <c r="D33" s="799"/>
      <c r="E33" s="262" t="s">
        <v>9</v>
      </c>
      <c r="F33" s="242" t="s">
        <v>1</v>
      </c>
      <c r="G33" s="243"/>
      <c r="H33" s="294"/>
      <c r="I33" s="284"/>
      <c r="J33" s="285" t="s">
        <v>4071</v>
      </c>
      <c r="K33" s="167"/>
      <c r="L33" s="167"/>
      <c r="M33" s="167"/>
    </row>
    <row r="34" spans="1:13" ht="30">
      <c r="A34" s="254" t="s">
        <v>4299</v>
      </c>
      <c r="B34" s="258">
        <v>5</v>
      </c>
      <c r="C34" s="244" t="s">
        <v>4049</v>
      </c>
      <c r="D34" s="244">
        <v>150633</v>
      </c>
      <c r="E34" s="245" t="s">
        <v>4223</v>
      </c>
      <c r="F34" s="246" t="s">
        <v>4052</v>
      </c>
      <c r="G34" s="247"/>
      <c r="H34" s="295"/>
      <c r="I34" s="286"/>
      <c r="J34" s="287">
        <v>61.454390000000004</v>
      </c>
      <c r="K34" s="167"/>
      <c r="L34" s="167"/>
      <c r="M34" s="167"/>
    </row>
    <row r="35" spans="1:13">
      <c r="A35" s="259"/>
      <c r="B35" s="263" t="s">
        <v>0</v>
      </c>
      <c r="C35" s="248" t="s">
        <v>5</v>
      </c>
      <c r="D35" s="248" t="s">
        <v>6</v>
      </c>
      <c r="E35" s="248" t="s">
        <v>4050</v>
      </c>
      <c r="F35" s="248" t="s">
        <v>0</v>
      </c>
      <c r="G35" s="249" t="s">
        <v>1</v>
      </c>
      <c r="H35" s="296" t="s">
        <v>2</v>
      </c>
      <c r="I35" s="288" t="s">
        <v>3</v>
      </c>
      <c r="J35" s="289" t="s">
        <v>4</v>
      </c>
      <c r="K35" s="167"/>
      <c r="L35" s="167"/>
      <c r="M35" s="167"/>
    </row>
    <row r="36" spans="1:13">
      <c r="A36" s="255"/>
      <c r="B36" s="244" t="s">
        <v>4184</v>
      </c>
      <c r="C36" s="261" t="s">
        <v>4083</v>
      </c>
      <c r="D36" s="251">
        <v>88247</v>
      </c>
      <c r="E36" s="250" t="s">
        <v>4114</v>
      </c>
      <c r="F36" s="261" t="s">
        <v>20</v>
      </c>
      <c r="G36" s="251" t="s">
        <v>19</v>
      </c>
      <c r="H36" s="310">
        <v>1.25</v>
      </c>
      <c r="I36" s="277">
        <v>6.08</v>
      </c>
      <c r="J36" s="277">
        <v>7.6</v>
      </c>
      <c r="K36" s="167"/>
      <c r="L36" s="167"/>
      <c r="M36" s="167"/>
    </row>
    <row r="37" spans="1:13">
      <c r="A37" s="255"/>
      <c r="B37" s="244" t="s">
        <v>4184</v>
      </c>
      <c r="C37" s="261" t="s">
        <v>4083</v>
      </c>
      <c r="D37" s="251">
        <v>88264</v>
      </c>
      <c r="E37" s="250" t="s">
        <v>4115</v>
      </c>
      <c r="F37" s="261" t="s">
        <v>20</v>
      </c>
      <c r="G37" s="251" t="s">
        <v>19</v>
      </c>
      <c r="H37" s="310">
        <v>1.25</v>
      </c>
      <c r="I37" s="277">
        <v>7.76</v>
      </c>
      <c r="J37" s="277">
        <v>9.6999999999999993</v>
      </c>
      <c r="K37" s="167"/>
      <c r="L37" s="167"/>
      <c r="M37" s="167"/>
    </row>
    <row r="38" spans="1:13">
      <c r="A38" s="255"/>
      <c r="B38" s="244" t="s">
        <v>4185</v>
      </c>
      <c r="C38" s="261" t="s">
        <v>4049</v>
      </c>
      <c r="D38" s="264">
        <v>45003</v>
      </c>
      <c r="E38" s="250" t="s">
        <v>693</v>
      </c>
      <c r="F38" s="261" t="s">
        <v>53</v>
      </c>
      <c r="G38" s="251" t="s">
        <v>89</v>
      </c>
      <c r="H38" s="310">
        <v>1</v>
      </c>
      <c r="I38" s="277">
        <v>28.51</v>
      </c>
      <c r="J38" s="277">
        <v>28.51</v>
      </c>
      <c r="K38" s="167"/>
      <c r="L38" s="167"/>
      <c r="M38" s="167"/>
    </row>
    <row r="39" spans="1:13">
      <c r="A39" s="256"/>
      <c r="B39" s="257"/>
      <c r="C39" s="239"/>
      <c r="D39" s="239"/>
      <c r="E39" s="240"/>
      <c r="F39" s="239"/>
      <c r="G39" s="240"/>
      <c r="H39" s="311"/>
      <c r="I39" s="304"/>
      <c r="J39" s="305"/>
      <c r="K39" s="167"/>
      <c r="L39" s="167"/>
      <c r="M39" s="167"/>
    </row>
    <row r="40" spans="1:13" ht="25.5">
      <c r="A40" s="799" t="s">
        <v>7</v>
      </c>
      <c r="B40" s="799"/>
      <c r="C40" s="799" t="s">
        <v>8</v>
      </c>
      <c r="D40" s="799"/>
      <c r="E40" s="280" t="s">
        <v>9</v>
      </c>
      <c r="F40" s="242" t="s">
        <v>1</v>
      </c>
      <c r="G40" s="243"/>
      <c r="H40" s="294"/>
      <c r="I40" s="284"/>
      <c r="J40" s="285" t="s">
        <v>4071</v>
      </c>
      <c r="K40" s="167"/>
      <c r="L40" s="167"/>
      <c r="M40" s="167"/>
    </row>
    <row r="41" spans="1:13">
      <c r="A41" s="254" t="s">
        <v>4299</v>
      </c>
      <c r="B41" s="258">
        <v>6</v>
      </c>
      <c r="C41" s="244" t="s">
        <v>4083</v>
      </c>
      <c r="D41" s="244">
        <v>83446</v>
      </c>
      <c r="E41" s="268" t="s">
        <v>3228</v>
      </c>
      <c r="F41" s="246" t="s">
        <v>89</v>
      </c>
      <c r="G41" s="247"/>
      <c r="H41" s="295"/>
      <c r="I41" s="286"/>
      <c r="J41" s="287">
        <v>147.38062600000001</v>
      </c>
      <c r="K41" s="167"/>
      <c r="L41" s="167"/>
      <c r="M41" s="167"/>
    </row>
    <row r="42" spans="1:13">
      <c r="A42" s="269"/>
      <c r="B42" s="263" t="s">
        <v>0</v>
      </c>
      <c r="C42" s="248" t="s">
        <v>5</v>
      </c>
      <c r="D42" s="248" t="s">
        <v>6</v>
      </c>
      <c r="E42" s="281" t="s">
        <v>4050</v>
      </c>
      <c r="F42" s="248" t="s">
        <v>0</v>
      </c>
      <c r="G42" s="249" t="s">
        <v>1</v>
      </c>
      <c r="H42" s="296" t="s">
        <v>2</v>
      </c>
      <c r="I42" s="288" t="s">
        <v>3</v>
      </c>
      <c r="J42" s="289" t="s">
        <v>4</v>
      </c>
      <c r="K42" s="167"/>
      <c r="L42" s="167"/>
      <c r="M42" s="167"/>
    </row>
    <row r="43" spans="1:13">
      <c r="A43" s="270"/>
      <c r="B43" s="244" t="s">
        <v>4184</v>
      </c>
      <c r="C43" s="266" t="s">
        <v>4083</v>
      </c>
      <c r="D43" s="267">
        <v>88309</v>
      </c>
      <c r="E43" s="268" t="s">
        <v>4116</v>
      </c>
      <c r="F43" s="266" t="s">
        <v>20</v>
      </c>
      <c r="G43" s="267" t="s">
        <v>19</v>
      </c>
      <c r="H43" s="297">
        <v>1.6789000000000001</v>
      </c>
      <c r="I43" s="275">
        <v>7.76</v>
      </c>
      <c r="J43" s="275">
        <v>13.03</v>
      </c>
      <c r="K43" s="167"/>
      <c r="L43" s="167"/>
      <c r="M43" s="167"/>
    </row>
    <row r="44" spans="1:13">
      <c r="A44" s="270"/>
      <c r="B44" s="244" t="s">
        <v>4184</v>
      </c>
      <c r="C44" s="266" t="s">
        <v>4083</v>
      </c>
      <c r="D44" s="267">
        <v>88316</v>
      </c>
      <c r="E44" s="268" t="s">
        <v>4117</v>
      </c>
      <c r="F44" s="266" t="s">
        <v>20</v>
      </c>
      <c r="G44" s="267" t="s">
        <v>19</v>
      </c>
      <c r="H44" s="297">
        <v>4.4832000000000001</v>
      </c>
      <c r="I44" s="275">
        <v>5.53</v>
      </c>
      <c r="J44" s="275">
        <v>24.79</v>
      </c>
      <c r="K44" s="167"/>
      <c r="L44" s="167"/>
      <c r="M44" s="167"/>
    </row>
    <row r="45" spans="1:13">
      <c r="A45" s="270"/>
      <c r="B45" s="244" t="s">
        <v>4185</v>
      </c>
      <c r="C45" s="266" t="s">
        <v>4083</v>
      </c>
      <c r="D45" s="266">
        <v>39</v>
      </c>
      <c r="E45" s="268" t="s">
        <v>2679</v>
      </c>
      <c r="F45" s="266" t="s">
        <v>53</v>
      </c>
      <c r="G45" s="267" t="s">
        <v>54</v>
      </c>
      <c r="H45" s="297">
        <v>2.1560000000000001</v>
      </c>
      <c r="I45" s="275">
        <v>4</v>
      </c>
      <c r="J45" s="275">
        <v>8.6199999999999992</v>
      </c>
      <c r="K45" s="167"/>
      <c r="L45" s="167"/>
      <c r="M45" s="167"/>
    </row>
    <row r="46" spans="1:13">
      <c r="A46" s="270"/>
      <c r="B46" s="244" t="s">
        <v>4185</v>
      </c>
      <c r="C46" s="266" t="s">
        <v>4083</v>
      </c>
      <c r="D46" s="266">
        <v>370</v>
      </c>
      <c r="E46" s="268" t="s">
        <v>2685</v>
      </c>
      <c r="F46" s="266" t="s">
        <v>53</v>
      </c>
      <c r="G46" s="267" t="s">
        <v>52</v>
      </c>
      <c r="H46" s="297">
        <v>6.5299999999999997E-2</v>
      </c>
      <c r="I46" s="275">
        <v>45</v>
      </c>
      <c r="J46" s="275">
        <v>2.94</v>
      </c>
      <c r="K46" s="167"/>
      <c r="L46" s="167"/>
      <c r="M46" s="167"/>
    </row>
    <row r="47" spans="1:13">
      <c r="A47" s="270"/>
      <c r="B47" s="244" t="s">
        <v>4185</v>
      </c>
      <c r="C47" s="266" t="s">
        <v>4083</v>
      </c>
      <c r="D47" s="266">
        <v>1106</v>
      </c>
      <c r="E47" s="268" t="s">
        <v>2701</v>
      </c>
      <c r="F47" s="266" t="s">
        <v>53</v>
      </c>
      <c r="G47" s="267" t="s">
        <v>54</v>
      </c>
      <c r="H47" s="297">
        <v>3.0095999999999998</v>
      </c>
      <c r="I47" s="275">
        <v>0.63</v>
      </c>
      <c r="J47" s="275">
        <v>1.9</v>
      </c>
      <c r="K47" s="167"/>
      <c r="L47" s="167"/>
      <c r="M47" s="167"/>
    </row>
    <row r="48" spans="1:13">
      <c r="A48" s="270"/>
      <c r="B48" s="244" t="s">
        <v>4185</v>
      </c>
      <c r="C48" s="266" t="s">
        <v>4083</v>
      </c>
      <c r="D48" s="266">
        <v>1379</v>
      </c>
      <c r="E48" s="268" t="s">
        <v>2703</v>
      </c>
      <c r="F48" s="266" t="s">
        <v>53</v>
      </c>
      <c r="G48" s="267" t="s">
        <v>54</v>
      </c>
      <c r="H48" s="297">
        <v>18.508400000000002</v>
      </c>
      <c r="I48" s="275">
        <v>0.49</v>
      </c>
      <c r="J48" s="275">
        <v>9.07</v>
      </c>
      <c r="K48" s="167"/>
      <c r="L48" s="167"/>
      <c r="M48" s="167"/>
    </row>
    <row r="49" spans="1:13">
      <c r="A49" s="270"/>
      <c r="B49" s="244" t="s">
        <v>4185</v>
      </c>
      <c r="C49" s="266" t="s">
        <v>4083</v>
      </c>
      <c r="D49" s="266">
        <v>4721</v>
      </c>
      <c r="E49" s="268" t="s">
        <v>2718</v>
      </c>
      <c r="F49" s="266" t="s">
        <v>53</v>
      </c>
      <c r="G49" s="267" t="s">
        <v>52</v>
      </c>
      <c r="H49" s="297">
        <v>3.6499999999999998E-2</v>
      </c>
      <c r="I49" s="275">
        <v>55.66</v>
      </c>
      <c r="J49" s="275">
        <v>2.0299999999999998</v>
      </c>
      <c r="K49" s="167"/>
      <c r="L49" s="167"/>
      <c r="M49" s="167"/>
    </row>
    <row r="50" spans="1:13">
      <c r="A50" s="270"/>
      <c r="B50" s="244" t="s">
        <v>4185</v>
      </c>
      <c r="C50" s="266" t="s">
        <v>4083</v>
      </c>
      <c r="D50" s="266">
        <v>7258</v>
      </c>
      <c r="E50" s="268" t="s">
        <v>2723</v>
      </c>
      <c r="F50" s="266" t="s">
        <v>53</v>
      </c>
      <c r="G50" s="267" t="s">
        <v>89</v>
      </c>
      <c r="H50" s="297">
        <v>60.48</v>
      </c>
      <c r="I50" s="275">
        <v>0.84</v>
      </c>
      <c r="J50" s="275">
        <v>50.8</v>
      </c>
      <c r="K50" s="167"/>
      <c r="L50" s="167"/>
      <c r="M50" s="167"/>
    </row>
    <row r="51" spans="1:13">
      <c r="A51" s="271"/>
      <c r="B51" s="272"/>
      <c r="C51" s="273"/>
      <c r="D51" s="273"/>
      <c r="E51" s="282"/>
      <c r="F51" s="273"/>
      <c r="G51" s="274"/>
      <c r="H51" s="298"/>
      <c r="I51" s="290"/>
      <c r="J51" s="291"/>
      <c r="K51" s="167"/>
      <c r="L51" s="167"/>
      <c r="M51" s="167"/>
    </row>
    <row r="52" spans="1:13" ht="25.5">
      <c r="A52" s="799" t="s">
        <v>7</v>
      </c>
      <c r="B52" s="799"/>
      <c r="C52" s="799" t="s">
        <v>8</v>
      </c>
      <c r="D52" s="799"/>
      <c r="E52" s="280" t="s">
        <v>9</v>
      </c>
      <c r="F52" s="242" t="s">
        <v>1</v>
      </c>
      <c r="G52" s="243"/>
      <c r="H52" s="294"/>
      <c r="I52" s="284"/>
      <c r="J52" s="285" t="s">
        <v>4071</v>
      </c>
      <c r="K52" s="167"/>
      <c r="L52" s="167"/>
      <c r="M52" s="167"/>
    </row>
    <row r="53" spans="1:13" ht="45">
      <c r="A53" s="254" t="s">
        <v>4299</v>
      </c>
      <c r="B53" s="258">
        <v>7</v>
      </c>
      <c r="C53" s="244" t="s">
        <v>4049</v>
      </c>
      <c r="D53" s="244">
        <v>160111</v>
      </c>
      <c r="E53" s="268" t="s">
        <v>4300</v>
      </c>
      <c r="F53" s="246" t="s">
        <v>4052</v>
      </c>
      <c r="G53" s="247"/>
      <c r="H53" s="295"/>
      <c r="I53" s="286"/>
      <c r="J53" s="287">
        <v>396.67</v>
      </c>
      <c r="K53" s="167"/>
      <c r="L53" s="167"/>
      <c r="M53" s="167"/>
    </row>
    <row r="54" spans="1:13">
      <c r="A54" s="269"/>
      <c r="B54" s="263" t="s">
        <v>0</v>
      </c>
      <c r="C54" s="248" t="s">
        <v>5</v>
      </c>
      <c r="D54" s="248" t="s">
        <v>6</v>
      </c>
      <c r="E54" s="281" t="s">
        <v>4050</v>
      </c>
      <c r="F54" s="248" t="s">
        <v>0</v>
      </c>
      <c r="G54" s="249" t="s">
        <v>1</v>
      </c>
      <c r="H54" s="296" t="s">
        <v>2</v>
      </c>
      <c r="I54" s="288" t="s">
        <v>3</v>
      </c>
      <c r="J54" s="289" t="s">
        <v>4</v>
      </c>
      <c r="K54" s="167"/>
      <c r="L54" s="167"/>
      <c r="M54" s="167"/>
    </row>
    <row r="55" spans="1:13">
      <c r="A55" s="270"/>
      <c r="B55" s="244" t="s">
        <v>4184</v>
      </c>
      <c r="C55" s="266" t="s">
        <v>4083</v>
      </c>
      <c r="D55" s="251">
        <v>88247</v>
      </c>
      <c r="E55" s="268" t="s">
        <v>4114</v>
      </c>
      <c r="F55" s="266" t="s">
        <v>20</v>
      </c>
      <c r="G55" s="267" t="s">
        <v>19</v>
      </c>
      <c r="H55" s="297">
        <v>0.12</v>
      </c>
      <c r="I55" s="275">
        <v>6.08</v>
      </c>
      <c r="J55" s="275">
        <v>0.73</v>
      </c>
      <c r="K55" s="167"/>
      <c r="L55" s="167"/>
      <c r="M55" s="167"/>
    </row>
    <row r="56" spans="1:13">
      <c r="A56" s="270"/>
      <c r="B56" s="244" t="s">
        <v>4184</v>
      </c>
      <c r="C56" s="266" t="s">
        <v>4083</v>
      </c>
      <c r="D56" s="251">
        <v>88264</v>
      </c>
      <c r="E56" s="268" t="s">
        <v>4115</v>
      </c>
      <c r="F56" s="266" t="s">
        <v>20</v>
      </c>
      <c r="G56" s="267" t="s">
        <v>19</v>
      </c>
      <c r="H56" s="297">
        <v>0.12</v>
      </c>
      <c r="I56" s="275">
        <v>7.76</v>
      </c>
      <c r="J56" s="275">
        <v>0.93</v>
      </c>
      <c r="K56" s="167"/>
      <c r="L56" s="167"/>
      <c r="M56" s="167"/>
    </row>
    <row r="57" spans="1:13">
      <c r="A57" s="270"/>
      <c r="B57" s="244" t="s">
        <v>4184</v>
      </c>
      <c r="C57" s="266" t="s">
        <v>4083</v>
      </c>
      <c r="D57" s="267">
        <v>88309</v>
      </c>
      <c r="E57" s="268" t="s">
        <v>4116</v>
      </c>
      <c r="F57" s="266" t="s">
        <v>20</v>
      </c>
      <c r="G57" s="267" t="s">
        <v>19</v>
      </c>
      <c r="H57" s="297">
        <v>3.34</v>
      </c>
      <c r="I57" s="275">
        <v>7.76</v>
      </c>
      <c r="J57" s="275">
        <v>25.92</v>
      </c>
      <c r="K57" s="167"/>
      <c r="L57" s="167"/>
      <c r="M57" s="167"/>
    </row>
    <row r="58" spans="1:13">
      <c r="A58" s="270"/>
      <c r="B58" s="244" t="s">
        <v>4184</v>
      </c>
      <c r="C58" s="266" t="s">
        <v>4083</v>
      </c>
      <c r="D58" s="267">
        <v>88316</v>
      </c>
      <c r="E58" s="268" t="s">
        <v>4117</v>
      </c>
      <c r="F58" s="266" t="s">
        <v>20</v>
      </c>
      <c r="G58" s="267" t="s">
        <v>19</v>
      </c>
      <c r="H58" s="297">
        <v>9.0159500000000001</v>
      </c>
      <c r="I58" s="275">
        <v>5.53</v>
      </c>
      <c r="J58" s="275">
        <v>49.86</v>
      </c>
      <c r="K58" s="167"/>
      <c r="L58" s="167"/>
      <c r="M58" s="167"/>
    </row>
    <row r="59" spans="1:13">
      <c r="A59" s="270"/>
      <c r="B59" s="244" t="s">
        <v>4185</v>
      </c>
      <c r="C59" s="266" t="s">
        <v>4083</v>
      </c>
      <c r="D59" s="266">
        <v>370</v>
      </c>
      <c r="E59" s="268" t="s">
        <v>2685</v>
      </c>
      <c r="F59" s="266" t="s">
        <v>53</v>
      </c>
      <c r="G59" s="267" t="s">
        <v>52</v>
      </c>
      <c r="H59" s="297">
        <v>0.115735</v>
      </c>
      <c r="I59" s="275">
        <v>45</v>
      </c>
      <c r="J59" s="275">
        <v>5.21</v>
      </c>
      <c r="K59" s="167"/>
      <c r="L59" s="167"/>
      <c r="M59" s="167"/>
    </row>
    <row r="60" spans="1:13">
      <c r="A60" s="270"/>
      <c r="B60" s="244" t="s">
        <v>4185</v>
      </c>
      <c r="C60" s="266" t="s">
        <v>4083</v>
      </c>
      <c r="D60" s="266">
        <v>1106</v>
      </c>
      <c r="E60" s="268" t="s">
        <v>2701</v>
      </c>
      <c r="F60" s="266" t="s">
        <v>53</v>
      </c>
      <c r="G60" s="267" t="s">
        <v>54</v>
      </c>
      <c r="H60" s="297">
        <v>3.47282</v>
      </c>
      <c r="I60" s="275">
        <v>0.63</v>
      </c>
      <c r="J60" s="275">
        <v>2.19</v>
      </c>
      <c r="K60" s="167"/>
      <c r="L60" s="167"/>
      <c r="M60" s="167"/>
    </row>
    <row r="61" spans="1:13">
      <c r="A61" s="270"/>
      <c r="B61" s="244" t="s">
        <v>4185</v>
      </c>
      <c r="C61" s="266" t="s">
        <v>4083</v>
      </c>
      <c r="D61" s="266">
        <v>1379</v>
      </c>
      <c r="E61" s="268" t="s">
        <v>2703</v>
      </c>
      <c r="F61" s="266" t="s">
        <v>53</v>
      </c>
      <c r="G61" s="267" t="s">
        <v>54</v>
      </c>
      <c r="H61" s="297">
        <v>32.927</v>
      </c>
      <c r="I61" s="275">
        <v>0.49</v>
      </c>
      <c r="J61" s="275">
        <v>16.13</v>
      </c>
      <c r="K61" s="167"/>
      <c r="L61" s="167"/>
      <c r="M61" s="167"/>
    </row>
    <row r="62" spans="1:13">
      <c r="A62" s="270"/>
      <c r="B62" s="244" t="s">
        <v>4185</v>
      </c>
      <c r="C62" s="266" t="s">
        <v>4083</v>
      </c>
      <c r="D62" s="266">
        <v>4721</v>
      </c>
      <c r="E62" s="268" t="s">
        <v>2718</v>
      </c>
      <c r="F62" s="266" t="s">
        <v>53</v>
      </c>
      <c r="G62" s="267" t="s">
        <v>52</v>
      </c>
      <c r="H62" s="297">
        <v>1.2097999999999999E-2</v>
      </c>
      <c r="I62" s="275">
        <v>55.66</v>
      </c>
      <c r="J62" s="275">
        <v>0.67</v>
      </c>
      <c r="K62" s="167"/>
      <c r="L62" s="167"/>
      <c r="M62" s="167"/>
    </row>
    <row r="63" spans="1:13">
      <c r="A63" s="270"/>
      <c r="B63" s="244" t="s">
        <v>4185</v>
      </c>
      <c r="C63" s="266" t="s">
        <v>4083</v>
      </c>
      <c r="D63" s="266">
        <v>4718</v>
      </c>
      <c r="E63" s="268" t="s">
        <v>2719</v>
      </c>
      <c r="F63" s="266" t="s">
        <v>53</v>
      </c>
      <c r="G63" s="267" t="s">
        <v>52</v>
      </c>
      <c r="H63" s="297">
        <v>2.8289999999999999E-2</v>
      </c>
      <c r="I63" s="275">
        <v>53.76</v>
      </c>
      <c r="J63" s="275">
        <v>1.52</v>
      </c>
      <c r="K63" s="167"/>
      <c r="L63" s="167"/>
      <c r="M63" s="167"/>
    </row>
    <row r="64" spans="1:13">
      <c r="A64" s="270"/>
      <c r="B64" s="244" t="s">
        <v>4185</v>
      </c>
      <c r="C64" s="266" t="s">
        <v>4049</v>
      </c>
      <c r="D64" s="266">
        <v>22502</v>
      </c>
      <c r="E64" s="268" t="s">
        <v>147</v>
      </c>
      <c r="F64" s="266" t="s">
        <v>53</v>
      </c>
      <c r="G64" s="267" t="s">
        <v>89</v>
      </c>
      <c r="H64" s="297">
        <v>23.502700000000001</v>
      </c>
      <c r="I64" s="275">
        <v>1.2</v>
      </c>
      <c r="J64" s="275">
        <v>28.2</v>
      </c>
      <c r="K64" s="167"/>
      <c r="L64" s="167"/>
      <c r="M64" s="167"/>
    </row>
    <row r="65" spans="1:13">
      <c r="A65" s="270"/>
      <c r="B65" s="244" t="s">
        <v>4185</v>
      </c>
      <c r="C65" s="266" t="s">
        <v>4049</v>
      </c>
      <c r="D65" s="266">
        <v>48506</v>
      </c>
      <c r="E65" s="268" t="s">
        <v>819</v>
      </c>
      <c r="F65" s="266" t="s">
        <v>53</v>
      </c>
      <c r="G65" s="267" t="s">
        <v>89</v>
      </c>
      <c r="H65" s="297">
        <v>2</v>
      </c>
      <c r="I65" s="275">
        <v>1.72</v>
      </c>
      <c r="J65" s="275">
        <v>3.44</v>
      </c>
      <c r="K65" s="167"/>
      <c r="L65" s="167"/>
      <c r="M65" s="167"/>
    </row>
    <row r="66" spans="1:13">
      <c r="A66" s="270"/>
      <c r="B66" s="244" t="s">
        <v>4185</v>
      </c>
      <c r="C66" s="266" t="s">
        <v>4049</v>
      </c>
      <c r="D66" s="266">
        <v>48520</v>
      </c>
      <c r="E66" s="268" t="s">
        <v>826</v>
      </c>
      <c r="F66" s="266" t="s">
        <v>53</v>
      </c>
      <c r="G66" s="267" t="s">
        <v>89</v>
      </c>
      <c r="H66" s="297">
        <v>2</v>
      </c>
      <c r="I66" s="275">
        <v>1.31</v>
      </c>
      <c r="J66" s="275">
        <v>2.62</v>
      </c>
      <c r="K66" s="167"/>
      <c r="L66" s="167"/>
      <c r="M66" s="167"/>
    </row>
    <row r="67" spans="1:13" ht="30">
      <c r="A67" s="270"/>
      <c r="B67" s="244" t="s">
        <v>4185</v>
      </c>
      <c r="C67" s="266" t="s">
        <v>4083</v>
      </c>
      <c r="D67" s="266">
        <v>11299</v>
      </c>
      <c r="E67" s="268" t="s">
        <v>2722</v>
      </c>
      <c r="F67" s="266" t="s">
        <v>53</v>
      </c>
      <c r="G67" s="267" t="s">
        <v>89</v>
      </c>
      <c r="H67" s="297">
        <v>1</v>
      </c>
      <c r="I67" s="275">
        <v>329.93</v>
      </c>
      <c r="J67" s="275">
        <v>329.93</v>
      </c>
      <c r="K67" s="167"/>
      <c r="L67" s="167"/>
      <c r="M67" s="167"/>
    </row>
    <row r="68" spans="1:13">
      <c r="A68" s="270"/>
      <c r="B68" s="244" t="s">
        <v>4185</v>
      </c>
      <c r="C68" s="266" t="s">
        <v>4083</v>
      </c>
      <c r="D68" s="266">
        <v>9838</v>
      </c>
      <c r="E68" s="268" t="s">
        <v>2724</v>
      </c>
      <c r="F68" s="266" t="s">
        <v>53</v>
      </c>
      <c r="G68" s="267" t="s">
        <v>86</v>
      </c>
      <c r="H68" s="297">
        <v>1</v>
      </c>
      <c r="I68" s="275">
        <v>6.73</v>
      </c>
      <c r="J68" s="275">
        <v>6.73</v>
      </c>
      <c r="K68" s="167"/>
      <c r="L68" s="167"/>
      <c r="M68" s="167"/>
    </row>
    <row r="69" spans="1:13" ht="30">
      <c r="A69" s="270"/>
      <c r="B69" s="244" t="s">
        <v>4185</v>
      </c>
      <c r="C69" s="266" t="s">
        <v>4083</v>
      </c>
      <c r="D69" s="266">
        <v>10532</v>
      </c>
      <c r="E69" s="268" t="s">
        <v>2686</v>
      </c>
      <c r="F69" s="266" t="s">
        <v>1272</v>
      </c>
      <c r="G69" s="267" t="s">
        <v>19</v>
      </c>
      <c r="H69" s="297">
        <v>3.2843999999999998E-2</v>
      </c>
      <c r="I69" s="275">
        <v>0.9</v>
      </c>
      <c r="J69" s="275">
        <v>0.03</v>
      </c>
      <c r="K69" s="167"/>
      <c r="L69" s="167"/>
      <c r="M69" s="167"/>
    </row>
    <row r="70" spans="1:13">
      <c r="A70" s="271"/>
      <c r="B70" s="272"/>
      <c r="C70" s="273"/>
      <c r="D70" s="273"/>
      <c r="E70" s="282"/>
      <c r="F70" s="273"/>
      <c r="G70" s="274"/>
      <c r="H70" s="298"/>
      <c r="I70" s="290"/>
      <c r="J70" s="291"/>
      <c r="K70" s="167"/>
      <c r="L70" s="167"/>
      <c r="M70" s="167"/>
    </row>
    <row r="71" spans="1:13" ht="25.5">
      <c r="A71" s="799" t="s">
        <v>7</v>
      </c>
      <c r="B71" s="799"/>
      <c r="C71" s="799" t="s">
        <v>8</v>
      </c>
      <c r="D71" s="799"/>
      <c r="E71" s="280" t="s">
        <v>9</v>
      </c>
      <c r="F71" s="242" t="s">
        <v>1</v>
      </c>
      <c r="G71" s="243"/>
      <c r="H71" s="294"/>
      <c r="I71" s="284"/>
      <c r="J71" s="285" t="s">
        <v>4071</v>
      </c>
      <c r="K71" s="167"/>
      <c r="L71" s="167"/>
      <c r="M71" s="167"/>
    </row>
    <row r="72" spans="1:13" ht="45">
      <c r="A72" s="254" t="s">
        <v>4299</v>
      </c>
      <c r="B72" s="258">
        <v>8</v>
      </c>
      <c r="C72" s="244" t="s">
        <v>4083</v>
      </c>
      <c r="D72" s="244">
        <v>83369</v>
      </c>
      <c r="E72" s="268" t="s">
        <v>3326</v>
      </c>
      <c r="F72" s="246" t="s">
        <v>89</v>
      </c>
      <c r="G72" s="247"/>
      <c r="H72" s="295"/>
      <c r="I72" s="286"/>
      <c r="J72" s="287">
        <v>123.73491100000001</v>
      </c>
      <c r="K72" s="167"/>
      <c r="L72" s="167"/>
      <c r="M72" s="167"/>
    </row>
    <row r="73" spans="1:13">
      <c r="A73" s="269"/>
      <c r="B73" s="263" t="s">
        <v>0</v>
      </c>
      <c r="C73" s="248" t="s">
        <v>5</v>
      </c>
      <c r="D73" s="248" t="s">
        <v>6</v>
      </c>
      <c r="E73" s="281" t="s">
        <v>4050</v>
      </c>
      <c r="F73" s="248" t="s">
        <v>0</v>
      </c>
      <c r="G73" s="249" t="s">
        <v>1</v>
      </c>
      <c r="H73" s="296" t="s">
        <v>2</v>
      </c>
      <c r="I73" s="288" t="s">
        <v>3</v>
      </c>
      <c r="J73" s="289" t="s">
        <v>4</v>
      </c>
      <c r="K73" s="167"/>
      <c r="L73" s="167"/>
      <c r="M73" s="167"/>
    </row>
    <row r="74" spans="1:13">
      <c r="A74" s="270"/>
      <c r="B74" s="244" t="s">
        <v>4184</v>
      </c>
      <c r="C74" s="266" t="s">
        <v>4083</v>
      </c>
      <c r="D74" s="251">
        <v>88247</v>
      </c>
      <c r="E74" s="268" t="s">
        <v>4114</v>
      </c>
      <c r="F74" s="266" t="s">
        <v>20</v>
      </c>
      <c r="G74" s="267" t="s">
        <v>19</v>
      </c>
      <c r="H74" s="297">
        <v>2</v>
      </c>
      <c r="I74" s="275">
        <v>6.08</v>
      </c>
      <c r="J74" s="275">
        <v>12.16</v>
      </c>
      <c r="K74" s="167"/>
      <c r="L74" s="167"/>
      <c r="M74" s="167"/>
    </row>
    <row r="75" spans="1:13">
      <c r="A75" s="270"/>
      <c r="B75" s="244" t="s">
        <v>4184</v>
      </c>
      <c r="C75" s="266" t="s">
        <v>4083</v>
      </c>
      <c r="D75" s="251">
        <v>88264</v>
      </c>
      <c r="E75" s="268" t="s">
        <v>4115</v>
      </c>
      <c r="F75" s="266" t="s">
        <v>20</v>
      </c>
      <c r="G75" s="267" t="s">
        <v>19</v>
      </c>
      <c r="H75" s="297">
        <v>2</v>
      </c>
      <c r="I75" s="275">
        <v>7.76</v>
      </c>
      <c r="J75" s="275">
        <v>15.52</v>
      </c>
      <c r="K75" s="167"/>
      <c r="L75" s="167"/>
      <c r="M75" s="167"/>
    </row>
    <row r="76" spans="1:13">
      <c r="A76" s="270"/>
      <c r="B76" s="244" t="s">
        <v>4184</v>
      </c>
      <c r="C76" s="266" t="s">
        <v>4083</v>
      </c>
      <c r="D76" s="267">
        <v>88309</v>
      </c>
      <c r="E76" s="268" t="s">
        <v>4116</v>
      </c>
      <c r="F76" s="266" t="s">
        <v>20</v>
      </c>
      <c r="G76" s="267" t="s">
        <v>19</v>
      </c>
      <c r="H76" s="297">
        <v>0.5</v>
      </c>
      <c r="I76" s="275">
        <v>7.76</v>
      </c>
      <c r="J76" s="275">
        <v>3.88</v>
      </c>
      <c r="K76" s="167"/>
      <c r="L76" s="167"/>
      <c r="M76" s="167"/>
    </row>
    <row r="77" spans="1:13">
      <c r="A77" s="270"/>
      <c r="B77" s="244" t="s">
        <v>4184</v>
      </c>
      <c r="C77" s="266" t="s">
        <v>4083</v>
      </c>
      <c r="D77" s="267">
        <v>88316</v>
      </c>
      <c r="E77" s="268" t="s">
        <v>4117</v>
      </c>
      <c r="F77" s="266" t="s">
        <v>20</v>
      </c>
      <c r="G77" s="267" t="s">
        <v>19</v>
      </c>
      <c r="H77" s="297">
        <v>0.5</v>
      </c>
      <c r="I77" s="275">
        <v>5.53</v>
      </c>
      <c r="J77" s="275">
        <v>2.77</v>
      </c>
      <c r="K77" s="167"/>
      <c r="L77" s="167"/>
      <c r="M77" s="167"/>
    </row>
    <row r="78" spans="1:13" ht="30">
      <c r="A78" s="270"/>
      <c r="B78" s="244" t="s">
        <v>4184</v>
      </c>
      <c r="C78" s="266" t="s">
        <v>4083</v>
      </c>
      <c r="D78" s="267">
        <v>87372</v>
      </c>
      <c r="E78" s="268" t="s">
        <v>3750</v>
      </c>
      <c r="F78" s="266" t="s">
        <v>53</v>
      </c>
      <c r="G78" s="267" t="s">
        <v>52</v>
      </c>
      <c r="H78" s="297">
        <v>4.0000000000000001E-3</v>
      </c>
      <c r="I78" s="275">
        <v>447.68</v>
      </c>
      <c r="J78" s="275">
        <v>1.79</v>
      </c>
      <c r="K78" s="167"/>
      <c r="L78" s="167"/>
      <c r="M78" s="167"/>
    </row>
    <row r="79" spans="1:13" ht="30">
      <c r="A79" s="270"/>
      <c r="B79" s="244" t="s">
        <v>4185</v>
      </c>
      <c r="C79" s="266" t="s">
        <v>4083</v>
      </c>
      <c r="D79" s="266">
        <v>11253</v>
      </c>
      <c r="E79" s="268" t="s">
        <v>2698</v>
      </c>
      <c r="F79" s="266" t="s">
        <v>53</v>
      </c>
      <c r="G79" s="267" t="s">
        <v>89</v>
      </c>
      <c r="H79" s="297">
        <v>1</v>
      </c>
      <c r="I79" s="275">
        <v>116.67</v>
      </c>
      <c r="J79" s="275">
        <v>116.67</v>
      </c>
      <c r="K79" s="167"/>
      <c r="L79" s="167"/>
      <c r="M79" s="167"/>
    </row>
    <row r="80" spans="1:13">
      <c r="A80" s="271"/>
      <c r="B80" s="272"/>
      <c r="C80" s="273"/>
      <c r="D80" s="273"/>
      <c r="E80" s="282"/>
      <c r="F80" s="273"/>
      <c r="G80" s="274"/>
      <c r="H80" s="298"/>
      <c r="I80" s="290"/>
      <c r="J80" s="291"/>
      <c r="K80" s="167"/>
      <c r="L80" s="167"/>
      <c r="M80" s="167"/>
    </row>
    <row r="81" spans="1:13" ht="25.5">
      <c r="A81" s="799" t="s">
        <v>7</v>
      </c>
      <c r="B81" s="799"/>
      <c r="C81" s="799" t="s">
        <v>8</v>
      </c>
      <c r="D81" s="799"/>
      <c r="E81" s="280" t="s">
        <v>9</v>
      </c>
      <c r="F81" s="242" t="s">
        <v>1</v>
      </c>
      <c r="G81" s="243"/>
      <c r="H81" s="294"/>
      <c r="I81" s="284"/>
      <c r="J81" s="285" t="s">
        <v>4071</v>
      </c>
      <c r="K81" s="167"/>
      <c r="L81" s="167"/>
      <c r="M81" s="167"/>
    </row>
    <row r="82" spans="1:13" ht="30">
      <c r="A82" s="254" t="s">
        <v>4299</v>
      </c>
      <c r="B82" s="258">
        <v>9</v>
      </c>
      <c r="C82" s="244" t="s">
        <v>4083</v>
      </c>
      <c r="D82" s="244">
        <v>73613</v>
      </c>
      <c r="E82" s="268" t="s">
        <v>3201</v>
      </c>
      <c r="F82" s="246" t="s">
        <v>86</v>
      </c>
      <c r="G82" s="247"/>
      <c r="H82" s="295"/>
      <c r="I82" s="286"/>
      <c r="J82" s="287">
        <v>10.662845000000001</v>
      </c>
      <c r="K82" s="167"/>
      <c r="L82" s="167"/>
      <c r="M82" s="167"/>
    </row>
    <row r="83" spans="1:13">
      <c r="A83" s="269"/>
      <c r="B83" s="263" t="s">
        <v>0</v>
      </c>
      <c r="C83" s="248" t="s">
        <v>5</v>
      </c>
      <c r="D83" s="248" t="s">
        <v>6</v>
      </c>
      <c r="E83" s="281" t="s">
        <v>4050</v>
      </c>
      <c r="F83" s="248" t="s">
        <v>0</v>
      </c>
      <c r="G83" s="249" t="s">
        <v>1</v>
      </c>
      <c r="H83" s="296" t="s">
        <v>2</v>
      </c>
      <c r="I83" s="288" t="s">
        <v>3</v>
      </c>
      <c r="J83" s="289" t="s">
        <v>4</v>
      </c>
      <c r="K83" s="167"/>
      <c r="L83" s="167"/>
      <c r="M83" s="167"/>
    </row>
    <row r="84" spans="1:13">
      <c r="A84" s="270"/>
      <c r="B84" s="244" t="s">
        <v>4184</v>
      </c>
      <c r="C84" s="266" t="s">
        <v>4083</v>
      </c>
      <c r="D84" s="267">
        <v>88247</v>
      </c>
      <c r="E84" s="268" t="s">
        <v>4114</v>
      </c>
      <c r="F84" s="266" t="s">
        <v>20</v>
      </c>
      <c r="G84" s="267" t="s">
        <v>19</v>
      </c>
      <c r="H84" s="297">
        <v>0.3</v>
      </c>
      <c r="I84" s="275">
        <v>6.08</v>
      </c>
      <c r="J84" s="275">
        <v>1.82</v>
      </c>
      <c r="K84" s="167"/>
      <c r="L84" s="167"/>
      <c r="M84" s="167"/>
    </row>
    <row r="85" spans="1:13">
      <c r="A85" s="270"/>
      <c r="B85" s="244" t="s">
        <v>4184</v>
      </c>
      <c r="C85" s="266" t="s">
        <v>4083</v>
      </c>
      <c r="D85" s="267">
        <v>88264</v>
      </c>
      <c r="E85" s="268" t="s">
        <v>4115</v>
      </c>
      <c r="F85" s="266" t="s">
        <v>20</v>
      </c>
      <c r="G85" s="267" t="s">
        <v>19</v>
      </c>
      <c r="H85" s="297">
        <v>0.3</v>
      </c>
      <c r="I85" s="275">
        <v>7.76</v>
      </c>
      <c r="J85" s="275">
        <v>2.33</v>
      </c>
      <c r="K85" s="167"/>
      <c r="L85" s="167"/>
      <c r="M85" s="167"/>
    </row>
    <row r="86" spans="1:13">
      <c r="A86" s="270"/>
      <c r="B86" s="244" t="s">
        <v>4185</v>
      </c>
      <c r="C86" s="266" t="s">
        <v>4083</v>
      </c>
      <c r="D86" s="266">
        <v>2674</v>
      </c>
      <c r="E86" s="268" t="s">
        <v>2708</v>
      </c>
      <c r="F86" s="266" t="s">
        <v>53</v>
      </c>
      <c r="G86" s="267" t="s">
        <v>86</v>
      </c>
      <c r="H86" s="297">
        <v>1.1000000000000001</v>
      </c>
      <c r="I86" s="275">
        <v>2.5099999999999998</v>
      </c>
      <c r="J86" s="275">
        <v>2.76</v>
      </c>
      <c r="K86" s="167"/>
      <c r="L86" s="167"/>
      <c r="M86" s="167"/>
    </row>
    <row r="87" spans="1:13">
      <c r="A87" s="271"/>
      <c r="B87" s="272"/>
      <c r="C87" s="273"/>
      <c r="D87" s="273"/>
      <c r="E87" s="282"/>
      <c r="F87" s="273"/>
      <c r="G87" s="274"/>
      <c r="H87" s="298"/>
      <c r="I87" s="290"/>
      <c r="J87" s="291"/>
      <c r="K87" s="167"/>
      <c r="L87" s="167"/>
      <c r="M87" s="167"/>
    </row>
    <row r="88" spans="1:13" ht="25.5">
      <c r="A88" s="799" t="s">
        <v>7</v>
      </c>
      <c r="B88" s="799"/>
      <c r="C88" s="799" t="s">
        <v>8</v>
      </c>
      <c r="D88" s="799"/>
      <c r="E88" s="280" t="s">
        <v>9</v>
      </c>
      <c r="F88" s="242" t="s">
        <v>1</v>
      </c>
      <c r="G88" s="243"/>
      <c r="H88" s="294"/>
      <c r="I88" s="284"/>
      <c r="J88" s="285" t="s">
        <v>4071</v>
      </c>
      <c r="K88" s="167"/>
      <c r="L88" s="167"/>
      <c r="M88" s="167"/>
    </row>
    <row r="89" spans="1:13" ht="30">
      <c r="A89" s="254" t="s">
        <v>4299</v>
      </c>
      <c r="B89" s="258">
        <v>10</v>
      </c>
      <c r="C89" s="244" t="s">
        <v>4083</v>
      </c>
      <c r="D89" s="244" t="s">
        <v>4139</v>
      </c>
      <c r="E89" s="268" t="s">
        <v>3203</v>
      </c>
      <c r="F89" s="246" t="s">
        <v>86</v>
      </c>
      <c r="G89" s="247"/>
      <c r="H89" s="295"/>
      <c r="I89" s="286"/>
      <c r="J89" s="287">
        <v>12.082845000000001</v>
      </c>
      <c r="K89" s="167"/>
      <c r="L89" s="167"/>
      <c r="M89" s="167"/>
    </row>
    <row r="90" spans="1:13">
      <c r="A90" s="269"/>
      <c r="B90" s="263" t="s">
        <v>0</v>
      </c>
      <c r="C90" s="248" t="s">
        <v>5</v>
      </c>
      <c r="D90" s="248" t="s">
        <v>6</v>
      </c>
      <c r="E90" s="281" t="s">
        <v>4050</v>
      </c>
      <c r="F90" s="248" t="s">
        <v>0</v>
      </c>
      <c r="G90" s="249" t="s">
        <v>1</v>
      </c>
      <c r="H90" s="296" t="s">
        <v>2</v>
      </c>
      <c r="I90" s="288" t="s">
        <v>3</v>
      </c>
      <c r="J90" s="289" t="s">
        <v>4</v>
      </c>
      <c r="K90" s="167"/>
      <c r="L90" s="167"/>
      <c r="M90" s="167"/>
    </row>
    <row r="91" spans="1:13">
      <c r="A91" s="270"/>
      <c r="B91" s="244" t="s">
        <v>4184</v>
      </c>
      <c r="C91" s="266" t="s">
        <v>4083</v>
      </c>
      <c r="D91" s="267">
        <v>88247</v>
      </c>
      <c r="E91" s="268" t="s">
        <v>4114</v>
      </c>
      <c r="F91" s="266" t="s">
        <v>20</v>
      </c>
      <c r="G91" s="267" t="s">
        <v>19</v>
      </c>
      <c r="H91" s="297">
        <v>0.3</v>
      </c>
      <c r="I91" s="275">
        <v>6.08</v>
      </c>
      <c r="J91" s="275">
        <v>1.82</v>
      </c>
      <c r="K91" s="167"/>
      <c r="L91" s="167"/>
      <c r="M91" s="167"/>
    </row>
    <row r="92" spans="1:13">
      <c r="A92" s="270"/>
      <c r="B92" s="244" t="s">
        <v>4184</v>
      </c>
      <c r="C92" s="266" t="s">
        <v>4083</v>
      </c>
      <c r="D92" s="267">
        <v>88264</v>
      </c>
      <c r="E92" s="268" t="s">
        <v>4115</v>
      </c>
      <c r="F92" s="266" t="s">
        <v>20</v>
      </c>
      <c r="G92" s="267" t="s">
        <v>19</v>
      </c>
      <c r="H92" s="297">
        <v>0.3</v>
      </c>
      <c r="I92" s="275">
        <v>7.76</v>
      </c>
      <c r="J92" s="275">
        <v>2.33</v>
      </c>
      <c r="K92" s="167"/>
      <c r="L92" s="167"/>
      <c r="M92" s="167"/>
    </row>
    <row r="93" spans="1:13">
      <c r="A93" s="270"/>
      <c r="B93" s="244" t="s">
        <v>4185</v>
      </c>
      <c r="C93" s="266" t="s">
        <v>4083</v>
      </c>
      <c r="D93" s="266">
        <v>2685</v>
      </c>
      <c r="E93" s="268" t="s">
        <v>2706</v>
      </c>
      <c r="F93" s="266" t="s">
        <v>53</v>
      </c>
      <c r="G93" s="267" t="s">
        <v>86</v>
      </c>
      <c r="H93" s="297">
        <v>1.1000000000000001</v>
      </c>
      <c r="I93" s="275">
        <v>3.8</v>
      </c>
      <c r="J93" s="275">
        <v>4.18</v>
      </c>
      <c r="K93" s="167"/>
      <c r="L93" s="167"/>
      <c r="M93" s="167"/>
    </row>
    <row r="94" spans="1:13">
      <c r="A94" s="271"/>
      <c r="B94" s="272"/>
      <c r="C94" s="273"/>
      <c r="D94" s="273"/>
      <c r="E94" s="282"/>
      <c r="F94" s="273"/>
      <c r="G94" s="274"/>
      <c r="H94" s="298"/>
      <c r="I94" s="290"/>
      <c r="J94" s="291"/>
      <c r="K94" s="167"/>
      <c r="L94" s="167"/>
      <c r="M94" s="167"/>
    </row>
    <row r="95" spans="1:13" ht="25.5">
      <c r="A95" s="799" t="s">
        <v>7</v>
      </c>
      <c r="B95" s="799"/>
      <c r="C95" s="799" t="s">
        <v>8</v>
      </c>
      <c r="D95" s="799"/>
      <c r="E95" s="280" t="s">
        <v>9</v>
      </c>
      <c r="F95" s="242" t="s">
        <v>1</v>
      </c>
      <c r="G95" s="243"/>
      <c r="H95" s="294"/>
      <c r="I95" s="284"/>
      <c r="J95" s="285" t="s">
        <v>4071</v>
      </c>
      <c r="K95" s="167"/>
      <c r="L95" s="167"/>
      <c r="M95" s="167"/>
    </row>
    <row r="96" spans="1:13" ht="30">
      <c r="A96" s="254" t="s">
        <v>4299</v>
      </c>
      <c r="B96" s="258">
        <v>11</v>
      </c>
      <c r="C96" s="244" t="s">
        <v>4083</v>
      </c>
      <c r="D96" s="244">
        <v>55865</v>
      </c>
      <c r="E96" s="268" t="s">
        <v>4108</v>
      </c>
      <c r="F96" s="246" t="s">
        <v>86</v>
      </c>
      <c r="G96" s="247"/>
      <c r="H96" s="295"/>
      <c r="I96" s="286"/>
      <c r="J96" s="287">
        <v>19.603788999999999</v>
      </c>
      <c r="K96" s="167"/>
      <c r="L96" s="167"/>
      <c r="M96" s="167"/>
    </row>
    <row r="97" spans="1:13">
      <c r="A97" s="269"/>
      <c r="B97" s="263" t="s">
        <v>0</v>
      </c>
      <c r="C97" s="248" t="s">
        <v>5</v>
      </c>
      <c r="D97" s="248" t="s">
        <v>6</v>
      </c>
      <c r="E97" s="281" t="s">
        <v>4050</v>
      </c>
      <c r="F97" s="248" t="s">
        <v>0</v>
      </c>
      <c r="G97" s="249" t="s">
        <v>1</v>
      </c>
      <c r="H97" s="296" t="s">
        <v>2</v>
      </c>
      <c r="I97" s="288" t="s">
        <v>3</v>
      </c>
      <c r="J97" s="289" t="s">
        <v>4</v>
      </c>
      <c r="K97" s="167"/>
      <c r="L97" s="167"/>
      <c r="M97" s="167"/>
    </row>
    <row r="98" spans="1:13">
      <c r="A98" s="270"/>
      <c r="B98" s="244" t="s">
        <v>4184</v>
      </c>
      <c r="C98" s="266" t="s">
        <v>4083</v>
      </c>
      <c r="D98" s="267">
        <v>88247</v>
      </c>
      <c r="E98" s="268" t="s">
        <v>4114</v>
      </c>
      <c r="F98" s="266" t="s">
        <v>20</v>
      </c>
      <c r="G98" s="267" t="s">
        <v>19</v>
      </c>
      <c r="H98" s="297">
        <v>0.45</v>
      </c>
      <c r="I98" s="275">
        <v>6.08</v>
      </c>
      <c r="J98" s="275">
        <v>2.74</v>
      </c>
      <c r="K98" s="167"/>
      <c r="L98" s="167"/>
      <c r="M98" s="167"/>
    </row>
    <row r="99" spans="1:13">
      <c r="A99" s="270"/>
      <c r="B99" s="244" t="s">
        <v>4184</v>
      </c>
      <c r="C99" s="266" t="s">
        <v>4083</v>
      </c>
      <c r="D99" s="267">
        <v>88264</v>
      </c>
      <c r="E99" s="268" t="s">
        <v>4115</v>
      </c>
      <c r="F99" s="266" t="s">
        <v>20</v>
      </c>
      <c r="G99" s="267" t="s">
        <v>19</v>
      </c>
      <c r="H99" s="297">
        <v>0.45</v>
      </c>
      <c r="I99" s="275">
        <v>7.76</v>
      </c>
      <c r="J99" s="275">
        <v>3.49</v>
      </c>
      <c r="K99" s="167"/>
      <c r="L99" s="167"/>
      <c r="M99" s="167"/>
    </row>
    <row r="100" spans="1:13">
      <c r="A100" s="270"/>
      <c r="B100" s="244" t="s">
        <v>4185</v>
      </c>
      <c r="C100" s="266" t="s">
        <v>4083</v>
      </c>
      <c r="D100" s="266">
        <v>2680</v>
      </c>
      <c r="E100" s="268" t="s">
        <v>2707</v>
      </c>
      <c r="F100" s="266" t="s">
        <v>53</v>
      </c>
      <c r="G100" s="267" t="s">
        <v>86</v>
      </c>
      <c r="H100" s="297">
        <v>1.1000000000000001</v>
      </c>
      <c r="I100" s="275">
        <v>7.04</v>
      </c>
      <c r="J100" s="275">
        <v>7.74</v>
      </c>
      <c r="K100" s="167"/>
      <c r="L100" s="167"/>
      <c r="M100" s="167"/>
    </row>
    <row r="101" spans="1:13">
      <c r="A101" s="271"/>
      <c r="B101" s="272"/>
      <c r="C101" s="273"/>
      <c r="D101" s="273"/>
      <c r="E101" s="282"/>
      <c r="F101" s="273"/>
      <c r="G101" s="274"/>
      <c r="H101" s="298"/>
      <c r="I101" s="290"/>
      <c r="J101" s="291"/>
      <c r="K101" s="167"/>
      <c r="L101" s="167"/>
      <c r="M101" s="167"/>
    </row>
    <row r="102" spans="1:13" ht="25.5">
      <c r="A102" s="799" t="s">
        <v>7</v>
      </c>
      <c r="B102" s="799"/>
      <c r="C102" s="799" t="s">
        <v>8</v>
      </c>
      <c r="D102" s="799"/>
      <c r="E102" s="280" t="s">
        <v>9</v>
      </c>
      <c r="F102" s="242" t="s">
        <v>1</v>
      </c>
      <c r="G102" s="243"/>
      <c r="H102" s="294"/>
      <c r="I102" s="284"/>
      <c r="J102" s="285" t="s">
        <v>4071</v>
      </c>
      <c r="K102" s="167"/>
      <c r="L102" s="167"/>
      <c r="M102" s="167"/>
    </row>
    <row r="103" spans="1:13" ht="45">
      <c r="A103" s="254" t="s">
        <v>4299</v>
      </c>
      <c r="B103" s="258">
        <v>12</v>
      </c>
      <c r="C103" s="244" t="s">
        <v>4083</v>
      </c>
      <c r="D103" s="244" t="s">
        <v>4138</v>
      </c>
      <c r="E103" s="268" t="s">
        <v>3202</v>
      </c>
      <c r="F103" s="246" t="s">
        <v>86</v>
      </c>
      <c r="G103" s="247"/>
      <c r="H103" s="295"/>
      <c r="I103" s="286"/>
      <c r="J103" s="287">
        <v>23.247756000000003</v>
      </c>
      <c r="K103" s="167"/>
      <c r="L103" s="167"/>
      <c r="M103" s="167"/>
    </row>
    <row r="104" spans="1:13">
      <c r="A104" s="269"/>
      <c r="B104" s="263" t="s">
        <v>0</v>
      </c>
      <c r="C104" s="248" t="s">
        <v>5</v>
      </c>
      <c r="D104" s="248" t="s">
        <v>6</v>
      </c>
      <c r="E104" s="281" t="s">
        <v>4050</v>
      </c>
      <c r="F104" s="248" t="s">
        <v>0</v>
      </c>
      <c r="G104" s="249" t="s">
        <v>1</v>
      </c>
      <c r="H104" s="296" t="s">
        <v>2</v>
      </c>
      <c r="I104" s="288" t="s">
        <v>3</v>
      </c>
      <c r="J104" s="289" t="s">
        <v>4</v>
      </c>
      <c r="K104" s="167"/>
      <c r="L104" s="167"/>
      <c r="M104" s="167"/>
    </row>
    <row r="105" spans="1:13">
      <c r="A105" s="270"/>
      <c r="B105" s="244" t="s">
        <v>4184</v>
      </c>
      <c r="C105" s="266" t="s">
        <v>4083</v>
      </c>
      <c r="D105" s="267">
        <v>88247</v>
      </c>
      <c r="E105" s="268" t="s">
        <v>4114</v>
      </c>
      <c r="F105" s="266" t="s">
        <v>20</v>
      </c>
      <c r="G105" s="267" t="s">
        <v>19</v>
      </c>
      <c r="H105" s="297">
        <v>0.5</v>
      </c>
      <c r="I105" s="275">
        <v>6.08</v>
      </c>
      <c r="J105" s="275">
        <v>3.04</v>
      </c>
      <c r="K105" s="167"/>
      <c r="L105" s="167"/>
      <c r="M105" s="167"/>
    </row>
    <row r="106" spans="1:13">
      <c r="A106" s="270"/>
      <c r="B106" s="244" t="s">
        <v>4184</v>
      </c>
      <c r="C106" s="266" t="s">
        <v>4083</v>
      </c>
      <c r="D106" s="267">
        <v>88264</v>
      </c>
      <c r="E106" s="268" t="s">
        <v>4115</v>
      </c>
      <c r="F106" s="266" t="s">
        <v>20</v>
      </c>
      <c r="G106" s="267" t="s">
        <v>19</v>
      </c>
      <c r="H106" s="297">
        <v>0.5</v>
      </c>
      <c r="I106" s="275">
        <v>7.76</v>
      </c>
      <c r="J106" s="275">
        <v>3.88</v>
      </c>
      <c r="K106" s="167"/>
      <c r="L106" s="167"/>
      <c r="M106" s="167"/>
    </row>
    <row r="107" spans="1:13">
      <c r="A107" s="270"/>
      <c r="B107" s="244" t="s">
        <v>4185</v>
      </c>
      <c r="C107" s="266" t="s">
        <v>4083</v>
      </c>
      <c r="D107" s="266">
        <v>2446</v>
      </c>
      <c r="E107" s="268" t="s">
        <v>2710</v>
      </c>
      <c r="F107" s="266" t="s">
        <v>53</v>
      </c>
      <c r="G107" s="267" t="s">
        <v>86</v>
      </c>
      <c r="H107" s="297">
        <v>1.1000000000000001</v>
      </c>
      <c r="I107" s="275">
        <v>9.15</v>
      </c>
      <c r="J107" s="275">
        <v>10.07</v>
      </c>
      <c r="K107" s="167"/>
      <c r="L107" s="167"/>
      <c r="M107" s="167"/>
    </row>
    <row r="108" spans="1:13">
      <c r="A108" s="271"/>
      <c r="B108" s="272"/>
      <c r="C108" s="273"/>
      <c r="D108" s="273"/>
      <c r="E108" s="282"/>
      <c r="F108" s="273"/>
      <c r="G108" s="274"/>
      <c r="H108" s="298"/>
      <c r="I108" s="290"/>
      <c r="J108" s="291"/>
      <c r="K108" s="167"/>
      <c r="L108" s="167"/>
      <c r="M108" s="167"/>
    </row>
    <row r="109" spans="1:13" ht="25.5">
      <c r="A109" s="799" t="s">
        <v>7</v>
      </c>
      <c r="B109" s="799"/>
      <c r="C109" s="799" t="s">
        <v>8</v>
      </c>
      <c r="D109" s="799"/>
      <c r="E109" s="280" t="s">
        <v>9</v>
      </c>
      <c r="F109" s="242" t="s">
        <v>1</v>
      </c>
      <c r="G109" s="243"/>
      <c r="H109" s="294"/>
      <c r="I109" s="284"/>
      <c r="J109" s="285" t="s">
        <v>4071</v>
      </c>
      <c r="K109" s="167"/>
      <c r="L109" s="167"/>
      <c r="M109" s="167"/>
    </row>
    <row r="110" spans="1:13">
      <c r="A110" s="254" t="s">
        <v>4299</v>
      </c>
      <c r="B110" s="258">
        <v>13</v>
      </c>
      <c r="C110" s="244" t="s">
        <v>4246</v>
      </c>
      <c r="D110" s="244" t="s">
        <v>4247</v>
      </c>
      <c r="E110" s="276" t="s">
        <v>4225</v>
      </c>
      <c r="F110" s="246" t="s">
        <v>86</v>
      </c>
      <c r="G110" s="247"/>
      <c r="H110" s="295"/>
      <c r="I110" s="286"/>
      <c r="J110" s="287">
        <v>25.337755999999999</v>
      </c>
      <c r="K110" s="167"/>
      <c r="L110" s="167"/>
      <c r="M110" s="167"/>
    </row>
    <row r="111" spans="1:13">
      <c r="A111" s="269"/>
      <c r="B111" s="263" t="s">
        <v>0</v>
      </c>
      <c r="C111" s="248" t="s">
        <v>5</v>
      </c>
      <c r="D111" s="248" t="s">
        <v>6</v>
      </c>
      <c r="E111" s="281" t="s">
        <v>4050</v>
      </c>
      <c r="F111" s="248" t="s">
        <v>0</v>
      </c>
      <c r="G111" s="249" t="s">
        <v>1</v>
      </c>
      <c r="H111" s="296" t="s">
        <v>2</v>
      </c>
      <c r="I111" s="288" t="s">
        <v>3</v>
      </c>
      <c r="J111" s="289" t="s">
        <v>4</v>
      </c>
      <c r="K111" s="167"/>
      <c r="L111" s="167"/>
      <c r="M111" s="167"/>
    </row>
    <row r="112" spans="1:13">
      <c r="A112" s="270"/>
      <c r="B112" s="244" t="s">
        <v>4184</v>
      </c>
      <c r="C112" s="266" t="s">
        <v>4083</v>
      </c>
      <c r="D112" s="267">
        <v>88247</v>
      </c>
      <c r="E112" s="268" t="s">
        <v>4114</v>
      </c>
      <c r="F112" s="266" t="s">
        <v>20</v>
      </c>
      <c r="G112" s="267" t="s">
        <v>19</v>
      </c>
      <c r="H112" s="297">
        <v>0.5</v>
      </c>
      <c r="I112" s="275">
        <v>6.08</v>
      </c>
      <c r="J112" s="275">
        <v>3.04</v>
      </c>
      <c r="K112" s="167"/>
      <c r="L112" s="167"/>
      <c r="M112" s="167"/>
    </row>
    <row r="113" spans="1:13">
      <c r="A113" s="270"/>
      <c r="B113" s="244" t="s">
        <v>4184</v>
      </c>
      <c r="C113" s="266" t="s">
        <v>4083</v>
      </c>
      <c r="D113" s="267">
        <v>88264</v>
      </c>
      <c r="E113" s="268" t="s">
        <v>4115</v>
      </c>
      <c r="F113" s="266" t="s">
        <v>20</v>
      </c>
      <c r="G113" s="267" t="s">
        <v>19</v>
      </c>
      <c r="H113" s="297">
        <v>0.5</v>
      </c>
      <c r="I113" s="275">
        <v>7.76</v>
      </c>
      <c r="J113" s="275">
        <v>3.88</v>
      </c>
      <c r="K113" s="167"/>
      <c r="L113" s="167"/>
      <c r="M113" s="167"/>
    </row>
    <row r="114" spans="1:13">
      <c r="A114" s="270"/>
      <c r="B114" s="244" t="s">
        <v>4185</v>
      </c>
      <c r="C114" s="266" t="s">
        <v>4073</v>
      </c>
      <c r="D114" s="266" t="s">
        <v>4248</v>
      </c>
      <c r="E114" s="268" t="s">
        <v>4249</v>
      </c>
      <c r="F114" s="266" t="s">
        <v>53</v>
      </c>
      <c r="G114" s="267" t="s">
        <v>86</v>
      </c>
      <c r="H114" s="297">
        <v>1.1000000000000001</v>
      </c>
      <c r="I114" s="275">
        <v>11.05</v>
      </c>
      <c r="J114" s="275">
        <v>12.16</v>
      </c>
      <c r="K114" s="167"/>
      <c r="L114" s="167"/>
      <c r="M114" s="167"/>
    </row>
    <row r="115" spans="1:13">
      <c r="A115" s="271"/>
      <c r="B115" s="272"/>
      <c r="C115" s="273"/>
      <c r="D115" s="273"/>
      <c r="E115" s="282"/>
      <c r="F115" s="273"/>
      <c r="G115" s="274"/>
      <c r="H115" s="298"/>
      <c r="I115" s="290"/>
      <c r="J115" s="291"/>
      <c r="K115" s="167"/>
      <c r="L115" s="167"/>
      <c r="M115" s="167"/>
    </row>
    <row r="116" spans="1:13" ht="25.5">
      <c r="A116" s="799" t="s">
        <v>7</v>
      </c>
      <c r="B116" s="799"/>
      <c r="C116" s="799" t="s">
        <v>8</v>
      </c>
      <c r="D116" s="799"/>
      <c r="E116" s="280" t="s">
        <v>9</v>
      </c>
      <c r="F116" s="242" t="s">
        <v>1</v>
      </c>
      <c r="G116" s="243"/>
      <c r="H116" s="294"/>
      <c r="I116" s="284"/>
      <c r="J116" s="285" t="s">
        <v>4071</v>
      </c>
      <c r="K116" s="167"/>
      <c r="L116" s="167"/>
      <c r="M116" s="167"/>
    </row>
    <row r="117" spans="1:13" ht="60">
      <c r="A117" s="254" t="s">
        <v>4299</v>
      </c>
      <c r="B117" s="258">
        <v>14</v>
      </c>
      <c r="C117" s="244" t="s">
        <v>4049</v>
      </c>
      <c r="D117" s="244">
        <v>150884</v>
      </c>
      <c r="E117" s="276" t="s">
        <v>4226</v>
      </c>
      <c r="F117" s="246" t="s">
        <v>4052</v>
      </c>
      <c r="G117" s="247"/>
      <c r="H117" s="295"/>
      <c r="I117" s="286"/>
      <c r="J117" s="287">
        <v>27.093236000000001</v>
      </c>
      <c r="K117" s="167"/>
      <c r="L117" s="167"/>
      <c r="M117" s="167"/>
    </row>
    <row r="118" spans="1:13">
      <c r="A118" s="269"/>
      <c r="B118" s="263" t="s">
        <v>0</v>
      </c>
      <c r="C118" s="248" t="s">
        <v>5</v>
      </c>
      <c r="D118" s="248" t="s">
        <v>6</v>
      </c>
      <c r="E118" s="281" t="s">
        <v>4050</v>
      </c>
      <c r="F118" s="248" t="s">
        <v>0</v>
      </c>
      <c r="G118" s="249" t="s">
        <v>1</v>
      </c>
      <c r="H118" s="296" t="s">
        <v>2</v>
      </c>
      <c r="I118" s="288" t="s">
        <v>3</v>
      </c>
      <c r="J118" s="289" t="s">
        <v>4</v>
      </c>
      <c r="K118" s="167"/>
      <c r="L118" s="167"/>
      <c r="M118" s="167"/>
    </row>
    <row r="119" spans="1:13">
      <c r="A119" s="270"/>
      <c r="B119" s="244" t="s">
        <v>4184</v>
      </c>
      <c r="C119" s="266" t="s">
        <v>4083</v>
      </c>
      <c r="D119" s="267">
        <v>88247</v>
      </c>
      <c r="E119" s="268" t="s">
        <v>4114</v>
      </c>
      <c r="F119" s="266" t="s">
        <v>20</v>
      </c>
      <c r="G119" s="267" t="s">
        <v>19</v>
      </c>
      <c r="H119" s="297">
        <v>0.76</v>
      </c>
      <c r="I119" s="275">
        <v>6.08</v>
      </c>
      <c r="J119" s="275">
        <v>4.62</v>
      </c>
      <c r="K119" s="167"/>
      <c r="L119" s="167"/>
      <c r="M119" s="167"/>
    </row>
    <row r="120" spans="1:13">
      <c r="A120" s="270"/>
      <c r="B120" s="244" t="s">
        <v>4184</v>
      </c>
      <c r="C120" s="266" t="s">
        <v>4083</v>
      </c>
      <c r="D120" s="267">
        <v>88264</v>
      </c>
      <c r="E120" s="268" t="s">
        <v>4115</v>
      </c>
      <c r="F120" s="266" t="s">
        <v>20</v>
      </c>
      <c r="G120" s="267" t="s">
        <v>19</v>
      </c>
      <c r="H120" s="297">
        <v>0.76</v>
      </c>
      <c r="I120" s="275">
        <v>7.76</v>
      </c>
      <c r="J120" s="275">
        <v>5.9</v>
      </c>
      <c r="K120" s="167"/>
      <c r="L120" s="167"/>
      <c r="M120" s="167"/>
    </row>
    <row r="121" spans="1:13">
      <c r="A121" s="270"/>
      <c r="B121" s="244" t="s">
        <v>4185</v>
      </c>
      <c r="C121" s="266" t="s">
        <v>4049</v>
      </c>
      <c r="D121" s="266">
        <v>48917</v>
      </c>
      <c r="E121" s="268" t="s">
        <v>854</v>
      </c>
      <c r="F121" s="266" t="s">
        <v>53</v>
      </c>
      <c r="G121" s="267" t="s">
        <v>86</v>
      </c>
      <c r="H121" s="297">
        <v>0.6</v>
      </c>
      <c r="I121" s="275">
        <v>2.4300000000000002</v>
      </c>
      <c r="J121" s="275">
        <v>1.46</v>
      </c>
      <c r="K121" s="167"/>
      <c r="L121" s="167"/>
      <c r="M121" s="167"/>
    </row>
    <row r="122" spans="1:13">
      <c r="A122" s="270"/>
      <c r="B122" s="244" t="s">
        <v>4185</v>
      </c>
      <c r="C122" s="266" t="s">
        <v>4049</v>
      </c>
      <c r="D122" s="266">
        <v>26554</v>
      </c>
      <c r="E122" s="268" t="s">
        <v>213</v>
      </c>
      <c r="F122" s="266" t="s">
        <v>53</v>
      </c>
      <c r="G122" s="267" t="s">
        <v>89</v>
      </c>
      <c r="H122" s="297">
        <v>4</v>
      </c>
      <c r="I122" s="275">
        <v>0.14000000000000001</v>
      </c>
      <c r="J122" s="275">
        <v>0.56000000000000005</v>
      </c>
      <c r="K122" s="167"/>
      <c r="L122" s="167"/>
      <c r="M122" s="167"/>
    </row>
    <row r="123" spans="1:13">
      <c r="A123" s="270"/>
      <c r="B123" s="244" t="s">
        <v>4185</v>
      </c>
      <c r="C123" s="266" t="s">
        <v>4049</v>
      </c>
      <c r="D123" s="266">
        <v>49818</v>
      </c>
      <c r="E123" s="268" t="s">
        <v>932</v>
      </c>
      <c r="F123" s="266" t="s">
        <v>53</v>
      </c>
      <c r="G123" s="267" t="s">
        <v>89</v>
      </c>
      <c r="H123" s="297">
        <v>4</v>
      </c>
      <c r="I123" s="275">
        <v>0.46</v>
      </c>
      <c r="J123" s="275">
        <v>1.84</v>
      </c>
      <c r="K123" s="167"/>
      <c r="L123" s="167"/>
      <c r="M123" s="167"/>
    </row>
    <row r="124" spans="1:13">
      <c r="A124" s="270"/>
      <c r="B124" s="244" t="s">
        <v>4185</v>
      </c>
      <c r="C124" s="266" t="s">
        <v>4049</v>
      </c>
      <c r="D124" s="266">
        <v>49123</v>
      </c>
      <c r="E124" s="268" t="s">
        <v>864</v>
      </c>
      <c r="F124" s="266" t="s">
        <v>53</v>
      </c>
      <c r="G124" s="267" t="s">
        <v>89</v>
      </c>
      <c r="H124" s="297">
        <v>1</v>
      </c>
      <c r="I124" s="275">
        <v>1.1599999999999999</v>
      </c>
      <c r="J124" s="275">
        <v>1.1599999999999999</v>
      </c>
      <c r="K124" s="167"/>
      <c r="L124" s="167"/>
      <c r="M124" s="167"/>
    </row>
    <row r="125" spans="1:13">
      <c r="A125" s="270"/>
      <c r="B125" s="244" t="s">
        <v>4185</v>
      </c>
      <c r="C125" s="266" t="s">
        <v>4049</v>
      </c>
      <c r="D125" s="266">
        <v>26675</v>
      </c>
      <c r="E125" s="268" t="s">
        <v>238</v>
      </c>
      <c r="F125" s="266" t="s">
        <v>53</v>
      </c>
      <c r="G125" s="267" t="s">
        <v>89</v>
      </c>
      <c r="H125" s="297">
        <v>2</v>
      </c>
      <c r="I125" s="275">
        <v>0.22</v>
      </c>
      <c r="J125" s="275">
        <v>0.44</v>
      </c>
      <c r="K125" s="167"/>
      <c r="L125" s="167"/>
      <c r="M125" s="167"/>
    </row>
    <row r="126" spans="1:13">
      <c r="A126" s="270"/>
      <c r="B126" s="244" t="s">
        <v>4185</v>
      </c>
      <c r="C126" s="266" t="s">
        <v>4073</v>
      </c>
      <c r="D126" s="266" t="s">
        <v>4250</v>
      </c>
      <c r="E126" s="268" t="s">
        <v>4251</v>
      </c>
      <c r="F126" s="266" t="s">
        <v>53</v>
      </c>
      <c r="G126" s="267" t="s">
        <v>4052</v>
      </c>
      <c r="H126" s="297">
        <v>1.1000000000000001</v>
      </c>
      <c r="I126" s="275">
        <v>1.45</v>
      </c>
      <c r="J126" s="275">
        <v>1.6</v>
      </c>
      <c r="K126" s="167"/>
      <c r="L126" s="167"/>
      <c r="M126" s="167"/>
    </row>
    <row r="127" spans="1:13">
      <c r="A127" s="271"/>
      <c r="B127" s="272"/>
      <c r="C127" s="273"/>
      <c r="D127" s="273"/>
      <c r="E127" s="282"/>
      <c r="F127" s="273"/>
      <c r="G127" s="274"/>
      <c r="H127" s="298"/>
      <c r="I127" s="290"/>
      <c r="J127" s="291"/>
      <c r="K127" s="167"/>
      <c r="L127" s="167"/>
      <c r="M127" s="167"/>
    </row>
    <row r="128" spans="1:13" ht="25.5">
      <c r="A128" s="799" t="s">
        <v>7</v>
      </c>
      <c r="B128" s="799"/>
      <c r="C128" s="799" t="s">
        <v>8</v>
      </c>
      <c r="D128" s="799"/>
      <c r="E128" s="280" t="s">
        <v>9</v>
      </c>
      <c r="F128" s="242" t="s">
        <v>1</v>
      </c>
      <c r="G128" s="243"/>
      <c r="H128" s="294"/>
      <c r="I128" s="284"/>
      <c r="J128" s="285" t="s">
        <v>4071</v>
      </c>
      <c r="K128" s="167"/>
      <c r="L128" s="167"/>
      <c r="M128" s="167"/>
    </row>
    <row r="129" spans="1:13" ht="30">
      <c r="A129" s="254" t="s">
        <v>4299</v>
      </c>
      <c r="B129" s="258">
        <v>15</v>
      </c>
      <c r="C129" s="244" t="s">
        <v>4190</v>
      </c>
      <c r="D129" s="279" t="s">
        <v>4252</v>
      </c>
      <c r="E129" s="276" t="s">
        <v>4227</v>
      </c>
      <c r="F129" s="246" t="s">
        <v>4052</v>
      </c>
      <c r="G129" s="247"/>
      <c r="H129" s="295"/>
      <c r="I129" s="286"/>
      <c r="J129" s="287">
        <v>7.0249109999999995</v>
      </c>
      <c r="K129" s="167"/>
      <c r="L129" s="167"/>
      <c r="M129" s="167"/>
    </row>
    <row r="130" spans="1:13">
      <c r="A130" s="269"/>
      <c r="B130" s="263" t="s">
        <v>0</v>
      </c>
      <c r="C130" s="248" t="s">
        <v>5</v>
      </c>
      <c r="D130" s="248" t="s">
        <v>6</v>
      </c>
      <c r="E130" s="281" t="s">
        <v>4050</v>
      </c>
      <c r="F130" s="248" t="s">
        <v>0</v>
      </c>
      <c r="G130" s="249" t="s">
        <v>1</v>
      </c>
      <c r="H130" s="296" t="s">
        <v>2</v>
      </c>
      <c r="I130" s="288" t="s">
        <v>3</v>
      </c>
      <c r="J130" s="289" t="s">
        <v>4</v>
      </c>
      <c r="K130" s="167"/>
      <c r="L130" s="167"/>
      <c r="M130" s="167"/>
    </row>
    <row r="131" spans="1:13">
      <c r="A131" s="270"/>
      <c r="B131" s="244" t="s">
        <v>4184</v>
      </c>
      <c r="C131" s="266" t="s">
        <v>4083</v>
      </c>
      <c r="D131" s="267">
        <v>88247</v>
      </c>
      <c r="E131" s="268" t="s">
        <v>4114</v>
      </c>
      <c r="F131" s="266" t="s">
        <v>20</v>
      </c>
      <c r="G131" s="267" t="s">
        <v>19</v>
      </c>
      <c r="H131" s="297">
        <v>0.2</v>
      </c>
      <c r="I131" s="275">
        <v>6.08</v>
      </c>
      <c r="J131" s="275">
        <v>1.22</v>
      </c>
      <c r="K131" s="167"/>
      <c r="L131" s="167"/>
      <c r="M131" s="167"/>
    </row>
    <row r="132" spans="1:13">
      <c r="A132" s="270"/>
      <c r="B132" s="244" t="s">
        <v>4184</v>
      </c>
      <c r="C132" s="266" t="s">
        <v>4083</v>
      </c>
      <c r="D132" s="267">
        <v>88264</v>
      </c>
      <c r="E132" s="268" t="s">
        <v>4115</v>
      </c>
      <c r="F132" s="266" t="s">
        <v>20</v>
      </c>
      <c r="G132" s="267" t="s">
        <v>19</v>
      </c>
      <c r="H132" s="297">
        <v>0.2</v>
      </c>
      <c r="I132" s="275">
        <v>7.76</v>
      </c>
      <c r="J132" s="275">
        <v>1.55</v>
      </c>
      <c r="K132" s="167"/>
      <c r="L132" s="167"/>
      <c r="M132" s="167"/>
    </row>
    <row r="133" spans="1:13" ht="30">
      <c r="A133" s="270"/>
      <c r="B133" s="244" t="s">
        <v>4185</v>
      </c>
      <c r="C133" s="266" t="s">
        <v>4073</v>
      </c>
      <c r="D133" s="266" t="s">
        <v>4253</v>
      </c>
      <c r="E133" s="268" t="s">
        <v>4227</v>
      </c>
      <c r="F133" s="266" t="s">
        <v>53</v>
      </c>
      <c r="G133" s="267" t="s">
        <v>4052</v>
      </c>
      <c r="H133" s="297">
        <v>1</v>
      </c>
      <c r="I133" s="275">
        <v>1.75</v>
      </c>
      <c r="J133" s="275">
        <v>1.75</v>
      </c>
      <c r="K133" s="167"/>
      <c r="L133" s="167"/>
      <c r="M133" s="167"/>
    </row>
    <row r="134" spans="1:13">
      <c r="A134" s="271"/>
      <c r="B134" s="272"/>
      <c r="C134" s="273"/>
      <c r="D134" s="273"/>
      <c r="E134" s="282"/>
      <c r="F134" s="273"/>
      <c r="G134" s="274"/>
      <c r="H134" s="298"/>
      <c r="I134" s="290"/>
      <c r="J134" s="291"/>
      <c r="K134" s="167"/>
      <c r="L134" s="167"/>
      <c r="M134" s="167"/>
    </row>
    <row r="135" spans="1:13" ht="25.5">
      <c r="A135" s="799" t="s">
        <v>7</v>
      </c>
      <c r="B135" s="799"/>
      <c r="C135" s="799" t="s">
        <v>8</v>
      </c>
      <c r="D135" s="799"/>
      <c r="E135" s="280" t="s">
        <v>9</v>
      </c>
      <c r="F135" s="242" t="s">
        <v>1</v>
      </c>
      <c r="G135" s="243"/>
      <c r="H135" s="294"/>
      <c r="I135" s="284"/>
      <c r="J135" s="285" t="s">
        <v>4071</v>
      </c>
      <c r="K135" s="167"/>
      <c r="L135" s="167"/>
      <c r="M135" s="167"/>
    </row>
    <row r="136" spans="1:13" ht="30">
      <c r="A136" s="254" t="s">
        <v>4299</v>
      </c>
      <c r="B136" s="258">
        <v>16</v>
      </c>
      <c r="C136" s="244" t="s">
        <v>4190</v>
      </c>
      <c r="D136" s="279" t="s">
        <v>4252</v>
      </c>
      <c r="E136" s="276" t="s">
        <v>4228</v>
      </c>
      <c r="F136" s="246" t="s">
        <v>4052</v>
      </c>
      <c r="G136" s="247"/>
      <c r="H136" s="295"/>
      <c r="I136" s="286"/>
      <c r="J136" s="287">
        <v>7.0249109999999995</v>
      </c>
      <c r="K136" s="167"/>
      <c r="L136" s="167"/>
      <c r="M136" s="167"/>
    </row>
    <row r="137" spans="1:13">
      <c r="A137" s="269"/>
      <c r="B137" s="263" t="s">
        <v>0</v>
      </c>
      <c r="C137" s="248" t="s">
        <v>5</v>
      </c>
      <c r="D137" s="248" t="s">
        <v>6</v>
      </c>
      <c r="E137" s="281" t="s">
        <v>4050</v>
      </c>
      <c r="F137" s="248" t="s">
        <v>0</v>
      </c>
      <c r="G137" s="249" t="s">
        <v>1</v>
      </c>
      <c r="H137" s="296" t="s">
        <v>2</v>
      </c>
      <c r="I137" s="288" t="s">
        <v>3</v>
      </c>
      <c r="J137" s="289" t="s">
        <v>4</v>
      </c>
      <c r="K137" s="167"/>
      <c r="L137" s="167"/>
      <c r="M137" s="167"/>
    </row>
    <row r="138" spans="1:13">
      <c r="A138" s="270"/>
      <c r="B138" s="244" t="s">
        <v>4184</v>
      </c>
      <c r="C138" s="266" t="s">
        <v>4083</v>
      </c>
      <c r="D138" s="267">
        <v>88247</v>
      </c>
      <c r="E138" s="268" t="s">
        <v>4114</v>
      </c>
      <c r="F138" s="266" t="s">
        <v>20</v>
      </c>
      <c r="G138" s="267" t="s">
        <v>19</v>
      </c>
      <c r="H138" s="297">
        <v>0.2</v>
      </c>
      <c r="I138" s="275">
        <v>6.08</v>
      </c>
      <c r="J138" s="275">
        <v>1.22</v>
      </c>
      <c r="K138" s="167"/>
      <c r="L138" s="167"/>
      <c r="M138" s="167"/>
    </row>
    <row r="139" spans="1:13">
      <c r="A139" s="270"/>
      <c r="B139" s="244" t="s">
        <v>4184</v>
      </c>
      <c r="C139" s="266" t="s">
        <v>4083</v>
      </c>
      <c r="D139" s="267">
        <v>88264</v>
      </c>
      <c r="E139" s="268" t="s">
        <v>4115</v>
      </c>
      <c r="F139" s="266" t="s">
        <v>20</v>
      </c>
      <c r="G139" s="267" t="s">
        <v>19</v>
      </c>
      <c r="H139" s="297">
        <v>0.2</v>
      </c>
      <c r="I139" s="275">
        <v>7.76</v>
      </c>
      <c r="J139" s="275">
        <v>1.55</v>
      </c>
      <c r="K139" s="167"/>
      <c r="L139" s="167"/>
      <c r="M139" s="167"/>
    </row>
    <row r="140" spans="1:13" ht="30">
      <c r="A140" s="270"/>
      <c r="B140" s="244" t="s">
        <v>4185</v>
      </c>
      <c r="C140" s="266" t="s">
        <v>4073</v>
      </c>
      <c r="D140" s="266" t="s">
        <v>4254</v>
      </c>
      <c r="E140" s="268" t="s">
        <v>4228</v>
      </c>
      <c r="F140" s="266" t="s">
        <v>53</v>
      </c>
      <c r="G140" s="267" t="s">
        <v>4052</v>
      </c>
      <c r="H140" s="297">
        <v>1</v>
      </c>
      <c r="I140" s="275">
        <v>1.75</v>
      </c>
      <c r="J140" s="275">
        <v>1.75</v>
      </c>
      <c r="K140" s="167"/>
      <c r="L140" s="167"/>
      <c r="M140" s="167"/>
    </row>
    <row r="141" spans="1:13">
      <c r="A141" s="271"/>
      <c r="B141" s="272"/>
      <c r="C141" s="273"/>
      <c r="D141" s="273"/>
      <c r="E141" s="282"/>
      <c r="F141" s="273"/>
      <c r="G141" s="274"/>
      <c r="H141" s="298"/>
      <c r="I141" s="290"/>
      <c r="J141" s="291"/>
      <c r="K141" s="167"/>
      <c r="L141" s="167"/>
      <c r="M141" s="167"/>
    </row>
    <row r="142" spans="1:13" ht="25.5">
      <c r="A142" s="799" t="s">
        <v>7</v>
      </c>
      <c r="B142" s="799"/>
      <c r="C142" s="799" t="s">
        <v>8</v>
      </c>
      <c r="D142" s="799"/>
      <c r="E142" s="280" t="s">
        <v>9</v>
      </c>
      <c r="F142" s="242" t="s">
        <v>1</v>
      </c>
      <c r="G142" s="243"/>
      <c r="H142" s="294"/>
      <c r="I142" s="284"/>
      <c r="J142" s="285" t="s">
        <v>4071</v>
      </c>
      <c r="K142" s="167"/>
      <c r="L142" s="167"/>
      <c r="M142" s="167"/>
    </row>
    <row r="143" spans="1:13" ht="30">
      <c r="A143" s="254" t="s">
        <v>4299</v>
      </c>
      <c r="B143" s="258">
        <v>17</v>
      </c>
      <c r="C143" s="244" t="s">
        <v>4190</v>
      </c>
      <c r="D143" s="279" t="s">
        <v>4255</v>
      </c>
      <c r="E143" s="276" t="s">
        <v>4229</v>
      </c>
      <c r="F143" s="246" t="s">
        <v>4052</v>
      </c>
      <c r="G143" s="247"/>
      <c r="H143" s="295"/>
      <c r="I143" s="286"/>
      <c r="J143" s="287">
        <v>6.5749110000000002</v>
      </c>
      <c r="K143" s="167"/>
      <c r="L143" s="167"/>
      <c r="M143" s="167"/>
    </row>
    <row r="144" spans="1:13">
      <c r="A144" s="269"/>
      <c r="B144" s="263" t="s">
        <v>0</v>
      </c>
      <c r="C144" s="248" t="s">
        <v>5</v>
      </c>
      <c r="D144" s="248" t="s">
        <v>6</v>
      </c>
      <c r="E144" s="281" t="s">
        <v>4050</v>
      </c>
      <c r="F144" s="248" t="s">
        <v>0</v>
      </c>
      <c r="G144" s="249" t="s">
        <v>1</v>
      </c>
      <c r="H144" s="296" t="s">
        <v>2</v>
      </c>
      <c r="I144" s="288" t="s">
        <v>3</v>
      </c>
      <c r="J144" s="289" t="s">
        <v>4</v>
      </c>
      <c r="K144" s="167"/>
      <c r="L144" s="167"/>
      <c r="M144" s="167"/>
    </row>
    <row r="145" spans="1:13">
      <c r="A145" s="270"/>
      <c r="B145" s="244" t="s">
        <v>4184</v>
      </c>
      <c r="C145" s="266" t="s">
        <v>4083</v>
      </c>
      <c r="D145" s="267">
        <v>88247</v>
      </c>
      <c r="E145" s="268" t="s">
        <v>4114</v>
      </c>
      <c r="F145" s="266" t="s">
        <v>20</v>
      </c>
      <c r="G145" s="267" t="s">
        <v>19</v>
      </c>
      <c r="H145" s="297">
        <v>0.2</v>
      </c>
      <c r="I145" s="275">
        <v>6.08</v>
      </c>
      <c r="J145" s="275">
        <v>1.22</v>
      </c>
      <c r="K145" s="167"/>
      <c r="L145" s="167"/>
      <c r="M145" s="167"/>
    </row>
    <row r="146" spans="1:13">
      <c r="A146" s="270"/>
      <c r="B146" s="244" t="s">
        <v>4184</v>
      </c>
      <c r="C146" s="266" t="s">
        <v>4083</v>
      </c>
      <c r="D146" s="267">
        <v>88264</v>
      </c>
      <c r="E146" s="268" t="s">
        <v>4115</v>
      </c>
      <c r="F146" s="266" t="s">
        <v>20</v>
      </c>
      <c r="G146" s="267" t="s">
        <v>19</v>
      </c>
      <c r="H146" s="297">
        <v>0.2</v>
      </c>
      <c r="I146" s="275">
        <v>7.76</v>
      </c>
      <c r="J146" s="275">
        <v>1.55</v>
      </c>
      <c r="K146" s="167"/>
      <c r="L146" s="167"/>
      <c r="M146" s="167"/>
    </row>
    <row r="147" spans="1:13" ht="30">
      <c r="A147" s="270"/>
      <c r="B147" s="244" t="s">
        <v>4185</v>
      </c>
      <c r="C147" s="266" t="s">
        <v>4073</v>
      </c>
      <c r="D147" s="266" t="s">
        <v>4256</v>
      </c>
      <c r="E147" s="268" t="s">
        <v>4257</v>
      </c>
      <c r="F147" s="266" t="s">
        <v>53</v>
      </c>
      <c r="G147" s="267" t="s">
        <v>4052</v>
      </c>
      <c r="H147" s="297">
        <v>1</v>
      </c>
      <c r="I147" s="275">
        <v>1.3</v>
      </c>
      <c r="J147" s="275">
        <v>1.3</v>
      </c>
      <c r="K147" s="167"/>
      <c r="L147" s="167"/>
      <c r="M147" s="167"/>
    </row>
    <row r="148" spans="1:13">
      <c r="A148" s="271"/>
      <c r="B148" s="272"/>
      <c r="C148" s="273"/>
      <c r="D148" s="273"/>
      <c r="E148" s="282"/>
      <c r="F148" s="273"/>
      <c r="G148" s="274"/>
      <c r="H148" s="298"/>
      <c r="I148" s="290"/>
      <c r="J148" s="291"/>
      <c r="K148" s="167"/>
      <c r="L148" s="167"/>
      <c r="M148" s="167"/>
    </row>
    <row r="149" spans="1:13" ht="25.5">
      <c r="A149" s="799" t="s">
        <v>7</v>
      </c>
      <c r="B149" s="799"/>
      <c r="C149" s="799" t="s">
        <v>8</v>
      </c>
      <c r="D149" s="799"/>
      <c r="E149" s="280" t="s">
        <v>9</v>
      </c>
      <c r="F149" s="242" t="s">
        <v>1</v>
      </c>
      <c r="G149" s="243"/>
      <c r="H149" s="294"/>
      <c r="I149" s="284"/>
      <c r="J149" s="285" t="s">
        <v>4071</v>
      </c>
      <c r="K149" s="167"/>
      <c r="L149" s="167"/>
      <c r="M149" s="167"/>
    </row>
    <row r="150" spans="1:13" ht="30">
      <c r="A150" s="254" t="s">
        <v>4299</v>
      </c>
      <c r="B150" s="258">
        <v>18</v>
      </c>
      <c r="C150" s="244" t="s">
        <v>4049</v>
      </c>
      <c r="D150" s="244">
        <v>150836</v>
      </c>
      <c r="E150" s="268" t="s">
        <v>4230</v>
      </c>
      <c r="F150" s="246" t="s">
        <v>86</v>
      </c>
      <c r="G150" s="247"/>
      <c r="H150" s="295"/>
      <c r="I150" s="286"/>
      <c r="J150" s="287">
        <v>37.110779000000001</v>
      </c>
      <c r="K150" s="167"/>
      <c r="L150" s="167"/>
      <c r="M150" s="167"/>
    </row>
    <row r="151" spans="1:13">
      <c r="A151" s="269"/>
      <c r="B151" s="263" t="s">
        <v>0</v>
      </c>
      <c r="C151" s="248" t="s">
        <v>5</v>
      </c>
      <c r="D151" s="248" t="s">
        <v>6</v>
      </c>
      <c r="E151" s="281" t="s">
        <v>4050</v>
      </c>
      <c r="F151" s="248" t="s">
        <v>0</v>
      </c>
      <c r="G151" s="249" t="s">
        <v>1</v>
      </c>
      <c r="H151" s="296" t="s">
        <v>2</v>
      </c>
      <c r="I151" s="288" t="s">
        <v>3</v>
      </c>
      <c r="J151" s="289" t="s">
        <v>4</v>
      </c>
      <c r="K151" s="167"/>
      <c r="L151" s="167"/>
      <c r="M151" s="167"/>
    </row>
    <row r="152" spans="1:13">
      <c r="A152" s="270"/>
      <c r="B152" s="244" t="s">
        <v>4184</v>
      </c>
      <c r="C152" s="266" t="s">
        <v>4083</v>
      </c>
      <c r="D152" s="267">
        <v>88247</v>
      </c>
      <c r="E152" s="268" t="s">
        <v>4114</v>
      </c>
      <c r="F152" s="266" t="s">
        <v>20</v>
      </c>
      <c r="G152" s="267" t="s">
        <v>19</v>
      </c>
      <c r="H152" s="297">
        <v>0.4</v>
      </c>
      <c r="I152" s="275">
        <v>6.08</v>
      </c>
      <c r="J152" s="275">
        <v>2.4300000000000002</v>
      </c>
      <c r="K152" s="167"/>
      <c r="L152" s="167"/>
      <c r="M152" s="167"/>
    </row>
    <row r="153" spans="1:13">
      <c r="A153" s="270"/>
      <c r="B153" s="244" t="s">
        <v>4184</v>
      </c>
      <c r="C153" s="266" t="s">
        <v>4083</v>
      </c>
      <c r="D153" s="267">
        <v>88264</v>
      </c>
      <c r="E153" s="268" t="s">
        <v>4115</v>
      </c>
      <c r="F153" s="266" t="s">
        <v>20</v>
      </c>
      <c r="G153" s="267" t="s">
        <v>19</v>
      </c>
      <c r="H153" s="297">
        <v>0.4</v>
      </c>
      <c r="I153" s="275">
        <v>7.76</v>
      </c>
      <c r="J153" s="275">
        <v>3.1</v>
      </c>
      <c r="K153" s="167"/>
      <c r="L153" s="167"/>
      <c r="M153" s="167"/>
    </row>
    <row r="154" spans="1:13">
      <c r="A154" s="270"/>
      <c r="B154" s="244" t="s">
        <v>4185</v>
      </c>
      <c r="C154" s="266" t="s">
        <v>4049</v>
      </c>
      <c r="D154" s="266">
        <v>48986</v>
      </c>
      <c r="E154" s="268" t="s">
        <v>856</v>
      </c>
      <c r="F154" s="266" t="s">
        <v>53</v>
      </c>
      <c r="G154" s="267" t="s">
        <v>86</v>
      </c>
      <c r="H154" s="297">
        <v>1</v>
      </c>
      <c r="I154" s="275">
        <v>26.58</v>
      </c>
      <c r="J154" s="275">
        <v>26.58</v>
      </c>
      <c r="K154" s="167"/>
      <c r="L154" s="167"/>
      <c r="M154" s="167"/>
    </row>
    <row r="155" spans="1:13">
      <c r="A155" s="271"/>
      <c r="B155" s="272"/>
      <c r="C155" s="273"/>
      <c r="D155" s="273"/>
      <c r="E155" s="282"/>
      <c r="F155" s="273"/>
      <c r="G155" s="274"/>
      <c r="H155" s="298"/>
      <c r="I155" s="290"/>
      <c r="J155" s="291"/>
      <c r="K155" s="167"/>
      <c r="L155" s="167"/>
      <c r="M155" s="167"/>
    </row>
    <row r="156" spans="1:13" ht="25.5">
      <c r="A156" s="799" t="s">
        <v>7</v>
      </c>
      <c r="B156" s="799"/>
      <c r="C156" s="799" t="s">
        <v>8</v>
      </c>
      <c r="D156" s="799"/>
      <c r="E156" s="280" t="s">
        <v>9</v>
      </c>
      <c r="F156" s="242" t="s">
        <v>1</v>
      </c>
      <c r="G156" s="243"/>
      <c r="H156" s="294"/>
      <c r="I156" s="284"/>
      <c r="J156" s="285" t="s">
        <v>4071</v>
      </c>
      <c r="K156" s="167"/>
      <c r="L156" s="167"/>
      <c r="M156" s="167"/>
    </row>
    <row r="157" spans="1:13" ht="30">
      <c r="A157" s="254" t="s">
        <v>4299</v>
      </c>
      <c r="B157" s="258">
        <v>19</v>
      </c>
      <c r="C157" s="244" t="s">
        <v>4049</v>
      </c>
      <c r="D157" s="244">
        <v>150875</v>
      </c>
      <c r="E157" s="268" t="s">
        <v>4231</v>
      </c>
      <c r="F157" s="246" t="s">
        <v>4052</v>
      </c>
      <c r="G157" s="247"/>
      <c r="H157" s="295"/>
      <c r="I157" s="286"/>
      <c r="J157" s="287">
        <v>35.264910999999998</v>
      </c>
      <c r="K157" s="167"/>
      <c r="L157" s="167"/>
      <c r="M157" s="167"/>
    </row>
    <row r="158" spans="1:13">
      <c r="A158" s="269"/>
      <c r="B158" s="263" t="s">
        <v>0</v>
      </c>
      <c r="C158" s="248" t="s">
        <v>5</v>
      </c>
      <c r="D158" s="248" t="s">
        <v>6</v>
      </c>
      <c r="E158" s="281" t="s">
        <v>4050</v>
      </c>
      <c r="F158" s="248" t="s">
        <v>0</v>
      </c>
      <c r="G158" s="249" t="s">
        <v>1</v>
      </c>
      <c r="H158" s="296" t="s">
        <v>2</v>
      </c>
      <c r="I158" s="288" t="s">
        <v>3</v>
      </c>
      <c r="J158" s="289" t="s">
        <v>4</v>
      </c>
      <c r="K158" s="167"/>
      <c r="L158" s="167"/>
      <c r="M158" s="167"/>
    </row>
    <row r="159" spans="1:13">
      <c r="A159" s="270"/>
      <c r="B159" s="244" t="s">
        <v>4184</v>
      </c>
      <c r="C159" s="266" t="s">
        <v>4083</v>
      </c>
      <c r="D159" s="267">
        <v>88247</v>
      </c>
      <c r="E159" s="268" t="s">
        <v>4114</v>
      </c>
      <c r="F159" s="266" t="s">
        <v>20</v>
      </c>
      <c r="G159" s="267" t="s">
        <v>19</v>
      </c>
      <c r="H159" s="297">
        <v>0.2</v>
      </c>
      <c r="I159" s="275">
        <v>6.08</v>
      </c>
      <c r="J159" s="275">
        <v>1.22</v>
      </c>
      <c r="K159" s="167"/>
      <c r="L159" s="167"/>
      <c r="M159" s="167"/>
    </row>
    <row r="160" spans="1:13">
      <c r="A160" s="270"/>
      <c r="B160" s="244" t="s">
        <v>4184</v>
      </c>
      <c r="C160" s="266" t="s">
        <v>4083</v>
      </c>
      <c r="D160" s="267">
        <v>88264</v>
      </c>
      <c r="E160" s="268" t="s">
        <v>4115</v>
      </c>
      <c r="F160" s="266" t="s">
        <v>20</v>
      </c>
      <c r="G160" s="267" t="s">
        <v>19</v>
      </c>
      <c r="H160" s="297">
        <v>0.2</v>
      </c>
      <c r="I160" s="275">
        <v>7.76</v>
      </c>
      <c r="J160" s="275">
        <v>1.55</v>
      </c>
      <c r="K160" s="167"/>
      <c r="L160" s="167"/>
      <c r="M160" s="167"/>
    </row>
    <row r="161" spans="1:13">
      <c r="A161" s="270"/>
      <c r="B161" s="244" t="s">
        <v>4185</v>
      </c>
      <c r="C161" s="266" t="s">
        <v>4049</v>
      </c>
      <c r="D161" s="266">
        <v>49463</v>
      </c>
      <c r="E161" s="268" t="s">
        <v>884</v>
      </c>
      <c r="F161" s="266" t="s">
        <v>53</v>
      </c>
      <c r="G161" s="267" t="s">
        <v>89</v>
      </c>
      <c r="H161" s="297">
        <v>1</v>
      </c>
      <c r="I161" s="275">
        <v>29.99</v>
      </c>
      <c r="J161" s="275">
        <v>29.99</v>
      </c>
      <c r="K161" s="167"/>
      <c r="L161" s="167"/>
      <c r="M161" s="167"/>
    </row>
    <row r="162" spans="1:13">
      <c r="A162" s="271"/>
      <c r="B162" s="272"/>
      <c r="C162" s="273"/>
      <c r="D162" s="273"/>
      <c r="E162" s="282"/>
      <c r="F162" s="273"/>
      <c r="G162" s="274"/>
      <c r="H162" s="298"/>
      <c r="I162" s="290"/>
      <c r="J162" s="291"/>
      <c r="K162" s="167"/>
      <c r="L162" s="167"/>
      <c r="M162" s="167"/>
    </row>
    <row r="163" spans="1:13" ht="25.5">
      <c r="A163" s="799" t="s">
        <v>7</v>
      </c>
      <c r="B163" s="799"/>
      <c r="C163" s="799" t="s">
        <v>8</v>
      </c>
      <c r="D163" s="799"/>
      <c r="E163" s="280" t="s">
        <v>9</v>
      </c>
      <c r="F163" s="242" t="s">
        <v>1</v>
      </c>
      <c r="G163" s="243"/>
      <c r="H163" s="294"/>
      <c r="I163" s="284"/>
      <c r="J163" s="285" t="s">
        <v>4071</v>
      </c>
      <c r="K163" s="167"/>
      <c r="L163" s="167"/>
      <c r="M163" s="167"/>
    </row>
    <row r="164" spans="1:13" ht="30">
      <c r="A164" s="254" t="s">
        <v>4299</v>
      </c>
      <c r="B164" s="258">
        <v>20</v>
      </c>
      <c r="C164" s="244" t="s">
        <v>4049</v>
      </c>
      <c r="D164" s="244">
        <v>150866</v>
      </c>
      <c r="E164" s="268" t="s">
        <v>4232</v>
      </c>
      <c r="F164" s="246" t="s">
        <v>4052</v>
      </c>
      <c r="G164" s="247"/>
      <c r="H164" s="295"/>
      <c r="I164" s="286"/>
      <c r="J164" s="287">
        <v>6.8849110000000007</v>
      </c>
      <c r="K164" s="167"/>
      <c r="L164" s="167"/>
      <c r="M164" s="167"/>
    </row>
    <row r="165" spans="1:13">
      <c r="A165" s="269"/>
      <c r="B165" s="263" t="s">
        <v>0</v>
      </c>
      <c r="C165" s="248" t="s">
        <v>5</v>
      </c>
      <c r="D165" s="248" t="s">
        <v>6</v>
      </c>
      <c r="E165" s="281" t="s">
        <v>4050</v>
      </c>
      <c r="F165" s="248" t="s">
        <v>0</v>
      </c>
      <c r="G165" s="249" t="s">
        <v>1</v>
      </c>
      <c r="H165" s="296" t="s">
        <v>2</v>
      </c>
      <c r="I165" s="288" t="s">
        <v>3</v>
      </c>
      <c r="J165" s="289" t="s">
        <v>4</v>
      </c>
      <c r="K165" s="167"/>
      <c r="L165" s="167"/>
      <c r="M165" s="167"/>
    </row>
    <row r="166" spans="1:13">
      <c r="A166" s="270"/>
      <c r="B166" s="244" t="s">
        <v>4184</v>
      </c>
      <c r="C166" s="266" t="s">
        <v>4083</v>
      </c>
      <c r="D166" s="267">
        <v>88247</v>
      </c>
      <c r="E166" s="268" t="s">
        <v>4114</v>
      </c>
      <c r="F166" s="266" t="s">
        <v>20</v>
      </c>
      <c r="G166" s="267" t="s">
        <v>19</v>
      </c>
      <c r="H166" s="297">
        <v>0.2</v>
      </c>
      <c r="I166" s="275">
        <v>6.08</v>
      </c>
      <c r="J166" s="275">
        <v>1.22</v>
      </c>
      <c r="K166" s="167"/>
      <c r="L166" s="167"/>
      <c r="M166" s="167"/>
    </row>
    <row r="167" spans="1:13">
      <c r="A167" s="270"/>
      <c r="B167" s="244" t="s">
        <v>4184</v>
      </c>
      <c r="C167" s="266" t="s">
        <v>4083</v>
      </c>
      <c r="D167" s="267">
        <v>88264</v>
      </c>
      <c r="E167" s="268" t="s">
        <v>4115</v>
      </c>
      <c r="F167" s="266" t="s">
        <v>20</v>
      </c>
      <c r="G167" s="267" t="s">
        <v>19</v>
      </c>
      <c r="H167" s="297">
        <v>0.2</v>
      </c>
      <c r="I167" s="275">
        <v>7.76</v>
      </c>
      <c r="J167" s="275">
        <v>1.55</v>
      </c>
      <c r="K167" s="167"/>
      <c r="L167" s="167"/>
      <c r="M167" s="167"/>
    </row>
    <row r="168" spans="1:13">
      <c r="A168" s="270"/>
      <c r="B168" s="244" t="s">
        <v>4185</v>
      </c>
      <c r="C168" s="266" t="s">
        <v>4049</v>
      </c>
      <c r="D168" s="266">
        <v>43795</v>
      </c>
      <c r="E168" s="268" t="s">
        <v>655</v>
      </c>
      <c r="F168" s="266" t="s">
        <v>53</v>
      </c>
      <c r="G168" s="267" t="s">
        <v>89</v>
      </c>
      <c r="H168" s="297">
        <v>1</v>
      </c>
      <c r="I168" s="275">
        <v>1.61</v>
      </c>
      <c r="J168" s="275">
        <v>1.61</v>
      </c>
      <c r="K168" s="167"/>
      <c r="L168" s="167"/>
      <c r="M168" s="167"/>
    </row>
    <row r="169" spans="1:13">
      <c r="A169" s="271"/>
      <c r="B169" s="272"/>
      <c r="C169" s="273"/>
      <c r="D169" s="273"/>
      <c r="E169" s="282"/>
      <c r="F169" s="273"/>
      <c r="G169" s="274"/>
      <c r="H169" s="298"/>
      <c r="I169" s="290"/>
      <c r="J169" s="291"/>
      <c r="K169" s="167"/>
      <c r="L169" s="167"/>
      <c r="M169" s="167"/>
    </row>
    <row r="170" spans="1:13" ht="25.5">
      <c r="A170" s="799" t="s">
        <v>7</v>
      </c>
      <c r="B170" s="799"/>
      <c r="C170" s="799" t="s">
        <v>8</v>
      </c>
      <c r="D170" s="799"/>
      <c r="E170" s="280" t="s">
        <v>9</v>
      </c>
      <c r="F170" s="242" t="s">
        <v>1</v>
      </c>
      <c r="G170" s="243"/>
      <c r="H170" s="294"/>
      <c r="I170" s="284"/>
      <c r="J170" s="285" t="s">
        <v>4071</v>
      </c>
      <c r="K170" s="167"/>
      <c r="L170" s="167"/>
      <c r="M170" s="167"/>
    </row>
    <row r="171" spans="1:13" ht="30">
      <c r="A171" s="254" t="s">
        <v>4299</v>
      </c>
      <c r="B171" s="258">
        <v>21</v>
      </c>
      <c r="C171" s="244" t="s">
        <v>4049</v>
      </c>
      <c r="D171" s="244">
        <v>150870</v>
      </c>
      <c r="E171" s="268" t="s">
        <v>4233</v>
      </c>
      <c r="F171" s="246" t="s">
        <v>4052</v>
      </c>
      <c r="G171" s="247"/>
      <c r="H171" s="295"/>
      <c r="I171" s="286"/>
      <c r="J171" s="287">
        <v>42.484911000000004</v>
      </c>
      <c r="K171" s="167"/>
      <c r="L171" s="167"/>
      <c r="M171" s="167"/>
    </row>
    <row r="172" spans="1:13">
      <c r="A172" s="269"/>
      <c r="B172" s="263" t="s">
        <v>0</v>
      </c>
      <c r="C172" s="248" t="s">
        <v>5</v>
      </c>
      <c r="D172" s="248" t="s">
        <v>6</v>
      </c>
      <c r="E172" s="281" t="s">
        <v>4050</v>
      </c>
      <c r="F172" s="248" t="s">
        <v>0</v>
      </c>
      <c r="G172" s="249" t="s">
        <v>1</v>
      </c>
      <c r="H172" s="296" t="s">
        <v>2</v>
      </c>
      <c r="I172" s="288" t="s">
        <v>3</v>
      </c>
      <c r="J172" s="289" t="s">
        <v>4</v>
      </c>
      <c r="K172" s="167"/>
      <c r="L172" s="167"/>
      <c r="M172" s="167"/>
    </row>
    <row r="173" spans="1:13">
      <c r="A173" s="270"/>
      <c r="B173" s="244" t="s">
        <v>4184</v>
      </c>
      <c r="C173" s="266" t="s">
        <v>4083</v>
      </c>
      <c r="D173" s="267">
        <v>88247</v>
      </c>
      <c r="E173" s="268" t="s">
        <v>4114</v>
      </c>
      <c r="F173" s="266" t="s">
        <v>20</v>
      </c>
      <c r="G173" s="267" t="s">
        <v>19</v>
      </c>
      <c r="H173" s="297">
        <v>0.2</v>
      </c>
      <c r="I173" s="275">
        <v>6.08</v>
      </c>
      <c r="J173" s="275">
        <v>1.22</v>
      </c>
      <c r="K173" s="167"/>
      <c r="L173" s="167"/>
      <c r="M173" s="167"/>
    </row>
    <row r="174" spans="1:13">
      <c r="A174" s="270"/>
      <c r="B174" s="244" t="s">
        <v>4184</v>
      </c>
      <c r="C174" s="266" t="s">
        <v>4083</v>
      </c>
      <c r="D174" s="267">
        <v>88264</v>
      </c>
      <c r="E174" s="268" t="s">
        <v>4115</v>
      </c>
      <c r="F174" s="266" t="s">
        <v>20</v>
      </c>
      <c r="G174" s="267" t="s">
        <v>19</v>
      </c>
      <c r="H174" s="297">
        <v>0.2</v>
      </c>
      <c r="I174" s="275">
        <v>7.76</v>
      </c>
      <c r="J174" s="275">
        <v>1.55</v>
      </c>
      <c r="K174" s="167"/>
      <c r="L174" s="167"/>
      <c r="M174" s="167"/>
    </row>
    <row r="175" spans="1:13">
      <c r="A175" s="270"/>
      <c r="B175" s="244" t="s">
        <v>4185</v>
      </c>
      <c r="C175" s="266" t="s">
        <v>4049</v>
      </c>
      <c r="D175" s="266">
        <v>49274</v>
      </c>
      <c r="E175" s="268" t="s">
        <v>875</v>
      </c>
      <c r="F175" s="266" t="s">
        <v>53</v>
      </c>
      <c r="G175" s="267" t="s">
        <v>89</v>
      </c>
      <c r="H175" s="297">
        <v>1</v>
      </c>
      <c r="I175" s="275">
        <v>37.21</v>
      </c>
      <c r="J175" s="275">
        <v>37.21</v>
      </c>
      <c r="K175" s="167"/>
      <c r="L175" s="167"/>
      <c r="M175" s="167"/>
    </row>
    <row r="176" spans="1:13">
      <c r="A176" s="271"/>
      <c r="B176" s="272"/>
      <c r="C176" s="273"/>
      <c r="D176" s="273"/>
      <c r="E176" s="282"/>
      <c r="F176" s="273"/>
      <c r="G176" s="274"/>
      <c r="H176" s="298"/>
      <c r="I176" s="290"/>
      <c r="J176" s="291"/>
      <c r="K176" s="167"/>
      <c r="L176" s="167"/>
      <c r="M176" s="167"/>
    </row>
    <row r="177" spans="1:13" ht="25.5">
      <c r="A177" s="799" t="s">
        <v>7</v>
      </c>
      <c r="B177" s="799"/>
      <c r="C177" s="799" t="s">
        <v>8</v>
      </c>
      <c r="D177" s="799"/>
      <c r="E177" s="280" t="s">
        <v>9</v>
      </c>
      <c r="F177" s="242" t="s">
        <v>1</v>
      </c>
      <c r="G177" s="243"/>
      <c r="H177" s="294"/>
      <c r="I177" s="284"/>
      <c r="J177" s="285" t="s">
        <v>4071</v>
      </c>
      <c r="K177" s="167"/>
      <c r="L177" s="167"/>
      <c r="M177" s="167"/>
    </row>
    <row r="178" spans="1:13" ht="60">
      <c r="A178" s="254" t="s">
        <v>4299</v>
      </c>
      <c r="B178" s="258">
        <v>22</v>
      </c>
      <c r="C178" s="244" t="s">
        <v>4049</v>
      </c>
      <c r="D178" s="244">
        <v>150884</v>
      </c>
      <c r="E178" s="276" t="s">
        <v>4234</v>
      </c>
      <c r="F178" s="246" t="s">
        <v>4052</v>
      </c>
      <c r="G178" s="247"/>
      <c r="H178" s="295"/>
      <c r="I178" s="286"/>
      <c r="J178" s="287">
        <v>19.156618000000002</v>
      </c>
      <c r="K178" s="167"/>
      <c r="L178" s="167"/>
      <c r="M178" s="167"/>
    </row>
    <row r="179" spans="1:13">
      <c r="A179" s="269"/>
      <c r="B179" s="263" t="s">
        <v>0</v>
      </c>
      <c r="C179" s="248" t="s">
        <v>5</v>
      </c>
      <c r="D179" s="248" t="s">
        <v>6</v>
      </c>
      <c r="E179" s="281" t="s">
        <v>4050</v>
      </c>
      <c r="F179" s="248" t="s">
        <v>0</v>
      </c>
      <c r="G179" s="249" t="s">
        <v>1</v>
      </c>
      <c r="H179" s="296" t="s">
        <v>2</v>
      </c>
      <c r="I179" s="288" t="s">
        <v>3</v>
      </c>
      <c r="J179" s="289" t="s">
        <v>4</v>
      </c>
      <c r="K179" s="167"/>
      <c r="L179" s="167"/>
      <c r="M179" s="167"/>
    </row>
    <row r="180" spans="1:13">
      <c r="A180" s="270"/>
      <c r="B180" s="244" t="s">
        <v>4184</v>
      </c>
      <c r="C180" s="266" t="s">
        <v>4083</v>
      </c>
      <c r="D180" s="267">
        <v>88247</v>
      </c>
      <c r="E180" s="268" t="s">
        <v>4114</v>
      </c>
      <c r="F180" s="266" t="s">
        <v>20</v>
      </c>
      <c r="G180" s="267" t="s">
        <v>19</v>
      </c>
      <c r="H180" s="297">
        <v>0.38</v>
      </c>
      <c r="I180" s="275">
        <v>6.08</v>
      </c>
      <c r="J180" s="275">
        <v>2.31</v>
      </c>
      <c r="K180" s="167"/>
      <c r="L180" s="167"/>
      <c r="M180" s="167"/>
    </row>
    <row r="181" spans="1:13">
      <c r="A181" s="270"/>
      <c r="B181" s="244" t="s">
        <v>4184</v>
      </c>
      <c r="C181" s="266" t="s">
        <v>4083</v>
      </c>
      <c r="D181" s="267">
        <v>88264</v>
      </c>
      <c r="E181" s="268" t="s">
        <v>4115</v>
      </c>
      <c r="F181" s="266" t="s">
        <v>20</v>
      </c>
      <c r="G181" s="267" t="s">
        <v>19</v>
      </c>
      <c r="H181" s="297">
        <v>0.38</v>
      </c>
      <c r="I181" s="275">
        <v>7.76</v>
      </c>
      <c r="J181" s="275">
        <v>2.95</v>
      </c>
      <c r="K181" s="167"/>
      <c r="L181" s="167"/>
      <c r="M181" s="167"/>
    </row>
    <row r="182" spans="1:13">
      <c r="A182" s="270"/>
      <c r="B182" s="244" t="s">
        <v>4185</v>
      </c>
      <c r="C182" s="266" t="s">
        <v>4049</v>
      </c>
      <c r="D182" s="266">
        <v>26554</v>
      </c>
      <c r="E182" s="268" t="s">
        <v>213</v>
      </c>
      <c r="F182" s="266" t="s">
        <v>53</v>
      </c>
      <c r="G182" s="267" t="s">
        <v>89</v>
      </c>
      <c r="H182" s="297">
        <v>4</v>
      </c>
      <c r="I182" s="275">
        <v>0.14000000000000001</v>
      </c>
      <c r="J182" s="275">
        <v>0.56000000000000005</v>
      </c>
      <c r="K182" s="167"/>
      <c r="L182" s="167"/>
      <c r="M182" s="167"/>
    </row>
    <row r="183" spans="1:13">
      <c r="A183" s="270"/>
      <c r="B183" s="244" t="s">
        <v>4185</v>
      </c>
      <c r="C183" s="266" t="s">
        <v>4049</v>
      </c>
      <c r="D183" s="266">
        <v>26675</v>
      </c>
      <c r="E183" s="268" t="s">
        <v>238</v>
      </c>
      <c r="F183" s="266" t="s">
        <v>53</v>
      </c>
      <c r="G183" s="267" t="s">
        <v>89</v>
      </c>
      <c r="H183" s="297">
        <v>2</v>
      </c>
      <c r="I183" s="275">
        <v>0.22</v>
      </c>
      <c r="J183" s="275">
        <v>0.44</v>
      </c>
      <c r="K183" s="167"/>
      <c r="L183" s="167"/>
      <c r="M183" s="167"/>
    </row>
    <row r="184" spans="1:13">
      <c r="A184" s="270"/>
      <c r="B184" s="244" t="s">
        <v>4185</v>
      </c>
      <c r="C184" s="266" t="s">
        <v>4049</v>
      </c>
      <c r="D184" s="266">
        <v>48917</v>
      </c>
      <c r="E184" s="268" t="s">
        <v>854</v>
      </c>
      <c r="F184" s="266" t="s">
        <v>53</v>
      </c>
      <c r="G184" s="267" t="s">
        <v>86</v>
      </c>
      <c r="H184" s="297">
        <v>0.6</v>
      </c>
      <c r="I184" s="275">
        <v>2.4300000000000002</v>
      </c>
      <c r="J184" s="275">
        <v>1.46</v>
      </c>
      <c r="K184" s="167"/>
      <c r="L184" s="167"/>
      <c r="M184" s="167"/>
    </row>
    <row r="185" spans="1:13">
      <c r="A185" s="270"/>
      <c r="B185" s="244" t="s">
        <v>4185</v>
      </c>
      <c r="C185" s="266" t="s">
        <v>4049</v>
      </c>
      <c r="D185" s="266">
        <v>49123</v>
      </c>
      <c r="E185" s="268" t="s">
        <v>864</v>
      </c>
      <c r="F185" s="266" t="s">
        <v>53</v>
      </c>
      <c r="G185" s="267" t="s">
        <v>89</v>
      </c>
      <c r="H185" s="297">
        <v>1</v>
      </c>
      <c r="I185" s="275">
        <v>1.1599999999999999</v>
      </c>
      <c r="J185" s="275">
        <v>1.1599999999999999</v>
      </c>
      <c r="K185" s="167"/>
      <c r="L185" s="167"/>
      <c r="M185" s="167"/>
    </row>
    <row r="186" spans="1:13">
      <c r="A186" s="270"/>
      <c r="B186" s="244" t="s">
        <v>4185</v>
      </c>
      <c r="C186" s="266" t="s">
        <v>4049</v>
      </c>
      <c r="D186" s="266">
        <v>49249</v>
      </c>
      <c r="E186" s="268" t="s">
        <v>874</v>
      </c>
      <c r="F186" s="266" t="s">
        <v>53</v>
      </c>
      <c r="G186" s="267" t="s">
        <v>89</v>
      </c>
      <c r="H186" s="297">
        <v>1</v>
      </c>
      <c r="I186" s="275">
        <v>3.68</v>
      </c>
      <c r="J186" s="275">
        <v>3.68</v>
      </c>
      <c r="K186" s="167"/>
      <c r="L186" s="167"/>
      <c r="M186" s="167"/>
    </row>
    <row r="187" spans="1:13">
      <c r="A187" s="270"/>
      <c r="B187" s="244" t="s">
        <v>4185</v>
      </c>
      <c r="C187" s="266" t="s">
        <v>4049</v>
      </c>
      <c r="D187" s="266">
        <v>49818</v>
      </c>
      <c r="E187" s="268" t="s">
        <v>932</v>
      </c>
      <c r="F187" s="266" t="s">
        <v>53</v>
      </c>
      <c r="G187" s="267" t="s">
        <v>89</v>
      </c>
      <c r="H187" s="297">
        <v>4</v>
      </c>
      <c r="I187" s="275">
        <v>0.46</v>
      </c>
      <c r="J187" s="275">
        <v>1.84</v>
      </c>
      <c r="K187" s="167"/>
      <c r="L187" s="167"/>
      <c r="M187" s="167"/>
    </row>
    <row r="188" spans="1:13">
      <c r="A188" s="271"/>
      <c r="B188" s="272"/>
      <c r="C188" s="273"/>
      <c r="D188" s="273"/>
      <c r="E188" s="282"/>
      <c r="F188" s="273"/>
      <c r="G188" s="274"/>
      <c r="H188" s="298"/>
      <c r="I188" s="290"/>
      <c r="J188" s="291"/>
      <c r="K188" s="167"/>
      <c r="L188" s="167"/>
      <c r="M188" s="167"/>
    </row>
    <row r="189" spans="1:13" ht="25.5">
      <c r="A189" s="799" t="s">
        <v>7</v>
      </c>
      <c r="B189" s="799"/>
      <c r="C189" s="799" t="s">
        <v>8</v>
      </c>
      <c r="D189" s="799"/>
      <c r="E189" s="280" t="s">
        <v>9</v>
      </c>
      <c r="F189" s="242" t="s">
        <v>1</v>
      </c>
      <c r="G189" s="243"/>
      <c r="H189" s="294"/>
      <c r="I189" s="284"/>
      <c r="J189" s="285" t="s">
        <v>4071</v>
      </c>
      <c r="K189" s="167"/>
      <c r="L189" s="167"/>
      <c r="M189" s="167"/>
    </row>
    <row r="190" spans="1:13" ht="45">
      <c r="A190" s="254" t="s">
        <v>4299</v>
      </c>
      <c r="B190" s="258">
        <v>23</v>
      </c>
      <c r="C190" s="244" t="s">
        <v>4049</v>
      </c>
      <c r="D190" s="244">
        <v>150880</v>
      </c>
      <c r="E190" s="276" t="s">
        <v>4235</v>
      </c>
      <c r="F190" s="246" t="s">
        <v>4052</v>
      </c>
      <c r="G190" s="247"/>
      <c r="H190" s="295"/>
      <c r="I190" s="286"/>
      <c r="J190" s="287">
        <v>16.640779000000002</v>
      </c>
      <c r="K190" s="167"/>
      <c r="L190" s="167"/>
      <c r="M190" s="167"/>
    </row>
    <row r="191" spans="1:13">
      <c r="A191" s="269"/>
      <c r="B191" s="263" t="s">
        <v>0</v>
      </c>
      <c r="C191" s="248" t="s">
        <v>5</v>
      </c>
      <c r="D191" s="248" t="s">
        <v>6</v>
      </c>
      <c r="E191" s="281" t="s">
        <v>4050</v>
      </c>
      <c r="F191" s="248" t="s">
        <v>0</v>
      </c>
      <c r="G191" s="249" t="s">
        <v>1</v>
      </c>
      <c r="H191" s="296" t="s">
        <v>2</v>
      </c>
      <c r="I191" s="288" t="s">
        <v>3</v>
      </c>
      <c r="J191" s="289" t="s">
        <v>4</v>
      </c>
      <c r="K191" s="167"/>
      <c r="L191" s="167"/>
      <c r="M191" s="167"/>
    </row>
    <row r="192" spans="1:13">
      <c r="A192" s="270"/>
      <c r="B192" s="244" t="s">
        <v>4184</v>
      </c>
      <c r="C192" s="266" t="s">
        <v>4083</v>
      </c>
      <c r="D192" s="267">
        <v>88247</v>
      </c>
      <c r="E192" s="268" t="s">
        <v>4114</v>
      </c>
      <c r="F192" s="266" t="s">
        <v>20</v>
      </c>
      <c r="G192" s="267" t="s">
        <v>19</v>
      </c>
      <c r="H192" s="299">
        <v>0.4</v>
      </c>
      <c r="I192" s="275">
        <v>6.08</v>
      </c>
      <c r="J192" s="275">
        <v>2.4300000000000002</v>
      </c>
      <c r="K192" s="167"/>
      <c r="L192" s="167"/>
      <c r="M192" s="167"/>
    </row>
    <row r="193" spans="1:13">
      <c r="A193" s="270"/>
      <c r="B193" s="244" t="s">
        <v>4184</v>
      </c>
      <c r="C193" s="266" t="s">
        <v>4083</v>
      </c>
      <c r="D193" s="267">
        <v>88264</v>
      </c>
      <c r="E193" s="268" t="s">
        <v>4115</v>
      </c>
      <c r="F193" s="266" t="s">
        <v>20</v>
      </c>
      <c r="G193" s="267" t="s">
        <v>19</v>
      </c>
      <c r="H193" s="299">
        <v>0.4</v>
      </c>
      <c r="I193" s="275">
        <v>7.76</v>
      </c>
      <c r="J193" s="275">
        <v>3.1</v>
      </c>
      <c r="K193" s="167"/>
      <c r="L193" s="167"/>
      <c r="M193" s="167"/>
    </row>
    <row r="194" spans="1:13">
      <c r="A194" s="270"/>
      <c r="B194" s="244" t="s">
        <v>4185</v>
      </c>
      <c r="C194" s="266" t="s">
        <v>4049</v>
      </c>
      <c r="D194" s="266">
        <v>26554</v>
      </c>
      <c r="E194" s="268" t="s">
        <v>213</v>
      </c>
      <c r="F194" s="266" t="s">
        <v>53</v>
      </c>
      <c r="G194" s="267" t="s">
        <v>89</v>
      </c>
      <c r="H194" s="297">
        <v>4</v>
      </c>
      <c r="I194" s="275">
        <v>0.14000000000000001</v>
      </c>
      <c r="J194" s="275">
        <v>0.56000000000000005</v>
      </c>
      <c r="K194" s="167"/>
      <c r="L194" s="167"/>
      <c r="M194" s="167"/>
    </row>
    <row r="195" spans="1:13">
      <c r="A195" s="270"/>
      <c r="B195" s="244" t="s">
        <v>4185</v>
      </c>
      <c r="C195" s="266" t="s">
        <v>4049</v>
      </c>
      <c r="D195" s="266">
        <v>26675</v>
      </c>
      <c r="E195" s="268" t="s">
        <v>238</v>
      </c>
      <c r="F195" s="266" t="s">
        <v>53</v>
      </c>
      <c r="G195" s="267" t="s">
        <v>89</v>
      </c>
      <c r="H195" s="297">
        <v>2</v>
      </c>
      <c r="I195" s="275">
        <v>0.22</v>
      </c>
      <c r="J195" s="275">
        <v>0.44</v>
      </c>
      <c r="K195" s="167"/>
      <c r="L195" s="167"/>
      <c r="M195" s="167"/>
    </row>
    <row r="196" spans="1:13">
      <c r="A196" s="270"/>
      <c r="B196" s="244" t="s">
        <v>4185</v>
      </c>
      <c r="C196" s="266" t="s">
        <v>4049</v>
      </c>
      <c r="D196" s="266">
        <v>48917</v>
      </c>
      <c r="E196" s="268" t="s">
        <v>854</v>
      </c>
      <c r="F196" s="266" t="s">
        <v>53</v>
      </c>
      <c r="G196" s="267" t="s">
        <v>86</v>
      </c>
      <c r="H196" s="297">
        <v>0.6</v>
      </c>
      <c r="I196" s="275">
        <v>2.4300000000000002</v>
      </c>
      <c r="J196" s="275">
        <v>1.46</v>
      </c>
      <c r="K196" s="167"/>
      <c r="L196" s="167"/>
      <c r="M196" s="167"/>
    </row>
    <row r="197" spans="1:13">
      <c r="A197" s="270"/>
      <c r="B197" s="244" t="s">
        <v>4185</v>
      </c>
      <c r="C197" s="266" t="s">
        <v>4049</v>
      </c>
      <c r="D197" s="266">
        <v>49123</v>
      </c>
      <c r="E197" s="268" t="s">
        <v>864</v>
      </c>
      <c r="F197" s="266" t="s">
        <v>53</v>
      </c>
      <c r="G197" s="267" t="s">
        <v>89</v>
      </c>
      <c r="H197" s="297">
        <v>1</v>
      </c>
      <c r="I197" s="275">
        <v>1.1599999999999999</v>
      </c>
      <c r="J197" s="275">
        <v>1.1599999999999999</v>
      </c>
      <c r="K197" s="167"/>
      <c r="L197" s="167"/>
      <c r="M197" s="167"/>
    </row>
    <row r="198" spans="1:13">
      <c r="A198" s="270"/>
      <c r="B198" s="244" t="s">
        <v>4185</v>
      </c>
      <c r="C198" s="266" t="s">
        <v>4083</v>
      </c>
      <c r="D198" s="266">
        <v>400</v>
      </c>
      <c r="E198" s="268" t="s">
        <v>2678</v>
      </c>
      <c r="F198" s="266" t="s">
        <v>53</v>
      </c>
      <c r="G198" s="267" t="s">
        <v>89</v>
      </c>
      <c r="H198" s="297">
        <v>1</v>
      </c>
      <c r="I198" s="275">
        <v>0.65</v>
      </c>
      <c r="J198" s="275">
        <v>0.65</v>
      </c>
      <c r="K198" s="167"/>
      <c r="L198" s="167"/>
      <c r="M198" s="167"/>
    </row>
    <row r="199" spans="1:13">
      <c r="A199" s="270"/>
      <c r="B199" s="244" t="s">
        <v>4185</v>
      </c>
      <c r="C199" s="266" t="s">
        <v>4049</v>
      </c>
      <c r="D199" s="266">
        <v>49818</v>
      </c>
      <c r="E199" s="268" t="s">
        <v>932</v>
      </c>
      <c r="F199" s="266" t="s">
        <v>53</v>
      </c>
      <c r="G199" s="267" t="s">
        <v>89</v>
      </c>
      <c r="H199" s="297">
        <v>4</v>
      </c>
      <c r="I199" s="275">
        <v>0.46</v>
      </c>
      <c r="J199" s="275">
        <v>1.84</v>
      </c>
      <c r="K199" s="167"/>
      <c r="L199" s="167"/>
      <c r="M199" s="167"/>
    </row>
    <row r="200" spans="1:13">
      <c r="A200" s="271"/>
      <c r="B200" s="272"/>
      <c r="C200" s="273"/>
      <c r="D200" s="273"/>
      <c r="E200" s="282"/>
      <c r="F200" s="273"/>
      <c r="G200" s="274"/>
      <c r="H200" s="298"/>
      <c r="I200" s="290"/>
      <c r="J200" s="291"/>
      <c r="K200" s="167"/>
      <c r="L200" s="167"/>
      <c r="M200" s="167"/>
    </row>
    <row r="201" spans="1:13" ht="25.5">
      <c r="A201" s="799" t="s">
        <v>7</v>
      </c>
      <c r="B201" s="799"/>
      <c r="C201" s="799" t="s">
        <v>8</v>
      </c>
      <c r="D201" s="799"/>
      <c r="E201" s="280" t="s">
        <v>9</v>
      </c>
      <c r="F201" s="242" t="s">
        <v>1</v>
      </c>
      <c r="G201" s="243"/>
      <c r="H201" s="294"/>
      <c r="I201" s="284"/>
      <c r="J201" s="285" t="s">
        <v>4071</v>
      </c>
      <c r="K201" s="167"/>
      <c r="L201" s="167"/>
      <c r="M201" s="167"/>
    </row>
    <row r="202" spans="1:13" ht="45">
      <c r="A202" s="254" t="s">
        <v>4299</v>
      </c>
      <c r="B202" s="258">
        <v>24</v>
      </c>
      <c r="C202" s="244" t="s">
        <v>4049</v>
      </c>
      <c r="D202" s="244">
        <v>150880</v>
      </c>
      <c r="E202" s="276" t="s">
        <v>4236</v>
      </c>
      <c r="F202" s="246" t="s">
        <v>4052</v>
      </c>
      <c r="G202" s="247"/>
      <c r="H202" s="295"/>
      <c r="I202" s="286"/>
      <c r="J202" s="287">
        <v>16.760778999999999</v>
      </c>
      <c r="K202" s="167"/>
      <c r="L202" s="167"/>
      <c r="M202" s="167"/>
    </row>
    <row r="203" spans="1:13">
      <c r="A203" s="269"/>
      <c r="B203" s="263" t="s">
        <v>0</v>
      </c>
      <c r="C203" s="248" t="s">
        <v>5</v>
      </c>
      <c r="D203" s="248" t="s">
        <v>6</v>
      </c>
      <c r="E203" s="281" t="s">
        <v>4050</v>
      </c>
      <c r="F203" s="248" t="s">
        <v>0</v>
      </c>
      <c r="G203" s="249" t="s">
        <v>1</v>
      </c>
      <c r="H203" s="296" t="s">
        <v>2</v>
      </c>
      <c r="I203" s="288" t="s">
        <v>3</v>
      </c>
      <c r="J203" s="289" t="s">
        <v>4</v>
      </c>
      <c r="K203" s="167"/>
      <c r="L203" s="167"/>
      <c r="M203" s="167"/>
    </row>
    <row r="204" spans="1:13">
      <c r="A204" s="270"/>
      <c r="B204" s="244" t="s">
        <v>4184</v>
      </c>
      <c r="C204" s="266" t="s">
        <v>4083</v>
      </c>
      <c r="D204" s="267">
        <v>88247</v>
      </c>
      <c r="E204" s="268" t="s">
        <v>4114</v>
      </c>
      <c r="F204" s="266" t="s">
        <v>20</v>
      </c>
      <c r="G204" s="267" t="s">
        <v>19</v>
      </c>
      <c r="H204" s="299">
        <v>0.4</v>
      </c>
      <c r="I204" s="275">
        <v>6.08</v>
      </c>
      <c r="J204" s="275">
        <v>2.4300000000000002</v>
      </c>
      <c r="K204" s="167"/>
      <c r="L204" s="167"/>
      <c r="M204" s="167"/>
    </row>
    <row r="205" spans="1:13">
      <c r="A205" s="270"/>
      <c r="B205" s="244" t="s">
        <v>4184</v>
      </c>
      <c r="C205" s="266" t="s">
        <v>4083</v>
      </c>
      <c r="D205" s="267">
        <v>88264</v>
      </c>
      <c r="E205" s="268" t="s">
        <v>4115</v>
      </c>
      <c r="F205" s="266" t="s">
        <v>20</v>
      </c>
      <c r="G205" s="267" t="s">
        <v>19</v>
      </c>
      <c r="H205" s="299">
        <v>0.4</v>
      </c>
      <c r="I205" s="275">
        <v>7.76</v>
      </c>
      <c r="J205" s="275">
        <v>3.1</v>
      </c>
      <c r="K205" s="167"/>
      <c r="L205" s="167"/>
      <c r="M205" s="167"/>
    </row>
    <row r="206" spans="1:13">
      <c r="A206" s="270"/>
      <c r="B206" s="244" t="s">
        <v>4185</v>
      </c>
      <c r="C206" s="266" t="s">
        <v>4049</v>
      </c>
      <c r="D206" s="266">
        <v>26554</v>
      </c>
      <c r="E206" s="268" t="s">
        <v>213</v>
      </c>
      <c r="F206" s="266" t="s">
        <v>53</v>
      </c>
      <c r="G206" s="267" t="s">
        <v>89</v>
      </c>
      <c r="H206" s="297">
        <v>4</v>
      </c>
      <c r="I206" s="275">
        <v>0.14000000000000001</v>
      </c>
      <c r="J206" s="275">
        <v>0.56000000000000005</v>
      </c>
      <c r="K206" s="167"/>
      <c r="L206" s="167"/>
      <c r="M206" s="167"/>
    </row>
    <row r="207" spans="1:13">
      <c r="A207" s="270"/>
      <c r="B207" s="244" t="s">
        <v>4185</v>
      </c>
      <c r="C207" s="266" t="s">
        <v>4049</v>
      </c>
      <c r="D207" s="266">
        <v>26675</v>
      </c>
      <c r="E207" s="268" t="s">
        <v>238</v>
      </c>
      <c r="F207" s="266" t="s">
        <v>53</v>
      </c>
      <c r="G207" s="267" t="s">
        <v>89</v>
      </c>
      <c r="H207" s="297">
        <v>2</v>
      </c>
      <c r="I207" s="275">
        <v>0.22</v>
      </c>
      <c r="J207" s="275">
        <v>0.44</v>
      </c>
      <c r="K207" s="167"/>
      <c r="L207" s="167"/>
      <c r="M207" s="167"/>
    </row>
    <row r="208" spans="1:13">
      <c r="A208" s="270"/>
      <c r="B208" s="244" t="s">
        <v>4185</v>
      </c>
      <c r="C208" s="266" t="s">
        <v>4049</v>
      </c>
      <c r="D208" s="266">
        <v>48917</v>
      </c>
      <c r="E208" s="268" t="s">
        <v>854</v>
      </c>
      <c r="F208" s="266" t="s">
        <v>53</v>
      </c>
      <c r="G208" s="267" t="s">
        <v>86</v>
      </c>
      <c r="H208" s="297">
        <v>0.6</v>
      </c>
      <c r="I208" s="275">
        <v>2.4300000000000002</v>
      </c>
      <c r="J208" s="275">
        <v>1.46</v>
      </c>
      <c r="K208" s="167"/>
      <c r="L208" s="167"/>
      <c r="M208" s="167"/>
    </row>
    <row r="209" spans="1:13">
      <c r="A209" s="270"/>
      <c r="B209" s="244" t="s">
        <v>4185</v>
      </c>
      <c r="C209" s="266" t="s">
        <v>4049</v>
      </c>
      <c r="D209" s="266">
        <v>49123</v>
      </c>
      <c r="E209" s="268" t="s">
        <v>864</v>
      </c>
      <c r="F209" s="266" t="s">
        <v>53</v>
      </c>
      <c r="G209" s="267" t="s">
        <v>89</v>
      </c>
      <c r="H209" s="297">
        <v>1</v>
      </c>
      <c r="I209" s="275">
        <v>1.1599999999999999</v>
      </c>
      <c r="J209" s="275">
        <v>1.1599999999999999</v>
      </c>
      <c r="K209" s="167"/>
      <c r="L209" s="167"/>
      <c r="M209" s="167"/>
    </row>
    <row r="210" spans="1:13">
      <c r="A210" s="270"/>
      <c r="B210" s="244" t="s">
        <v>4185</v>
      </c>
      <c r="C210" s="266" t="s">
        <v>4049</v>
      </c>
      <c r="D210" s="266">
        <v>48458</v>
      </c>
      <c r="E210" s="268" t="s">
        <v>814</v>
      </c>
      <c r="F210" s="266" t="s">
        <v>53</v>
      </c>
      <c r="G210" s="267" t="s">
        <v>89</v>
      </c>
      <c r="H210" s="297">
        <v>1</v>
      </c>
      <c r="I210" s="275">
        <v>0.77</v>
      </c>
      <c r="J210" s="275">
        <v>0.77</v>
      </c>
      <c r="K210" s="167"/>
      <c r="L210" s="167"/>
      <c r="M210" s="167"/>
    </row>
    <row r="211" spans="1:13">
      <c r="A211" s="270"/>
      <c r="B211" s="244" t="s">
        <v>4185</v>
      </c>
      <c r="C211" s="266" t="s">
        <v>4049</v>
      </c>
      <c r="D211" s="266">
        <v>49818</v>
      </c>
      <c r="E211" s="268" t="s">
        <v>932</v>
      </c>
      <c r="F211" s="266" t="s">
        <v>53</v>
      </c>
      <c r="G211" s="267" t="s">
        <v>89</v>
      </c>
      <c r="H211" s="297">
        <v>4</v>
      </c>
      <c r="I211" s="275">
        <v>0.46</v>
      </c>
      <c r="J211" s="275">
        <v>1.84</v>
      </c>
      <c r="K211" s="167"/>
      <c r="L211" s="167"/>
      <c r="M211" s="167"/>
    </row>
    <row r="212" spans="1:13">
      <c r="A212" s="271"/>
      <c r="B212" s="272"/>
      <c r="C212" s="273"/>
      <c r="D212" s="273"/>
      <c r="E212" s="282"/>
      <c r="F212" s="273"/>
      <c r="G212" s="274"/>
      <c r="H212" s="298"/>
      <c r="I212" s="290"/>
      <c r="J212" s="291"/>
      <c r="K212" s="167"/>
      <c r="L212" s="167"/>
      <c r="M212" s="167"/>
    </row>
    <row r="213" spans="1:13" ht="25.5">
      <c r="A213" s="799" t="s">
        <v>7</v>
      </c>
      <c r="B213" s="799"/>
      <c r="C213" s="799" t="s">
        <v>8</v>
      </c>
      <c r="D213" s="799"/>
      <c r="E213" s="280" t="s">
        <v>9</v>
      </c>
      <c r="F213" s="242" t="s">
        <v>1</v>
      </c>
      <c r="G213" s="243"/>
      <c r="H213" s="294"/>
      <c r="I213" s="284"/>
      <c r="J213" s="285" t="s">
        <v>4071</v>
      </c>
      <c r="K213" s="167"/>
      <c r="L213" s="167"/>
      <c r="M213" s="167"/>
    </row>
    <row r="214" spans="1:13" ht="45">
      <c r="A214" s="254" t="s">
        <v>4299</v>
      </c>
      <c r="B214" s="258">
        <v>25</v>
      </c>
      <c r="C214" s="244" t="s">
        <v>4049</v>
      </c>
      <c r="D214" s="244">
        <v>150880</v>
      </c>
      <c r="E214" s="276" t="s">
        <v>4237</v>
      </c>
      <c r="F214" s="246" t="s">
        <v>4052</v>
      </c>
      <c r="G214" s="247"/>
      <c r="H214" s="295"/>
      <c r="I214" s="286"/>
      <c r="J214" s="287">
        <v>16.900779</v>
      </c>
      <c r="K214" s="167"/>
      <c r="L214" s="167"/>
      <c r="M214" s="167"/>
    </row>
    <row r="215" spans="1:13">
      <c r="A215" s="269"/>
      <c r="B215" s="263" t="s">
        <v>0</v>
      </c>
      <c r="C215" s="248" t="s">
        <v>5</v>
      </c>
      <c r="D215" s="248" t="s">
        <v>6</v>
      </c>
      <c r="E215" s="281" t="s">
        <v>4050</v>
      </c>
      <c r="F215" s="248" t="s">
        <v>0</v>
      </c>
      <c r="G215" s="249" t="s">
        <v>1</v>
      </c>
      <c r="H215" s="296" t="s">
        <v>2</v>
      </c>
      <c r="I215" s="288" t="s">
        <v>3</v>
      </c>
      <c r="J215" s="289" t="s">
        <v>4</v>
      </c>
      <c r="K215" s="167"/>
      <c r="L215" s="167"/>
      <c r="M215" s="167"/>
    </row>
    <row r="216" spans="1:13">
      <c r="A216" s="270"/>
      <c r="B216" s="244" t="s">
        <v>4184</v>
      </c>
      <c r="C216" s="266" t="s">
        <v>4083</v>
      </c>
      <c r="D216" s="267">
        <v>88247</v>
      </c>
      <c r="E216" s="268" t="s">
        <v>4114</v>
      </c>
      <c r="F216" s="266" t="s">
        <v>20</v>
      </c>
      <c r="G216" s="267" t="s">
        <v>19</v>
      </c>
      <c r="H216" s="299">
        <v>0.4</v>
      </c>
      <c r="I216" s="275">
        <v>6.08</v>
      </c>
      <c r="J216" s="275">
        <v>2.4300000000000002</v>
      </c>
      <c r="K216" s="167"/>
      <c r="L216" s="167"/>
      <c r="M216" s="167"/>
    </row>
    <row r="217" spans="1:13">
      <c r="A217" s="270"/>
      <c r="B217" s="244" t="s">
        <v>4184</v>
      </c>
      <c r="C217" s="266" t="s">
        <v>4083</v>
      </c>
      <c r="D217" s="267">
        <v>88264</v>
      </c>
      <c r="E217" s="268" t="s">
        <v>4115</v>
      </c>
      <c r="F217" s="266" t="s">
        <v>20</v>
      </c>
      <c r="G217" s="267" t="s">
        <v>19</v>
      </c>
      <c r="H217" s="299">
        <v>0.4</v>
      </c>
      <c r="I217" s="275">
        <v>7.76</v>
      </c>
      <c r="J217" s="275">
        <v>3.1</v>
      </c>
      <c r="K217" s="167"/>
      <c r="L217" s="167"/>
      <c r="M217" s="167"/>
    </row>
    <row r="218" spans="1:13">
      <c r="A218" s="270"/>
      <c r="B218" s="244" t="s">
        <v>4185</v>
      </c>
      <c r="C218" s="266" t="s">
        <v>4049</v>
      </c>
      <c r="D218" s="266">
        <v>26554</v>
      </c>
      <c r="E218" s="268" t="s">
        <v>213</v>
      </c>
      <c r="F218" s="266" t="s">
        <v>53</v>
      </c>
      <c r="G218" s="267" t="s">
        <v>89</v>
      </c>
      <c r="H218" s="297">
        <v>4</v>
      </c>
      <c r="I218" s="275">
        <v>0.14000000000000001</v>
      </c>
      <c r="J218" s="275">
        <v>0.56000000000000005</v>
      </c>
      <c r="K218" s="167"/>
      <c r="L218" s="167"/>
      <c r="M218" s="167"/>
    </row>
    <row r="219" spans="1:13">
      <c r="A219" s="270"/>
      <c r="B219" s="244" t="s">
        <v>4185</v>
      </c>
      <c r="C219" s="266" t="s">
        <v>4049</v>
      </c>
      <c r="D219" s="266">
        <v>26675</v>
      </c>
      <c r="E219" s="268" t="s">
        <v>238</v>
      </c>
      <c r="F219" s="266" t="s">
        <v>53</v>
      </c>
      <c r="G219" s="267" t="s">
        <v>89</v>
      </c>
      <c r="H219" s="297">
        <v>2</v>
      </c>
      <c r="I219" s="275">
        <v>0.22</v>
      </c>
      <c r="J219" s="275">
        <v>0.44</v>
      </c>
      <c r="K219" s="167"/>
      <c r="L219" s="167"/>
      <c r="M219" s="167"/>
    </row>
    <row r="220" spans="1:13">
      <c r="A220" s="270"/>
      <c r="B220" s="244" t="s">
        <v>4185</v>
      </c>
      <c r="C220" s="266" t="s">
        <v>4049</v>
      </c>
      <c r="D220" s="266">
        <v>48917</v>
      </c>
      <c r="E220" s="268" t="s">
        <v>854</v>
      </c>
      <c r="F220" s="266" t="s">
        <v>53</v>
      </c>
      <c r="G220" s="267" t="s">
        <v>86</v>
      </c>
      <c r="H220" s="297">
        <v>0.6</v>
      </c>
      <c r="I220" s="275">
        <v>2.4300000000000002</v>
      </c>
      <c r="J220" s="275">
        <v>1.46</v>
      </c>
      <c r="K220" s="167"/>
      <c r="L220" s="167"/>
      <c r="M220" s="167"/>
    </row>
    <row r="221" spans="1:13">
      <c r="A221" s="270"/>
      <c r="B221" s="244" t="s">
        <v>4185</v>
      </c>
      <c r="C221" s="266" t="s">
        <v>4049</v>
      </c>
      <c r="D221" s="266">
        <v>49123</v>
      </c>
      <c r="E221" s="268" t="s">
        <v>864</v>
      </c>
      <c r="F221" s="266" t="s">
        <v>53</v>
      </c>
      <c r="G221" s="267" t="s">
        <v>89</v>
      </c>
      <c r="H221" s="297">
        <v>1</v>
      </c>
      <c r="I221" s="275">
        <v>1.1599999999999999</v>
      </c>
      <c r="J221" s="275">
        <v>1.1599999999999999</v>
      </c>
      <c r="K221" s="167"/>
      <c r="L221" s="167"/>
      <c r="M221" s="167"/>
    </row>
    <row r="222" spans="1:13">
      <c r="A222" s="270"/>
      <c r="B222" s="244" t="s">
        <v>4185</v>
      </c>
      <c r="C222" s="266" t="s">
        <v>4083</v>
      </c>
      <c r="D222" s="266">
        <v>394</v>
      </c>
      <c r="E222" s="268" t="s">
        <v>2677</v>
      </c>
      <c r="F222" s="266" t="s">
        <v>53</v>
      </c>
      <c r="G222" s="267" t="s">
        <v>89</v>
      </c>
      <c r="H222" s="297">
        <v>1</v>
      </c>
      <c r="I222" s="275">
        <v>0.91</v>
      </c>
      <c r="J222" s="275">
        <v>0.91</v>
      </c>
      <c r="K222" s="167"/>
      <c r="L222" s="167"/>
      <c r="M222" s="167"/>
    </row>
    <row r="223" spans="1:13">
      <c r="A223" s="270"/>
      <c r="B223" s="244" t="s">
        <v>4185</v>
      </c>
      <c r="C223" s="266" t="s">
        <v>4049</v>
      </c>
      <c r="D223" s="266">
        <v>49818</v>
      </c>
      <c r="E223" s="268" t="s">
        <v>932</v>
      </c>
      <c r="F223" s="266" t="s">
        <v>53</v>
      </c>
      <c r="G223" s="267" t="s">
        <v>89</v>
      </c>
      <c r="H223" s="297">
        <v>4</v>
      </c>
      <c r="I223" s="275">
        <v>0.46</v>
      </c>
      <c r="J223" s="275">
        <v>1.84</v>
      </c>
      <c r="K223" s="167"/>
      <c r="L223" s="167"/>
      <c r="M223" s="167"/>
    </row>
    <row r="224" spans="1:13">
      <c r="A224" s="271"/>
      <c r="B224" s="272"/>
      <c r="C224" s="273"/>
      <c r="D224" s="273"/>
      <c r="E224" s="282"/>
      <c r="F224" s="273"/>
      <c r="G224" s="274"/>
      <c r="H224" s="298"/>
      <c r="I224" s="290"/>
      <c r="J224" s="291"/>
      <c r="K224" s="167"/>
      <c r="L224" s="167"/>
      <c r="M224" s="167"/>
    </row>
    <row r="225" spans="1:13" ht="25.5">
      <c r="A225" s="799" t="s">
        <v>7</v>
      </c>
      <c r="B225" s="799"/>
      <c r="C225" s="799" t="s">
        <v>8</v>
      </c>
      <c r="D225" s="799"/>
      <c r="E225" s="280" t="s">
        <v>9</v>
      </c>
      <c r="F225" s="242" t="s">
        <v>1</v>
      </c>
      <c r="G225" s="243"/>
      <c r="H225" s="294"/>
      <c r="I225" s="284"/>
      <c r="J225" s="285" t="s">
        <v>4071</v>
      </c>
      <c r="K225" s="167"/>
      <c r="L225" s="167"/>
      <c r="M225" s="167"/>
    </row>
    <row r="226" spans="1:13">
      <c r="A226" s="254" t="s">
        <v>4299</v>
      </c>
      <c r="B226" s="258">
        <v>26</v>
      </c>
      <c r="C226" s="244" t="s">
        <v>4049</v>
      </c>
      <c r="D226" s="244">
        <v>150850</v>
      </c>
      <c r="E226" s="268" t="s">
        <v>4238</v>
      </c>
      <c r="F226" s="246" t="s">
        <v>4052</v>
      </c>
      <c r="G226" s="247"/>
      <c r="H226" s="295"/>
      <c r="I226" s="286"/>
      <c r="J226" s="287">
        <v>3.3889880000000003</v>
      </c>
      <c r="K226" s="167"/>
      <c r="L226" s="167"/>
      <c r="M226" s="167"/>
    </row>
    <row r="227" spans="1:13">
      <c r="A227" s="269"/>
      <c r="B227" s="263" t="s">
        <v>0</v>
      </c>
      <c r="C227" s="248" t="s">
        <v>5</v>
      </c>
      <c r="D227" s="248" t="s">
        <v>6</v>
      </c>
      <c r="E227" s="281" t="s">
        <v>4050</v>
      </c>
      <c r="F227" s="248" t="s">
        <v>0</v>
      </c>
      <c r="G227" s="249" t="s">
        <v>1</v>
      </c>
      <c r="H227" s="296" t="s">
        <v>2</v>
      </c>
      <c r="I227" s="288" t="s">
        <v>3</v>
      </c>
      <c r="J227" s="289" t="s">
        <v>4</v>
      </c>
      <c r="K227" s="167"/>
      <c r="L227" s="167"/>
      <c r="M227" s="167"/>
    </row>
    <row r="228" spans="1:13">
      <c r="A228" s="270"/>
      <c r="B228" s="244" t="s">
        <v>4184</v>
      </c>
      <c r="C228" s="266" t="s">
        <v>4083</v>
      </c>
      <c r="D228" s="267">
        <v>88247</v>
      </c>
      <c r="E228" s="268" t="s">
        <v>4114</v>
      </c>
      <c r="F228" s="266" t="s">
        <v>20</v>
      </c>
      <c r="G228" s="267" t="s">
        <v>19</v>
      </c>
      <c r="H228" s="297">
        <v>0.15</v>
      </c>
      <c r="I228" s="275">
        <v>6.08</v>
      </c>
      <c r="J228" s="275">
        <v>0.91</v>
      </c>
      <c r="K228" s="167"/>
      <c r="L228" s="167"/>
      <c r="M228" s="167"/>
    </row>
    <row r="229" spans="1:13">
      <c r="A229" s="270"/>
      <c r="B229" s="244" t="s">
        <v>4184</v>
      </c>
      <c r="C229" s="266" t="s">
        <v>4083</v>
      </c>
      <c r="D229" s="267">
        <v>88264</v>
      </c>
      <c r="E229" s="268" t="s">
        <v>4115</v>
      </c>
      <c r="F229" s="266" t="s">
        <v>20</v>
      </c>
      <c r="G229" s="267" t="s">
        <v>19</v>
      </c>
      <c r="H229" s="297">
        <v>0.15</v>
      </c>
      <c r="I229" s="275">
        <v>7.76</v>
      </c>
      <c r="J229" s="275">
        <v>1.1599999999999999</v>
      </c>
      <c r="K229" s="167"/>
      <c r="L229" s="167"/>
      <c r="M229" s="167"/>
    </row>
    <row r="230" spans="1:13">
      <c r="A230" s="270"/>
      <c r="B230" s="244" t="s">
        <v>4185</v>
      </c>
      <c r="C230" s="266" t="s">
        <v>4049</v>
      </c>
      <c r="D230" s="266">
        <v>49064</v>
      </c>
      <c r="E230" s="268" t="s">
        <v>859</v>
      </c>
      <c r="F230" s="266" t="s">
        <v>53</v>
      </c>
      <c r="G230" s="267" t="s">
        <v>89</v>
      </c>
      <c r="H230" s="297">
        <v>1</v>
      </c>
      <c r="I230" s="275">
        <v>1.18</v>
      </c>
      <c r="J230" s="275">
        <v>1.18</v>
      </c>
      <c r="K230" s="167"/>
      <c r="L230" s="167"/>
      <c r="M230" s="167"/>
    </row>
    <row r="231" spans="1:13">
      <c r="A231" s="271"/>
      <c r="B231" s="272"/>
      <c r="C231" s="273"/>
      <c r="D231" s="273"/>
      <c r="E231" s="282"/>
      <c r="F231" s="273"/>
      <c r="G231" s="274"/>
      <c r="H231" s="298"/>
      <c r="I231" s="290"/>
      <c r="J231" s="291"/>
      <c r="K231" s="167"/>
      <c r="L231" s="167"/>
      <c r="M231" s="167"/>
    </row>
    <row r="232" spans="1:13" ht="25.5">
      <c r="A232" s="799" t="s">
        <v>7</v>
      </c>
      <c r="B232" s="799"/>
      <c r="C232" s="799" t="s">
        <v>8</v>
      </c>
      <c r="D232" s="799"/>
      <c r="E232" s="280" t="s">
        <v>9</v>
      </c>
      <c r="F232" s="242" t="s">
        <v>1</v>
      </c>
      <c r="G232" s="243"/>
      <c r="H232" s="294"/>
      <c r="I232" s="284"/>
      <c r="J232" s="285" t="s">
        <v>4071</v>
      </c>
      <c r="K232" s="167"/>
      <c r="L232" s="167"/>
      <c r="M232" s="167"/>
    </row>
    <row r="233" spans="1:13">
      <c r="A233" s="254" t="s">
        <v>4299</v>
      </c>
      <c r="B233" s="258">
        <v>27</v>
      </c>
      <c r="C233" s="244" t="s">
        <v>4049</v>
      </c>
      <c r="D233" s="244">
        <v>150851</v>
      </c>
      <c r="E233" s="268" t="s">
        <v>4239</v>
      </c>
      <c r="F233" s="246" t="s">
        <v>4052</v>
      </c>
      <c r="G233" s="247"/>
      <c r="H233" s="295"/>
      <c r="I233" s="286"/>
      <c r="J233" s="287">
        <v>3.3889880000000003</v>
      </c>
      <c r="K233" s="167"/>
      <c r="L233" s="167"/>
      <c r="M233" s="167"/>
    </row>
    <row r="234" spans="1:13">
      <c r="A234" s="269"/>
      <c r="B234" s="263" t="s">
        <v>0</v>
      </c>
      <c r="C234" s="248" t="s">
        <v>5</v>
      </c>
      <c r="D234" s="248" t="s">
        <v>6</v>
      </c>
      <c r="E234" s="281" t="s">
        <v>4050</v>
      </c>
      <c r="F234" s="248" t="s">
        <v>0</v>
      </c>
      <c r="G234" s="249" t="s">
        <v>1</v>
      </c>
      <c r="H234" s="296" t="s">
        <v>2</v>
      </c>
      <c r="I234" s="288" t="s">
        <v>3</v>
      </c>
      <c r="J234" s="289" t="s">
        <v>4</v>
      </c>
      <c r="K234" s="167"/>
      <c r="L234" s="167"/>
      <c r="M234" s="167"/>
    </row>
    <row r="235" spans="1:13">
      <c r="A235" s="270"/>
      <c r="B235" s="244" t="s">
        <v>4184</v>
      </c>
      <c r="C235" s="266" t="s">
        <v>4083</v>
      </c>
      <c r="D235" s="267">
        <v>88247</v>
      </c>
      <c r="E235" s="268" t="s">
        <v>4114</v>
      </c>
      <c r="F235" s="266" t="s">
        <v>20</v>
      </c>
      <c r="G235" s="267" t="s">
        <v>19</v>
      </c>
      <c r="H235" s="297">
        <v>0.15</v>
      </c>
      <c r="I235" s="275">
        <v>6.08</v>
      </c>
      <c r="J235" s="275">
        <v>0.91</v>
      </c>
      <c r="K235" s="167"/>
      <c r="L235" s="167"/>
      <c r="M235" s="167"/>
    </row>
    <row r="236" spans="1:13">
      <c r="A236" s="270"/>
      <c r="B236" s="244" t="s">
        <v>4184</v>
      </c>
      <c r="C236" s="266" t="s">
        <v>4083</v>
      </c>
      <c r="D236" s="267">
        <v>88264</v>
      </c>
      <c r="E236" s="268" t="s">
        <v>4115</v>
      </c>
      <c r="F236" s="266" t="s">
        <v>20</v>
      </c>
      <c r="G236" s="267" t="s">
        <v>19</v>
      </c>
      <c r="H236" s="297">
        <v>0.15</v>
      </c>
      <c r="I236" s="275">
        <v>7.76</v>
      </c>
      <c r="J236" s="275">
        <v>1.1599999999999999</v>
      </c>
      <c r="K236" s="167"/>
      <c r="L236" s="167"/>
      <c r="M236" s="167"/>
    </row>
    <row r="237" spans="1:13">
      <c r="A237" s="270"/>
      <c r="B237" s="244" t="s">
        <v>4185</v>
      </c>
      <c r="C237" s="266" t="s">
        <v>4049</v>
      </c>
      <c r="D237" s="266">
        <v>49428</v>
      </c>
      <c r="E237" s="268" t="s">
        <v>881</v>
      </c>
      <c r="F237" s="266" t="s">
        <v>53</v>
      </c>
      <c r="G237" s="267" t="s">
        <v>89</v>
      </c>
      <c r="H237" s="297">
        <v>1</v>
      </c>
      <c r="I237" s="275">
        <v>1.18</v>
      </c>
      <c r="J237" s="275">
        <v>1.18</v>
      </c>
      <c r="K237" s="167"/>
      <c r="L237" s="167"/>
      <c r="M237" s="167"/>
    </row>
    <row r="238" spans="1:13">
      <c r="A238" s="271"/>
      <c r="B238" s="272"/>
      <c r="C238" s="273"/>
      <c r="D238" s="273"/>
      <c r="E238" s="282"/>
      <c r="F238" s="273"/>
      <c r="G238" s="274"/>
      <c r="H238" s="298"/>
      <c r="I238" s="290"/>
      <c r="J238" s="291"/>
      <c r="K238" s="167"/>
      <c r="L238" s="167"/>
      <c r="M238" s="167"/>
    </row>
    <row r="239" spans="1:13" ht="25.5">
      <c r="A239" s="799" t="s">
        <v>7</v>
      </c>
      <c r="B239" s="799"/>
      <c r="C239" s="799" t="s">
        <v>8</v>
      </c>
      <c r="D239" s="799"/>
      <c r="E239" s="280" t="s">
        <v>9</v>
      </c>
      <c r="F239" s="242" t="s">
        <v>1</v>
      </c>
      <c r="G239" s="243"/>
      <c r="H239" s="294"/>
      <c r="I239" s="284"/>
      <c r="J239" s="285" t="s">
        <v>4071</v>
      </c>
      <c r="K239" s="167"/>
      <c r="L239" s="167"/>
      <c r="M239" s="167"/>
    </row>
    <row r="240" spans="1:13">
      <c r="A240" s="254" t="s">
        <v>4299</v>
      </c>
      <c r="B240" s="258">
        <v>28</v>
      </c>
      <c r="C240" s="244" t="s">
        <v>4049</v>
      </c>
      <c r="D240" s="244">
        <v>150851</v>
      </c>
      <c r="E240" s="276" t="s">
        <v>4240</v>
      </c>
      <c r="F240" s="246" t="s">
        <v>4052</v>
      </c>
      <c r="G240" s="247"/>
      <c r="H240" s="295"/>
      <c r="I240" s="286"/>
      <c r="J240" s="287">
        <v>3.8789880000000005</v>
      </c>
      <c r="K240" s="167"/>
      <c r="L240" s="167"/>
      <c r="M240" s="167"/>
    </row>
    <row r="241" spans="1:13">
      <c r="A241" s="269"/>
      <c r="B241" s="263" t="s">
        <v>0</v>
      </c>
      <c r="C241" s="248" t="s">
        <v>5</v>
      </c>
      <c r="D241" s="248" t="s">
        <v>6</v>
      </c>
      <c r="E241" s="281" t="s">
        <v>4050</v>
      </c>
      <c r="F241" s="248" t="s">
        <v>0</v>
      </c>
      <c r="G241" s="249" t="s">
        <v>1</v>
      </c>
      <c r="H241" s="296" t="s">
        <v>2</v>
      </c>
      <c r="I241" s="288" t="s">
        <v>3</v>
      </c>
      <c r="J241" s="289" t="s">
        <v>4</v>
      </c>
      <c r="K241" s="167"/>
      <c r="L241" s="167"/>
      <c r="M241" s="167"/>
    </row>
    <row r="242" spans="1:13">
      <c r="A242" s="270"/>
      <c r="B242" s="244" t="s">
        <v>4184</v>
      </c>
      <c r="C242" s="266" t="s">
        <v>4083</v>
      </c>
      <c r="D242" s="267">
        <v>88247</v>
      </c>
      <c r="E242" s="268" t="s">
        <v>4114</v>
      </c>
      <c r="F242" s="266" t="s">
        <v>20</v>
      </c>
      <c r="G242" s="267" t="s">
        <v>19</v>
      </c>
      <c r="H242" s="297">
        <v>0.15</v>
      </c>
      <c r="I242" s="275">
        <v>6.08</v>
      </c>
      <c r="J242" s="275">
        <v>0.91</v>
      </c>
      <c r="K242" s="167"/>
      <c r="L242" s="167"/>
      <c r="M242" s="167"/>
    </row>
    <row r="243" spans="1:13">
      <c r="A243" s="270"/>
      <c r="B243" s="244" t="s">
        <v>4184</v>
      </c>
      <c r="C243" s="266" t="s">
        <v>4083</v>
      </c>
      <c r="D243" s="267">
        <v>88264</v>
      </c>
      <c r="E243" s="268" t="s">
        <v>4115</v>
      </c>
      <c r="F243" s="266" t="s">
        <v>20</v>
      </c>
      <c r="G243" s="267" t="s">
        <v>19</v>
      </c>
      <c r="H243" s="297">
        <v>0.15</v>
      </c>
      <c r="I243" s="275">
        <v>7.76</v>
      </c>
      <c r="J243" s="275">
        <v>1.1599999999999999</v>
      </c>
      <c r="K243" s="167"/>
      <c r="L243" s="167"/>
      <c r="M243" s="167"/>
    </row>
    <row r="244" spans="1:13">
      <c r="A244" s="270"/>
      <c r="B244" s="244" t="s">
        <v>4185</v>
      </c>
      <c r="C244" s="266" t="s">
        <v>4073</v>
      </c>
      <c r="D244" s="266" t="s">
        <v>4258</v>
      </c>
      <c r="E244" s="268" t="s">
        <v>4240</v>
      </c>
      <c r="F244" s="266" t="s">
        <v>53</v>
      </c>
      <c r="G244" s="267" t="s">
        <v>4052</v>
      </c>
      <c r="H244" s="297">
        <v>1</v>
      </c>
      <c r="I244" s="275">
        <v>1.67</v>
      </c>
      <c r="J244" s="275">
        <v>1.67</v>
      </c>
      <c r="K244" s="167"/>
      <c r="L244" s="167"/>
      <c r="M244" s="167"/>
    </row>
    <row r="245" spans="1:13">
      <c r="A245" s="271"/>
      <c r="B245" s="272"/>
      <c r="C245" s="273"/>
      <c r="D245" s="273"/>
      <c r="E245" s="282"/>
      <c r="F245" s="273"/>
      <c r="G245" s="274"/>
      <c r="H245" s="298"/>
      <c r="I245" s="290"/>
      <c r="J245" s="291"/>
      <c r="K245" s="167"/>
      <c r="L245" s="167"/>
      <c r="M245" s="167"/>
    </row>
    <row r="246" spans="1:13" ht="25.5">
      <c r="A246" s="799" t="s">
        <v>7</v>
      </c>
      <c r="B246" s="799"/>
      <c r="C246" s="799" t="s">
        <v>8</v>
      </c>
      <c r="D246" s="799"/>
      <c r="E246" s="280" t="s">
        <v>9</v>
      </c>
      <c r="F246" s="242" t="s">
        <v>1</v>
      </c>
      <c r="G246" s="243"/>
      <c r="H246" s="294"/>
      <c r="I246" s="284"/>
      <c r="J246" s="285" t="s">
        <v>4071</v>
      </c>
      <c r="K246" s="167"/>
      <c r="L246" s="167"/>
      <c r="M246" s="167"/>
    </row>
    <row r="247" spans="1:13">
      <c r="A247" s="254" t="s">
        <v>4299</v>
      </c>
      <c r="B247" s="258">
        <v>29</v>
      </c>
      <c r="C247" s="244" t="s">
        <v>4205</v>
      </c>
      <c r="D247" s="244" t="s">
        <v>4259</v>
      </c>
      <c r="E247" s="276" t="s">
        <v>4241</v>
      </c>
      <c r="F247" s="246" t="s">
        <v>4052</v>
      </c>
      <c r="G247" s="247"/>
      <c r="H247" s="295"/>
      <c r="I247" s="286"/>
      <c r="J247" s="287">
        <v>3.6489880000000001</v>
      </c>
      <c r="K247" s="167"/>
      <c r="L247" s="167"/>
      <c r="M247" s="167"/>
    </row>
    <row r="248" spans="1:13">
      <c r="A248" s="269"/>
      <c r="B248" s="263" t="s">
        <v>0</v>
      </c>
      <c r="C248" s="248" t="s">
        <v>5</v>
      </c>
      <c r="D248" s="248" t="s">
        <v>6</v>
      </c>
      <c r="E248" s="281" t="s">
        <v>4050</v>
      </c>
      <c r="F248" s="248" t="s">
        <v>0</v>
      </c>
      <c r="G248" s="249" t="s">
        <v>1</v>
      </c>
      <c r="H248" s="296" t="s">
        <v>2</v>
      </c>
      <c r="I248" s="288" t="s">
        <v>3</v>
      </c>
      <c r="J248" s="289" t="s">
        <v>4</v>
      </c>
      <c r="K248" s="167"/>
      <c r="L248" s="167"/>
      <c r="M248" s="167"/>
    </row>
    <row r="249" spans="1:13">
      <c r="A249" s="270"/>
      <c r="B249" s="244" t="s">
        <v>4184</v>
      </c>
      <c r="C249" s="266" t="s">
        <v>4083</v>
      </c>
      <c r="D249" s="267">
        <v>88247</v>
      </c>
      <c r="E249" s="268" t="s">
        <v>4114</v>
      </c>
      <c r="F249" s="266" t="s">
        <v>20</v>
      </c>
      <c r="G249" s="267" t="s">
        <v>19</v>
      </c>
      <c r="H249" s="297">
        <v>0.15</v>
      </c>
      <c r="I249" s="275">
        <v>6.08</v>
      </c>
      <c r="J249" s="275">
        <v>0.91</v>
      </c>
      <c r="K249" s="167"/>
      <c r="L249" s="167"/>
      <c r="M249" s="167"/>
    </row>
    <row r="250" spans="1:13">
      <c r="A250" s="270"/>
      <c r="B250" s="244" t="s">
        <v>4184</v>
      </c>
      <c r="C250" s="266" t="s">
        <v>4083</v>
      </c>
      <c r="D250" s="267">
        <v>88264</v>
      </c>
      <c r="E250" s="268" t="s">
        <v>4115</v>
      </c>
      <c r="F250" s="266" t="s">
        <v>20</v>
      </c>
      <c r="G250" s="267" t="s">
        <v>19</v>
      </c>
      <c r="H250" s="297">
        <v>0.15</v>
      </c>
      <c r="I250" s="275">
        <v>7.76</v>
      </c>
      <c r="J250" s="275">
        <v>1.1599999999999999</v>
      </c>
      <c r="K250" s="167"/>
      <c r="L250" s="167"/>
      <c r="M250" s="167"/>
    </row>
    <row r="251" spans="1:13">
      <c r="A251" s="270"/>
      <c r="B251" s="244" t="s">
        <v>4185</v>
      </c>
      <c r="C251" s="266" t="s">
        <v>4073</v>
      </c>
      <c r="D251" s="266" t="s">
        <v>4260</v>
      </c>
      <c r="E251" s="268" t="s">
        <v>4241</v>
      </c>
      <c r="F251" s="266" t="s">
        <v>53</v>
      </c>
      <c r="G251" s="267" t="s">
        <v>4052</v>
      </c>
      <c r="H251" s="297">
        <v>1</v>
      </c>
      <c r="I251" s="275">
        <v>1.44</v>
      </c>
      <c r="J251" s="275">
        <v>1.44</v>
      </c>
      <c r="K251" s="167"/>
      <c r="L251" s="167"/>
      <c r="M251" s="167"/>
    </row>
    <row r="252" spans="1:13">
      <c r="A252" s="271"/>
      <c r="B252" s="272"/>
      <c r="C252" s="273"/>
      <c r="D252" s="273"/>
      <c r="E252" s="282"/>
      <c r="F252" s="273"/>
      <c r="G252" s="274"/>
      <c r="H252" s="298"/>
      <c r="I252" s="290"/>
      <c r="J252" s="291"/>
      <c r="K252" s="167"/>
      <c r="L252" s="167"/>
      <c r="M252" s="167"/>
    </row>
    <row r="253" spans="1:13" ht="25.5">
      <c r="A253" s="799" t="s">
        <v>7</v>
      </c>
      <c r="B253" s="799"/>
      <c r="C253" s="799" t="s">
        <v>8</v>
      </c>
      <c r="D253" s="799"/>
      <c r="E253" s="280" t="s">
        <v>9</v>
      </c>
      <c r="F253" s="242" t="s">
        <v>1</v>
      </c>
      <c r="G253" s="243"/>
      <c r="H253" s="294"/>
      <c r="I253" s="284"/>
      <c r="J253" s="285" t="s">
        <v>4071</v>
      </c>
      <c r="K253" s="167"/>
      <c r="L253" s="167"/>
      <c r="M253" s="167"/>
    </row>
    <row r="254" spans="1:13">
      <c r="A254" s="254" t="s">
        <v>4299</v>
      </c>
      <c r="B254" s="258">
        <v>30</v>
      </c>
      <c r="C254" s="244" t="s">
        <v>4049</v>
      </c>
      <c r="D254" s="244">
        <v>160808</v>
      </c>
      <c r="E254" s="276" t="s">
        <v>4268</v>
      </c>
      <c r="F254" s="246" t="s">
        <v>86</v>
      </c>
      <c r="G254" s="247"/>
      <c r="H254" s="295"/>
      <c r="I254" s="286"/>
      <c r="J254" s="287">
        <v>3.9756870000000006</v>
      </c>
      <c r="K254" s="167"/>
      <c r="L254" s="167"/>
      <c r="M254" s="167"/>
    </row>
    <row r="255" spans="1:13">
      <c r="A255" s="269"/>
      <c r="B255" s="263" t="s">
        <v>0</v>
      </c>
      <c r="C255" s="248" t="s">
        <v>5</v>
      </c>
      <c r="D255" s="248" t="s">
        <v>6</v>
      </c>
      <c r="E255" s="281" t="s">
        <v>4050</v>
      </c>
      <c r="F255" s="248" t="s">
        <v>0</v>
      </c>
      <c r="G255" s="249" t="s">
        <v>1</v>
      </c>
      <c r="H255" s="296" t="s">
        <v>2</v>
      </c>
      <c r="I255" s="288" t="s">
        <v>3</v>
      </c>
      <c r="J255" s="289" t="s">
        <v>4</v>
      </c>
      <c r="K255" s="167"/>
      <c r="L255" s="167"/>
      <c r="M255" s="167"/>
    </row>
    <row r="256" spans="1:13">
      <c r="A256" s="270"/>
      <c r="B256" s="244" t="s">
        <v>4184</v>
      </c>
      <c r="C256" s="266" t="s">
        <v>4083</v>
      </c>
      <c r="D256" s="267">
        <v>88247</v>
      </c>
      <c r="E256" s="268" t="s">
        <v>4114</v>
      </c>
      <c r="F256" s="266" t="s">
        <v>20</v>
      </c>
      <c r="G256" s="267" t="s">
        <v>19</v>
      </c>
      <c r="H256" s="297">
        <v>0.14000000000000001</v>
      </c>
      <c r="I256" s="275">
        <v>6.08</v>
      </c>
      <c r="J256" s="275">
        <v>0.85</v>
      </c>
      <c r="K256" s="167"/>
      <c r="L256" s="167"/>
      <c r="M256" s="167"/>
    </row>
    <row r="257" spans="1:13">
      <c r="A257" s="270"/>
      <c r="B257" s="244" t="s">
        <v>4184</v>
      </c>
      <c r="C257" s="266" t="s">
        <v>4083</v>
      </c>
      <c r="D257" s="267">
        <v>88264</v>
      </c>
      <c r="E257" s="268" t="s">
        <v>4115</v>
      </c>
      <c r="F257" s="266" t="s">
        <v>20</v>
      </c>
      <c r="G257" s="267" t="s">
        <v>19</v>
      </c>
      <c r="H257" s="297">
        <v>0.14000000000000001</v>
      </c>
      <c r="I257" s="275">
        <v>7.76</v>
      </c>
      <c r="J257" s="275">
        <v>1.0900000000000001</v>
      </c>
      <c r="K257" s="167"/>
      <c r="L257" s="167"/>
      <c r="M257" s="167"/>
    </row>
    <row r="258" spans="1:13">
      <c r="A258" s="270"/>
      <c r="B258" s="244" t="s">
        <v>4185</v>
      </c>
      <c r="C258" s="266" t="s">
        <v>4073</v>
      </c>
      <c r="D258" s="266" t="s">
        <v>4269</v>
      </c>
      <c r="E258" s="268" t="s">
        <v>4268</v>
      </c>
      <c r="F258" s="266" t="s">
        <v>53</v>
      </c>
      <c r="G258" s="267" t="s">
        <v>86</v>
      </c>
      <c r="H258" s="297">
        <v>1</v>
      </c>
      <c r="I258" s="275">
        <v>1.9</v>
      </c>
      <c r="J258" s="275">
        <v>1.9</v>
      </c>
      <c r="K258" s="167"/>
      <c r="L258" s="167"/>
      <c r="M258" s="167"/>
    </row>
    <row r="259" spans="1:13">
      <c r="A259" s="271"/>
      <c r="B259" s="272"/>
      <c r="C259" s="273"/>
      <c r="D259" s="273"/>
      <c r="E259" s="282"/>
      <c r="F259" s="273"/>
      <c r="G259" s="274"/>
      <c r="H259" s="298"/>
      <c r="I259" s="290"/>
      <c r="J259" s="291"/>
      <c r="K259" s="167"/>
      <c r="L259" s="167"/>
      <c r="M259" s="167"/>
    </row>
    <row r="260" spans="1:13" ht="25.5">
      <c r="A260" s="799" t="s">
        <v>7</v>
      </c>
      <c r="B260" s="799"/>
      <c r="C260" s="799" t="s">
        <v>8</v>
      </c>
      <c r="D260" s="799"/>
      <c r="E260" s="280" t="s">
        <v>9</v>
      </c>
      <c r="F260" s="242" t="s">
        <v>1</v>
      </c>
      <c r="G260" s="243"/>
      <c r="H260" s="294"/>
      <c r="I260" s="284"/>
      <c r="J260" s="285" t="s">
        <v>4071</v>
      </c>
      <c r="K260" s="167"/>
      <c r="L260" s="167"/>
      <c r="M260" s="167"/>
    </row>
    <row r="261" spans="1:13">
      <c r="A261" s="254" t="s">
        <v>4299</v>
      </c>
      <c r="B261" s="258">
        <v>31</v>
      </c>
      <c r="C261" s="244" t="s">
        <v>4190</v>
      </c>
      <c r="D261" s="279" t="s">
        <v>4270</v>
      </c>
      <c r="E261" s="276" t="s">
        <v>4271</v>
      </c>
      <c r="F261" s="246" t="s">
        <v>86</v>
      </c>
      <c r="G261" s="247"/>
      <c r="H261" s="295"/>
      <c r="I261" s="286"/>
      <c r="J261" s="287">
        <v>9.0256870000000013</v>
      </c>
      <c r="K261" s="167"/>
      <c r="L261" s="167"/>
      <c r="M261" s="167"/>
    </row>
    <row r="262" spans="1:13">
      <c r="A262" s="269"/>
      <c r="B262" s="263" t="s">
        <v>0</v>
      </c>
      <c r="C262" s="248" t="s">
        <v>5</v>
      </c>
      <c r="D262" s="248" t="s">
        <v>6</v>
      </c>
      <c r="E262" s="281" t="s">
        <v>4050</v>
      </c>
      <c r="F262" s="248" t="s">
        <v>0</v>
      </c>
      <c r="G262" s="249" t="s">
        <v>1</v>
      </c>
      <c r="H262" s="296" t="s">
        <v>2</v>
      </c>
      <c r="I262" s="288" t="s">
        <v>3</v>
      </c>
      <c r="J262" s="289" t="s">
        <v>4</v>
      </c>
      <c r="K262" s="167"/>
      <c r="L262" s="167"/>
      <c r="M262" s="167"/>
    </row>
    <row r="263" spans="1:13">
      <c r="A263" s="270"/>
      <c r="B263" s="244" t="s">
        <v>4184</v>
      </c>
      <c r="C263" s="266" t="s">
        <v>4083</v>
      </c>
      <c r="D263" s="267">
        <v>88247</v>
      </c>
      <c r="E263" s="268" t="s">
        <v>4114</v>
      </c>
      <c r="F263" s="266" t="s">
        <v>20</v>
      </c>
      <c r="G263" s="267" t="s">
        <v>19</v>
      </c>
      <c r="H263" s="297">
        <v>0.14000000000000001</v>
      </c>
      <c r="I263" s="275">
        <v>6.08</v>
      </c>
      <c r="J263" s="275">
        <v>0.85</v>
      </c>
      <c r="K263" s="167"/>
      <c r="L263" s="167"/>
      <c r="M263" s="167"/>
    </row>
    <row r="264" spans="1:13">
      <c r="A264" s="270"/>
      <c r="B264" s="244" t="s">
        <v>4184</v>
      </c>
      <c r="C264" s="266" t="s">
        <v>4083</v>
      </c>
      <c r="D264" s="267">
        <v>88264</v>
      </c>
      <c r="E264" s="268" t="s">
        <v>4115</v>
      </c>
      <c r="F264" s="266" t="s">
        <v>20</v>
      </c>
      <c r="G264" s="267" t="s">
        <v>19</v>
      </c>
      <c r="H264" s="297">
        <v>0.14000000000000001</v>
      </c>
      <c r="I264" s="275">
        <v>7.76</v>
      </c>
      <c r="J264" s="275">
        <v>1.0900000000000001</v>
      </c>
      <c r="K264" s="167"/>
      <c r="L264" s="167"/>
      <c r="M264" s="167"/>
    </row>
    <row r="265" spans="1:13">
      <c r="A265" s="270"/>
      <c r="B265" s="244" t="s">
        <v>4185</v>
      </c>
      <c r="C265" s="266" t="s">
        <v>4073</v>
      </c>
      <c r="D265" s="266" t="s">
        <v>4272</v>
      </c>
      <c r="E265" s="268" t="s">
        <v>4271</v>
      </c>
      <c r="F265" s="266" t="s">
        <v>53</v>
      </c>
      <c r="G265" s="267" t="s">
        <v>86</v>
      </c>
      <c r="H265" s="297">
        <v>1</v>
      </c>
      <c r="I265" s="275">
        <v>6.95</v>
      </c>
      <c r="J265" s="275">
        <v>6.95</v>
      </c>
      <c r="K265" s="167"/>
      <c r="L265" s="167"/>
      <c r="M265" s="167"/>
    </row>
    <row r="266" spans="1:13">
      <c r="A266" s="271"/>
      <c r="B266" s="272"/>
      <c r="C266" s="273"/>
      <c r="D266" s="273"/>
      <c r="E266" s="282"/>
      <c r="F266" s="273"/>
      <c r="G266" s="274"/>
      <c r="H266" s="298"/>
      <c r="I266" s="290"/>
      <c r="J266" s="291"/>
      <c r="K266" s="167"/>
      <c r="L266" s="167"/>
      <c r="M266" s="167"/>
    </row>
    <row r="267" spans="1:13" ht="25.5">
      <c r="A267" s="799" t="s">
        <v>7</v>
      </c>
      <c r="B267" s="799"/>
      <c r="C267" s="799" t="s">
        <v>8</v>
      </c>
      <c r="D267" s="799"/>
      <c r="E267" s="280" t="s">
        <v>9</v>
      </c>
      <c r="F267" s="242" t="s">
        <v>1</v>
      </c>
      <c r="G267" s="243"/>
      <c r="H267" s="294"/>
      <c r="I267" s="284"/>
      <c r="J267" s="285" t="s">
        <v>4071</v>
      </c>
      <c r="K267" s="167"/>
      <c r="L267" s="167"/>
      <c r="M267" s="167"/>
    </row>
    <row r="268" spans="1:13" ht="30">
      <c r="A268" s="254" t="s">
        <v>4299</v>
      </c>
      <c r="B268" s="258">
        <v>32</v>
      </c>
      <c r="C268" s="244" t="s">
        <v>4083</v>
      </c>
      <c r="D268" s="244">
        <v>73688</v>
      </c>
      <c r="E268" s="268" t="s">
        <v>3321</v>
      </c>
      <c r="F268" s="246" t="s">
        <v>86</v>
      </c>
      <c r="G268" s="247"/>
      <c r="H268" s="295"/>
      <c r="I268" s="286"/>
      <c r="J268" s="287">
        <v>8.4751600000000007</v>
      </c>
      <c r="K268" s="167"/>
      <c r="L268" s="167"/>
      <c r="M268" s="167"/>
    </row>
    <row r="269" spans="1:13">
      <c r="A269" s="269"/>
      <c r="B269" s="263" t="s">
        <v>0</v>
      </c>
      <c r="C269" s="248" t="s">
        <v>5</v>
      </c>
      <c r="D269" s="248" t="s">
        <v>6</v>
      </c>
      <c r="E269" s="281" t="s">
        <v>4050</v>
      </c>
      <c r="F269" s="248" t="s">
        <v>0</v>
      </c>
      <c r="G269" s="249" t="s">
        <v>1</v>
      </c>
      <c r="H269" s="296" t="s">
        <v>2</v>
      </c>
      <c r="I269" s="288" t="s">
        <v>3</v>
      </c>
      <c r="J269" s="289" t="s">
        <v>4</v>
      </c>
      <c r="K269" s="167"/>
      <c r="L269" s="167"/>
      <c r="M269" s="167"/>
    </row>
    <row r="270" spans="1:13">
      <c r="A270" s="270"/>
      <c r="B270" s="244" t="s">
        <v>4184</v>
      </c>
      <c r="C270" s="266" t="s">
        <v>4083</v>
      </c>
      <c r="D270" s="267">
        <v>88247</v>
      </c>
      <c r="E270" s="268" t="s">
        <v>4114</v>
      </c>
      <c r="F270" s="266" t="s">
        <v>20</v>
      </c>
      <c r="G270" s="267" t="s">
        <v>19</v>
      </c>
      <c r="H270" s="297">
        <v>0.155</v>
      </c>
      <c r="I270" s="275">
        <v>6.08</v>
      </c>
      <c r="J270" s="275">
        <v>0.94</v>
      </c>
      <c r="K270" s="167"/>
      <c r="L270" s="167"/>
      <c r="M270" s="167"/>
    </row>
    <row r="271" spans="1:13">
      <c r="A271" s="270"/>
      <c r="B271" s="244" t="s">
        <v>4184</v>
      </c>
      <c r="C271" s="266" t="s">
        <v>4083</v>
      </c>
      <c r="D271" s="267">
        <v>88264</v>
      </c>
      <c r="E271" s="268" t="s">
        <v>4115</v>
      </c>
      <c r="F271" s="266" t="s">
        <v>20</v>
      </c>
      <c r="G271" s="267" t="s">
        <v>19</v>
      </c>
      <c r="H271" s="297">
        <v>0.155</v>
      </c>
      <c r="I271" s="275">
        <v>7.76</v>
      </c>
      <c r="J271" s="275">
        <v>1.2</v>
      </c>
      <c r="K271" s="167"/>
      <c r="L271" s="167"/>
      <c r="M271" s="167"/>
    </row>
    <row r="272" spans="1:13">
      <c r="A272" s="270"/>
      <c r="B272" s="244" t="s">
        <v>4185</v>
      </c>
      <c r="C272" s="266" t="s">
        <v>4083</v>
      </c>
      <c r="D272" s="266">
        <v>11918</v>
      </c>
      <c r="E272" s="268" t="s">
        <v>2693</v>
      </c>
      <c r="F272" s="266" t="s">
        <v>53</v>
      </c>
      <c r="G272" s="267" t="s">
        <v>86</v>
      </c>
      <c r="H272" s="297">
        <v>1</v>
      </c>
      <c r="I272" s="275">
        <v>6.19</v>
      </c>
      <c r="J272" s="275">
        <v>6.19</v>
      </c>
      <c r="K272" s="167"/>
      <c r="L272" s="167"/>
      <c r="M272" s="167"/>
    </row>
    <row r="273" spans="1:13">
      <c r="A273" s="271"/>
      <c r="B273" s="272"/>
      <c r="C273" s="273"/>
      <c r="D273" s="273"/>
      <c r="E273" s="282"/>
      <c r="F273" s="273"/>
      <c r="G273" s="274"/>
      <c r="H273" s="298"/>
      <c r="I273" s="290"/>
      <c r="J273" s="291"/>
      <c r="K273" s="167"/>
      <c r="L273" s="167"/>
      <c r="M273" s="167"/>
    </row>
    <row r="274" spans="1:13" ht="25.5">
      <c r="A274" s="799" t="s">
        <v>7</v>
      </c>
      <c r="B274" s="799"/>
      <c r="C274" s="799" t="s">
        <v>8</v>
      </c>
      <c r="D274" s="799"/>
      <c r="E274" s="280" t="s">
        <v>9</v>
      </c>
      <c r="F274" s="242" t="s">
        <v>1</v>
      </c>
      <c r="G274" s="243"/>
      <c r="H274" s="294"/>
      <c r="I274" s="284"/>
      <c r="J274" s="285" t="s">
        <v>4071</v>
      </c>
      <c r="K274" s="167"/>
      <c r="L274" s="167"/>
      <c r="M274" s="167"/>
    </row>
    <row r="275" spans="1:13" ht="30">
      <c r="A275" s="254" t="s">
        <v>4299</v>
      </c>
      <c r="B275" s="258">
        <v>33</v>
      </c>
      <c r="C275" s="244" t="s">
        <v>4083</v>
      </c>
      <c r="D275" s="244" t="s">
        <v>4162</v>
      </c>
      <c r="E275" s="268" t="s">
        <v>3322</v>
      </c>
      <c r="F275" s="246" t="s">
        <v>86</v>
      </c>
      <c r="G275" s="247"/>
      <c r="H275" s="295"/>
      <c r="I275" s="286"/>
      <c r="J275" s="287">
        <v>6.6906660000000002</v>
      </c>
      <c r="K275" s="167"/>
      <c r="L275" s="167"/>
      <c r="M275" s="167"/>
    </row>
    <row r="276" spans="1:13">
      <c r="A276" s="269"/>
      <c r="B276" s="263" t="s">
        <v>0</v>
      </c>
      <c r="C276" s="248" t="s">
        <v>5</v>
      </c>
      <c r="D276" s="248" t="s">
        <v>6</v>
      </c>
      <c r="E276" s="281" t="s">
        <v>4050</v>
      </c>
      <c r="F276" s="248" t="s">
        <v>0</v>
      </c>
      <c r="G276" s="249" t="s">
        <v>1</v>
      </c>
      <c r="H276" s="296" t="s">
        <v>2</v>
      </c>
      <c r="I276" s="288" t="s">
        <v>3</v>
      </c>
      <c r="J276" s="289" t="s">
        <v>4</v>
      </c>
      <c r="K276" s="167"/>
      <c r="L276" s="167"/>
      <c r="M276" s="167"/>
    </row>
    <row r="277" spans="1:13">
      <c r="A277" s="270"/>
      <c r="B277" s="244" t="s">
        <v>4184</v>
      </c>
      <c r="C277" s="266" t="s">
        <v>4083</v>
      </c>
      <c r="D277" s="267">
        <v>88247</v>
      </c>
      <c r="E277" s="268" t="s">
        <v>4114</v>
      </c>
      <c r="F277" s="266" t="s">
        <v>20</v>
      </c>
      <c r="G277" s="267" t="s">
        <v>19</v>
      </c>
      <c r="H277" s="297">
        <v>0.08</v>
      </c>
      <c r="I277" s="275">
        <v>6.08</v>
      </c>
      <c r="J277" s="275">
        <v>0.49</v>
      </c>
      <c r="K277" s="167"/>
      <c r="L277" s="167"/>
      <c r="M277" s="167"/>
    </row>
    <row r="278" spans="1:13">
      <c r="A278" s="270"/>
      <c r="B278" s="244" t="s">
        <v>4184</v>
      </c>
      <c r="C278" s="266" t="s">
        <v>4083</v>
      </c>
      <c r="D278" s="267">
        <v>88264</v>
      </c>
      <c r="E278" s="268" t="s">
        <v>4115</v>
      </c>
      <c r="F278" s="266" t="s">
        <v>20</v>
      </c>
      <c r="G278" s="267" t="s">
        <v>19</v>
      </c>
      <c r="H278" s="297">
        <v>0.08</v>
      </c>
      <c r="I278" s="275">
        <v>7.76</v>
      </c>
      <c r="J278" s="275">
        <v>0.62</v>
      </c>
      <c r="K278" s="167"/>
      <c r="L278" s="167"/>
      <c r="M278" s="167"/>
    </row>
    <row r="279" spans="1:13">
      <c r="A279" s="270"/>
      <c r="B279" s="244" t="s">
        <v>4185</v>
      </c>
      <c r="C279" s="266" t="s">
        <v>4083</v>
      </c>
      <c r="D279" s="266">
        <v>11921</v>
      </c>
      <c r="E279" s="268" t="s">
        <v>2694</v>
      </c>
      <c r="F279" s="266" t="s">
        <v>53</v>
      </c>
      <c r="G279" s="267" t="s">
        <v>86</v>
      </c>
      <c r="H279" s="297">
        <v>1</v>
      </c>
      <c r="I279" s="275">
        <v>5.51</v>
      </c>
      <c r="J279" s="275">
        <v>5.51</v>
      </c>
      <c r="K279" s="167"/>
      <c r="L279" s="167"/>
      <c r="M279" s="167"/>
    </row>
    <row r="280" spans="1:13">
      <c r="A280" s="271"/>
      <c r="B280" s="272"/>
      <c r="C280" s="273"/>
      <c r="D280" s="273"/>
      <c r="E280" s="282"/>
      <c r="F280" s="273"/>
      <c r="G280" s="274"/>
      <c r="H280" s="298"/>
      <c r="I280" s="290"/>
      <c r="J280" s="291"/>
      <c r="K280" s="167"/>
      <c r="L280" s="167"/>
      <c r="M280" s="167"/>
    </row>
    <row r="281" spans="1:13" ht="25.5">
      <c r="A281" s="799" t="s">
        <v>7</v>
      </c>
      <c r="B281" s="799"/>
      <c r="C281" s="799" t="s">
        <v>8</v>
      </c>
      <c r="D281" s="799"/>
      <c r="E281" s="280" t="s">
        <v>9</v>
      </c>
      <c r="F281" s="242" t="s">
        <v>1</v>
      </c>
      <c r="G281" s="243"/>
      <c r="H281" s="294"/>
      <c r="I281" s="284"/>
      <c r="J281" s="285" t="s">
        <v>4071</v>
      </c>
      <c r="K281" s="167"/>
      <c r="L281" s="167"/>
      <c r="M281" s="167"/>
    </row>
    <row r="282" spans="1:13" ht="30">
      <c r="A282" s="254" t="s">
        <v>4299</v>
      </c>
      <c r="B282" s="258">
        <v>34</v>
      </c>
      <c r="C282" s="244" t="s">
        <v>4083</v>
      </c>
      <c r="D282" s="244" t="s">
        <v>4163</v>
      </c>
      <c r="E282" s="268" t="s">
        <v>3323</v>
      </c>
      <c r="F282" s="246" t="s">
        <v>86</v>
      </c>
      <c r="G282" s="247"/>
      <c r="H282" s="295"/>
      <c r="I282" s="286"/>
      <c r="J282" s="287">
        <v>11.095354</v>
      </c>
      <c r="K282" s="167"/>
      <c r="L282" s="167"/>
      <c r="M282" s="167"/>
    </row>
    <row r="283" spans="1:13">
      <c r="A283" s="269"/>
      <c r="B283" s="263" t="s">
        <v>0</v>
      </c>
      <c r="C283" s="248" t="s">
        <v>5</v>
      </c>
      <c r="D283" s="248" t="s">
        <v>6</v>
      </c>
      <c r="E283" s="281" t="s">
        <v>4050</v>
      </c>
      <c r="F283" s="248" t="s">
        <v>0</v>
      </c>
      <c r="G283" s="249" t="s">
        <v>1</v>
      </c>
      <c r="H283" s="296" t="s">
        <v>2</v>
      </c>
      <c r="I283" s="288" t="s">
        <v>3</v>
      </c>
      <c r="J283" s="289" t="s">
        <v>4</v>
      </c>
      <c r="K283" s="167"/>
      <c r="L283" s="167"/>
      <c r="M283" s="167"/>
    </row>
    <row r="284" spans="1:13">
      <c r="A284" s="270"/>
      <c r="B284" s="244" t="s">
        <v>4184</v>
      </c>
      <c r="C284" s="266" t="s">
        <v>4083</v>
      </c>
      <c r="D284" s="267">
        <v>88247</v>
      </c>
      <c r="E284" s="268" t="s">
        <v>4114</v>
      </c>
      <c r="F284" s="266" t="s">
        <v>20</v>
      </c>
      <c r="G284" s="267" t="s">
        <v>19</v>
      </c>
      <c r="H284" s="297">
        <v>0.1</v>
      </c>
      <c r="I284" s="275">
        <v>6.08</v>
      </c>
      <c r="J284" s="275">
        <v>0.61</v>
      </c>
      <c r="K284" s="167"/>
      <c r="L284" s="167"/>
      <c r="M284" s="167"/>
    </row>
    <row r="285" spans="1:13">
      <c r="A285" s="270"/>
      <c r="B285" s="244" t="s">
        <v>4184</v>
      </c>
      <c r="C285" s="266" t="s">
        <v>4083</v>
      </c>
      <c r="D285" s="267">
        <v>88264</v>
      </c>
      <c r="E285" s="268" t="s">
        <v>4115</v>
      </c>
      <c r="F285" s="266" t="s">
        <v>20</v>
      </c>
      <c r="G285" s="267" t="s">
        <v>19</v>
      </c>
      <c r="H285" s="297">
        <v>0.1</v>
      </c>
      <c r="I285" s="275">
        <v>7.76</v>
      </c>
      <c r="J285" s="275">
        <v>0.78</v>
      </c>
      <c r="K285" s="167"/>
      <c r="L285" s="167"/>
      <c r="M285" s="167"/>
    </row>
    <row r="286" spans="1:13">
      <c r="A286" s="270"/>
      <c r="B286" s="244" t="s">
        <v>4185</v>
      </c>
      <c r="C286" s="266" t="s">
        <v>4083</v>
      </c>
      <c r="D286" s="266">
        <v>11922</v>
      </c>
      <c r="E286" s="268" t="s">
        <v>2695</v>
      </c>
      <c r="F286" s="266" t="s">
        <v>53</v>
      </c>
      <c r="G286" s="267" t="s">
        <v>86</v>
      </c>
      <c r="H286" s="297">
        <v>1</v>
      </c>
      <c r="I286" s="275">
        <v>9.61</v>
      </c>
      <c r="J286" s="275">
        <v>9.61</v>
      </c>
      <c r="K286" s="167"/>
      <c r="L286" s="167"/>
      <c r="M286" s="167"/>
    </row>
    <row r="287" spans="1:13">
      <c r="A287" s="271"/>
      <c r="B287" s="272"/>
      <c r="C287" s="273"/>
      <c r="D287" s="273"/>
      <c r="E287" s="282"/>
      <c r="F287" s="273"/>
      <c r="G287" s="274"/>
      <c r="H287" s="298"/>
      <c r="I287" s="290"/>
      <c r="J287" s="291"/>
      <c r="K287" s="167"/>
      <c r="L287" s="167"/>
      <c r="M287" s="167"/>
    </row>
    <row r="288" spans="1:13" ht="25.5">
      <c r="A288" s="799" t="s">
        <v>7</v>
      </c>
      <c r="B288" s="799"/>
      <c r="C288" s="799" t="s">
        <v>8</v>
      </c>
      <c r="D288" s="799"/>
      <c r="E288" s="280" t="s">
        <v>9</v>
      </c>
      <c r="F288" s="242" t="s">
        <v>1</v>
      </c>
      <c r="G288" s="243"/>
      <c r="H288" s="294"/>
      <c r="I288" s="284"/>
      <c r="J288" s="285" t="s">
        <v>4071</v>
      </c>
      <c r="K288" s="167"/>
      <c r="L288" s="167"/>
      <c r="M288" s="167"/>
    </row>
    <row r="289" spans="1:13" ht="30">
      <c r="A289" s="254" t="s">
        <v>4299</v>
      </c>
      <c r="B289" s="258">
        <v>35</v>
      </c>
      <c r="C289" s="244" t="s">
        <v>4083</v>
      </c>
      <c r="D289" s="244" t="s">
        <v>4164</v>
      </c>
      <c r="E289" s="268" t="s">
        <v>3324</v>
      </c>
      <c r="F289" s="246" t="s">
        <v>86</v>
      </c>
      <c r="G289" s="247"/>
      <c r="H289" s="295"/>
      <c r="I289" s="286"/>
      <c r="J289" s="287">
        <v>13.590999</v>
      </c>
      <c r="K289" s="167"/>
      <c r="L289" s="167"/>
      <c r="M289" s="167"/>
    </row>
    <row r="290" spans="1:13">
      <c r="A290" s="269"/>
      <c r="B290" s="263" t="s">
        <v>0</v>
      </c>
      <c r="C290" s="248" t="s">
        <v>5</v>
      </c>
      <c r="D290" s="248" t="s">
        <v>6</v>
      </c>
      <c r="E290" s="281" t="s">
        <v>4050</v>
      </c>
      <c r="F290" s="248" t="s">
        <v>0</v>
      </c>
      <c r="G290" s="249" t="s">
        <v>1</v>
      </c>
      <c r="H290" s="296" t="s">
        <v>2</v>
      </c>
      <c r="I290" s="288" t="s">
        <v>3</v>
      </c>
      <c r="J290" s="289" t="s">
        <v>4</v>
      </c>
      <c r="K290" s="167"/>
      <c r="L290" s="167"/>
      <c r="M290" s="167"/>
    </row>
    <row r="291" spans="1:13">
      <c r="A291" s="270"/>
      <c r="B291" s="244" t="s">
        <v>4184</v>
      </c>
      <c r="C291" s="266" t="s">
        <v>4083</v>
      </c>
      <c r="D291" s="267">
        <v>88247</v>
      </c>
      <c r="E291" s="268" t="s">
        <v>4114</v>
      </c>
      <c r="F291" s="266" t="s">
        <v>20</v>
      </c>
      <c r="G291" s="267" t="s">
        <v>19</v>
      </c>
      <c r="H291" s="297">
        <v>0.12</v>
      </c>
      <c r="I291" s="275">
        <v>6.08</v>
      </c>
      <c r="J291" s="275">
        <v>0.73</v>
      </c>
      <c r="K291" s="167"/>
      <c r="L291" s="167"/>
      <c r="M291" s="167"/>
    </row>
    <row r="292" spans="1:13">
      <c r="A292" s="270"/>
      <c r="B292" s="244" t="s">
        <v>4184</v>
      </c>
      <c r="C292" s="266" t="s">
        <v>4083</v>
      </c>
      <c r="D292" s="267">
        <v>88264</v>
      </c>
      <c r="E292" s="268" t="s">
        <v>4115</v>
      </c>
      <c r="F292" s="266" t="s">
        <v>20</v>
      </c>
      <c r="G292" s="267" t="s">
        <v>19</v>
      </c>
      <c r="H292" s="297">
        <v>0.12</v>
      </c>
      <c r="I292" s="275">
        <v>7.76</v>
      </c>
      <c r="J292" s="275">
        <v>0.93</v>
      </c>
      <c r="K292" s="167"/>
      <c r="L292" s="167"/>
      <c r="M292" s="167"/>
    </row>
    <row r="293" spans="1:13">
      <c r="A293" s="270"/>
      <c r="B293" s="244" t="s">
        <v>4185</v>
      </c>
      <c r="C293" s="266" t="s">
        <v>4083</v>
      </c>
      <c r="D293" s="266">
        <v>11923</v>
      </c>
      <c r="E293" s="268" t="s">
        <v>2696</v>
      </c>
      <c r="F293" s="266" t="s">
        <v>53</v>
      </c>
      <c r="G293" s="267" t="s">
        <v>86</v>
      </c>
      <c r="H293" s="297">
        <v>1</v>
      </c>
      <c r="I293" s="275">
        <v>11.82</v>
      </c>
      <c r="J293" s="275">
        <v>11.82</v>
      </c>
      <c r="K293" s="167"/>
      <c r="L293" s="167"/>
      <c r="M293" s="167"/>
    </row>
    <row r="294" spans="1:13">
      <c r="A294" s="271"/>
      <c r="B294" s="272"/>
      <c r="C294" s="273"/>
      <c r="D294" s="273"/>
      <c r="E294" s="282"/>
      <c r="F294" s="273"/>
      <c r="G294" s="274"/>
      <c r="H294" s="298"/>
      <c r="I294" s="290"/>
      <c r="J294" s="291"/>
      <c r="K294" s="167"/>
      <c r="L294" s="167"/>
      <c r="M294" s="167"/>
    </row>
    <row r="295" spans="1:13" ht="25.5">
      <c r="A295" s="799" t="s">
        <v>7</v>
      </c>
      <c r="B295" s="799"/>
      <c r="C295" s="799" t="s">
        <v>8</v>
      </c>
      <c r="D295" s="799"/>
      <c r="E295" s="280" t="s">
        <v>9</v>
      </c>
      <c r="F295" s="242" t="s">
        <v>1</v>
      </c>
      <c r="G295" s="243"/>
      <c r="H295" s="294"/>
      <c r="I295" s="284"/>
      <c r="J295" s="285" t="s">
        <v>4071</v>
      </c>
      <c r="K295" s="167"/>
      <c r="L295" s="167"/>
      <c r="M295" s="167"/>
    </row>
    <row r="296" spans="1:13">
      <c r="A296" s="254" t="s">
        <v>4299</v>
      </c>
      <c r="B296" s="258">
        <v>36</v>
      </c>
      <c r="C296" s="244" t="s">
        <v>4205</v>
      </c>
      <c r="D296" s="244">
        <v>690925</v>
      </c>
      <c r="E296" s="276" t="s">
        <v>4273</v>
      </c>
      <c r="F296" s="246" t="s">
        <v>4052</v>
      </c>
      <c r="G296" s="247"/>
      <c r="H296" s="295"/>
      <c r="I296" s="286"/>
      <c r="J296" s="287">
        <v>12.561665</v>
      </c>
      <c r="K296" s="167"/>
      <c r="L296" s="167"/>
      <c r="M296" s="167"/>
    </row>
    <row r="297" spans="1:13">
      <c r="A297" s="269"/>
      <c r="B297" s="263" t="s">
        <v>0</v>
      </c>
      <c r="C297" s="248" t="s">
        <v>5</v>
      </c>
      <c r="D297" s="248" t="s">
        <v>6</v>
      </c>
      <c r="E297" s="281" t="s">
        <v>4050</v>
      </c>
      <c r="F297" s="248" t="s">
        <v>0</v>
      </c>
      <c r="G297" s="249" t="s">
        <v>1</v>
      </c>
      <c r="H297" s="296" t="s">
        <v>2</v>
      </c>
      <c r="I297" s="288" t="s">
        <v>3</v>
      </c>
      <c r="J297" s="289" t="s">
        <v>4</v>
      </c>
      <c r="K297" s="167"/>
      <c r="L297" s="167"/>
      <c r="M297" s="167"/>
    </row>
    <row r="298" spans="1:13">
      <c r="A298" s="270"/>
      <c r="B298" s="244" t="s">
        <v>4184</v>
      </c>
      <c r="C298" s="266" t="s">
        <v>4083</v>
      </c>
      <c r="D298" s="267">
        <v>88247</v>
      </c>
      <c r="E298" s="268" t="s">
        <v>4114</v>
      </c>
      <c r="F298" s="266" t="s">
        <v>20</v>
      </c>
      <c r="G298" s="267" t="s">
        <v>19</v>
      </c>
      <c r="H298" s="297">
        <v>0.2</v>
      </c>
      <c r="I298" s="275">
        <v>6.08</v>
      </c>
      <c r="J298" s="275">
        <v>1.22</v>
      </c>
      <c r="K298" s="167"/>
      <c r="L298" s="167"/>
      <c r="M298" s="167"/>
    </row>
    <row r="299" spans="1:13">
      <c r="A299" s="270"/>
      <c r="B299" s="244" t="s">
        <v>4184</v>
      </c>
      <c r="C299" s="266" t="s">
        <v>4083</v>
      </c>
      <c r="D299" s="267">
        <v>88264</v>
      </c>
      <c r="E299" s="268" t="s">
        <v>4115</v>
      </c>
      <c r="F299" s="266" t="s">
        <v>20</v>
      </c>
      <c r="G299" s="267" t="s">
        <v>19</v>
      </c>
      <c r="H299" s="297">
        <v>0.2</v>
      </c>
      <c r="I299" s="275">
        <v>7.76</v>
      </c>
      <c r="J299" s="275">
        <v>1.55</v>
      </c>
      <c r="K299" s="167"/>
      <c r="L299" s="167"/>
      <c r="M299" s="167"/>
    </row>
    <row r="300" spans="1:13">
      <c r="A300" s="270"/>
      <c r="B300" s="244" t="s">
        <v>4185</v>
      </c>
      <c r="C300" s="266" t="s">
        <v>4073</v>
      </c>
      <c r="D300" s="266" t="s">
        <v>4274</v>
      </c>
      <c r="E300" s="268" t="s">
        <v>4273</v>
      </c>
      <c r="F300" s="266" t="s">
        <v>53</v>
      </c>
      <c r="G300" s="267" t="s">
        <v>4052</v>
      </c>
      <c r="H300" s="297">
        <v>1</v>
      </c>
      <c r="I300" s="275">
        <v>9.61</v>
      </c>
      <c r="J300" s="275">
        <v>9.61</v>
      </c>
      <c r="K300" s="167"/>
      <c r="L300" s="167"/>
      <c r="M300" s="167"/>
    </row>
    <row r="301" spans="1:13">
      <c r="A301" s="271"/>
      <c r="B301" s="272"/>
      <c r="C301" s="273"/>
      <c r="D301" s="273"/>
      <c r="E301" s="282"/>
      <c r="F301" s="273"/>
      <c r="G301" s="274"/>
      <c r="H301" s="298"/>
      <c r="I301" s="290"/>
      <c r="J301" s="291"/>
      <c r="K301" s="167"/>
      <c r="L301" s="167"/>
      <c r="M301" s="167"/>
    </row>
    <row r="302" spans="1:13" ht="25.5">
      <c r="A302" s="799" t="s">
        <v>7</v>
      </c>
      <c r="B302" s="799"/>
      <c r="C302" s="799" t="s">
        <v>8</v>
      </c>
      <c r="D302" s="799"/>
      <c r="E302" s="280" t="s">
        <v>9</v>
      </c>
      <c r="F302" s="242" t="s">
        <v>1</v>
      </c>
      <c r="G302" s="243"/>
      <c r="H302" s="294"/>
      <c r="I302" s="284"/>
      <c r="J302" s="285" t="s">
        <v>4071</v>
      </c>
      <c r="K302" s="167"/>
      <c r="L302" s="167"/>
      <c r="M302" s="167"/>
    </row>
    <row r="303" spans="1:13">
      <c r="A303" s="254" t="s">
        <v>4299</v>
      </c>
      <c r="B303" s="258">
        <v>37</v>
      </c>
      <c r="C303" s="244" t="s">
        <v>4205</v>
      </c>
      <c r="D303" s="244" t="s">
        <v>4275</v>
      </c>
      <c r="E303" s="276" t="s">
        <v>4276</v>
      </c>
      <c r="F303" s="246" t="s">
        <v>4052</v>
      </c>
      <c r="G303" s="247"/>
      <c r="H303" s="295"/>
      <c r="I303" s="286"/>
      <c r="J303" s="287">
        <v>255.585703</v>
      </c>
      <c r="K303" s="167"/>
      <c r="L303" s="167"/>
      <c r="M303" s="167"/>
    </row>
    <row r="304" spans="1:13">
      <c r="A304" s="269"/>
      <c r="B304" s="263" t="s">
        <v>0</v>
      </c>
      <c r="C304" s="248" t="s">
        <v>5</v>
      </c>
      <c r="D304" s="248" t="s">
        <v>6</v>
      </c>
      <c r="E304" s="281" t="s">
        <v>4050</v>
      </c>
      <c r="F304" s="248" t="s">
        <v>0</v>
      </c>
      <c r="G304" s="249" t="s">
        <v>1</v>
      </c>
      <c r="H304" s="296" t="s">
        <v>2</v>
      </c>
      <c r="I304" s="288" t="s">
        <v>3</v>
      </c>
      <c r="J304" s="289" t="s">
        <v>4</v>
      </c>
      <c r="K304" s="167"/>
      <c r="L304" s="167"/>
      <c r="M304" s="167"/>
    </row>
    <row r="305" spans="1:13">
      <c r="A305" s="270"/>
      <c r="B305" s="244" t="s">
        <v>4184</v>
      </c>
      <c r="C305" s="266" t="s">
        <v>4083</v>
      </c>
      <c r="D305" s="267">
        <v>88247</v>
      </c>
      <c r="E305" s="268" t="s">
        <v>4114</v>
      </c>
      <c r="F305" s="266" t="s">
        <v>20</v>
      </c>
      <c r="G305" s="267" t="s">
        <v>19</v>
      </c>
      <c r="H305" s="297">
        <v>0.8</v>
      </c>
      <c r="I305" s="275">
        <v>6.08</v>
      </c>
      <c r="J305" s="275">
        <v>4.8600000000000003</v>
      </c>
      <c r="K305" s="167"/>
      <c r="L305" s="167"/>
      <c r="M305" s="167"/>
    </row>
    <row r="306" spans="1:13">
      <c r="A306" s="270"/>
      <c r="B306" s="244" t="s">
        <v>4184</v>
      </c>
      <c r="C306" s="266" t="s">
        <v>4083</v>
      </c>
      <c r="D306" s="267">
        <v>88264</v>
      </c>
      <c r="E306" s="268" t="s">
        <v>4115</v>
      </c>
      <c r="F306" s="266" t="s">
        <v>20</v>
      </c>
      <c r="G306" s="267" t="s">
        <v>19</v>
      </c>
      <c r="H306" s="297">
        <v>0.8</v>
      </c>
      <c r="I306" s="275">
        <v>7.76</v>
      </c>
      <c r="J306" s="275">
        <v>6.21</v>
      </c>
      <c r="K306" s="167"/>
      <c r="L306" s="167"/>
      <c r="M306" s="167"/>
    </row>
    <row r="307" spans="1:13">
      <c r="A307" s="270"/>
      <c r="B307" s="244" t="s">
        <v>4185</v>
      </c>
      <c r="C307" s="266" t="s">
        <v>4073</v>
      </c>
      <c r="D307" s="266" t="s">
        <v>4277</v>
      </c>
      <c r="E307" s="268" t="s">
        <v>4276</v>
      </c>
      <c r="F307" s="266" t="s">
        <v>53</v>
      </c>
      <c r="G307" s="267" t="s">
        <v>4052</v>
      </c>
      <c r="H307" s="297">
        <v>1</v>
      </c>
      <c r="I307" s="275">
        <v>243.76</v>
      </c>
      <c r="J307" s="275">
        <v>243.76</v>
      </c>
      <c r="K307" s="167"/>
      <c r="L307" s="167"/>
      <c r="M307" s="167"/>
    </row>
    <row r="308" spans="1:13">
      <c r="A308" s="271"/>
      <c r="B308" s="272"/>
      <c r="C308" s="273"/>
      <c r="D308" s="273"/>
      <c r="E308" s="282"/>
      <c r="F308" s="273"/>
      <c r="G308" s="274"/>
      <c r="H308" s="298"/>
      <c r="I308" s="290"/>
      <c r="J308" s="291"/>
      <c r="K308" s="167"/>
      <c r="L308" s="167"/>
      <c r="M308" s="167"/>
    </row>
    <row r="309" spans="1:13" ht="25.5">
      <c r="A309" s="799" t="s">
        <v>7</v>
      </c>
      <c r="B309" s="799"/>
      <c r="C309" s="799" t="s">
        <v>8</v>
      </c>
      <c r="D309" s="799"/>
      <c r="E309" s="280" t="s">
        <v>9</v>
      </c>
      <c r="F309" s="242" t="s">
        <v>1</v>
      </c>
      <c r="G309" s="243"/>
      <c r="H309" s="294"/>
      <c r="I309" s="284"/>
      <c r="J309" s="285" t="s">
        <v>4071</v>
      </c>
      <c r="K309" s="167"/>
      <c r="L309" s="167"/>
      <c r="M309" s="167"/>
    </row>
    <row r="310" spans="1:13">
      <c r="A310" s="254" t="s">
        <v>4299</v>
      </c>
      <c r="B310" s="258">
        <v>38</v>
      </c>
      <c r="C310" s="244" t="s">
        <v>4205</v>
      </c>
      <c r="D310" s="244" t="s">
        <v>4278</v>
      </c>
      <c r="E310" s="276" t="s">
        <v>4279</v>
      </c>
      <c r="F310" s="246" t="s">
        <v>4052</v>
      </c>
      <c r="G310" s="247"/>
      <c r="H310" s="295"/>
      <c r="I310" s="286"/>
      <c r="J310" s="287">
        <v>49.33</v>
      </c>
      <c r="K310" s="167"/>
      <c r="L310" s="167"/>
      <c r="M310" s="167"/>
    </row>
    <row r="311" spans="1:13">
      <c r="A311" s="269"/>
      <c r="B311" s="263" t="s">
        <v>0</v>
      </c>
      <c r="C311" s="248" t="s">
        <v>5</v>
      </c>
      <c r="D311" s="248" t="s">
        <v>6</v>
      </c>
      <c r="E311" s="281" t="s">
        <v>4050</v>
      </c>
      <c r="F311" s="248" t="s">
        <v>0</v>
      </c>
      <c r="G311" s="249" t="s">
        <v>1</v>
      </c>
      <c r="H311" s="296" t="s">
        <v>2</v>
      </c>
      <c r="I311" s="288" t="s">
        <v>3</v>
      </c>
      <c r="J311" s="289" t="s">
        <v>4</v>
      </c>
      <c r="K311" s="167"/>
      <c r="L311" s="167"/>
      <c r="M311" s="167"/>
    </row>
    <row r="312" spans="1:13">
      <c r="A312" s="270"/>
      <c r="B312" s="244" t="s">
        <v>4184</v>
      </c>
      <c r="C312" s="266" t="s">
        <v>4083</v>
      </c>
      <c r="D312" s="267">
        <v>88247</v>
      </c>
      <c r="E312" s="268" t="s">
        <v>4114</v>
      </c>
      <c r="F312" s="266" t="s">
        <v>20</v>
      </c>
      <c r="G312" s="267" t="s">
        <v>19</v>
      </c>
      <c r="H312" s="297">
        <v>0.1</v>
      </c>
      <c r="I312" s="275">
        <v>6.08</v>
      </c>
      <c r="J312" s="275">
        <v>0.61</v>
      </c>
      <c r="K312" s="167"/>
      <c r="L312" s="167"/>
      <c r="M312" s="167"/>
    </row>
    <row r="313" spans="1:13">
      <c r="A313" s="270"/>
      <c r="B313" s="244" t="s">
        <v>4185</v>
      </c>
      <c r="C313" s="266" t="s">
        <v>4073</v>
      </c>
      <c r="D313" s="266" t="s">
        <v>4280</v>
      </c>
      <c r="E313" s="268" t="s">
        <v>4279</v>
      </c>
      <c r="F313" s="266" t="s">
        <v>53</v>
      </c>
      <c r="G313" s="267" t="s">
        <v>4052</v>
      </c>
      <c r="H313" s="297">
        <v>1</v>
      </c>
      <c r="I313" s="275">
        <v>49.33</v>
      </c>
      <c r="J313" s="275">
        <v>49.33</v>
      </c>
      <c r="K313" s="167"/>
      <c r="L313" s="167"/>
      <c r="M313" s="167"/>
    </row>
    <row r="314" spans="1:13">
      <c r="A314" s="271"/>
      <c r="B314" s="272"/>
      <c r="C314" s="273"/>
      <c r="D314" s="273"/>
      <c r="E314" s="282"/>
      <c r="F314" s="273"/>
      <c r="G314" s="274"/>
      <c r="H314" s="298"/>
      <c r="I314" s="290"/>
      <c r="J314" s="291"/>
      <c r="K314" s="167"/>
      <c r="L314" s="167"/>
      <c r="M314" s="167"/>
    </row>
    <row r="315" spans="1:13" ht="25.5">
      <c r="A315" s="799" t="s">
        <v>7</v>
      </c>
      <c r="B315" s="799"/>
      <c r="C315" s="799" t="s">
        <v>8</v>
      </c>
      <c r="D315" s="799"/>
      <c r="E315" s="280" t="s">
        <v>9</v>
      </c>
      <c r="F315" s="242" t="s">
        <v>1</v>
      </c>
      <c r="G315" s="243"/>
      <c r="H315" s="294"/>
      <c r="I315" s="284"/>
      <c r="J315" s="285" t="s">
        <v>4071</v>
      </c>
      <c r="K315" s="167"/>
      <c r="L315" s="167"/>
      <c r="M315" s="167"/>
    </row>
    <row r="316" spans="1:13">
      <c r="A316" s="254" t="s">
        <v>4299</v>
      </c>
      <c r="B316" s="258">
        <v>39</v>
      </c>
      <c r="C316" s="244" t="s">
        <v>4205</v>
      </c>
      <c r="D316" s="244" t="s">
        <v>4281</v>
      </c>
      <c r="E316" s="276" t="s">
        <v>4282</v>
      </c>
      <c r="F316" s="246" t="s">
        <v>4052</v>
      </c>
      <c r="G316" s="247"/>
      <c r="H316" s="295"/>
      <c r="I316" s="286"/>
      <c r="J316" s="287">
        <v>12.5</v>
      </c>
      <c r="K316" s="167"/>
      <c r="L316" s="167"/>
      <c r="M316" s="167"/>
    </row>
    <row r="317" spans="1:13">
      <c r="A317" s="269"/>
      <c r="B317" s="263" t="s">
        <v>0</v>
      </c>
      <c r="C317" s="248" t="s">
        <v>5</v>
      </c>
      <c r="D317" s="248" t="s">
        <v>6</v>
      </c>
      <c r="E317" s="281" t="s">
        <v>4050</v>
      </c>
      <c r="F317" s="248" t="s">
        <v>0</v>
      </c>
      <c r="G317" s="249" t="s">
        <v>1</v>
      </c>
      <c r="H317" s="296" t="s">
        <v>2</v>
      </c>
      <c r="I317" s="288" t="s">
        <v>3</v>
      </c>
      <c r="J317" s="289" t="s">
        <v>4</v>
      </c>
      <c r="K317" s="167"/>
      <c r="L317" s="167"/>
      <c r="M317" s="167"/>
    </row>
    <row r="318" spans="1:13">
      <c r="A318" s="270"/>
      <c r="B318" s="244" t="s">
        <v>4184</v>
      </c>
      <c r="C318" s="266" t="s">
        <v>4083</v>
      </c>
      <c r="D318" s="267">
        <v>88247</v>
      </c>
      <c r="E318" s="268" t="s">
        <v>4114</v>
      </c>
      <c r="F318" s="266" t="s">
        <v>20</v>
      </c>
      <c r="G318" s="267" t="s">
        <v>19</v>
      </c>
      <c r="H318" s="297">
        <v>0.28999999999999998</v>
      </c>
      <c r="I318" s="275">
        <v>6.08</v>
      </c>
      <c r="J318" s="275">
        <v>1.76</v>
      </c>
      <c r="K318" s="167"/>
      <c r="L318" s="167"/>
      <c r="M318" s="167"/>
    </row>
    <row r="319" spans="1:13">
      <c r="A319" s="270"/>
      <c r="B319" s="244" t="s">
        <v>4184</v>
      </c>
      <c r="C319" s="266" t="s">
        <v>4083</v>
      </c>
      <c r="D319" s="267">
        <v>88264</v>
      </c>
      <c r="E319" s="268" t="s">
        <v>4115</v>
      </c>
      <c r="F319" s="266" t="s">
        <v>20</v>
      </c>
      <c r="G319" s="267" t="s">
        <v>19</v>
      </c>
      <c r="H319" s="297">
        <v>0.28999999999999998</v>
      </c>
      <c r="I319" s="275">
        <v>7.76</v>
      </c>
      <c r="J319" s="275">
        <v>2.25</v>
      </c>
      <c r="K319" s="167"/>
      <c r="L319" s="167"/>
      <c r="M319" s="167"/>
    </row>
    <row r="320" spans="1:13">
      <c r="A320" s="270"/>
      <c r="B320" s="244" t="s">
        <v>4185</v>
      </c>
      <c r="C320" s="266" t="s">
        <v>4073</v>
      </c>
      <c r="D320" s="266" t="s">
        <v>4283</v>
      </c>
      <c r="E320" s="268" t="s">
        <v>4282</v>
      </c>
      <c r="F320" s="266" t="s">
        <v>53</v>
      </c>
      <c r="G320" s="267" t="s">
        <v>4052</v>
      </c>
      <c r="H320" s="297">
        <v>1</v>
      </c>
      <c r="I320" s="275">
        <v>12.5</v>
      </c>
      <c r="J320" s="275">
        <v>12.5</v>
      </c>
      <c r="K320" s="167"/>
      <c r="L320" s="167"/>
      <c r="M320" s="167"/>
    </row>
    <row r="321" spans="1:13">
      <c r="A321" s="271"/>
      <c r="B321" s="272"/>
      <c r="C321" s="273"/>
      <c r="D321" s="273"/>
      <c r="E321" s="282"/>
      <c r="F321" s="273"/>
      <c r="G321" s="274"/>
      <c r="H321" s="298"/>
      <c r="I321" s="290"/>
      <c r="J321" s="291"/>
      <c r="K321" s="167"/>
      <c r="L321" s="167"/>
      <c r="M321" s="167"/>
    </row>
    <row r="322" spans="1:13" ht="25.5">
      <c r="A322" s="799" t="s">
        <v>7</v>
      </c>
      <c r="B322" s="799"/>
      <c r="C322" s="799" t="s">
        <v>8</v>
      </c>
      <c r="D322" s="799"/>
      <c r="E322" s="280" t="s">
        <v>9</v>
      </c>
      <c r="F322" s="242" t="s">
        <v>1</v>
      </c>
      <c r="G322" s="243"/>
      <c r="H322" s="294"/>
      <c r="I322" s="284"/>
      <c r="J322" s="285" t="s">
        <v>4071</v>
      </c>
      <c r="K322" s="167"/>
      <c r="L322" s="167"/>
      <c r="M322" s="167"/>
    </row>
    <row r="323" spans="1:13">
      <c r="A323" s="254" t="s">
        <v>4299</v>
      </c>
      <c r="B323" s="258">
        <v>40</v>
      </c>
      <c r="C323" s="244" t="s">
        <v>4205</v>
      </c>
      <c r="D323" s="244" t="s">
        <v>4301</v>
      </c>
      <c r="E323" s="276" t="s">
        <v>4302</v>
      </c>
      <c r="F323" s="246" t="s">
        <v>4052</v>
      </c>
      <c r="G323" s="247"/>
      <c r="H323" s="295"/>
      <c r="I323" s="286"/>
      <c r="J323" s="287">
        <v>2.52</v>
      </c>
      <c r="K323" s="167"/>
      <c r="L323" s="167"/>
      <c r="M323" s="167"/>
    </row>
    <row r="324" spans="1:13">
      <c r="A324" s="269"/>
      <c r="B324" s="263" t="s">
        <v>0</v>
      </c>
      <c r="C324" s="248" t="s">
        <v>5</v>
      </c>
      <c r="D324" s="248" t="s">
        <v>6</v>
      </c>
      <c r="E324" s="281" t="s">
        <v>4050</v>
      </c>
      <c r="F324" s="248" t="s">
        <v>0</v>
      </c>
      <c r="G324" s="249" t="s">
        <v>1</v>
      </c>
      <c r="H324" s="296" t="s">
        <v>2</v>
      </c>
      <c r="I324" s="288" t="s">
        <v>3</v>
      </c>
      <c r="J324" s="289" t="s">
        <v>4</v>
      </c>
      <c r="K324" s="167"/>
      <c r="L324" s="167"/>
      <c r="M324" s="167"/>
    </row>
    <row r="325" spans="1:13">
      <c r="A325" s="270"/>
      <c r="B325" s="244" t="s">
        <v>4184</v>
      </c>
      <c r="C325" s="266" t="s">
        <v>4083</v>
      </c>
      <c r="D325" s="267">
        <v>88247</v>
      </c>
      <c r="E325" s="268" t="s">
        <v>4114</v>
      </c>
      <c r="F325" s="266" t="s">
        <v>20</v>
      </c>
      <c r="G325" s="267" t="s">
        <v>19</v>
      </c>
      <c r="H325" s="297">
        <v>0.5</v>
      </c>
      <c r="I325" s="275">
        <v>6.08</v>
      </c>
      <c r="J325" s="275">
        <v>3.04</v>
      </c>
      <c r="K325" s="167"/>
      <c r="L325" s="167"/>
      <c r="M325" s="167"/>
    </row>
    <row r="326" spans="1:13">
      <c r="A326" s="270"/>
      <c r="B326" s="244" t="s">
        <v>4184</v>
      </c>
      <c r="C326" s="266" t="s">
        <v>4083</v>
      </c>
      <c r="D326" s="267">
        <v>88264</v>
      </c>
      <c r="E326" s="268" t="s">
        <v>4115</v>
      </c>
      <c r="F326" s="266" t="s">
        <v>20</v>
      </c>
      <c r="G326" s="267" t="s">
        <v>19</v>
      </c>
      <c r="H326" s="297">
        <v>0.25</v>
      </c>
      <c r="I326" s="275">
        <v>7.76</v>
      </c>
      <c r="J326" s="275">
        <v>1.94</v>
      </c>
      <c r="K326" s="167"/>
      <c r="L326" s="167"/>
      <c r="M326" s="167"/>
    </row>
    <row r="327" spans="1:13">
      <c r="A327" s="270"/>
      <c r="B327" s="244" t="s">
        <v>4185</v>
      </c>
      <c r="C327" s="266" t="s">
        <v>4073</v>
      </c>
      <c r="D327" s="266" t="s">
        <v>4303</v>
      </c>
      <c r="E327" s="268" t="s">
        <v>4302</v>
      </c>
      <c r="F327" s="266" t="s">
        <v>53</v>
      </c>
      <c r="G327" s="267" t="s">
        <v>4052</v>
      </c>
      <c r="H327" s="297">
        <v>1</v>
      </c>
      <c r="I327" s="275">
        <v>2.52</v>
      </c>
      <c r="J327" s="275">
        <v>2.52</v>
      </c>
      <c r="K327" s="167"/>
      <c r="L327" s="167"/>
      <c r="M327" s="167"/>
    </row>
    <row r="328" spans="1:13">
      <c r="A328" s="271"/>
      <c r="B328" s="272"/>
      <c r="C328" s="273"/>
      <c r="D328" s="273"/>
      <c r="E328" s="282"/>
      <c r="F328" s="273"/>
      <c r="G328" s="274"/>
      <c r="H328" s="298"/>
      <c r="I328" s="290"/>
      <c r="J328" s="291"/>
      <c r="K328" s="167"/>
      <c r="L328" s="167"/>
      <c r="M328" s="167"/>
    </row>
    <row r="329" spans="1:13" ht="25.5">
      <c r="A329" s="799" t="s">
        <v>7</v>
      </c>
      <c r="B329" s="799"/>
      <c r="C329" s="799" t="s">
        <v>8</v>
      </c>
      <c r="D329" s="799"/>
      <c r="E329" s="280" t="s">
        <v>9</v>
      </c>
      <c r="F329" s="242" t="s">
        <v>1</v>
      </c>
      <c r="G329" s="243"/>
      <c r="H329" s="294"/>
      <c r="I329" s="284"/>
      <c r="J329" s="285" t="s">
        <v>4071</v>
      </c>
      <c r="K329" s="167"/>
      <c r="L329" s="167"/>
      <c r="M329" s="167"/>
    </row>
    <row r="330" spans="1:13">
      <c r="A330" s="254" t="s">
        <v>4299</v>
      </c>
      <c r="B330" s="258">
        <v>41</v>
      </c>
      <c r="C330" s="244" t="s">
        <v>4205</v>
      </c>
      <c r="D330" s="244" t="s">
        <v>4304</v>
      </c>
      <c r="E330" s="276" t="s">
        <v>4305</v>
      </c>
      <c r="F330" s="246" t="s">
        <v>4052</v>
      </c>
      <c r="G330" s="247"/>
      <c r="H330" s="295"/>
      <c r="I330" s="286"/>
      <c r="J330" s="287">
        <v>1705.55</v>
      </c>
      <c r="K330" s="167"/>
      <c r="L330" s="167"/>
      <c r="M330" s="167"/>
    </row>
    <row r="331" spans="1:13">
      <c r="A331" s="269"/>
      <c r="B331" s="263" t="s">
        <v>0</v>
      </c>
      <c r="C331" s="248" t="s">
        <v>5</v>
      </c>
      <c r="D331" s="248" t="s">
        <v>6</v>
      </c>
      <c r="E331" s="281" t="s">
        <v>4050</v>
      </c>
      <c r="F331" s="248" t="s">
        <v>0</v>
      </c>
      <c r="G331" s="249" t="s">
        <v>1</v>
      </c>
      <c r="H331" s="296" t="s">
        <v>2</v>
      </c>
      <c r="I331" s="288" t="s">
        <v>3</v>
      </c>
      <c r="J331" s="289" t="s">
        <v>4</v>
      </c>
      <c r="K331" s="167"/>
      <c r="L331" s="167"/>
      <c r="M331" s="167"/>
    </row>
    <row r="332" spans="1:13">
      <c r="A332" s="270"/>
      <c r="B332" s="244" t="s">
        <v>4184</v>
      </c>
      <c r="C332" s="266" t="s">
        <v>4083</v>
      </c>
      <c r="D332" s="267">
        <v>88247</v>
      </c>
      <c r="E332" s="292" t="s">
        <v>4114</v>
      </c>
      <c r="F332" s="266" t="s">
        <v>20</v>
      </c>
      <c r="G332" s="267" t="s">
        <v>19</v>
      </c>
      <c r="H332" s="299">
        <v>14.6</v>
      </c>
      <c r="I332" s="275">
        <v>6.08</v>
      </c>
      <c r="J332" s="275">
        <v>88.77</v>
      </c>
      <c r="K332" s="167"/>
      <c r="L332" s="167"/>
      <c r="M332" s="167"/>
    </row>
    <row r="333" spans="1:13">
      <c r="A333" s="270"/>
      <c r="B333" s="244" t="s">
        <v>4184</v>
      </c>
      <c r="C333" s="266" t="s">
        <v>4083</v>
      </c>
      <c r="D333" s="267">
        <v>88264</v>
      </c>
      <c r="E333" s="292" t="s">
        <v>4115</v>
      </c>
      <c r="F333" s="266" t="s">
        <v>20</v>
      </c>
      <c r="G333" s="267" t="s">
        <v>19</v>
      </c>
      <c r="H333" s="299">
        <v>14.6</v>
      </c>
      <c r="I333" s="275">
        <v>7.76</v>
      </c>
      <c r="J333" s="275">
        <v>113.3</v>
      </c>
      <c r="K333" s="167"/>
      <c r="L333" s="167"/>
      <c r="M333" s="167"/>
    </row>
    <row r="334" spans="1:13">
      <c r="A334" s="270"/>
      <c r="B334" s="244" t="s">
        <v>4185</v>
      </c>
      <c r="C334" s="266" t="s">
        <v>4073</v>
      </c>
      <c r="D334" s="266" t="s">
        <v>4306</v>
      </c>
      <c r="E334" s="268" t="s">
        <v>4305</v>
      </c>
      <c r="F334" s="266" t="s">
        <v>53</v>
      </c>
      <c r="G334" s="267" t="s">
        <v>4052</v>
      </c>
      <c r="H334" s="297">
        <v>1</v>
      </c>
      <c r="I334" s="275">
        <v>1705.55</v>
      </c>
      <c r="J334" s="275">
        <v>1705.55</v>
      </c>
      <c r="K334" s="167"/>
      <c r="L334" s="167"/>
      <c r="M334" s="167"/>
    </row>
    <row r="335" spans="1:13">
      <c r="A335" s="271"/>
      <c r="B335" s="272"/>
      <c r="C335" s="273"/>
      <c r="D335" s="273"/>
      <c r="E335" s="282"/>
      <c r="F335" s="273"/>
      <c r="G335" s="274"/>
      <c r="H335" s="298"/>
      <c r="I335" s="290"/>
      <c r="J335" s="291"/>
      <c r="K335" s="167"/>
      <c r="L335" s="167"/>
      <c r="M335" s="167"/>
    </row>
    <row r="336" spans="1:13" ht="25.5">
      <c r="A336" s="799" t="s">
        <v>7</v>
      </c>
      <c r="B336" s="799"/>
      <c r="C336" s="799" t="s">
        <v>8</v>
      </c>
      <c r="D336" s="799"/>
      <c r="E336" s="280" t="s">
        <v>9</v>
      </c>
      <c r="F336" s="242" t="s">
        <v>1</v>
      </c>
      <c r="G336" s="243"/>
      <c r="H336" s="294"/>
      <c r="I336" s="284"/>
      <c r="J336" s="285" t="s">
        <v>4071</v>
      </c>
      <c r="K336" s="167"/>
      <c r="L336" s="167"/>
      <c r="M336" s="167"/>
    </row>
    <row r="337" spans="1:13">
      <c r="A337" s="254" t="s">
        <v>4299</v>
      </c>
      <c r="B337" s="258">
        <v>42</v>
      </c>
      <c r="C337" s="244" t="s">
        <v>4205</v>
      </c>
      <c r="D337" s="244" t="s">
        <v>4307</v>
      </c>
      <c r="E337" s="276" t="s">
        <v>4308</v>
      </c>
      <c r="F337" s="246" t="s">
        <v>4052</v>
      </c>
      <c r="G337" s="247"/>
      <c r="H337" s="295"/>
      <c r="I337" s="286"/>
      <c r="J337" s="287">
        <v>971.38</v>
      </c>
      <c r="K337" s="167"/>
      <c r="L337" s="167"/>
      <c r="M337" s="167"/>
    </row>
    <row r="338" spans="1:13">
      <c r="A338" s="269"/>
      <c r="B338" s="263" t="s">
        <v>0</v>
      </c>
      <c r="C338" s="248" t="s">
        <v>5</v>
      </c>
      <c r="D338" s="248" t="s">
        <v>6</v>
      </c>
      <c r="E338" s="281" t="s">
        <v>4050</v>
      </c>
      <c r="F338" s="248" t="s">
        <v>0</v>
      </c>
      <c r="G338" s="249" t="s">
        <v>1</v>
      </c>
      <c r="H338" s="296" t="s">
        <v>2</v>
      </c>
      <c r="I338" s="288" t="s">
        <v>3</v>
      </c>
      <c r="J338" s="289" t="s">
        <v>4</v>
      </c>
      <c r="K338" s="167"/>
      <c r="L338" s="167"/>
      <c r="M338" s="167"/>
    </row>
    <row r="339" spans="1:13">
      <c r="A339" s="270"/>
      <c r="B339" s="244" t="s">
        <v>4184</v>
      </c>
      <c r="C339" s="266" t="s">
        <v>4083</v>
      </c>
      <c r="D339" s="267">
        <v>88247</v>
      </c>
      <c r="E339" s="292" t="s">
        <v>4114</v>
      </c>
      <c r="F339" s="266" t="s">
        <v>20</v>
      </c>
      <c r="G339" s="267" t="s">
        <v>19</v>
      </c>
      <c r="H339" s="299">
        <v>7.3</v>
      </c>
      <c r="I339" s="275">
        <v>6.08</v>
      </c>
      <c r="J339" s="275">
        <v>44.38</v>
      </c>
      <c r="K339" s="167"/>
      <c r="L339" s="167"/>
      <c r="M339" s="167"/>
    </row>
    <row r="340" spans="1:13">
      <c r="A340" s="270"/>
      <c r="B340" s="244" t="s">
        <v>4184</v>
      </c>
      <c r="C340" s="266" t="s">
        <v>4083</v>
      </c>
      <c r="D340" s="267">
        <v>88264</v>
      </c>
      <c r="E340" s="292" t="s">
        <v>4115</v>
      </c>
      <c r="F340" s="266" t="s">
        <v>20</v>
      </c>
      <c r="G340" s="267" t="s">
        <v>19</v>
      </c>
      <c r="H340" s="299">
        <v>7.3</v>
      </c>
      <c r="I340" s="275">
        <v>7.76</v>
      </c>
      <c r="J340" s="275">
        <v>56.65</v>
      </c>
      <c r="K340" s="167"/>
      <c r="L340" s="167"/>
      <c r="M340" s="167"/>
    </row>
    <row r="341" spans="1:13">
      <c r="A341" s="270"/>
      <c r="B341" s="244" t="s">
        <v>4185</v>
      </c>
      <c r="C341" s="266" t="s">
        <v>4073</v>
      </c>
      <c r="D341" s="266" t="s">
        <v>4309</v>
      </c>
      <c r="E341" s="268" t="s">
        <v>4308</v>
      </c>
      <c r="F341" s="266" t="s">
        <v>53</v>
      </c>
      <c r="G341" s="267" t="s">
        <v>4052</v>
      </c>
      <c r="H341" s="297">
        <v>1</v>
      </c>
      <c r="I341" s="275">
        <v>971.38</v>
      </c>
      <c r="J341" s="275">
        <v>971.38</v>
      </c>
      <c r="K341" s="167"/>
      <c r="L341" s="167"/>
      <c r="M341" s="167"/>
    </row>
    <row r="342" spans="1:13">
      <c r="A342" s="271"/>
      <c r="B342" s="272"/>
      <c r="C342" s="273"/>
      <c r="D342" s="273"/>
      <c r="E342" s="282"/>
      <c r="F342" s="273"/>
      <c r="G342" s="274"/>
      <c r="H342" s="298"/>
      <c r="I342" s="290"/>
      <c r="J342" s="291"/>
      <c r="K342" s="167"/>
      <c r="L342" s="167"/>
      <c r="M342" s="167"/>
    </row>
    <row r="343" spans="1:13" ht="25.5">
      <c r="A343" s="799" t="s">
        <v>7</v>
      </c>
      <c r="B343" s="799"/>
      <c r="C343" s="799" t="s">
        <v>8</v>
      </c>
      <c r="D343" s="799"/>
      <c r="E343" s="280" t="s">
        <v>9</v>
      </c>
      <c r="F343" s="242" t="s">
        <v>1</v>
      </c>
      <c r="G343" s="243"/>
      <c r="H343" s="294"/>
      <c r="I343" s="284"/>
      <c r="J343" s="285" t="s">
        <v>4071</v>
      </c>
      <c r="K343" s="167"/>
      <c r="L343" s="167"/>
      <c r="M343" s="167"/>
    </row>
    <row r="344" spans="1:13">
      <c r="A344" s="254" t="s">
        <v>4299</v>
      </c>
      <c r="B344" s="258">
        <v>43</v>
      </c>
      <c r="C344" s="244" t="s">
        <v>4049</v>
      </c>
      <c r="D344" s="244">
        <v>160806</v>
      </c>
      <c r="E344" s="276" t="s">
        <v>4310</v>
      </c>
      <c r="F344" s="246" t="s">
        <v>4052</v>
      </c>
      <c r="G344" s="247"/>
      <c r="H344" s="295"/>
      <c r="I344" s="286"/>
      <c r="J344" s="287">
        <v>29.136685999999997</v>
      </c>
      <c r="K344" s="167"/>
      <c r="L344" s="167"/>
      <c r="M344" s="167"/>
    </row>
    <row r="345" spans="1:13">
      <c r="A345" s="269"/>
      <c r="B345" s="263" t="s">
        <v>0</v>
      </c>
      <c r="C345" s="248" t="s">
        <v>5</v>
      </c>
      <c r="D345" s="248" t="s">
        <v>6</v>
      </c>
      <c r="E345" s="281" t="s">
        <v>4050</v>
      </c>
      <c r="F345" s="248" t="s">
        <v>0</v>
      </c>
      <c r="G345" s="249" t="s">
        <v>1</v>
      </c>
      <c r="H345" s="296" t="s">
        <v>2</v>
      </c>
      <c r="I345" s="288" t="s">
        <v>3</v>
      </c>
      <c r="J345" s="289" t="s">
        <v>4</v>
      </c>
      <c r="K345" s="167"/>
      <c r="L345" s="167"/>
      <c r="M345" s="167"/>
    </row>
    <row r="346" spans="1:13">
      <c r="A346" s="270"/>
      <c r="B346" s="244" t="s">
        <v>4184</v>
      </c>
      <c r="C346" s="266" t="s">
        <v>4083</v>
      </c>
      <c r="D346" s="267">
        <v>88247</v>
      </c>
      <c r="E346" s="268" t="s">
        <v>4114</v>
      </c>
      <c r="F346" s="266" t="s">
        <v>20</v>
      </c>
      <c r="G346" s="267" t="s">
        <v>19</v>
      </c>
      <c r="H346" s="297">
        <v>0.26</v>
      </c>
      <c r="I346" s="275">
        <v>6.08</v>
      </c>
      <c r="J346" s="275">
        <v>1.58</v>
      </c>
      <c r="K346" s="167"/>
      <c r="L346" s="167"/>
      <c r="M346" s="167"/>
    </row>
    <row r="347" spans="1:13">
      <c r="A347" s="270"/>
      <c r="B347" s="244" t="s">
        <v>4184</v>
      </c>
      <c r="C347" s="266" t="s">
        <v>4083</v>
      </c>
      <c r="D347" s="267">
        <v>88264</v>
      </c>
      <c r="E347" s="268" t="s">
        <v>4115</v>
      </c>
      <c r="F347" s="266" t="s">
        <v>20</v>
      </c>
      <c r="G347" s="267" t="s">
        <v>19</v>
      </c>
      <c r="H347" s="297">
        <v>0.26</v>
      </c>
      <c r="I347" s="275">
        <v>7.76</v>
      </c>
      <c r="J347" s="275">
        <v>2.02</v>
      </c>
      <c r="K347" s="167"/>
      <c r="L347" s="167"/>
      <c r="M347" s="167"/>
    </row>
    <row r="348" spans="1:13">
      <c r="A348" s="270"/>
      <c r="B348" s="244" t="s">
        <v>4185</v>
      </c>
      <c r="C348" s="266" t="s">
        <v>4073</v>
      </c>
      <c r="D348" s="266" t="s">
        <v>4290</v>
      </c>
      <c r="E348" s="268" t="s">
        <v>4291</v>
      </c>
      <c r="F348" s="266" t="s">
        <v>53</v>
      </c>
      <c r="G348" s="267" t="s">
        <v>4052</v>
      </c>
      <c r="H348" s="297">
        <v>1</v>
      </c>
      <c r="I348" s="275">
        <v>8.73</v>
      </c>
      <c r="J348" s="275">
        <v>8.73</v>
      </c>
      <c r="K348" s="167"/>
      <c r="L348" s="167"/>
      <c r="M348" s="167"/>
    </row>
    <row r="349" spans="1:13" ht="30">
      <c r="A349" s="270"/>
      <c r="B349" s="244" t="s">
        <v>4185</v>
      </c>
      <c r="C349" s="266" t="s">
        <v>4073</v>
      </c>
      <c r="D349" s="266" t="s">
        <v>4261</v>
      </c>
      <c r="E349" s="268" t="s">
        <v>4262</v>
      </c>
      <c r="F349" s="266" t="s">
        <v>53</v>
      </c>
      <c r="G349" s="267" t="s">
        <v>4052</v>
      </c>
      <c r="H349" s="297">
        <v>1</v>
      </c>
      <c r="I349" s="275">
        <v>16.559999999999999</v>
      </c>
      <c r="J349" s="275">
        <v>16.559999999999999</v>
      </c>
      <c r="K349" s="167"/>
      <c r="L349" s="167"/>
      <c r="M349" s="167"/>
    </row>
    <row r="350" spans="1:13">
      <c r="A350" s="271"/>
      <c r="B350" s="272"/>
      <c r="C350" s="273"/>
      <c r="D350" s="273"/>
      <c r="E350" s="282"/>
      <c r="F350" s="273"/>
      <c r="G350" s="274"/>
      <c r="H350" s="298"/>
      <c r="I350" s="290"/>
      <c r="J350" s="291"/>
      <c r="K350" s="167"/>
      <c r="L350" s="167"/>
      <c r="M350" s="167"/>
    </row>
    <row r="351" spans="1:13" ht="25.5">
      <c r="A351" s="799" t="s">
        <v>7</v>
      </c>
      <c r="B351" s="799"/>
      <c r="C351" s="799" t="s">
        <v>8</v>
      </c>
      <c r="D351" s="799"/>
      <c r="E351" s="280" t="s">
        <v>9</v>
      </c>
      <c r="F351" s="242" t="s">
        <v>1</v>
      </c>
      <c r="G351" s="243"/>
      <c r="H351" s="294"/>
      <c r="I351" s="284"/>
      <c r="J351" s="285" t="s">
        <v>4071</v>
      </c>
      <c r="K351" s="167"/>
      <c r="L351" s="167"/>
      <c r="M351" s="167"/>
    </row>
    <row r="352" spans="1:13" ht="30">
      <c r="A352" s="254" t="s">
        <v>4299</v>
      </c>
      <c r="B352" s="258">
        <v>44</v>
      </c>
      <c r="C352" s="244" t="s">
        <v>4049</v>
      </c>
      <c r="D352" s="244">
        <v>160806</v>
      </c>
      <c r="E352" s="276" t="s">
        <v>4311</v>
      </c>
      <c r="F352" s="246" t="s">
        <v>4052</v>
      </c>
      <c r="G352" s="247"/>
      <c r="H352" s="295"/>
      <c r="I352" s="286"/>
      <c r="J352" s="287">
        <v>40.107351999999999</v>
      </c>
      <c r="K352" s="167"/>
      <c r="L352" s="167"/>
      <c r="M352" s="167"/>
    </row>
    <row r="353" spans="1:13">
      <c r="A353" s="269"/>
      <c r="B353" s="263" t="s">
        <v>0</v>
      </c>
      <c r="C353" s="248" t="s">
        <v>5</v>
      </c>
      <c r="D353" s="248" t="s">
        <v>6</v>
      </c>
      <c r="E353" s="281" t="s">
        <v>4050</v>
      </c>
      <c r="F353" s="248" t="s">
        <v>0</v>
      </c>
      <c r="G353" s="249" t="s">
        <v>1</v>
      </c>
      <c r="H353" s="296" t="s">
        <v>2</v>
      </c>
      <c r="I353" s="288" t="s">
        <v>3</v>
      </c>
      <c r="J353" s="289" t="s">
        <v>4</v>
      </c>
      <c r="K353" s="167"/>
      <c r="L353" s="167"/>
      <c r="M353" s="167"/>
    </row>
    <row r="354" spans="1:13">
      <c r="A354" s="270"/>
      <c r="B354" s="244" t="s">
        <v>4184</v>
      </c>
      <c r="C354" s="266" t="s">
        <v>4083</v>
      </c>
      <c r="D354" s="267">
        <v>88247</v>
      </c>
      <c r="E354" s="268" t="s">
        <v>4114</v>
      </c>
      <c r="F354" s="266" t="s">
        <v>20</v>
      </c>
      <c r="G354" s="267" t="s">
        <v>19</v>
      </c>
      <c r="H354" s="297">
        <v>0.34</v>
      </c>
      <c r="I354" s="275">
        <v>6.08</v>
      </c>
      <c r="J354" s="275">
        <v>2.0699999999999998</v>
      </c>
      <c r="K354" s="167"/>
      <c r="L354" s="167"/>
      <c r="M354" s="167"/>
    </row>
    <row r="355" spans="1:13">
      <c r="A355" s="270"/>
      <c r="B355" s="244" t="s">
        <v>4184</v>
      </c>
      <c r="C355" s="266" t="s">
        <v>4083</v>
      </c>
      <c r="D355" s="267">
        <v>88264</v>
      </c>
      <c r="E355" s="268" t="s">
        <v>4115</v>
      </c>
      <c r="F355" s="266" t="s">
        <v>20</v>
      </c>
      <c r="G355" s="267" t="s">
        <v>19</v>
      </c>
      <c r="H355" s="297">
        <v>0.34</v>
      </c>
      <c r="I355" s="275">
        <v>7.76</v>
      </c>
      <c r="J355" s="275">
        <v>2.64</v>
      </c>
      <c r="K355" s="167"/>
      <c r="L355" s="167"/>
      <c r="M355" s="167"/>
    </row>
    <row r="356" spans="1:13">
      <c r="A356" s="270"/>
      <c r="B356" s="244" t="s">
        <v>4185</v>
      </c>
      <c r="C356" s="266" t="s">
        <v>4073</v>
      </c>
      <c r="D356" s="266" t="s">
        <v>4290</v>
      </c>
      <c r="E356" s="268" t="s">
        <v>4291</v>
      </c>
      <c r="F356" s="266" t="s">
        <v>53</v>
      </c>
      <c r="G356" s="267" t="s">
        <v>4052</v>
      </c>
      <c r="H356" s="297">
        <v>2</v>
      </c>
      <c r="I356" s="275">
        <v>8.73</v>
      </c>
      <c r="J356" s="275">
        <v>17.46</v>
      </c>
      <c r="K356" s="167"/>
      <c r="L356" s="167"/>
      <c r="M356" s="167"/>
    </row>
    <row r="357" spans="1:13" ht="30">
      <c r="A357" s="270"/>
      <c r="B357" s="244" t="s">
        <v>4185</v>
      </c>
      <c r="C357" s="266" t="s">
        <v>4073</v>
      </c>
      <c r="D357" s="266" t="s">
        <v>4312</v>
      </c>
      <c r="E357" s="268" t="s">
        <v>4313</v>
      </c>
      <c r="F357" s="266" t="s">
        <v>53</v>
      </c>
      <c r="G357" s="267" t="s">
        <v>4052</v>
      </c>
      <c r="H357" s="297">
        <v>1</v>
      </c>
      <c r="I357" s="275">
        <v>17.62</v>
      </c>
      <c r="J357" s="275">
        <v>17.62</v>
      </c>
      <c r="K357" s="167"/>
      <c r="L357" s="167"/>
      <c r="M357" s="167"/>
    </row>
    <row r="358" spans="1:13">
      <c r="A358" s="271"/>
      <c r="B358" s="272"/>
      <c r="C358" s="273"/>
      <c r="D358" s="273"/>
      <c r="E358" s="282"/>
      <c r="F358" s="273"/>
      <c r="G358" s="274"/>
      <c r="H358" s="298"/>
      <c r="I358" s="290"/>
      <c r="J358" s="291"/>
      <c r="K358" s="167"/>
      <c r="L358" s="167"/>
      <c r="M358" s="167"/>
    </row>
    <row r="359" spans="1:13" ht="25.5">
      <c r="A359" s="799" t="s">
        <v>7</v>
      </c>
      <c r="B359" s="799"/>
      <c r="C359" s="799" t="s">
        <v>8</v>
      </c>
      <c r="D359" s="799"/>
      <c r="E359" s="280" t="s">
        <v>9</v>
      </c>
      <c r="F359" s="242" t="s">
        <v>1</v>
      </c>
      <c r="G359" s="243"/>
      <c r="H359" s="294"/>
      <c r="I359" s="284"/>
      <c r="J359" s="285" t="s">
        <v>4071</v>
      </c>
      <c r="K359" s="167"/>
      <c r="L359" s="167"/>
      <c r="M359" s="167"/>
    </row>
    <row r="360" spans="1:13" ht="30">
      <c r="A360" s="254" t="s">
        <v>4299</v>
      </c>
      <c r="B360" s="258">
        <v>45</v>
      </c>
      <c r="C360" s="244" t="s">
        <v>4049</v>
      </c>
      <c r="D360" s="244">
        <v>160806</v>
      </c>
      <c r="E360" s="276" t="s">
        <v>4314</v>
      </c>
      <c r="F360" s="246" t="s">
        <v>4052</v>
      </c>
      <c r="G360" s="247"/>
      <c r="H360" s="295"/>
      <c r="I360" s="286"/>
      <c r="J360" s="287">
        <v>57.567352000000007</v>
      </c>
      <c r="K360" s="167"/>
      <c r="L360" s="167"/>
      <c r="M360" s="167"/>
    </row>
    <row r="361" spans="1:13">
      <c r="A361" s="269"/>
      <c r="B361" s="263" t="s">
        <v>0</v>
      </c>
      <c r="C361" s="248" t="s">
        <v>5</v>
      </c>
      <c r="D361" s="248" t="s">
        <v>6</v>
      </c>
      <c r="E361" s="281" t="s">
        <v>4050</v>
      </c>
      <c r="F361" s="248" t="s">
        <v>0</v>
      </c>
      <c r="G361" s="249" t="s">
        <v>1</v>
      </c>
      <c r="H361" s="296" t="s">
        <v>2</v>
      </c>
      <c r="I361" s="288" t="s">
        <v>3</v>
      </c>
      <c r="J361" s="289" t="s">
        <v>4</v>
      </c>
      <c r="K361" s="167"/>
      <c r="L361" s="167"/>
      <c r="M361" s="167"/>
    </row>
    <row r="362" spans="1:13">
      <c r="A362" s="270"/>
      <c r="B362" s="244" t="s">
        <v>4184</v>
      </c>
      <c r="C362" s="266" t="s">
        <v>4083</v>
      </c>
      <c r="D362" s="267">
        <v>88247</v>
      </c>
      <c r="E362" s="268" t="s">
        <v>4114</v>
      </c>
      <c r="F362" s="266" t="s">
        <v>20</v>
      </c>
      <c r="G362" s="267" t="s">
        <v>19</v>
      </c>
      <c r="H362" s="297">
        <v>0.34</v>
      </c>
      <c r="I362" s="275">
        <v>6.08</v>
      </c>
      <c r="J362" s="275">
        <v>2.0699999999999998</v>
      </c>
      <c r="K362" s="167"/>
      <c r="L362" s="167"/>
      <c r="M362" s="167"/>
    </row>
    <row r="363" spans="1:13">
      <c r="A363" s="270"/>
      <c r="B363" s="244" t="s">
        <v>4184</v>
      </c>
      <c r="C363" s="266" t="s">
        <v>4083</v>
      </c>
      <c r="D363" s="267">
        <v>88264</v>
      </c>
      <c r="E363" s="268" t="s">
        <v>4115</v>
      </c>
      <c r="F363" s="266" t="s">
        <v>20</v>
      </c>
      <c r="G363" s="267" t="s">
        <v>19</v>
      </c>
      <c r="H363" s="297">
        <v>0.34</v>
      </c>
      <c r="I363" s="275">
        <v>7.76</v>
      </c>
      <c r="J363" s="275">
        <v>2.64</v>
      </c>
      <c r="K363" s="167"/>
      <c r="L363" s="167"/>
      <c r="M363" s="167"/>
    </row>
    <row r="364" spans="1:13">
      <c r="A364" s="270"/>
      <c r="B364" s="244" t="s">
        <v>4185</v>
      </c>
      <c r="C364" s="266" t="s">
        <v>4073</v>
      </c>
      <c r="D364" s="266" t="s">
        <v>4290</v>
      </c>
      <c r="E364" s="268" t="s">
        <v>4291</v>
      </c>
      <c r="F364" s="266" t="s">
        <v>53</v>
      </c>
      <c r="G364" s="267" t="s">
        <v>4052</v>
      </c>
      <c r="H364" s="297">
        <v>4</v>
      </c>
      <c r="I364" s="275">
        <v>8.73</v>
      </c>
      <c r="J364" s="275">
        <v>34.92</v>
      </c>
      <c r="K364" s="167"/>
      <c r="L364" s="167"/>
      <c r="M364" s="167"/>
    </row>
    <row r="365" spans="1:13" ht="30">
      <c r="A365" s="270"/>
      <c r="B365" s="244" t="s">
        <v>4185</v>
      </c>
      <c r="C365" s="266" t="s">
        <v>4073</v>
      </c>
      <c r="D365" s="266" t="s">
        <v>4312</v>
      </c>
      <c r="E365" s="268" t="s">
        <v>4313</v>
      </c>
      <c r="F365" s="266" t="s">
        <v>53</v>
      </c>
      <c r="G365" s="267" t="s">
        <v>4052</v>
      </c>
      <c r="H365" s="297">
        <v>1</v>
      </c>
      <c r="I365" s="275">
        <v>17.62</v>
      </c>
      <c r="J365" s="275">
        <v>17.62</v>
      </c>
      <c r="K365" s="167"/>
      <c r="L365" s="167"/>
      <c r="M365" s="167"/>
    </row>
    <row r="366" spans="1:13">
      <c r="A366" s="271"/>
      <c r="B366" s="272"/>
      <c r="C366" s="273"/>
      <c r="D366" s="273"/>
      <c r="E366" s="282"/>
      <c r="F366" s="273"/>
      <c r="G366" s="274"/>
      <c r="H366" s="298"/>
      <c r="I366" s="290"/>
      <c r="J366" s="291"/>
      <c r="K366" s="167"/>
      <c r="L366" s="167"/>
      <c r="M366" s="167"/>
    </row>
    <row r="367" spans="1:13" ht="25.5">
      <c r="A367" s="799" t="s">
        <v>7</v>
      </c>
      <c r="B367" s="799"/>
      <c r="C367" s="799" t="s">
        <v>8</v>
      </c>
      <c r="D367" s="799"/>
      <c r="E367" s="280" t="s">
        <v>9</v>
      </c>
      <c r="F367" s="242" t="s">
        <v>1</v>
      </c>
      <c r="G367" s="243"/>
      <c r="H367" s="294"/>
      <c r="I367" s="284"/>
      <c r="J367" s="285" t="s">
        <v>4071</v>
      </c>
      <c r="K367" s="167"/>
      <c r="L367" s="167"/>
      <c r="M367" s="167"/>
    </row>
    <row r="368" spans="1:13">
      <c r="A368" s="254" t="s">
        <v>4299</v>
      </c>
      <c r="B368" s="258">
        <v>46</v>
      </c>
      <c r="C368" s="244" t="s">
        <v>4049</v>
      </c>
      <c r="D368" s="244">
        <v>160806</v>
      </c>
      <c r="E368" s="276" t="s">
        <v>4289</v>
      </c>
      <c r="F368" s="246" t="s">
        <v>4052</v>
      </c>
      <c r="G368" s="247"/>
      <c r="H368" s="295"/>
      <c r="I368" s="286"/>
      <c r="J368" s="287">
        <v>14.706685999999999</v>
      </c>
      <c r="K368" s="167"/>
      <c r="L368" s="167"/>
      <c r="M368" s="167"/>
    </row>
    <row r="369" spans="1:13">
      <c r="A369" s="269"/>
      <c r="B369" s="263" t="s">
        <v>0</v>
      </c>
      <c r="C369" s="248" t="s">
        <v>5</v>
      </c>
      <c r="D369" s="248" t="s">
        <v>6</v>
      </c>
      <c r="E369" s="281" t="s">
        <v>4050</v>
      </c>
      <c r="F369" s="248" t="s">
        <v>0</v>
      </c>
      <c r="G369" s="249" t="s">
        <v>1</v>
      </c>
      <c r="H369" s="296" t="s">
        <v>2</v>
      </c>
      <c r="I369" s="288" t="s">
        <v>3</v>
      </c>
      <c r="J369" s="289" t="s">
        <v>4</v>
      </c>
      <c r="K369" s="167"/>
      <c r="L369" s="167"/>
      <c r="M369" s="167"/>
    </row>
    <row r="370" spans="1:13">
      <c r="A370" s="270"/>
      <c r="B370" s="244" t="s">
        <v>4184</v>
      </c>
      <c r="C370" s="266" t="s">
        <v>4083</v>
      </c>
      <c r="D370" s="267">
        <v>88247</v>
      </c>
      <c r="E370" s="268" t="s">
        <v>4114</v>
      </c>
      <c r="F370" s="266" t="s">
        <v>20</v>
      </c>
      <c r="G370" s="267" t="s">
        <v>19</v>
      </c>
      <c r="H370" s="297">
        <v>0.26</v>
      </c>
      <c r="I370" s="275">
        <v>6.08</v>
      </c>
      <c r="J370" s="275">
        <v>1.58</v>
      </c>
      <c r="K370" s="167"/>
      <c r="L370" s="167"/>
      <c r="M370" s="167"/>
    </row>
    <row r="371" spans="1:13">
      <c r="A371" s="270"/>
      <c r="B371" s="244" t="s">
        <v>4184</v>
      </c>
      <c r="C371" s="266" t="s">
        <v>4083</v>
      </c>
      <c r="D371" s="267">
        <v>88264</v>
      </c>
      <c r="E371" s="268" t="s">
        <v>4115</v>
      </c>
      <c r="F371" s="266" t="s">
        <v>20</v>
      </c>
      <c r="G371" s="267" t="s">
        <v>19</v>
      </c>
      <c r="H371" s="297">
        <v>0.26</v>
      </c>
      <c r="I371" s="275">
        <v>7.76</v>
      </c>
      <c r="J371" s="275">
        <v>2.02</v>
      </c>
      <c r="K371" s="167"/>
      <c r="L371" s="167"/>
      <c r="M371" s="167"/>
    </row>
    <row r="372" spans="1:13">
      <c r="A372" s="270"/>
      <c r="B372" s="244" t="s">
        <v>4185</v>
      </c>
      <c r="C372" s="266" t="s">
        <v>4073</v>
      </c>
      <c r="D372" s="266" t="s">
        <v>4290</v>
      </c>
      <c r="E372" s="268" t="s">
        <v>4291</v>
      </c>
      <c r="F372" s="266" t="s">
        <v>53</v>
      </c>
      <c r="G372" s="267" t="s">
        <v>4052</v>
      </c>
      <c r="H372" s="297">
        <v>1</v>
      </c>
      <c r="I372" s="275">
        <v>8.73</v>
      </c>
      <c r="J372" s="275">
        <v>8.73</v>
      </c>
      <c r="K372" s="167"/>
      <c r="L372" s="167"/>
      <c r="M372" s="167"/>
    </row>
    <row r="373" spans="1:13">
      <c r="A373" s="270"/>
      <c r="B373" s="244" t="s">
        <v>4185</v>
      </c>
      <c r="C373" s="266" t="s">
        <v>4073</v>
      </c>
      <c r="D373" s="266" t="s">
        <v>4292</v>
      </c>
      <c r="E373" s="268" t="s">
        <v>4293</v>
      </c>
      <c r="F373" s="266" t="s">
        <v>53</v>
      </c>
      <c r="G373" s="267" t="s">
        <v>4052</v>
      </c>
      <c r="H373" s="297">
        <v>1</v>
      </c>
      <c r="I373" s="275">
        <v>2.13</v>
      </c>
      <c r="J373" s="275">
        <v>2.13</v>
      </c>
      <c r="K373" s="167"/>
      <c r="L373" s="167"/>
      <c r="M373" s="167"/>
    </row>
    <row r="374" spans="1:13">
      <c r="A374" s="271"/>
      <c r="B374" s="272"/>
      <c r="C374" s="273"/>
      <c r="D374" s="273"/>
      <c r="E374" s="282"/>
      <c r="F374" s="273"/>
      <c r="G374" s="274"/>
      <c r="H374" s="298"/>
      <c r="I374" s="290"/>
      <c r="J374" s="291"/>
      <c r="K374" s="167"/>
      <c r="L374" s="167"/>
      <c r="M374" s="167"/>
    </row>
    <row r="375" spans="1:13" ht="25.5">
      <c r="A375" s="799" t="s">
        <v>7</v>
      </c>
      <c r="B375" s="799"/>
      <c r="C375" s="799" t="s">
        <v>8</v>
      </c>
      <c r="D375" s="799"/>
      <c r="E375" s="280" t="s">
        <v>9</v>
      </c>
      <c r="F375" s="242" t="s">
        <v>1</v>
      </c>
      <c r="G375" s="243"/>
      <c r="H375" s="294"/>
      <c r="I375" s="284"/>
      <c r="J375" s="285" t="s">
        <v>4071</v>
      </c>
      <c r="K375" s="167"/>
      <c r="L375" s="167"/>
      <c r="M375" s="167"/>
    </row>
    <row r="376" spans="1:13">
      <c r="A376" s="254" t="s">
        <v>4299</v>
      </c>
      <c r="B376" s="258">
        <v>47</v>
      </c>
      <c r="C376" s="244" t="s">
        <v>4049</v>
      </c>
      <c r="D376" s="244">
        <v>160806</v>
      </c>
      <c r="E376" s="276" t="s">
        <v>4315</v>
      </c>
      <c r="F376" s="246" t="s">
        <v>4052</v>
      </c>
      <c r="G376" s="247"/>
      <c r="H376" s="295"/>
      <c r="I376" s="286"/>
      <c r="J376" s="287">
        <v>25.947352000000002</v>
      </c>
      <c r="K376" s="167"/>
      <c r="L376" s="167"/>
      <c r="M376" s="167"/>
    </row>
    <row r="377" spans="1:13">
      <c r="A377" s="269"/>
      <c r="B377" s="263" t="s">
        <v>0</v>
      </c>
      <c r="C377" s="248" t="s">
        <v>5</v>
      </c>
      <c r="D377" s="248" t="s">
        <v>6</v>
      </c>
      <c r="E377" s="281" t="s">
        <v>4050</v>
      </c>
      <c r="F377" s="248" t="s">
        <v>0</v>
      </c>
      <c r="G377" s="249" t="s">
        <v>1</v>
      </c>
      <c r="H377" s="296" t="s">
        <v>2</v>
      </c>
      <c r="I377" s="288" t="s">
        <v>3</v>
      </c>
      <c r="J377" s="289" t="s">
        <v>4</v>
      </c>
      <c r="K377" s="167"/>
      <c r="L377" s="167"/>
      <c r="M377" s="167"/>
    </row>
    <row r="378" spans="1:13">
      <c r="A378" s="270"/>
      <c r="B378" s="244" t="s">
        <v>4184</v>
      </c>
      <c r="C378" s="266" t="s">
        <v>4083</v>
      </c>
      <c r="D378" s="267">
        <v>88247</v>
      </c>
      <c r="E378" s="268" t="s">
        <v>4114</v>
      </c>
      <c r="F378" s="266" t="s">
        <v>20</v>
      </c>
      <c r="G378" s="267" t="s">
        <v>19</v>
      </c>
      <c r="H378" s="297">
        <v>0.34</v>
      </c>
      <c r="I378" s="275">
        <v>6.08</v>
      </c>
      <c r="J378" s="275">
        <v>2.0699999999999998</v>
      </c>
      <c r="K378" s="167"/>
      <c r="L378" s="167"/>
      <c r="M378" s="167"/>
    </row>
    <row r="379" spans="1:13">
      <c r="A379" s="270"/>
      <c r="B379" s="244" t="s">
        <v>4184</v>
      </c>
      <c r="C379" s="266" t="s">
        <v>4083</v>
      </c>
      <c r="D379" s="267">
        <v>88264</v>
      </c>
      <c r="E379" s="268" t="s">
        <v>4115</v>
      </c>
      <c r="F379" s="266" t="s">
        <v>20</v>
      </c>
      <c r="G379" s="267" t="s">
        <v>19</v>
      </c>
      <c r="H379" s="297">
        <v>0.34</v>
      </c>
      <c r="I379" s="275">
        <v>7.76</v>
      </c>
      <c r="J379" s="275">
        <v>2.64</v>
      </c>
      <c r="K379" s="167"/>
      <c r="L379" s="167"/>
      <c r="M379" s="167"/>
    </row>
    <row r="380" spans="1:13">
      <c r="A380" s="270"/>
      <c r="B380" s="244" t="s">
        <v>4185</v>
      </c>
      <c r="C380" s="266" t="s">
        <v>4073</v>
      </c>
      <c r="D380" s="266" t="s">
        <v>4290</v>
      </c>
      <c r="E380" s="268" t="s">
        <v>4291</v>
      </c>
      <c r="F380" s="266" t="s">
        <v>53</v>
      </c>
      <c r="G380" s="267" t="s">
        <v>4052</v>
      </c>
      <c r="H380" s="297">
        <v>2</v>
      </c>
      <c r="I380" s="275">
        <v>8.73</v>
      </c>
      <c r="J380" s="275">
        <v>17.46</v>
      </c>
      <c r="K380" s="167"/>
      <c r="L380" s="167"/>
      <c r="M380" s="167"/>
    </row>
    <row r="381" spans="1:13">
      <c r="A381" s="270"/>
      <c r="B381" s="244" t="s">
        <v>4185</v>
      </c>
      <c r="C381" s="266" t="s">
        <v>4073</v>
      </c>
      <c r="D381" s="266" t="s">
        <v>4316</v>
      </c>
      <c r="E381" s="268" t="s">
        <v>4317</v>
      </c>
      <c r="F381" s="266" t="s">
        <v>53</v>
      </c>
      <c r="G381" s="267" t="s">
        <v>4052</v>
      </c>
      <c r="H381" s="297">
        <v>1</v>
      </c>
      <c r="I381" s="275">
        <v>3.46</v>
      </c>
      <c r="J381" s="275">
        <v>3.46</v>
      </c>
      <c r="K381" s="167"/>
      <c r="L381" s="167"/>
      <c r="M381" s="167"/>
    </row>
    <row r="382" spans="1:13">
      <c r="A382" s="271"/>
      <c r="B382" s="272"/>
      <c r="C382" s="273"/>
      <c r="D382" s="273"/>
      <c r="E382" s="282"/>
      <c r="F382" s="273"/>
      <c r="G382" s="274"/>
      <c r="H382" s="298"/>
      <c r="I382" s="290"/>
      <c r="J382" s="291"/>
      <c r="K382" s="167"/>
      <c r="L382" s="167"/>
      <c r="M382" s="167"/>
    </row>
    <row r="383" spans="1:13" ht="25.5">
      <c r="A383" s="799" t="s">
        <v>7</v>
      </c>
      <c r="B383" s="799"/>
      <c r="C383" s="799" t="s">
        <v>8</v>
      </c>
      <c r="D383" s="799"/>
      <c r="E383" s="280" t="s">
        <v>9</v>
      </c>
      <c r="F383" s="242" t="s">
        <v>1</v>
      </c>
      <c r="G383" s="243"/>
      <c r="H383" s="294"/>
      <c r="I383" s="284"/>
      <c r="J383" s="285" t="s">
        <v>4071</v>
      </c>
      <c r="K383" s="167"/>
      <c r="L383" s="167"/>
      <c r="M383" s="167"/>
    </row>
    <row r="384" spans="1:13" ht="30">
      <c r="A384" s="254" t="s">
        <v>4299</v>
      </c>
      <c r="B384" s="258">
        <v>48</v>
      </c>
      <c r="C384" s="244" t="s">
        <v>4049</v>
      </c>
      <c r="D384" s="244">
        <v>160806</v>
      </c>
      <c r="E384" s="278" t="s">
        <v>4298</v>
      </c>
      <c r="F384" s="246" t="s">
        <v>4052</v>
      </c>
      <c r="G384" s="247"/>
      <c r="H384" s="295"/>
      <c r="I384" s="286"/>
      <c r="J384" s="287">
        <v>3000</v>
      </c>
      <c r="K384" s="167"/>
      <c r="L384" s="167"/>
      <c r="M384" s="167"/>
    </row>
    <row r="385" spans="1:13">
      <c r="A385" s="269"/>
      <c r="B385" s="263" t="s">
        <v>0</v>
      </c>
      <c r="C385" s="248" t="s">
        <v>5</v>
      </c>
      <c r="D385" s="248" t="s">
        <v>6</v>
      </c>
      <c r="E385" s="281" t="s">
        <v>4050</v>
      </c>
      <c r="F385" s="248" t="s">
        <v>0</v>
      </c>
      <c r="G385" s="249" t="s">
        <v>1</v>
      </c>
      <c r="H385" s="296" t="s">
        <v>2</v>
      </c>
      <c r="I385" s="288" t="s">
        <v>3</v>
      </c>
      <c r="J385" s="289" t="s">
        <v>4</v>
      </c>
      <c r="K385" s="167"/>
      <c r="L385" s="167"/>
      <c r="M385" s="167"/>
    </row>
    <row r="386" spans="1:13">
      <c r="A386" s="270"/>
      <c r="B386" s="244" t="s">
        <v>4184</v>
      </c>
      <c r="C386" s="266" t="s">
        <v>4083</v>
      </c>
      <c r="D386" s="267">
        <v>88247</v>
      </c>
      <c r="E386" s="268" t="s">
        <v>4114</v>
      </c>
      <c r="F386" s="266" t="s">
        <v>20</v>
      </c>
      <c r="G386" s="267" t="s">
        <v>19</v>
      </c>
      <c r="H386" s="297">
        <v>0.34</v>
      </c>
      <c r="I386" s="275">
        <v>6.08</v>
      </c>
      <c r="J386" s="275">
        <v>2.0699999999999998</v>
      </c>
      <c r="K386" s="167"/>
      <c r="L386" s="167"/>
      <c r="M386" s="167"/>
    </row>
    <row r="387" spans="1:13">
      <c r="A387" s="270"/>
      <c r="B387" s="244" t="s">
        <v>4184</v>
      </c>
      <c r="C387" s="266" t="s">
        <v>4083</v>
      </c>
      <c r="D387" s="267">
        <v>88264</v>
      </c>
      <c r="E387" s="268" t="s">
        <v>4115</v>
      </c>
      <c r="F387" s="266" t="s">
        <v>20</v>
      </c>
      <c r="G387" s="267" t="s">
        <v>19</v>
      </c>
      <c r="H387" s="297">
        <v>0.34</v>
      </c>
      <c r="I387" s="275">
        <v>7.76</v>
      </c>
      <c r="J387" s="275">
        <v>2.64</v>
      </c>
      <c r="K387" s="167"/>
      <c r="L387" s="167"/>
      <c r="M387" s="167"/>
    </row>
    <row r="388" spans="1:13">
      <c r="A388" s="270"/>
      <c r="B388" s="244"/>
      <c r="C388" s="266"/>
      <c r="D388" s="266"/>
      <c r="E388" s="268"/>
      <c r="F388" s="266"/>
      <c r="G388" s="267"/>
      <c r="H388" s="297"/>
      <c r="I388" s="275"/>
      <c r="J388" s="275"/>
      <c r="K388" s="167"/>
      <c r="L388" s="167"/>
      <c r="M388" s="167"/>
    </row>
    <row r="389" spans="1:13">
      <c r="A389" s="271"/>
      <c r="B389" s="272"/>
      <c r="C389" s="273"/>
      <c r="D389" s="273"/>
      <c r="E389" s="282"/>
      <c r="F389" s="273"/>
      <c r="G389" s="274"/>
      <c r="H389" s="298"/>
      <c r="I389" s="290"/>
      <c r="J389" s="291"/>
      <c r="K389" s="167"/>
      <c r="L389" s="167"/>
      <c r="M389" s="167"/>
    </row>
    <row r="390" spans="1:13">
      <c r="A390" s="167"/>
      <c r="B390" s="167"/>
      <c r="C390" s="169"/>
      <c r="D390" s="169"/>
      <c r="E390" s="167"/>
      <c r="F390" s="169"/>
      <c r="G390" s="167"/>
      <c r="H390" s="167"/>
      <c r="I390" s="167"/>
      <c r="J390" s="167"/>
      <c r="K390" s="167"/>
      <c r="L390" s="167"/>
      <c r="M390" s="167"/>
    </row>
    <row r="391" spans="1:13">
      <c r="A391" s="167"/>
      <c r="B391" s="167"/>
      <c r="C391" s="169"/>
      <c r="D391" s="169"/>
      <c r="E391" s="167"/>
      <c r="F391" s="169"/>
      <c r="G391" s="167"/>
      <c r="H391" s="167"/>
      <c r="I391" s="167"/>
      <c r="J391" s="167"/>
      <c r="K391" s="167"/>
      <c r="L391" s="167"/>
      <c r="M391" s="167"/>
    </row>
    <row r="392" spans="1:13">
      <c r="A392" s="167"/>
      <c r="B392" s="167"/>
      <c r="C392" s="169"/>
      <c r="D392" s="169"/>
      <c r="E392" s="167"/>
      <c r="F392" s="169"/>
      <c r="G392" s="167"/>
      <c r="H392" s="167"/>
      <c r="I392" s="167"/>
      <c r="J392" s="167"/>
      <c r="K392" s="167"/>
      <c r="L392" s="167"/>
      <c r="M392" s="167"/>
    </row>
    <row r="393" spans="1:13">
      <c r="A393" s="167"/>
      <c r="B393" s="167"/>
      <c r="C393" s="169"/>
      <c r="D393" s="169"/>
      <c r="E393" s="167"/>
      <c r="F393" s="169"/>
      <c r="G393" s="167"/>
      <c r="H393" s="167"/>
      <c r="I393" s="167"/>
      <c r="J393" s="167"/>
      <c r="K393" s="167"/>
      <c r="L393" s="167"/>
      <c r="M393" s="167"/>
    </row>
    <row r="394" spans="1:13">
      <c r="A394" s="237"/>
      <c r="B394" s="237"/>
      <c r="C394" s="237"/>
      <c r="D394" s="237"/>
      <c r="E394" s="237"/>
      <c r="F394" s="237"/>
      <c r="G394" s="237"/>
      <c r="H394" s="237"/>
      <c r="I394" s="306"/>
      <c r="J394" s="237"/>
      <c r="K394" s="167"/>
      <c r="L394" s="167"/>
      <c r="M394" s="167"/>
    </row>
  </sheetData>
  <mergeCells count="99">
    <mergeCell ref="A12:B12"/>
    <mergeCell ref="C12:D12"/>
    <mergeCell ref="A1:F1"/>
    <mergeCell ref="A2:F2"/>
    <mergeCell ref="A3:F3"/>
    <mergeCell ref="A5:B5"/>
    <mergeCell ref="C5:D5"/>
    <mergeCell ref="A383:B383"/>
    <mergeCell ref="C383:D383"/>
    <mergeCell ref="A163:B163"/>
    <mergeCell ref="C163:D163"/>
    <mergeCell ref="A170:B170"/>
    <mergeCell ref="C170:D170"/>
    <mergeCell ref="A213:B213"/>
    <mergeCell ref="C213:D213"/>
    <mergeCell ref="A177:B177"/>
    <mergeCell ref="C177:D177"/>
    <mergeCell ref="A189:B189"/>
    <mergeCell ref="C189:D189"/>
    <mergeCell ref="A201:B201"/>
    <mergeCell ref="C201:D201"/>
    <mergeCell ref="A246:B246"/>
    <mergeCell ref="C246:D246"/>
    <mergeCell ref="A95:B95"/>
    <mergeCell ref="C95:D95"/>
    <mergeCell ref="A102:B102"/>
    <mergeCell ref="C102:D102"/>
    <mergeCell ref="A149:B149"/>
    <mergeCell ref="C149:D149"/>
    <mergeCell ref="A109:B109"/>
    <mergeCell ref="C109:D109"/>
    <mergeCell ref="A116:B116"/>
    <mergeCell ref="C116:D116"/>
    <mergeCell ref="A142:B142"/>
    <mergeCell ref="C142:D142"/>
    <mergeCell ref="A128:B128"/>
    <mergeCell ref="C128:D128"/>
    <mergeCell ref="A135:B135"/>
    <mergeCell ref="C135:D135"/>
    <mergeCell ref="A71:B71"/>
    <mergeCell ref="C71:D71"/>
    <mergeCell ref="A81:B81"/>
    <mergeCell ref="C81:D81"/>
    <mergeCell ref="A88:B88"/>
    <mergeCell ref="C88:D88"/>
    <mergeCell ref="A40:B40"/>
    <mergeCell ref="C40:D40"/>
    <mergeCell ref="A52:B52"/>
    <mergeCell ref="C52:D52"/>
    <mergeCell ref="A19:B19"/>
    <mergeCell ref="C19:D19"/>
    <mergeCell ref="A26:B26"/>
    <mergeCell ref="C26:D26"/>
    <mergeCell ref="A33:B33"/>
    <mergeCell ref="C33:D33"/>
    <mergeCell ref="A156:B156"/>
    <mergeCell ref="C156:D156"/>
    <mergeCell ref="A253:B253"/>
    <mergeCell ref="C253:D253"/>
    <mergeCell ref="A267:B267"/>
    <mergeCell ref="C267:D267"/>
    <mergeCell ref="A225:B225"/>
    <mergeCell ref="C225:D225"/>
    <mergeCell ref="A232:B232"/>
    <mergeCell ref="C232:D232"/>
    <mergeCell ref="A239:B239"/>
    <mergeCell ref="C239:D239"/>
    <mergeCell ref="A274:B274"/>
    <mergeCell ref="C274:D274"/>
    <mergeCell ref="A260:B260"/>
    <mergeCell ref="C260:D260"/>
    <mergeCell ref="A281:B281"/>
    <mergeCell ref="C281:D281"/>
    <mergeCell ref="A288:B288"/>
    <mergeCell ref="C288:D288"/>
    <mergeCell ref="A295:B295"/>
    <mergeCell ref="C295:D295"/>
    <mergeCell ref="A302:B302"/>
    <mergeCell ref="C302:D302"/>
    <mergeCell ref="A309:B309"/>
    <mergeCell ref="C309:D309"/>
    <mergeCell ref="A315:B315"/>
    <mergeCell ref="C315:D315"/>
    <mergeCell ref="A322:B322"/>
    <mergeCell ref="C322:D322"/>
    <mergeCell ref="A329:B329"/>
    <mergeCell ref="C329:D329"/>
    <mergeCell ref="A336:B336"/>
    <mergeCell ref="C336:D336"/>
    <mergeCell ref="A375:B375"/>
    <mergeCell ref="C375:D375"/>
    <mergeCell ref="A359:B359"/>
    <mergeCell ref="C359:D359"/>
    <mergeCell ref="A343:B343"/>
    <mergeCell ref="C343:D343"/>
    <mergeCell ref="A351:B351"/>
    <mergeCell ref="C351:D351"/>
    <mergeCell ref="A367:B367"/>
    <mergeCell ref="C367:D367"/>
  </mergeCells>
  <printOptions horizontalCentered="1"/>
  <pageMargins left="0.51181102362204722" right="0.51181102362204722" top="0.19685039370078741" bottom="0.78740157480314965" header="0.31496062992125984" footer="0.19685039370078741"/>
  <pageSetup paperSize="9" scale="86" orientation="landscape" r:id="rId1"/>
  <headerFooter>
    <oddFooter>&amp;RMÁRCIA ELIANE DAN  ENGª CIVIL  CREA-ES 4876/DDAN ENGENHARIA PROJETOS E CONSULTORIA LTDA</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24</vt:i4>
      </vt:variant>
    </vt:vector>
  </HeadingPairs>
  <TitlesOfParts>
    <vt:vector size="40" baseType="lpstr">
      <vt:lpstr>GLOBAL</vt:lpstr>
      <vt:lpstr>MOB-COMP</vt:lpstr>
      <vt:lpstr>INS-COMP</vt:lpstr>
      <vt:lpstr>EQP-COMP</vt:lpstr>
      <vt:lpstr>EST-COMP</vt:lpstr>
      <vt:lpstr>IMPER-COMP</vt:lpstr>
      <vt:lpstr>INC-COMP</vt:lpstr>
      <vt:lpstr>SDAI-COMP</vt:lpstr>
      <vt:lpstr>CAB-COMP</vt:lpstr>
      <vt:lpstr>SEG-COMP</vt:lpstr>
      <vt:lpstr>SPDA-COMP</vt:lpstr>
      <vt:lpstr>LABOR-SERVIÇOS</vt:lpstr>
      <vt:lpstr>CLI-COMP</vt:lpstr>
      <vt:lpstr>LABOR-INSUMOS</vt:lpstr>
      <vt:lpstr>SINAPI-INSUMOS</vt:lpstr>
      <vt:lpstr>SINAPI-SERVIÇOS</vt:lpstr>
      <vt:lpstr>'CAB-COMP'!Area_de_impressao</vt:lpstr>
      <vt:lpstr>'CLI-COMP'!Area_de_impressao</vt:lpstr>
      <vt:lpstr>'EQP-COMP'!Area_de_impressao</vt:lpstr>
      <vt:lpstr>'EST-COMP'!Area_de_impressao</vt:lpstr>
      <vt:lpstr>GLOBAL!Area_de_impressao</vt:lpstr>
      <vt:lpstr>'IMPER-COMP'!Area_de_impressao</vt:lpstr>
      <vt:lpstr>'INC-COMP'!Area_de_impressao</vt:lpstr>
      <vt:lpstr>'INS-COMP'!Area_de_impressao</vt:lpstr>
      <vt:lpstr>'MOB-COMP'!Area_de_impressao</vt:lpstr>
      <vt:lpstr>'SDAI-COMP'!Area_de_impressao</vt:lpstr>
      <vt:lpstr>'SEG-COMP'!Area_de_impressao</vt:lpstr>
      <vt:lpstr>'SPDA-COMP'!Area_de_impressao</vt:lpstr>
      <vt:lpstr>'CAB-COMP'!Titulos_de_impressao</vt:lpstr>
      <vt:lpstr>'CLI-COMP'!Titulos_de_impressao</vt:lpstr>
      <vt:lpstr>'EQP-COMP'!Titulos_de_impressao</vt:lpstr>
      <vt:lpstr>'EST-COMP'!Titulos_de_impressao</vt:lpstr>
      <vt:lpstr>GLOBAL!Titulos_de_impressao</vt:lpstr>
      <vt:lpstr>'IMPER-COMP'!Titulos_de_impressao</vt:lpstr>
      <vt:lpstr>'INC-COMP'!Titulos_de_impressao</vt:lpstr>
      <vt:lpstr>'INS-COMP'!Titulos_de_impressao</vt:lpstr>
      <vt:lpstr>'MOB-COMP'!Titulos_de_impressao</vt:lpstr>
      <vt:lpstr>'SDAI-COMP'!Titulos_de_impressao</vt:lpstr>
      <vt:lpstr>'SEG-COMP'!Titulos_de_impressao</vt:lpstr>
      <vt:lpstr>'SPDA-COMP'!Titulos_de_impressao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Varejão</dc:creator>
  <cp:lastModifiedBy>jgadiolli</cp:lastModifiedBy>
  <cp:lastPrinted>2015-08-13T16:13:45Z</cp:lastPrinted>
  <dcterms:created xsi:type="dcterms:W3CDTF">2014-08-19T16:48:36Z</dcterms:created>
  <dcterms:modified xsi:type="dcterms:W3CDTF">2015-08-13T16:13:54Z</dcterms:modified>
</cp:coreProperties>
</file>